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6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9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0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11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5.xml" ContentType="application/vnd.openxmlformats-officedocument.drawingml.chartshapes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7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8.xml" ContentType="application/vnd.openxmlformats-officedocument.drawingml.chartshape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4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5.xml" ContentType="application/vnd.openxmlformats-officedocument.drawing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ml.chartshapes+xml"/>
  <Override PartName="/xl/charts/chart6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8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9.xml" ContentType="application/vnd.openxmlformats-officedocument.drawing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0.xml" ContentType="application/vnd.openxmlformats-officedocument.drawing+xml"/>
  <Override PartName="/xl/charts/chart8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 S9\Documents\Banks Comparatives Q2 2026\"/>
    </mc:Choice>
  </mc:AlternateContent>
  <xr:revisionPtr revIDLastSave="0" documentId="13_ncr:1_{7AC701C2-CD80-458B-BEEF-A721F87C2AB7}" xr6:coauthVersionLast="47" xr6:coauthVersionMax="47" xr10:uidLastSave="{00000000-0000-0000-0000-000000000000}"/>
  <workbookProtection workbookAlgorithmName="SHA-512" workbookHashValue="4wfZ0otwOz7w+vqyBBX/dr82U+jITMxZcWwFh2cDD+4ivH3vqvvelY9G8gGWH8uMiFnH4NL3XqKq6ghg/10T8A==" workbookSaltValue="iHF9bwjBHqjXvL+vMN/EIg==" workbookSpinCount="100000" lockStructure="1"/>
  <bookViews>
    <workbookView showSheetTabs="0" xWindow="-120" yWindow="-120" windowWidth="20730" windowHeight="11040" tabRatio="756" xr2:uid="{00000000-000D-0000-FFFF-FFFF00000000}"/>
  </bookViews>
  <sheets>
    <sheet name="Switchboard" sheetId="70" r:id="rId1"/>
    <sheet name="Dashboard" sheetId="71" r:id="rId2"/>
    <sheet name="IS, BS &amp; Ratios Dec 25base" sheetId="74" state="hidden" r:id="rId3"/>
    <sheet name="IS, Q Mar 26" sheetId="66" state="hidden" r:id="rId4"/>
    <sheet name="IS, Q-o-Q" sheetId="75" state="hidden" r:id="rId5"/>
    <sheet name="IS, Q June 26" sheetId="47" state="hidden" r:id="rId6"/>
    <sheet name="IS, BS &amp; Ratios June 26" sheetId="46" state="hidden" r:id="rId7"/>
    <sheet name="IS, BS &amp; Ratios Mar 26" sheetId="44" state="hidden" r:id="rId8"/>
    <sheet name="IS, BS &amp; Ratios June 25" sheetId="45" state="hidden" r:id="rId9"/>
    <sheet name="BS Q-o-Q" sheetId="76" state="hidden" r:id="rId10"/>
    <sheet name="Sheet1" sheetId="81" state="hidden" r:id="rId11"/>
    <sheet name="IS, BS Y-o-Y" sheetId="77" state="hidden" r:id="rId12"/>
    <sheet name="2nd Quarter results" sheetId="67" r:id="rId13"/>
    <sheet name="Balance sheet graphs" sheetId="50" r:id="rId14"/>
    <sheet name="Income statement graphs" sheetId="56" r:id="rId15"/>
    <sheet name="Efficiency ratios" sheetId="57" r:id="rId16"/>
    <sheet name="Credit performance" sheetId="59" r:id="rId17"/>
    <sheet name="Loans and deposits yield and co" sheetId="61" r:id="rId18"/>
    <sheet name="Capital performance" sheetId="62" r:id="rId19"/>
    <sheet name="Larger banks" sheetId="63" r:id="rId20"/>
    <sheet name="Smaller banks" sheetId="65" r:id="rId21"/>
    <sheet name="quarter results data" sheetId="68" state="hidden" r:id="rId22"/>
    <sheet name="Mkt Share graphdata-Larger Bank" sheetId="32" state="hidden" r:id="rId23"/>
    <sheet name="Mkt Share graphdata-Smaller ban" sheetId="55" state="hidden" r:id="rId24"/>
    <sheet name="Other data " sheetId="49" state="hidden" r:id="rId25"/>
    <sheet name="Drivers" sheetId="72" state="hidden" r:id="rId26"/>
    <sheet name="Other data-small banks" sheetId="80" state="hidden" r:id="rId27"/>
    <sheet name="Quarterly PAT and Imp graphs" sheetId="78" state="hidden" r:id="rId28"/>
    <sheet name="Qterly PAT&amp;Imp graph-Smallbanks" sheetId="79" state="hidden" r:id="rId29"/>
    <sheet name="Impairments charges" sheetId="73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\Z" localSheetId="13">'[1]BALANCE SHEET NAIRA'!#REF!</definedName>
    <definedName name="\Z" localSheetId="2">'[1]BALANCE SHEET NAIRA'!#REF!</definedName>
    <definedName name="\Z" localSheetId="3">'[1]BALANCE SHEET NAIRA'!#REF!</definedName>
    <definedName name="\Z" localSheetId="22">'[1]BALANCE SHEET NAIRA'!#REF!</definedName>
    <definedName name="\Z">'[1]BALANCE SHEET NAIRA'!#REF!</definedName>
    <definedName name="__1__123Graph_BCHART_1" hidden="1">[2]A!$C$29:$C$46</definedName>
    <definedName name="__2__123Graph_BCHART_2" hidden="1">[2]A!$O$91:$O$108</definedName>
    <definedName name="__3__123Graph_BCHART_3" hidden="1">[2]A!$C$5:$C$22</definedName>
    <definedName name="__4__123Graph_BCHART_4" hidden="1">[2]A!$C$90:$C$107</definedName>
    <definedName name="__5__123Graph_BCHART_5" hidden="1">[2]A!$G$90:$G$107</definedName>
    <definedName name="__FDS_HYPERLINK_TOGGLE_STATE__" hidden="1">"ON"</definedName>
    <definedName name="__NPL1" localSheetId="13">#REF!</definedName>
    <definedName name="__NPL1" localSheetId="2">#REF!</definedName>
    <definedName name="__NPL1" localSheetId="22">#REF!</definedName>
    <definedName name="__NPL1">#REF!</definedName>
    <definedName name="_1__123Graph_BCHART_1" hidden="1">[2]A!$C$29:$C$46</definedName>
    <definedName name="_2__123Graph_BCHART_2" hidden="1">[2]A!$O$91:$O$108</definedName>
    <definedName name="_3__123Graph_BCHART_3" hidden="1">[2]A!$C$5:$C$22</definedName>
    <definedName name="_4__123Graph_BCHART_4" hidden="1">[2]A!$C$90:$C$107</definedName>
    <definedName name="_5__123Graph_BCHART_5" hidden="1">[2]A!$G$90:$G$107</definedName>
    <definedName name="_5010.0501___P___L_Centre" localSheetId="13">#REF!</definedName>
    <definedName name="_5010.0501___P___L_Centre" localSheetId="2">#REF!</definedName>
    <definedName name="_5010.0501___P___L_Centre" localSheetId="22">#REF!</definedName>
    <definedName name="_5010.0501___P___L_Centre">#REF!</definedName>
    <definedName name="_Fill" localSheetId="13" hidden="1">#REF!</definedName>
    <definedName name="_Fill" localSheetId="2" hidden="1">#REF!</definedName>
    <definedName name="_Fill" localSheetId="22" hidden="1">#REF!</definedName>
    <definedName name="_Fill" hidden="1">#REF!</definedName>
    <definedName name="_xlnm._FilterDatabase" localSheetId="22" hidden="1">'Mkt Share graphdata-Larger Bank'!$A$43:$G$50</definedName>
    <definedName name="_NPL1" localSheetId="13">#REF!</definedName>
    <definedName name="_NPL1" localSheetId="2">#REF!</definedName>
    <definedName name="_NPL1" localSheetId="22">#REF!</definedName>
    <definedName name="_NPL1">#REF!</definedName>
    <definedName name="_Order1" hidden="1">255</definedName>
    <definedName name="_Table1_In1" localSheetId="13" hidden="1">[3]Irvine!#REF!</definedName>
    <definedName name="_Table1_In1" localSheetId="2" hidden="1">[3]Irvine!#REF!</definedName>
    <definedName name="_Table1_In1" localSheetId="22" hidden="1">[3]Irvine!#REF!</definedName>
    <definedName name="_Table1_In1" hidden="1">[3]Irvine!#REF!</definedName>
    <definedName name="_Table1_Out" localSheetId="13" hidden="1">[3]Irvine!#REF!</definedName>
    <definedName name="_Table1_Out" localSheetId="2" hidden="1">[3]Irvine!#REF!</definedName>
    <definedName name="_Table1_Out" localSheetId="22" hidden="1">[3]Irvine!#REF!</definedName>
    <definedName name="_Table1_Out" hidden="1">[3]Irvine!#REF!</definedName>
    <definedName name="a" localSheetId="13">#REF!</definedName>
    <definedName name="a" localSheetId="2">#REF!</definedName>
    <definedName name="a" localSheetId="22">#REF!</definedName>
    <definedName name="a">#REF!</definedName>
    <definedName name="ackim" localSheetId="13">#REF!</definedName>
    <definedName name="ackim" localSheetId="2">#REF!</definedName>
    <definedName name="ackim" localSheetId="22">#REF!</definedName>
    <definedName name="ackim">#REF!</definedName>
    <definedName name="ActiveServer">[4]Lists!$B$4</definedName>
    <definedName name="advances" localSheetId="13">#REF!</definedName>
    <definedName name="advances" localSheetId="2">#REF!</definedName>
    <definedName name="advances" localSheetId="22">#REF!</definedName>
    <definedName name="advances">#REF!</definedName>
    <definedName name="Advns">'[5]empty Cons'!$A$291</definedName>
    <definedName name="AGRIC" localSheetId="13">'[1]BALANCE SHEET NAIRA'!#REF!</definedName>
    <definedName name="AGRIC" localSheetId="2">'[1]BALANCE SHEET NAIRA'!#REF!</definedName>
    <definedName name="AGRIC" localSheetId="22">'[1]BALANCE SHEET NAIRA'!#REF!</definedName>
    <definedName name="AGRIC">'[1]BALANCE SHEET NAIRA'!#REF!</definedName>
    <definedName name="ALCO" localSheetId="13">#REF!</definedName>
    <definedName name="ALCO" localSheetId="2">#REF!</definedName>
    <definedName name="ALCO" localSheetId="22">#REF!</definedName>
    <definedName name="ALCO">#REF!</definedName>
    <definedName name="ALCO1" localSheetId="13">#REF!</definedName>
    <definedName name="ALCO1" localSheetId="2">#REF!</definedName>
    <definedName name="ALCO1" localSheetId="22">#REF!</definedName>
    <definedName name="ALCO1">#REF!</definedName>
    <definedName name="AlcoFraFixing" localSheetId="13">#REF!</definedName>
    <definedName name="AlcoFraFixing" localSheetId="2">#REF!</definedName>
    <definedName name="AlcoFraFixing" localSheetId="22">#REF!</definedName>
    <definedName name="AlcoFraFixing">#REF!</definedName>
    <definedName name="AO" localSheetId="13">[6]CLC!#REF!</definedName>
    <definedName name="AO" localSheetId="2">[6]CLC!#REF!</definedName>
    <definedName name="AO" localSheetId="22">[6]CLC!#REF!</definedName>
    <definedName name="AO">[6]CLC!#REF!</definedName>
    <definedName name="Apples" localSheetId="13">#REF!</definedName>
    <definedName name="Apples" localSheetId="2">#REF!</definedName>
    <definedName name="Apples" localSheetId="22">#REF!</definedName>
    <definedName name="Apples">#REF!</definedName>
    <definedName name="AS2DocOpenMode" hidden="1">"AS2DocumentEdit"</definedName>
    <definedName name="ASSETS">[7]Sheet1!$A$83:$A$97</definedName>
    <definedName name="associates" localSheetId="13">#REF!</definedName>
    <definedName name="associates" localSheetId="2">#REF!</definedName>
    <definedName name="associates" localSheetId="22">#REF!</definedName>
    <definedName name="associates">#REF!</definedName>
    <definedName name="AUD" localSheetId="13">#REF!</definedName>
    <definedName name="AUD" localSheetId="2">#REF!</definedName>
    <definedName name="AUD" localSheetId="22">#REF!</definedName>
    <definedName name="AUD">#REF!</definedName>
    <definedName name="AusTaxRate">[8]DCF!$F$21</definedName>
    <definedName name="Auto" localSheetId="13">#REF!</definedName>
    <definedName name="Auto" localSheetId="2">#REF!</definedName>
    <definedName name="Auto" localSheetId="22">#REF!</definedName>
    <definedName name="Auto">#REF!</definedName>
    <definedName name="Auto1" localSheetId="13">#REF!</definedName>
    <definedName name="Auto1" localSheetId="2">#REF!</definedName>
    <definedName name="Auto1" localSheetId="22">#REF!</definedName>
    <definedName name="Auto1">#REF!</definedName>
    <definedName name="ax" localSheetId="13">#REF!</definedName>
    <definedName name="ax" localSheetId="2">#REF!</definedName>
    <definedName name="ax" localSheetId="22">#REF!</definedName>
    <definedName name="ax">#REF!</definedName>
    <definedName name="b" localSheetId="13">#REF!</definedName>
    <definedName name="b" localSheetId="22">#REF!</definedName>
    <definedName name="b">#REF!</definedName>
    <definedName name="B48a48" localSheetId="13">#REF!</definedName>
    <definedName name="B48a48" localSheetId="22">#REF!</definedName>
    <definedName name="B48a48">#REF!</definedName>
    <definedName name="BA" localSheetId="13">[6]DC!#REF!</definedName>
    <definedName name="BA" localSheetId="2">[6]DC!#REF!</definedName>
    <definedName name="BA" localSheetId="22">[6]DC!#REF!</definedName>
    <definedName name="BA">[6]DC!#REF!</definedName>
    <definedName name="Bad_debt" localSheetId="13">#REF!</definedName>
    <definedName name="Bad_debt" localSheetId="2">#REF!</definedName>
    <definedName name="Bad_debt" localSheetId="22">#REF!</definedName>
    <definedName name="Bad_debt">#REF!</definedName>
    <definedName name="BalanceSheetDates" localSheetId="13">#REF!</definedName>
    <definedName name="BalanceSheetDates" localSheetId="2">#REF!</definedName>
    <definedName name="BalanceSheetDates" localSheetId="22">#REF!</definedName>
    <definedName name="BalanceSheetDates">#REF!</definedName>
    <definedName name="Bananas" localSheetId="13">#REF!</definedName>
    <definedName name="Bananas" localSheetId="2">#REF!</definedName>
    <definedName name="Bananas" localSheetId="22">#REF!</definedName>
    <definedName name="Bananas">#REF!</definedName>
    <definedName name="BP">10000</definedName>
    <definedName name="BRA" localSheetId="13">#REF!</definedName>
    <definedName name="BRA" localSheetId="2">#REF!</definedName>
    <definedName name="BRA" localSheetId="22">#REF!</definedName>
    <definedName name="BRA">#REF!</definedName>
    <definedName name="Branch" localSheetId="13">#REF!</definedName>
    <definedName name="Branch" localSheetId="2">#REF!</definedName>
    <definedName name="Branch" localSheetId="22">#REF!</definedName>
    <definedName name="Branch">#REF!</definedName>
    <definedName name="BRANCHES" localSheetId="13">#REF!</definedName>
    <definedName name="BRANCHES" localSheetId="2">#REF!</definedName>
    <definedName name="BRANCHES" localSheetId="22">#REF!</definedName>
    <definedName name="BRANCHES">#REF!</definedName>
    <definedName name="BS_2008">[9]BS2008!$A$1:$Z$200</definedName>
    <definedName name="BS_2009">[9]BS2009!$A$1:$Z$200</definedName>
    <definedName name="BSMethod">2</definedName>
    <definedName name="calc" localSheetId="13">'Balance sheet graphs'!calc</definedName>
    <definedName name="calc" localSheetId="9">'BS Q-o-Q'!calc</definedName>
    <definedName name="calc" localSheetId="16">'Credit performance'!calc</definedName>
    <definedName name="calc" localSheetId="15">'Efficiency ratios'!calc</definedName>
    <definedName name="calc" localSheetId="14">'Income statement graphs'!calc</definedName>
    <definedName name="calc" localSheetId="2">'IS, BS &amp; Ratios Dec 25base'!calc</definedName>
    <definedName name="calc" localSheetId="8">'IS, BS &amp; Ratios June 25'!calc</definedName>
    <definedName name="calc" localSheetId="6">'IS, BS &amp; Ratios June 26'!calc</definedName>
    <definedName name="calc" localSheetId="7">'IS, BS &amp; Ratios Mar 26'!calc</definedName>
    <definedName name="calc" localSheetId="11">'IS, BS Y-o-Y'!calc</definedName>
    <definedName name="calc" localSheetId="5">'IS, Q June 26'!calc</definedName>
    <definedName name="calc" localSheetId="3">'IS, Q Mar 26'!calc</definedName>
    <definedName name="calc" localSheetId="4">'IS, Q-o-Q'!calc</definedName>
    <definedName name="calc" localSheetId="23">'Mkt Share graphdata-Smaller ban'!calc</definedName>
    <definedName name="calc" localSheetId="24">'Other data '!calc</definedName>
    <definedName name="calc">'Balance sheet graphs'!calc</definedName>
    <definedName name="calc2" localSheetId="13">'Balance sheet graphs'!calc2</definedName>
    <definedName name="calc2" localSheetId="9">'BS Q-o-Q'!calc2</definedName>
    <definedName name="calc2" localSheetId="16">'Credit performance'!calc2</definedName>
    <definedName name="calc2" localSheetId="15">'Efficiency ratios'!calc2</definedName>
    <definedName name="calc2" localSheetId="14">'Income statement graphs'!calc2</definedName>
    <definedName name="calc2" localSheetId="2">'IS, BS &amp; Ratios Dec 25base'!calc2</definedName>
    <definedName name="calc2" localSheetId="8">'IS, BS &amp; Ratios June 25'!calc2</definedName>
    <definedName name="calc2" localSheetId="6">'IS, BS &amp; Ratios June 26'!calc2</definedName>
    <definedName name="calc2" localSheetId="7">'IS, BS &amp; Ratios Mar 26'!calc2</definedName>
    <definedName name="calc2" localSheetId="11">'IS, BS Y-o-Y'!calc2</definedName>
    <definedName name="calc2" localSheetId="5">'IS, Q June 26'!calc2</definedName>
    <definedName name="calc2" localSheetId="3">'IS, Q Mar 26'!calc2</definedName>
    <definedName name="calc2" localSheetId="4">'IS, Q-o-Q'!calc2</definedName>
    <definedName name="calc2" localSheetId="23">'Mkt Share graphdata-Smaller ban'!calc2</definedName>
    <definedName name="calc2" localSheetId="24">'Other data '!calc2</definedName>
    <definedName name="calc2">'Balance sheet graphs'!calc2</definedName>
    <definedName name="Calendarization">[10]Data!$B$1:$B$13</definedName>
    <definedName name="CalYear">[11]CONTROL!$W$10</definedName>
    <definedName name="Capital" localSheetId="13">#REF!</definedName>
    <definedName name="Capital" localSheetId="2">#REF!</definedName>
    <definedName name="Capital" localSheetId="22">#REF!</definedName>
    <definedName name="Capital">#REF!</definedName>
    <definedName name="cash" localSheetId="13">#REF!</definedName>
    <definedName name="cash" localSheetId="2">#REF!</definedName>
    <definedName name="cash" localSheetId="22">#REF!</definedName>
    <definedName name="cash">#REF!</definedName>
    <definedName name="Cashflows" localSheetId="13">#REF!</definedName>
    <definedName name="Cashflows" localSheetId="2">#REF!</definedName>
    <definedName name="Cashflows" localSheetId="22">#REF!</definedName>
    <definedName name="Cashflows">#REF!</definedName>
    <definedName name="CBD" localSheetId="13">#REF!</definedName>
    <definedName name="CBD" localSheetId="22">#REF!</definedName>
    <definedName name="CBD">#REF!</definedName>
    <definedName name="CDC">[12]CDC!$B$1:$Q$65536</definedName>
    <definedName name="CDD">[12]CDD!$B$1:$Q$65536</definedName>
    <definedName name="CDJ">[12]CDJ!$B$1:$Q$65536</definedName>
    <definedName name="CDP">[12]CDP!$B$1:$Q$65536</definedName>
    <definedName name="CFF">[12]CFF!$B$1:$Q$65536</definedName>
    <definedName name="cheque2305">'[13]23 May'!$C$1:$E$65536</definedName>
    <definedName name="CIQWBGuid" hidden="1">"cc8b979a-80bd-4f61-a049-3ba47c3cdb42"</definedName>
    <definedName name="closed" localSheetId="13">#REF!</definedName>
    <definedName name="closed" localSheetId="2">#REF!</definedName>
    <definedName name="closed" localSheetId="22">#REF!</definedName>
    <definedName name="closed">#REF!</definedName>
    <definedName name="Clusters" localSheetId="13">#REF!</definedName>
    <definedName name="Clusters" localSheetId="2">#REF!</definedName>
    <definedName name="Clusters" localSheetId="22">#REF!</definedName>
    <definedName name="Clusters">#REF!</definedName>
    <definedName name="COE" localSheetId="13">#REF!</definedName>
    <definedName name="COE" localSheetId="2">#REF!</definedName>
    <definedName name="COE" localSheetId="22">#REF!</definedName>
    <definedName name="COE">#REF!</definedName>
    <definedName name="ColRef" localSheetId="13">#REF!</definedName>
    <definedName name="ColRef" localSheetId="22">#REF!</definedName>
    <definedName name="ColRef">#REF!</definedName>
    <definedName name="COMPANY">[14]start!$B$5</definedName>
    <definedName name="COMPLIST" localSheetId="13">#REF!</definedName>
    <definedName name="COMPLIST" localSheetId="2">#REF!</definedName>
    <definedName name="COMPLIST" localSheetId="22">#REF!</definedName>
    <definedName name="COMPLIST">#REF!</definedName>
    <definedName name="COMPLIST1" localSheetId="13">#REF!</definedName>
    <definedName name="COMPLIST1" localSheetId="2">#REF!</definedName>
    <definedName name="COMPLIST1" localSheetId="22">#REF!</definedName>
    <definedName name="COMPLIST1">#REF!</definedName>
    <definedName name="COMPLIST2" localSheetId="13">#REF!</definedName>
    <definedName name="COMPLIST2" localSheetId="2">#REF!</definedName>
    <definedName name="COMPLIST2" localSheetId="22">#REF!</definedName>
    <definedName name="COMPLIST2">#REF!</definedName>
    <definedName name="COMPLIST3" localSheetId="13">#REF!</definedName>
    <definedName name="COMPLIST3" localSheetId="22">#REF!</definedName>
    <definedName name="COMPLIST3">#REF!</definedName>
    <definedName name="COMPSELCTION" localSheetId="13">#REF!</definedName>
    <definedName name="COMPSELCTION" localSheetId="22">#REF!</definedName>
    <definedName name="COMPSELCTION">#REF!</definedName>
    <definedName name="Cons_files" localSheetId="13">#REF!</definedName>
    <definedName name="Cons_files" localSheetId="22">#REF!</definedName>
    <definedName name="Cons_files">#REF!</definedName>
    <definedName name="Cons_select" localSheetId="13">#REF!</definedName>
    <definedName name="Cons_select" localSheetId="22">#REF!</definedName>
    <definedName name="Cons_select">#REF!</definedName>
    <definedName name="Consol_check_range" localSheetId="13">#REF!</definedName>
    <definedName name="Consol_check_range" localSheetId="22">#REF!</definedName>
    <definedName name="Consol_check_range">#REF!</definedName>
    <definedName name="contass" localSheetId="13">#REF!</definedName>
    <definedName name="contass" localSheetId="22">#REF!</definedName>
    <definedName name="contass">#REF!</definedName>
    <definedName name="contliab" localSheetId="13">#REF!</definedName>
    <definedName name="contliab" localSheetId="22">#REF!</definedName>
    <definedName name="contliab">#REF!</definedName>
    <definedName name="Conventions" localSheetId="13">#REF!</definedName>
    <definedName name="Conventions" localSheetId="22">#REF!</definedName>
    <definedName name="Conventions">#REF!</definedName>
    <definedName name="Count_print" localSheetId="13">#REF!</definedName>
    <definedName name="Count_print" localSheetId="22">#REF!</definedName>
    <definedName name="Count_print">#REF!</definedName>
    <definedName name="count_true" localSheetId="13">#REF!</definedName>
    <definedName name="count_true" localSheetId="22">#REF!</definedName>
    <definedName name="count_true">#REF!</definedName>
    <definedName name="CPLimit">4</definedName>
    <definedName name="creditors" localSheetId="13">#REF!</definedName>
    <definedName name="creditors" localSheetId="2">#REF!</definedName>
    <definedName name="creditors" localSheetId="22">#REF!</definedName>
    <definedName name="creditors">#REF!</definedName>
    <definedName name="_xlnm.Criteria" localSheetId="13">[3]Irvine!#REF!</definedName>
    <definedName name="_xlnm.Criteria" localSheetId="2">[3]Irvine!#REF!</definedName>
    <definedName name="_xlnm.Criteria" localSheetId="22">[3]Irvine!#REF!</definedName>
    <definedName name="_xlnm.Criteria">[3]Irvine!#REF!</definedName>
    <definedName name="Criteria_MI" localSheetId="13">#REF!</definedName>
    <definedName name="Criteria_MI" localSheetId="2">#REF!</definedName>
    <definedName name="Criteria_MI" localSheetId="22">#REF!</definedName>
    <definedName name="Criteria_MI">#REF!</definedName>
    <definedName name="Currency">[10]Data!$I$2:$I$5</definedName>
    <definedName name="D" localSheetId="13">'Balance sheet graphs'!D</definedName>
    <definedName name="D" localSheetId="9">'BS Q-o-Q'!D</definedName>
    <definedName name="D" localSheetId="16">'Credit performance'!D</definedName>
    <definedName name="D" localSheetId="15">'Efficiency ratios'!D</definedName>
    <definedName name="D" localSheetId="14">'Income statement graphs'!D</definedName>
    <definedName name="D" localSheetId="2">'IS, BS &amp; Ratios Dec 25base'!D</definedName>
    <definedName name="D" localSheetId="8">'IS, BS &amp; Ratios June 25'!D</definedName>
    <definedName name="D" localSheetId="6">'IS, BS &amp; Ratios June 26'!D</definedName>
    <definedName name="D" localSheetId="7">'IS, BS &amp; Ratios Mar 26'!D</definedName>
    <definedName name="D" localSheetId="11">'IS, BS Y-o-Y'!D</definedName>
    <definedName name="D" localSheetId="5">'IS, Q June 26'!D</definedName>
    <definedName name="D" localSheetId="3">'IS, Q Mar 26'!D</definedName>
    <definedName name="D" localSheetId="4">'IS, Q-o-Q'!D</definedName>
    <definedName name="D" localSheetId="23">'Mkt Share graphdata-Smaller ban'!D</definedName>
    <definedName name="D" localSheetId="24">'Other data '!D</definedName>
    <definedName name="D">'Balance sheet graphs'!D</definedName>
    <definedName name="data" localSheetId="13">[15]Consolidation!#REF!</definedName>
    <definedName name="data" localSheetId="2">[15]Consolidation!#REF!</definedName>
    <definedName name="data" localSheetId="22">[15]Consolidation!#REF!</definedName>
    <definedName name="data">[15]Consolidation!#REF!</definedName>
    <definedName name="DATA_MTH" localSheetId="13">#REF!</definedName>
    <definedName name="DATA_MTH" localSheetId="2">#REF!</definedName>
    <definedName name="DATA_MTH" localSheetId="22">#REF!</definedName>
    <definedName name="DATA_MTH">#REF!</definedName>
    <definedName name="DATA_PRN1" localSheetId="13">#REF!</definedName>
    <definedName name="DATA_PRN1" localSheetId="2">#REF!</definedName>
    <definedName name="DATA_PRN1" localSheetId="22">#REF!</definedName>
    <definedName name="DATA_PRN1">#REF!</definedName>
    <definedName name="Database_MI" localSheetId="13">#REF!</definedName>
    <definedName name="Database_MI" localSheetId="2">#REF!</definedName>
    <definedName name="Database_MI" localSheetId="22">#REF!</definedName>
    <definedName name="Database_MI">#REF!</definedName>
    <definedName name="Date" localSheetId="13">#REF!</definedName>
    <definedName name="Date" localSheetId="22">#REF!</definedName>
    <definedName name="Date">#REF!</definedName>
    <definedName name="Date_table">[16]fpage!$A$22:$D$33</definedName>
    <definedName name="Days">[11]CONTROL!$J$24</definedName>
    <definedName name="days_table" localSheetId="13">#REF!</definedName>
    <definedName name="days_table" localSheetId="2">#REF!</definedName>
    <definedName name="days_table" localSheetId="22">#REF!</definedName>
    <definedName name="days_table">#REF!</definedName>
    <definedName name="DB">"WIREUK"</definedName>
    <definedName name="debentures" localSheetId="13">#REF!</definedName>
    <definedName name="debentures" localSheetId="2">#REF!</definedName>
    <definedName name="debentures" localSheetId="22">#REF!</definedName>
    <definedName name="debentures">#REF!</definedName>
    <definedName name="debtors" localSheetId="13">#REF!</definedName>
    <definedName name="debtors" localSheetId="2">#REF!</definedName>
    <definedName name="debtors" localSheetId="22">#REF!</definedName>
    <definedName name="debtors">#REF!</definedName>
    <definedName name="defaultmargin">50</definedName>
    <definedName name="defaultmonth">6</definedName>
    <definedName name="defaultrate">4.75</definedName>
    <definedName name="deposit_mkt_gains" localSheetId="13">#REF!</definedName>
    <definedName name="deposit_mkt_gains" localSheetId="2">#REF!</definedName>
    <definedName name="deposit_mkt_gains" localSheetId="22">#REF!</definedName>
    <definedName name="deposit_mkt_gains">#REF!</definedName>
    <definedName name="depositlag" localSheetId="13">#REF!</definedName>
    <definedName name="depositlag" localSheetId="2">#REF!</definedName>
    <definedName name="depositlag" localSheetId="22">#REF!</definedName>
    <definedName name="depositlag">#REF!</definedName>
    <definedName name="deposits" localSheetId="13">#REF!</definedName>
    <definedName name="deposits" localSheetId="2">#REF!</definedName>
    <definedName name="deposits" localSheetId="22">#REF!</definedName>
    <definedName name="deposits">#REF!</definedName>
    <definedName name="Detail_or_not" localSheetId="13">#REF!</definedName>
    <definedName name="Detail_or_not" localSheetId="22">#REF!</definedName>
    <definedName name="Detail_or_not">#REF!</definedName>
    <definedName name="dfdf" hidden="1">[2]A!$C$29:$C$46</definedName>
    <definedName name="DI520_DATA1" localSheetId="13">#REF!</definedName>
    <definedName name="DI520_DATA1" localSheetId="2">#REF!</definedName>
    <definedName name="DI520_DATA1" localSheetId="22">#REF!</definedName>
    <definedName name="DI520_DATA1">#REF!</definedName>
    <definedName name="DI520_XREF1" localSheetId="13">#REF!</definedName>
    <definedName name="DI520_XREF1" localSheetId="2">#REF!</definedName>
    <definedName name="DI520_XREF1" localSheetId="22">#REF!</definedName>
    <definedName name="DI520_XREF1">#REF!</definedName>
    <definedName name="DivMode">[17]Model!$A$706</definedName>
    <definedName name="EBITDAMultipleHigh" localSheetId="13">[18]Comps!#REF!</definedName>
    <definedName name="EBITDAMultipleHigh" localSheetId="2">[18]Comps!#REF!</definedName>
    <definedName name="EBITDAMultipleHigh" localSheetId="22">[18]Comps!#REF!</definedName>
    <definedName name="EBITDAMultipleHigh">[18]Comps!#REF!</definedName>
    <definedName name="EBITDAMultipleLow" localSheetId="13">[18]Comps!#REF!</definedName>
    <definedName name="EBITDAMultipleLow" localSheetId="22">[18]Comps!#REF!</definedName>
    <definedName name="EBITDAMultipleLow">[18]Comps!#REF!</definedName>
    <definedName name="efd" localSheetId="13">#REF!</definedName>
    <definedName name="efd" localSheetId="2">#REF!</definedName>
    <definedName name="efd" localSheetId="22">#REF!</definedName>
    <definedName name="efd">#REF!</definedName>
    <definedName name="Ess_For">[19]Forecast!$F$9:$AV$581</definedName>
    <definedName name="Ess_Incstat" localSheetId="13">#REF!</definedName>
    <definedName name="Ess_Incstat" localSheetId="2">#REF!</definedName>
    <definedName name="Ess_Incstat" localSheetId="22">#REF!</definedName>
    <definedName name="Ess_Incstat">#REF!</definedName>
    <definedName name="Ess_JunBud">[19]JuneBudget!$F$9:$AV$583</definedName>
    <definedName name="Ess_MthAct">[19]MonthActual!$F$9:$AC$469</definedName>
    <definedName name="Ess_MthBud">[19]MonthBudget!$F$9:$AC$469</definedName>
    <definedName name="Ess_MthPrior">[19]MonthPrior!$F$9:$AC$469</definedName>
    <definedName name="Ess_PrHalf">[19]PrevHlfYr!$F$9:$AX$582</definedName>
    <definedName name="Ess_PrYr">[19]PrevYrAct!$F$9:$AV$583</definedName>
    <definedName name="Ess_Segment" localSheetId="13">#REF!</definedName>
    <definedName name="Ess_Segment" localSheetId="2">#REF!</definedName>
    <definedName name="Ess_Segment" localSheetId="22">#REF!</definedName>
    <definedName name="Ess_Segment">#REF!</definedName>
    <definedName name="Ess_YtdAct">[19]YTDActual!$F$9:$AX$581</definedName>
    <definedName name="Ess_YtdBud">[19]YTDBudget!$F$9:$AV$584</definedName>
    <definedName name="EssAliasTable">"Default"</definedName>
    <definedName name="EssLatest">"Jul"</definedName>
    <definedName name="EssOptions">"A1110000000111000000001100010_01001!"</definedName>
    <definedName name="ExcelPath" localSheetId="13">'Balance sheet graphs'!ExcelPath</definedName>
    <definedName name="ExcelPath" localSheetId="9">'BS Q-o-Q'!ExcelPath</definedName>
    <definedName name="ExcelPath" localSheetId="16">'Credit performance'!ExcelPath</definedName>
    <definedName name="ExcelPath" localSheetId="15">'Efficiency ratios'!ExcelPath</definedName>
    <definedName name="ExcelPath" localSheetId="14">'Income statement graphs'!ExcelPath</definedName>
    <definedName name="ExcelPath" localSheetId="2">'IS, BS &amp; Ratios Dec 25base'!ExcelPath</definedName>
    <definedName name="ExcelPath" localSheetId="8">'IS, BS &amp; Ratios June 25'!ExcelPath</definedName>
    <definedName name="ExcelPath" localSheetId="6">'IS, BS &amp; Ratios June 26'!ExcelPath</definedName>
    <definedName name="ExcelPath" localSheetId="7">'IS, BS &amp; Ratios Mar 26'!ExcelPath</definedName>
    <definedName name="ExcelPath" localSheetId="11">'IS, BS Y-o-Y'!ExcelPath</definedName>
    <definedName name="ExcelPath" localSheetId="5">'IS, Q June 26'!ExcelPath</definedName>
    <definedName name="ExcelPath" localSheetId="3">'IS, Q Mar 26'!ExcelPath</definedName>
    <definedName name="ExcelPath" localSheetId="4">'IS, Q-o-Q'!ExcelPath</definedName>
    <definedName name="ExcelPath" localSheetId="23">'Mkt Share graphdata-Smaller ban'!ExcelPath</definedName>
    <definedName name="ExcelPath" localSheetId="24">'Other data '!ExcelPath</definedName>
    <definedName name="ExcelPath">'Balance sheet graphs'!ExcelPath</definedName>
    <definedName name="expenses" localSheetId="13">#REF!</definedName>
    <definedName name="expenses" localSheetId="2">#REF!</definedName>
    <definedName name="expenses" localSheetId="22">#REF!</definedName>
    <definedName name="expenses">#REF!</definedName>
    <definedName name="Expenses1">'[20]Accounts Database'!$A$1:$D$235</definedName>
    <definedName name="EXPORTCOMM" localSheetId="13">'[1]COMMS &amp; FEES'!#REF!</definedName>
    <definedName name="EXPORTCOMM" localSheetId="2">'[1]COMMS &amp; FEES'!#REF!</definedName>
    <definedName name="EXPORTCOMM" localSheetId="22">'[1]COMMS &amp; FEES'!#REF!</definedName>
    <definedName name="EXPORTCOMM">'[1]COMMS &amp; FEES'!#REF!</definedName>
    <definedName name="_xlnm.Extract" localSheetId="13">[3]Irvine!#REF!</definedName>
    <definedName name="_xlnm.Extract" localSheetId="2">[3]Irvine!#REF!</definedName>
    <definedName name="_xlnm.Extract" localSheetId="22">[3]Irvine!#REF!</definedName>
    <definedName name="_xlnm.Extract">[3]Irvine!#REF!</definedName>
    <definedName name="Extract_MI" localSheetId="13">#REF!</definedName>
    <definedName name="Extract_MI" localSheetId="2">#REF!</definedName>
    <definedName name="Extract_MI" localSheetId="22">#REF!</definedName>
    <definedName name="Extract_MI">#REF!</definedName>
    <definedName name="fassets" localSheetId="13">#REF!</definedName>
    <definedName name="fassets" localSheetId="2">#REF!</definedName>
    <definedName name="fassets" localSheetId="22">#REF!</definedName>
    <definedName name="fassets">#REF!</definedName>
    <definedName name="FinalList">[21]Sheet1!$A$3:$A$35</definedName>
    <definedName name="FinCompany" localSheetId="13">#REF!</definedName>
    <definedName name="FinCompany" localSheetId="2">#REF!</definedName>
    <definedName name="FinCompany" localSheetId="22">#REF!</definedName>
    <definedName name="FinCompany">#REF!</definedName>
    <definedName name="FinEss_Range1" localSheetId="13">#REF!</definedName>
    <definedName name="FinEss_Range1" localSheetId="2">#REF!</definedName>
    <definedName name="FinEss_Range1" localSheetId="22">#REF!</definedName>
    <definedName name="FinEss_Range1">#REF!</definedName>
    <definedName name="FinEss_Range2" localSheetId="13">#REF!</definedName>
    <definedName name="FinEss_Range2" localSheetId="2">#REF!</definedName>
    <definedName name="FinEss_Range2" localSheetId="22">#REF!</definedName>
    <definedName name="FinEss_Range2">#REF!</definedName>
    <definedName name="FinEss_Range3" localSheetId="13">#REF!</definedName>
    <definedName name="FinEss_Range3" localSheetId="22">#REF!</definedName>
    <definedName name="FinEss_Range3">#REF!</definedName>
    <definedName name="FinEss_Range4" localSheetId="13">#REF!</definedName>
    <definedName name="FinEss_Range4" localSheetId="22">#REF!</definedName>
    <definedName name="FinEss_Range4">#REF!</definedName>
    <definedName name="FinYear">[10]Data!$G$1:$G$7</definedName>
    <definedName name="fixed_proportion" localSheetId="13">#REF!</definedName>
    <definedName name="fixed_proportion" localSheetId="2">#REF!</definedName>
    <definedName name="fixed_proportion" localSheetId="22">#REF!</definedName>
    <definedName name="fixed_proportion">#REF!</definedName>
    <definedName name="For_Col">[19]Forecast!$G$10</definedName>
    <definedName name="frequency" localSheetId="13">{"Annually";"Semi-Annually";"Quarterly";"Bi-Monthly";"Monthly";"Semi-Monthly";"Bi-Weekly";"Weekly"}</definedName>
    <definedName name="frequency" localSheetId="9">{"Annually";"Semi-Annually";"Quarterly";"Bi-Monthly";"Monthly";"Semi-Monthly";"Bi-Weekly";"Weekly"}</definedName>
    <definedName name="frequency" localSheetId="16">{"Annually";"Semi-Annually";"Quarterly";"Bi-Monthly";"Monthly";"Semi-Monthly";"Bi-Weekly";"Weekly"}</definedName>
    <definedName name="frequency" localSheetId="15">{"Annually";"Semi-Annually";"Quarterly";"Bi-Monthly";"Monthly";"Semi-Monthly";"Bi-Weekly";"Weekly"}</definedName>
    <definedName name="frequency" localSheetId="14">{"Annually";"Semi-Annually";"Quarterly";"Bi-Monthly";"Monthly";"Semi-Monthly";"Bi-Weekly";"Weekly"}</definedName>
    <definedName name="frequency" localSheetId="2">{"Annually";"Semi-Annually";"Quarterly";"Bi-Monthly";"Monthly";"Semi-Monthly";"Bi-Weekly";"Weekly"}</definedName>
    <definedName name="frequency" localSheetId="8">{"Annually";"Semi-Annually";"Quarterly";"Bi-Monthly";"Monthly";"Semi-Monthly";"Bi-Weekly";"Weekly"}</definedName>
    <definedName name="frequency" localSheetId="6">{"Annually";"Semi-Annually";"Quarterly";"Bi-Monthly";"Monthly";"Semi-Monthly";"Bi-Weekly";"Weekly"}</definedName>
    <definedName name="frequency" localSheetId="7">{"Annually";"Semi-Annually";"Quarterly";"Bi-Monthly";"Monthly";"Semi-Monthly";"Bi-Weekly";"Weekly"}</definedName>
    <definedName name="frequency" localSheetId="11">{"Annually";"Semi-Annually";"Quarterly";"Bi-Monthly";"Monthly";"Semi-Monthly";"Bi-Weekly";"Weekly"}</definedName>
    <definedName name="frequency" localSheetId="5">{"Annually";"Semi-Annually";"Quarterly";"Bi-Monthly";"Monthly";"Semi-Monthly";"Bi-Weekly";"Weekly"}</definedName>
    <definedName name="frequency" localSheetId="3">{"Annually";"Semi-Annually";"Quarterly";"Bi-Monthly";"Monthly";"Semi-Monthly";"Bi-Weekly";"Weekly"}</definedName>
    <definedName name="frequency" localSheetId="4">{"Annually";"Semi-Annually";"Quarterly";"Bi-Monthly";"Monthly";"Semi-Monthly";"Bi-Weekly";"Weekly"}</definedName>
    <definedName name="frequency" localSheetId="23">{"Annually";"Semi-Annually";"Quarterly";"Bi-Monthly";"Monthly";"Semi-Monthly";"Bi-Weekly";"Weekly"}</definedName>
    <definedName name="frequency" localSheetId="24">{"Annually";"Semi-Annually";"Quarterly";"Bi-Monthly";"Monthly";"Semi-Monthly";"Bi-Weekly";"Weekly"}</definedName>
    <definedName name="frequency">{"Annually";"Semi-Annually";"Quarterly";"Bi-Monthly";"Monthly";"Semi-Monthly";"Bi-Weekly";"Weekly"}</definedName>
    <definedName name="FSR_Stake">[8]DCF!$F$11</definedName>
    <definedName name="FX__VOLUMES" localSheetId="13">'[1]COMMS &amp; FEES'!#REF!</definedName>
    <definedName name="FX__VOLUMES" localSheetId="2">'[1]COMMS &amp; FEES'!#REF!</definedName>
    <definedName name="FX__VOLUMES" localSheetId="22">'[1]COMMS &amp; FEES'!#REF!</definedName>
    <definedName name="FX__VOLUMES">'[1]COMMS &amp; FEES'!#REF!</definedName>
    <definedName name="grp_WalkMeArrows">"shp_ArrowCurved,txt_WalkMeArrows,shp_ArrowStraight"</definedName>
    <definedName name="grp_WalkMeBrace">"shp_BraceBottom,txt_WalkMeBrace,shp_BraceLeft"</definedName>
    <definedName name="HEADING" localSheetId="13">#REF!</definedName>
    <definedName name="HEADING" localSheetId="2">#REF!</definedName>
    <definedName name="HEADING" localSheetId="22">#REF!</definedName>
    <definedName name="HEADING">#REF!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Count" hidden="1">1</definedName>
    <definedName name="ICP">[7]Sheet1!$A$109:$A$152</definedName>
    <definedName name="Img_ML_1a1a4d7g" hidden="1">"IMG_5"</definedName>
    <definedName name="Img_ML_1a4d4d2b" hidden="1">"IMG_5"</definedName>
    <definedName name="Img_ML_1y7a6c1t" hidden="1">"IMG_10"</definedName>
    <definedName name="Img_ML_2b5e3c8h" hidden="1">"IMG_5"</definedName>
    <definedName name="Img_ML_2b9i6f6f" hidden="1">"IMG_5"</definedName>
    <definedName name="Img_ML_3b3j3x9k" hidden="1">"IMG_10"</definedName>
    <definedName name="Img_ML_3c2b1a5e" hidden="1">"IMG_25"</definedName>
    <definedName name="Img_ML_3c7g1a7g" hidden="1">"IMG_5"</definedName>
    <definedName name="Img_ML_3e2q4k7i" hidden="1">"IMG_10"</definedName>
    <definedName name="Img_ML_4d1a6f7g" hidden="1">"IMG_5"</definedName>
    <definedName name="Img_ML_4d6f8h3c" hidden="1">"IMG_25"</definedName>
    <definedName name="Img_ML_5e5e2b4d" hidden="1">"IMG_25"</definedName>
    <definedName name="Img_ML_5h6q3g8u" hidden="1">"IMG_10"</definedName>
    <definedName name="Img_ML_5k8u7s9i" hidden="1">"IMG_10"</definedName>
    <definedName name="Img_ML_6f2p1m9g" hidden="1">"IMG_10"</definedName>
    <definedName name="Img_ML_6f7g1a8h" hidden="1">"IMG_5"</definedName>
    <definedName name="Img_ML_6y9f7y3n" hidden="1">"IMG_10"</definedName>
    <definedName name="Img_ML_7g2b3c4d" hidden="1">"IMG_25"</definedName>
    <definedName name="Img_ML_7g3c4d1a" hidden="1">"IMG_3"</definedName>
    <definedName name="Img_ML_7g5e5e2b" hidden="1">"IMG_4"</definedName>
    <definedName name="Img_ML_7g7g3c9i" hidden="1">"IMG_25"</definedName>
    <definedName name="Img_ML_7g8h6f7g" hidden="1">"IMG_5"</definedName>
    <definedName name="Img_ML_7n6h3t1t" hidden="1">"IMG_10"</definedName>
    <definedName name="Img_ML_8b9j5t1p" hidden="1">"IMG_10"</definedName>
    <definedName name="Img_ML_8r1k8t4y" hidden="1">"IMG_6"</definedName>
    <definedName name="Img_ML_9i8h6f4d" hidden="1">"IMG_25"</definedName>
    <definedName name="INCOME">[7]Sheet1!$A$100:$A$101</definedName>
    <definedName name="IncomeStatementDates" localSheetId="13">#REF!</definedName>
    <definedName name="IncomeStatementDates" localSheetId="2">#REF!</definedName>
    <definedName name="IncomeStatementDates" localSheetId="22">#REF!</definedName>
    <definedName name="IncomeStatementDates">#REF!</definedName>
    <definedName name="IncStat" localSheetId="13">#REF!</definedName>
    <definedName name="IncStat" localSheetId="2">#REF!</definedName>
    <definedName name="IncStat" localSheetId="22">#REF!</definedName>
    <definedName name="IncStat">#REF!</definedName>
    <definedName name="incstat2004" localSheetId="13">#REF!</definedName>
    <definedName name="incstat2004" localSheetId="2">#REF!</definedName>
    <definedName name="incstat2004" localSheetId="22">#REF!</definedName>
    <definedName name="incstat2004">#REF!</definedName>
    <definedName name="indsec" localSheetId="13">#REF!</definedName>
    <definedName name="indsec" localSheetId="22">#REF!</definedName>
    <definedName name="indsec">#REF!</definedName>
    <definedName name="InfoNext" localSheetId="13">'Balance sheet graphs'!InfoNext</definedName>
    <definedName name="InfoNext" localSheetId="9">'BS Q-o-Q'!InfoNext</definedName>
    <definedName name="InfoNext" localSheetId="16">'Credit performance'!InfoNext</definedName>
    <definedName name="InfoNext" localSheetId="15">'Efficiency ratios'!InfoNext</definedName>
    <definedName name="InfoNext" localSheetId="14">'Income statement graphs'!InfoNext</definedName>
    <definedName name="InfoNext" localSheetId="2">'IS, BS &amp; Ratios Dec 25base'!InfoNext</definedName>
    <definedName name="InfoNext" localSheetId="8">'IS, BS &amp; Ratios June 25'!InfoNext</definedName>
    <definedName name="InfoNext" localSheetId="6">'IS, BS &amp; Ratios June 26'!InfoNext</definedName>
    <definedName name="InfoNext" localSheetId="7">'IS, BS &amp; Ratios Mar 26'!InfoNext</definedName>
    <definedName name="InfoNext" localSheetId="11">'IS, BS Y-o-Y'!InfoNext</definedName>
    <definedName name="InfoNext" localSheetId="5">'IS, Q June 26'!InfoNext</definedName>
    <definedName name="InfoNext" localSheetId="3">'IS, Q Mar 26'!InfoNext</definedName>
    <definedName name="InfoNext" localSheetId="4">'IS, Q-o-Q'!InfoNext</definedName>
    <definedName name="InfoNext" localSheetId="23">'Mkt Share graphdata-Smaller ban'!InfoNext</definedName>
    <definedName name="InfoNext" localSheetId="24">'Other data '!InfoNext</definedName>
    <definedName name="InfoNext">'Balance sheet graphs'!InfoNext</definedName>
    <definedName name="InfoPrev" localSheetId="13">'Balance sheet graphs'!InfoPrev</definedName>
    <definedName name="InfoPrev" localSheetId="9">'BS Q-o-Q'!InfoPrev</definedName>
    <definedName name="InfoPrev" localSheetId="16">'Credit performance'!InfoPrev</definedName>
    <definedName name="InfoPrev" localSheetId="15">'Efficiency ratios'!InfoPrev</definedName>
    <definedName name="InfoPrev" localSheetId="14">'Income statement graphs'!InfoPrev</definedName>
    <definedName name="InfoPrev" localSheetId="2">'IS, BS &amp; Ratios Dec 25base'!InfoPrev</definedName>
    <definedName name="InfoPrev" localSheetId="8">'IS, BS &amp; Ratios June 25'!InfoPrev</definedName>
    <definedName name="InfoPrev" localSheetId="6">'IS, BS &amp; Ratios June 26'!InfoPrev</definedName>
    <definedName name="InfoPrev" localSheetId="7">'IS, BS &amp; Ratios Mar 26'!InfoPrev</definedName>
    <definedName name="InfoPrev" localSheetId="11">'IS, BS Y-o-Y'!InfoPrev</definedName>
    <definedName name="InfoPrev" localSheetId="5">'IS, Q June 26'!InfoPrev</definedName>
    <definedName name="InfoPrev" localSheetId="3">'IS, Q Mar 26'!InfoPrev</definedName>
    <definedName name="InfoPrev" localSheetId="4">'IS, Q-o-Q'!InfoPrev</definedName>
    <definedName name="InfoPrev" localSheetId="23">'Mkt Share graphdata-Smaller ban'!InfoPrev</definedName>
    <definedName name="InfoPrev" localSheetId="24">'Other data '!InfoPrev</definedName>
    <definedName name="InfoPrev">'Balance sheet graphs'!InfoPrev</definedName>
    <definedName name="Initiative_a" localSheetId="13">#REF!</definedName>
    <definedName name="Initiative_a" localSheetId="2">#REF!</definedName>
    <definedName name="Initiative_a" localSheetId="22">#REF!</definedName>
    <definedName name="Initiative_a">#REF!</definedName>
    <definedName name="initiatives" localSheetId="13">#REF!</definedName>
    <definedName name="initiatives" localSheetId="2">#REF!</definedName>
    <definedName name="initiatives" localSheetId="22">#REF!</definedName>
    <definedName name="initiatives">#REF!</definedName>
    <definedName name="Initiatives_a1" localSheetId="13">#REF!</definedName>
    <definedName name="Initiatives_a1" localSheetId="2">#REF!</definedName>
    <definedName name="Initiatives_a1" localSheetId="22">#REF!</definedName>
    <definedName name="Initiatives_a1">#REF!</definedName>
    <definedName name="INSTITUTION" localSheetId="13">#REF!</definedName>
    <definedName name="INSTITUTION" localSheetId="22">#REF!</definedName>
    <definedName name="INSTITUTION">#REF!</definedName>
    <definedName name="INSURANCE" localSheetId="13">#REF!</definedName>
    <definedName name="INSURANCE" localSheetId="22">#REF!</definedName>
    <definedName name="INSURANCE">#REF!</definedName>
    <definedName name="int_ass" localSheetId="13">#REF!</definedName>
    <definedName name="int_ass" localSheetId="22">#REF!</definedName>
    <definedName name="int_ass">#REF!</definedName>
    <definedName name="Int_ass1" localSheetId="13">#REF!</definedName>
    <definedName name="Int_ass1" localSheetId="22">#REF!</definedName>
    <definedName name="Int_ass1">#REF!</definedName>
    <definedName name="Int_exp" localSheetId="13">#REF!</definedName>
    <definedName name="Int_exp" localSheetId="22">#REF!</definedName>
    <definedName name="Int_exp">#REF!</definedName>
    <definedName name="int_other_al" localSheetId="13">#REF!</definedName>
    <definedName name="int_other_al" localSheetId="22">#REF!</definedName>
    <definedName name="int_other_al">#REF!</definedName>
    <definedName name="int_other_al1" localSheetId="13">#REF!</definedName>
    <definedName name="int_other_al1" localSheetId="22">#REF!</definedName>
    <definedName name="int_other_al1">#REF!</definedName>
    <definedName name="Int_t_liabilities" localSheetId="13">#REF!</definedName>
    <definedName name="Int_t_liabilities" localSheetId="22">#REF!</definedName>
    <definedName name="Int_t_liabilities">#REF!</definedName>
    <definedName name="Int_t_liabilities1" localSheetId="13">#REF!</definedName>
    <definedName name="Int_t_liabilities1" localSheetId="22">#REF!</definedName>
    <definedName name="Int_t_liabilities1">#REF!</definedName>
    <definedName name="Int_turn" localSheetId="13">#REF!</definedName>
    <definedName name="Int_turn" localSheetId="22">#REF!</definedName>
    <definedName name="Int_turn">#REF!</definedName>
    <definedName name="interdiv" localSheetId="13">#REF!</definedName>
    <definedName name="interdiv" localSheetId="22">#REF!</definedName>
    <definedName name="interdiv">#REF!</definedName>
    <definedName name="interest">'[22]New Report'!$M$69:$N$101</definedName>
    <definedName name="invests" localSheetId="13">#REF!</definedName>
    <definedName name="invests" localSheetId="2">#REF!</definedName>
    <definedName name="invests" localSheetId="22">#REF!</definedName>
    <definedName name="invest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40951.3603703704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RRatiosE2" localSheetId="13" hidden="1">[18]Ratios!#REF!</definedName>
    <definedName name="IQRRatiosE2" localSheetId="2" hidden="1">[18]Ratios!#REF!</definedName>
    <definedName name="IQRRatiosE2" localSheetId="22" hidden="1">[18]Ratios!#REF!</definedName>
    <definedName name="IQRRatiosE2" hidden="1">[18]Ratios!#REF!</definedName>
    <definedName name="IQRRatiosE7" localSheetId="13" hidden="1">[18]Ratios!#REF!</definedName>
    <definedName name="IQRRatiosE7" localSheetId="2" hidden="1">[18]Ratios!#REF!</definedName>
    <definedName name="IQRRatiosE7" localSheetId="22" hidden="1">[18]Ratios!#REF!</definedName>
    <definedName name="IQRRatiosE7" hidden="1">[18]Ratios!#REF!</definedName>
    <definedName name="IQRRatiosE8" localSheetId="13" hidden="1">[18]Ratios!#REF!</definedName>
    <definedName name="IQRRatiosE8" localSheetId="2" hidden="1">[18]Ratios!#REF!</definedName>
    <definedName name="IQRRatiosE8" localSheetId="22" hidden="1">[18]Ratios!#REF!</definedName>
    <definedName name="IQRRatiosE8" hidden="1">[18]Ratios!#REF!</definedName>
    <definedName name="IQRRatiosE9" localSheetId="13" hidden="1">[18]Ratios!#REF!</definedName>
    <definedName name="IQRRatiosE9" localSheetId="2" hidden="1">[18]Ratios!#REF!</definedName>
    <definedName name="IQRRatiosE9" localSheetId="22" hidden="1">[18]Ratios!#REF!</definedName>
    <definedName name="IQRRatiosE9" hidden="1">[18]Ratios!#REF!</definedName>
    <definedName name="IQRRatiosF2" localSheetId="13" hidden="1">[18]Ratios!#REF!</definedName>
    <definedName name="IQRRatiosF2" localSheetId="2" hidden="1">[18]Ratios!#REF!</definedName>
    <definedName name="IQRRatiosF2" localSheetId="22" hidden="1">[18]Ratios!#REF!</definedName>
    <definedName name="IQRRatiosF2" hidden="1">[18]Ratios!#REF!</definedName>
    <definedName name="IQRRatiosF7" localSheetId="13" hidden="1">[18]Ratios!#REF!</definedName>
    <definedName name="IQRRatiosF7" localSheetId="22" hidden="1">[18]Ratios!#REF!</definedName>
    <definedName name="IQRRatiosF7" hidden="1">[18]Ratios!#REF!</definedName>
    <definedName name="IQRRatiosH2" localSheetId="13" hidden="1">[18]Ratios!#REF!</definedName>
    <definedName name="IQRRatiosH2" localSheetId="22" hidden="1">[18]Ratios!#REF!</definedName>
    <definedName name="IQRRatiosH2" hidden="1">[18]Ratios!#REF!</definedName>
    <definedName name="IQRRatiosI2" localSheetId="13" hidden="1">[18]Ratios!#REF!</definedName>
    <definedName name="IQRRatiosI2" localSheetId="22" hidden="1">[18]Ratios!#REF!</definedName>
    <definedName name="IQRRatiosI2" hidden="1">[18]Ratios!#REF!</definedName>
    <definedName name="iQShowHideColumns" hidden="1">"iQShowAll"</definedName>
    <definedName name="ISMethod">2</definedName>
    <definedName name="Journa.Feb09" localSheetId="13">#REF!</definedName>
    <definedName name="Journa.Feb09" localSheetId="2">#REF!</definedName>
    <definedName name="Journa.Feb09" localSheetId="22">#REF!</definedName>
    <definedName name="Journa.Feb09">#REF!</definedName>
    <definedName name="Journal" localSheetId="13">#REF!</definedName>
    <definedName name="Journal" localSheetId="2">#REF!</definedName>
    <definedName name="Journal" localSheetId="22">#REF!</definedName>
    <definedName name="Journal">#REF!</definedName>
    <definedName name="JunBud_Col">[19]JuneBudget!$G$10</definedName>
    <definedName name="LastListUpdate">0</definedName>
    <definedName name="LC.COMM" localSheetId="13">'[1]COMMS &amp; FEES'!#REF!</definedName>
    <definedName name="LC.COMM" localSheetId="2">'[1]COMMS &amp; FEES'!#REF!</definedName>
    <definedName name="LC.COMM" localSheetId="22">'[1]COMMS &amp; FEES'!#REF!</definedName>
    <definedName name="LC.COMM">'[1]COMMS &amp; FEES'!#REF!</definedName>
    <definedName name="Lemons" localSheetId="13">#REF!</definedName>
    <definedName name="Lemons" localSheetId="2">#REF!</definedName>
    <definedName name="Lemons" localSheetId="22">#REF!</definedName>
    <definedName name="Lemons">#REF!</definedName>
    <definedName name="LIABILITIES">[7]Sheet1!$A$73:$A$80</definedName>
    <definedName name="List1" localSheetId="13">#REF!</definedName>
    <definedName name="List1" localSheetId="2">#REF!</definedName>
    <definedName name="List1" localSheetId="22">#REF!</definedName>
    <definedName name="List1">#REF!</definedName>
    <definedName name="List2" localSheetId="13">#REF!</definedName>
    <definedName name="List2" localSheetId="2">#REF!</definedName>
    <definedName name="List2" localSheetId="22">#REF!</definedName>
    <definedName name="List2">#REF!</definedName>
    <definedName name="LowerLimit">"-ve"</definedName>
    <definedName name="lst_Fruit" localSheetId="13">#REF!</definedName>
    <definedName name="lst_Fruit" localSheetId="2">#REF!</definedName>
    <definedName name="lst_Fruit" localSheetId="22">#REF!</definedName>
    <definedName name="lst_Fruit">#REF!</definedName>
    <definedName name="lst_FruitType" localSheetId="13">#REF!</definedName>
    <definedName name="lst_FruitType" localSheetId="2">#REF!</definedName>
    <definedName name="lst_FruitType" localSheetId="22">#REF!</definedName>
    <definedName name="lst_FruitType">#REF!</definedName>
    <definedName name="Macro1" localSheetId="13">'Balance sheet graphs'!Macro1</definedName>
    <definedName name="Macro1" localSheetId="9">'BS Q-o-Q'!Macro1</definedName>
    <definedName name="Macro1" localSheetId="16">'Credit performance'!Macro1</definedName>
    <definedName name="Macro1" localSheetId="15">'Efficiency ratios'!Macro1</definedName>
    <definedName name="Macro1" localSheetId="14">'Income statement graphs'!Macro1</definedName>
    <definedName name="Macro1" localSheetId="2">'IS, BS &amp; Ratios Dec 25base'!Macro1</definedName>
    <definedName name="Macro1" localSheetId="8">'IS, BS &amp; Ratios June 25'!Macro1</definedName>
    <definedName name="Macro1" localSheetId="6">'IS, BS &amp; Ratios June 26'!Macro1</definedName>
    <definedName name="Macro1" localSheetId="7">'IS, BS &amp; Ratios Mar 26'!Macro1</definedName>
    <definedName name="Macro1" localSheetId="11">'IS, BS Y-o-Y'!Macro1</definedName>
    <definedName name="Macro1" localSheetId="5">'IS, Q June 26'!Macro1</definedName>
    <definedName name="Macro1" localSheetId="3">'IS, Q Mar 26'!Macro1</definedName>
    <definedName name="Macro1" localSheetId="4">'IS, Q-o-Q'!Macro1</definedName>
    <definedName name="Macro1" localSheetId="23">'Mkt Share graphdata-Smaller ban'!Macro1</definedName>
    <definedName name="Macro1" localSheetId="24">'Other data '!Macro1</definedName>
    <definedName name="Macro1">'Balance sheet graphs'!Macro1</definedName>
    <definedName name="Macro2" localSheetId="13">'Balance sheet graphs'!Macro2</definedName>
    <definedName name="Macro2" localSheetId="9">'BS Q-o-Q'!Macro2</definedName>
    <definedName name="Macro2" localSheetId="16">'Credit performance'!Macro2</definedName>
    <definedName name="Macro2" localSheetId="15">'Efficiency ratios'!Macro2</definedName>
    <definedName name="Macro2" localSheetId="14">'Income statement graphs'!Macro2</definedName>
    <definedName name="Macro2" localSheetId="2">'IS, BS &amp; Ratios Dec 25base'!Macro2</definedName>
    <definedName name="Macro2" localSheetId="8">'IS, BS &amp; Ratios June 25'!Macro2</definedName>
    <definedName name="Macro2" localSheetId="6">'IS, BS &amp; Ratios June 26'!Macro2</definedName>
    <definedName name="Macro2" localSheetId="7">'IS, BS &amp; Ratios Mar 26'!Macro2</definedName>
    <definedName name="Macro2" localSheetId="11">'IS, BS Y-o-Y'!Macro2</definedName>
    <definedName name="Macro2" localSheetId="5">'IS, Q June 26'!Macro2</definedName>
    <definedName name="Macro2" localSheetId="3">'IS, Q Mar 26'!Macro2</definedName>
    <definedName name="Macro2" localSheetId="4">'IS, Q-o-Q'!Macro2</definedName>
    <definedName name="Macro2" localSheetId="23">'Mkt Share graphdata-Smaller ban'!Macro2</definedName>
    <definedName name="Macro2" localSheetId="24">'Other data '!Macro2</definedName>
    <definedName name="Macro2">'Balance sheet graphs'!Macro2</definedName>
    <definedName name="Macro3" localSheetId="13">'Balance sheet graphs'!Macro3</definedName>
    <definedName name="Macro3" localSheetId="9">'BS Q-o-Q'!Macro3</definedName>
    <definedName name="Macro3" localSheetId="16">'Credit performance'!Macro3</definedName>
    <definedName name="Macro3" localSheetId="15">'Efficiency ratios'!Macro3</definedName>
    <definedName name="Macro3" localSheetId="14">'Income statement graphs'!Macro3</definedName>
    <definedName name="Macro3" localSheetId="2">'IS, BS &amp; Ratios Dec 25base'!Macro3</definedName>
    <definedName name="Macro3" localSheetId="8">'IS, BS &amp; Ratios June 25'!Macro3</definedName>
    <definedName name="Macro3" localSheetId="6">'IS, BS &amp; Ratios June 26'!Macro3</definedName>
    <definedName name="Macro3" localSheetId="7">'IS, BS &amp; Ratios Mar 26'!Macro3</definedName>
    <definedName name="Macro3" localSheetId="11">'IS, BS Y-o-Y'!Macro3</definedName>
    <definedName name="Macro3" localSheetId="5">'IS, Q June 26'!Macro3</definedName>
    <definedName name="Macro3" localSheetId="3">'IS, Q Mar 26'!Macro3</definedName>
    <definedName name="Macro3" localSheetId="4">'IS, Q-o-Q'!Macro3</definedName>
    <definedName name="Macro3" localSheetId="23">'Mkt Share graphdata-Smaller ban'!Macro3</definedName>
    <definedName name="Macro3" localSheetId="24">'Other data '!Macro3</definedName>
    <definedName name="Macro3">'Balance sheet graphs'!Macro3</definedName>
    <definedName name="Margin_p_p" localSheetId="13">#REF!</definedName>
    <definedName name="Margin_p_p" localSheetId="2">#REF!</definedName>
    <definedName name="Margin_p_p" localSheetId="22">#REF!</definedName>
    <definedName name="Margin_p_p">#REF!</definedName>
    <definedName name="Margin_p_p1" localSheetId="13">#REF!</definedName>
    <definedName name="Margin_p_p1" localSheetId="2">#REF!</definedName>
    <definedName name="Margin_p_p1" localSheetId="22">#REF!</definedName>
    <definedName name="Margin_p_p1">#REF!</definedName>
    <definedName name="margins" localSheetId="13">#REF!</definedName>
    <definedName name="margins" localSheetId="2">#REF!</definedName>
    <definedName name="margins" localSheetId="22">#REF!</definedName>
    <definedName name="margins">#REF!</definedName>
    <definedName name="marked" localSheetId="13">#REF!</definedName>
    <definedName name="marked" localSheetId="22">#REF!</definedName>
    <definedName name="marked">#REF!</definedName>
    <definedName name="market" localSheetId="13">#REF!</definedName>
    <definedName name="market" localSheetId="22">#REF!</definedName>
    <definedName name="market">#REF!</definedName>
    <definedName name="market1" localSheetId="13">#REF!</definedName>
    <definedName name="market1" localSheetId="22">#REF!</definedName>
    <definedName name="market1">#REF!</definedName>
    <definedName name="MarketPremium">[8]a.Beta!$H$18</definedName>
    <definedName name="mat" localSheetId="13">#REF!</definedName>
    <definedName name="mat" localSheetId="2">#REF!</definedName>
    <definedName name="mat" localSheetId="22">#REF!</definedName>
    <definedName name="mat">#REF!</definedName>
    <definedName name="maturity" localSheetId="13">#REF!</definedName>
    <definedName name="maturity" localSheetId="2">#REF!</definedName>
    <definedName name="maturity" localSheetId="22">#REF!</definedName>
    <definedName name="maturity">#REF!</definedName>
    <definedName name="Month">[23]Lists!$J$2:$J$13</definedName>
    <definedName name="month_select" localSheetId="13">#REF!</definedName>
    <definedName name="month_select" localSheetId="2">#REF!</definedName>
    <definedName name="month_select" localSheetId="22">#REF!</definedName>
    <definedName name="month_select">#REF!</definedName>
    <definedName name="MONTH1" localSheetId="13">#REF!</definedName>
    <definedName name="MONTH1" localSheetId="2">#REF!</definedName>
    <definedName name="MONTH1" localSheetId="22">#REF!</definedName>
    <definedName name="MONTH1">#REF!</definedName>
    <definedName name="MonthLookup">[11]CONTROL!$G$1:$R$4</definedName>
    <definedName name="MONTHNAME">[11]CONTROL!$L$8</definedName>
    <definedName name="months" localSheetId="13">#REF!</definedName>
    <definedName name="months" localSheetId="2">#REF!</definedName>
    <definedName name="months" localSheetId="22">#REF!</definedName>
    <definedName name="months">#REF!</definedName>
    <definedName name="MonthYTD">[11]CONTROL!$K$8</definedName>
    <definedName name="Moth1">[24]Lists!$F$2:$F$13</definedName>
    <definedName name="MthAct_Col">[19]MonthActual!$G$10</definedName>
    <definedName name="MTHBUD_COL">[19]MonthBudget!$G$10</definedName>
    <definedName name="MthPrior_Col">[19]MonthPrior!$G$10</definedName>
    <definedName name="mychart" localSheetId="13">#REF!</definedName>
    <definedName name="mychart" localSheetId="2">#REF!</definedName>
    <definedName name="mychart" localSheetId="22">#REF!</definedName>
    <definedName name="mychart">#REF!</definedName>
    <definedName name="mychart1" localSheetId="13">#REF!</definedName>
    <definedName name="mychart1" localSheetId="2">#REF!</definedName>
    <definedName name="mychart1" localSheetId="22">#REF!</definedName>
    <definedName name="mychart1">#REF!</definedName>
    <definedName name="MyMonths" localSheetId="13">#REF!</definedName>
    <definedName name="MyMonths" localSheetId="2">#REF!</definedName>
    <definedName name="MyMonths" localSheetId="22">#REF!</definedName>
    <definedName name="MyMonths">#REF!</definedName>
    <definedName name="NA">"NA"</definedName>
    <definedName name="negsec" localSheetId="13">#REF!</definedName>
    <definedName name="negsec" localSheetId="2">#REF!</definedName>
    <definedName name="negsec" localSheetId="22">#REF!</definedName>
    <definedName name="negsec">#REF!</definedName>
    <definedName name="NetEarnedPremiums">[8]DCF!$28:$28</definedName>
    <definedName name="NewDescription" localSheetId="13">#REF!</definedName>
    <definedName name="NewDescription" localSheetId="2">#REF!</definedName>
    <definedName name="NewDescription" localSheetId="22">#REF!</definedName>
    <definedName name="NewDescription">#REF!</definedName>
    <definedName name="NextButton">"Button 18"</definedName>
    <definedName name="noaccounts" localSheetId="13">#REF!</definedName>
    <definedName name="noaccounts" localSheetId="2">#REF!</definedName>
    <definedName name="noaccounts" localSheetId="22">#REF!</definedName>
    <definedName name="noaccounts">#REF!</definedName>
    <definedName name="noaccounts4" localSheetId="13">#REF!</definedName>
    <definedName name="noaccounts4" localSheetId="2">#REF!</definedName>
    <definedName name="noaccounts4" localSheetId="22">#REF!</definedName>
    <definedName name="noaccounts4">#REF!</definedName>
    <definedName name="Non_i_costs" localSheetId="13">#REF!</definedName>
    <definedName name="Non_i_costs" localSheetId="2">#REF!</definedName>
    <definedName name="Non_i_costs" localSheetId="22">#REF!</definedName>
    <definedName name="Non_i_costs">#REF!</definedName>
    <definedName name="Non_i_income" localSheetId="13">#REF!</definedName>
    <definedName name="Non_i_income" localSheetId="22">#REF!</definedName>
    <definedName name="Non_i_income">#REF!</definedName>
    <definedName name="Non_p_loans" localSheetId="13">#REF!</definedName>
    <definedName name="Non_p_loans" localSheetId="22">#REF!</definedName>
    <definedName name="Non_p_loans">#REF!</definedName>
    <definedName name="NotesIS">[16]notes!$A$1:$P$72</definedName>
    <definedName name="NPL" localSheetId="13">#REF!</definedName>
    <definedName name="NPL" localSheetId="2">#REF!</definedName>
    <definedName name="NPL" localSheetId="22">#REF!</definedName>
    <definedName name="NPL">#REF!</definedName>
    <definedName name="NRFF" localSheetId="13">#REF!</definedName>
    <definedName name="NRFF" localSheetId="2">#REF!</definedName>
    <definedName name="NRFF" localSheetId="22">#REF!</definedName>
    <definedName name="NRFF">#REF!</definedName>
    <definedName name="NumOfMonths" localSheetId="13">#REF!</definedName>
    <definedName name="NumOfMonths" localSheetId="2">#REF!</definedName>
    <definedName name="NumOfMonths" localSheetId="22">#REF!</definedName>
    <definedName name="NumOfMonths">#REF!</definedName>
    <definedName name="NumOfQuarters" localSheetId="13">#REF!</definedName>
    <definedName name="NumOfQuarters" localSheetId="22">#REF!</definedName>
    <definedName name="NumOfQuarters">#REF!</definedName>
    <definedName name="NumOfQuartes" localSheetId="13">#REF!</definedName>
    <definedName name="NumOfQuartes" localSheetId="22">#REF!</definedName>
    <definedName name="NumOfQuartes">#REF!</definedName>
    <definedName name="OLAPDB">[23]Lists!$B$4</definedName>
    <definedName name="OldDescription" localSheetId="13">#REF!</definedName>
    <definedName name="OldDescription" localSheetId="2">#REF!</definedName>
    <definedName name="OldDescription" localSheetId="22">#REF!</definedName>
    <definedName name="OldDescription">#REF!</definedName>
    <definedName name="Oranges" localSheetId="13">#REF!</definedName>
    <definedName name="Oranges" localSheetId="2">#REF!</definedName>
    <definedName name="Oranges" localSheetId="22">#REF!</definedName>
    <definedName name="Oranges">#REF!</definedName>
    <definedName name="osi" localSheetId="13">#REF!</definedName>
    <definedName name="osi" localSheetId="2">#REF!</definedName>
    <definedName name="osi" localSheetId="22">#REF!</definedName>
    <definedName name="osi">#REF!</definedName>
    <definedName name="other_a_l" localSheetId="13">#REF!</definedName>
    <definedName name="other_a_l" localSheetId="22">#REF!</definedName>
    <definedName name="other_a_l">#REF!</definedName>
    <definedName name="OVERDRAFT" localSheetId="13">'[1]BALANCE SHEET NAIRA'!#REF!</definedName>
    <definedName name="OVERDRAFT" localSheetId="2">'[1]BALANCE SHEET NAIRA'!#REF!</definedName>
    <definedName name="OVERDRAFT" localSheetId="22">'[1]BALANCE SHEET NAIRA'!#REF!</definedName>
    <definedName name="OVERDRAFT">'[1]BALANCE SHEET NAIRA'!#REF!</definedName>
    <definedName name="OVERDRAFT_FEES" localSheetId="13">'[1]COMMS &amp; FEES'!#REF!</definedName>
    <definedName name="OVERDRAFT_FEES" localSheetId="2">'[1]COMMS &amp; FEES'!#REF!</definedName>
    <definedName name="OVERDRAFT_FEES" localSheetId="22">'[1]COMMS &amp; FEES'!#REF!</definedName>
    <definedName name="OVERDRAFT_FEES">'[1]COMMS &amp; FEES'!#REF!</definedName>
    <definedName name="P_All" localSheetId="13">#REF!</definedName>
    <definedName name="P_All" localSheetId="2">#REF!</definedName>
    <definedName name="P_All" localSheetId="22">#REF!</definedName>
    <definedName name="P_All">#REF!</definedName>
    <definedName name="P_IS" localSheetId="13">#REF!</definedName>
    <definedName name="P_IS" localSheetId="2">#REF!</definedName>
    <definedName name="P_IS" localSheetId="22">#REF!</definedName>
    <definedName name="P_IS">#REF!</definedName>
    <definedName name="P_Stats" localSheetId="13">#REF!</definedName>
    <definedName name="P_Stats" localSheetId="2">#REF!</definedName>
    <definedName name="P_Stats" localSheetId="22">#REF!</definedName>
    <definedName name="P_Stats">#REF!</definedName>
    <definedName name="PAGE1" localSheetId="13">#REF!</definedName>
    <definedName name="PAGE1" localSheetId="22">#REF!</definedName>
    <definedName name="PAGE1">#REF!</definedName>
    <definedName name="PAGE10" localSheetId="13">#REF!</definedName>
    <definedName name="PAGE10" localSheetId="22">#REF!</definedName>
    <definedName name="PAGE10">#REF!</definedName>
    <definedName name="PAGE11" localSheetId="13">#REF!</definedName>
    <definedName name="PAGE11" localSheetId="22">#REF!</definedName>
    <definedName name="PAGE11">#REF!</definedName>
    <definedName name="PAGE12" localSheetId="13">#REF!</definedName>
    <definedName name="PAGE12" localSheetId="22">#REF!</definedName>
    <definedName name="PAGE12">#REF!</definedName>
    <definedName name="PAGE13" localSheetId="13">#REF!</definedName>
    <definedName name="PAGE13" localSheetId="22">#REF!</definedName>
    <definedName name="PAGE13">#REF!</definedName>
    <definedName name="PAGE14" localSheetId="13">#REF!</definedName>
    <definedName name="PAGE14" localSheetId="22">#REF!</definedName>
    <definedName name="PAGE14">#REF!</definedName>
    <definedName name="PAGE15" localSheetId="13">#REF!</definedName>
    <definedName name="PAGE15" localSheetId="22">#REF!</definedName>
    <definedName name="PAGE15">#REF!</definedName>
    <definedName name="PAGE16" localSheetId="13">#REF!</definedName>
    <definedName name="PAGE16" localSheetId="22">#REF!</definedName>
    <definedName name="PAGE16">#REF!</definedName>
    <definedName name="PAGE2" localSheetId="13">#REF!</definedName>
    <definedName name="PAGE2" localSheetId="22">#REF!</definedName>
    <definedName name="PAGE2">#REF!</definedName>
    <definedName name="PAGE3" localSheetId="13">#REF!</definedName>
    <definedName name="PAGE3" localSheetId="22">#REF!</definedName>
    <definedName name="PAGE3">#REF!</definedName>
    <definedName name="PAGE4" localSheetId="13">#REF!</definedName>
    <definedName name="PAGE4" localSheetId="22">#REF!</definedName>
    <definedName name="PAGE4">#REF!</definedName>
    <definedName name="PAGE5" localSheetId="13">#REF!</definedName>
    <definedName name="PAGE5" localSheetId="22">#REF!</definedName>
    <definedName name="PAGE5">#REF!</definedName>
    <definedName name="PAGE6" localSheetId="13">#REF!</definedName>
    <definedName name="PAGE6" localSheetId="22">#REF!</definedName>
    <definedName name="PAGE6">#REF!</definedName>
    <definedName name="PAGE7" localSheetId="13">#REF!</definedName>
    <definedName name="PAGE7" localSheetId="22">#REF!</definedName>
    <definedName name="PAGE7">#REF!</definedName>
    <definedName name="PAGE8" localSheetId="13">#REF!</definedName>
    <definedName name="PAGE8" localSheetId="22">#REF!</definedName>
    <definedName name="PAGE8">#REF!</definedName>
    <definedName name="PAGE9" localSheetId="13">#REF!</definedName>
    <definedName name="PAGE9" localSheetId="22">#REF!</definedName>
    <definedName name="PAGE9">#REF!</definedName>
    <definedName name="Payroll" localSheetId="13">#REF!</definedName>
    <definedName name="Payroll" localSheetId="22">#REF!</definedName>
    <definedName name="Payroll">#REF!</definedName>
    <definedName name="penetration_factor" localSheetId="13">#REF!</definedName>
    <definedName name="penetration_factor" localSheetId="22">#REF!</definedName>
    <definedName name="penetration_factor">#REF!</definedName>
    <definedName name="Period_1" localSheetId="13">#REF!</definedName>
    <definedName name="Period_1" localSheetId="22">#REF!</definedName>
    <definedName name="Period_1">#REF!</definedName>
    <definedName name="Period_10" localSheetId="13">#REF!</definedName>
    <definedName name="Period_10" localSheetId="22">#REF!</definedName>
    <definedName name="Period_10">#REF!</definedName>
    <definedName name="Period_10Description" localSheetId="13">#REF!</definedName>
    <definedName name="Period_10Description" localSheetId="22">#REF!</definedName>
    <definedName name="Period_10Description">#REF!</definedName>
    <definedName name="Period_1Description" localSheetId="13">#REF!</definedName>
    <definedName name="Period_1Description" localSheetId="22">#REF!</definedName>
    <definedName name="Period_1Description">#REF!</definedName>
    <definedName name="Period_2" localSheetId="13">#REF!</definedName>
    <definedName name="Period_2" localSheetId="22">#REF!</definedName>
    <definedName name="Period_2">#REF!</definedName>
    <definedName name="Period_2Description" localSheetId="13">#REF!</definedName>
    <definedName name="Period_2Description" localSheetId="22">#REF!</definedName>
    <definedName name="Period_2Description">#REF!</definedName>
    <definedName name="Period_3" localSheetId="13">#REF!</definedName>
    <definedName name="Period_3" localSheetId="22">#REF!</definedName>
    <definedName name="Period_3">#REF!</definedName>
    <definedName name="Period_3Description" localSheetId="13">#REF!</definedName>
    <definedName name="Period_3Description" localSheetId="22">#REF!</definedName>
    <definedName name="Period_3Description">#REF!</definedName>
    <definedName name="Period_4" localSheetId="13">#REF!</definedName>
    <definedName name="Period_4" localSheetId="22">#REF!</definedName>
    <definedName name="Period_4">#REF!</definedName>
    <definedName name="Period_4Description" localSheetId="13">#REF!</definedName>
    <definedName name="Period_4Description" localSheetId="22">#REF!</definedName>
    <definedName name="Period_4Description">#REF!</definedName>
    <definedName name="Period_5" localSheetId="13">#REF!</definedName>
    <definedName name="Period_5" localSheetId="22">#REF!</definedName>
    <definedName name="Period_5">#REF!</definedName>
    <definedName name="Period_5Description" localSheetId="13">#REF!</definedName>
    <definedName name="Period_5Description" localSheetId="22">#REF!</definedName>
    <definedName name="Period_5Description">#REF!</definedName>
    <definedName name="Period_6" localSheetId="13">#REF!</definedName>
    <definedName name="Period_6" localSheetId="22">#REF!</definedName>
    <definedName name="Period_6">#REF!</definedName>
    <definedName name="Period_6Description" localSheetId="13">#REF!</definedName>
    <definedName name="Period_6Description" localSheetId="22">#REF!</definedName>
    <definedName name="Period_6Description">#REF!</definedName>
    <definedName name="Period_7" localSheetId="13">#REF!</definedName>
    <definedName name="Period_7" localSheetId="22">#REF!</definedName>
    <definedName name="Period_7">#REF!</definedName>
    <definedName name="Period_7Description" localSheetId="13">#REF!</definedName>
    <definedName name="Period_7Description" localSheetId="22">#REF!</definedName>
    <definedName name="Period_7Description">#REF!</definedName>
    <definedName name="Period_8" localSheetId="13">#REF!</definedName>
    <definedName name="Period_8" localSheetId="22">#REF!</definedName>
    <definedName name="Period_8">#REF!</definedName>
    <definedName name="Period_8Description" localSheetId="13">#REF!</definedName>
    <definedName name="Period_8Description" localSheetId="22">#REF!</definedName>
    <definedName name="Period_8Description">#REF!</definedName>
    <definedName name="Period_9" localSheetId="13">#REF!</definedName>
    <definedName name="Period_9" localSheetId="22">#REF!</definedName>
    <definedName name="Period_9">#REF!</definedName>
    <definedName name="Period_9Description" localSheetId="13">#REF!</definedName>
    <definedName name="Period_9Description" localSheetId="22">#REF!</definedName>
    <definedName name="Period_9Description">#REF!</definedName>
    <definedName name="PeriodEnd_1" localSheetId="13">#REF!</definedName>
    <definedName name="PeriodEnd_1" localSheetId="22">#REF!</definedName>
    <definedName name="PeriodEnd_1">#REF!</definedName>
    <definedName name="PeriodEnd_10" localSheetId="13">#REF!</definedName>
    <definedName name="PeriodEnd_10" localSheetId="22">#REF!</definedName>
    <definedName name="PeriodEnd_10">#REF!</definedName>
    <definedName name="PeriodEnd_10Description" localSheetId="13">#REF!</definedName>
    <definedName name="PeriodEnd_10Description" localSheetId="22">#REF!</definedName>
    <definedName name="PeriodEnd_10Description">#REF!</definedName>
    <definedName name="PeriodEnd_1Description" localSheetId="13">#REF!</definedName>
    <definedName name="PeriodEnd_1Description" localSheetId="22">#REF!</definedName>
    <definedName name="PeriodEnd_1Description">#REF!</definedName>
    <definedName name="PeriodEnd_2" localSheetId="13">#REF!</definedName>
    <definedName name="PeriodEnd_2" localSheetId="22">#REF!</definedName>
    <definedName name="PeriodEnd_2">#REF!</definedName>
    <definedName name="PeriodEnd_2Description" localSheetId="13">#REF!</definedName>
    <definedName name="PeriodEnd_2Description" localSheetId="22">#REF!</definedName>
    <definedName name="PeriodEnd_2Description">#REF!</definedName>
    <definedName name="PeriodEnd_3" localSheetId="13">#REF!</definedName>
    <definedName name="PeriodEnd_3" localSheetId="22">#REF!</definedName>
    <definedName name="PeriodEnd_3">#REF!</definedName>
    <definedName name="PeriodEnd_3Description" localSheetId="13">#REF!</definedName>
    <definedName name="PeriodEnd_3Description" localSheetId="22">#REF!</definedName>
    <definedName name="PeriodEnd_3Description">#REF!</definedName>
    <definedName name="PeriodEnd_4" localSheetId="13">#REF!</definedName>
    <definedName name="PeriodEnd_4" localSheetId="22">#REF!</definedName>
    <definedName name="PeriodEnd_4">#REF!</definedName>
    <definedName name="PeriodEnd_4Description" localSheetId="13">#REF!</definedName>
    <definedName name="PeriodEnd_4Description" localSheetId="22">#REF!</definedName>
    <definedName name="PeriodEnd_4Description">#REF!</definedName>
    <definedName name="PeriodEnd_5" localSheetId="13">#REF!</definedName>
    <definedName name="PeriodEnd_5" localSheetId="22">#REF!</definedName>
    <definedName name="PeriodEnd_5">#REF!</definedName>
    <definedName name="PeriodEnd_5Description" localSheetId="13">#REF!</definedName>
    <definedName name="PeriodEnd_5Description" localSheetId="22">#REF!</definedName>
    <definedName name="PeriodEnd_5Description">#REF!</definedName>
    <definedName name="PeriodEnd_6" localSheetId="13">#REF!</definedName>
    <definedName name="PeriodEnd_6" localSheetId="22">#REF!</definedName>
    <definedName name="PeriodEnd_6">#REF!</definedName>
    <definedName name="PeriodEnd_6Description" localSheetId="13">#REF!</definedName>
    <definedName name="PeriodEnd_6Description" localSheetId="22">#REF!</definedName>
    <definedName name="PeriodEnd_6Description">#REF!</definedName>
    <definedName name="PeriodEnd_7" localSheetId="13">#REF!</definedName>
    <definedName name="PeriodEnd_7" localSheetId="22">#REF!</definedName>
    <definedName name="PeriodEnd_7">#REF!</definedName>
    <definedName name="PeriodEnd_7Description" localSheetId="13">#REF!</definedName>
    <definedName name="PeriodEnd_7Description" localSheetId="22">#REF!</definedName>
    <definedName name="PeriodEnd_7Description">#REF!</definedName>
    <definedName name="PeriodEnd_8" localSheetId="13">#REF!</definedName>
    <definedName name="PeriodEnd_8" localSheetId="22">#REF!</definedName>
    <definedName name="PeriodEnd_8">#REF!</definedName>
    <definedName name="PeriodEnd_8Description" localSheetId="13">#REF!</definedName>
    <definedName name="PeriodEnd_8Description" localSheetId="22">#REF!</definedName>
    <definedName name="PeriodEnd_8Description">#REF!</definedName>
    <definedName name="PeriodEnd_9" localSheetId="13">#REF!</definedName>
    <definedName name="PeriodEnd_9" localSheetId="22">#REF!</definedName>
    <definedName name="PeriodEnd_9">#REF!</definedName>
    <definedName name="PeriodEnd_9Description" localSheetId="13">#REF!</definedName>
    <definedName name="PeriodEnd_9Description" localSheetId="22">#REF!</definedName>
    <definedName name="PeriodEnd_9Description">#REF!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p" localSheetId="13" hidden="1">{#N/A,#N/A,FALSE,"Consolidated";#N/A,#N/A,FALSE,"NACC";#N/A,#N/A,FALSE,"M&amp;W";#N/A,#N/A,FALSE,"HSPE";#N/A,#N/A,FALSE,"SCL";#N/A,#N/A,FALSE,"Penrice";#N/A,#N/A,FALSE,"Additional Ops"}</definedName>
    <definedName name="pp" localSheetId="9" hidden="1">{#N/A,#N/A,FALSE,"Consolidated";#N/A,#N/A,FALSE,"NACC";#N/A,#N/A,FALSE,"M&amp;W";#N/A,#N/A,FALSE,"HSPE";#N/A,#N/A,FALSE,"SCL";#N/A,#N/A,FALSE,"Penrice";#N/A,#N/A,FALSE,"Additional Ops"}</definedName>
    <definedName name="pp" localSheetId="16" hidden="1">{#N/A,#N/A,FALSE,"Consolidated";#N/A,#N/A,FALSE,"NACC";#N/A,#N/A,FALSE,"M&amp;W";#N/A,#N/A,FALSE,"HSPE";#N/A,#N/A,FALSE,"SCL";#N/A,#N/A,FALSE,"Penrice";#N/A,#N/A,FALSE,"Additional Ops"}</definedName>
    <definedName name="pp" localSheetId="15" hidden="1">{#N/A,#N/A,FALSE,"Consolidated";#N/A,#N/A,FALSE,"NACC";#N/A,#N/A,FALSE,"M&amp;W";#N/A,#N/A,FALSE,"HSPE";#N/A,#N/A,FALSE,"SCL";#N/A,#N/A,FALSE,"Penrice";#N/A,#N/A,FALSE,"Additional Ops"}</definedName>
    <definedName name="pp" localSheetId="14" hidden="1">{#N/A,#N/A,FALSE,"Consolidated";#N/A,#N/A,FALSE,"NACC";#N/A,#N/A,FALSE,"M&amp;W";#N/A,#N/A,FALSE,"HSPE";#N/A,#N/A,FALSE,"SCL";#N/A,#N/A,FALSE,"Penrice";#N/A,#N/A,FALSE,"Additional Ops"}</definedName>
    <definedName name="pp" localSheetId="2" hidden="1">{#N/A,#N/A,FALSE,"Consolidated";#N/A,#N/A,FALSE,"NACC";#N/A,#N/A,FALSE,"M&amp;W";#N/A,#N/A,FALSE,"HSPE";#N/A,#N/A,FALSE,"SCL";#N/A,#N/A,FALSE,"Penrice";#N/A,#N/A,FALSE,"Additional Ops"}</definedName>
    <definedName name="pp" localSheetId="8" hidden="1">{#N/A,#N/A,FALSE,"Consolidated";#N/A,#N/A,FALSE,"NACC";#N/A,#N/A,FALSE,"M&amp;W";#N/A,#N/A,FALSE,"HSPE";#N/A,#N/A,FALSE,"SCL";#N/A,#N/A,FALSE,"Penrice";#N/A,#N/A,FALSE,"Additional Ops"}</definedName>
    <definedName name="pp" localSheetId="6" hidden="1">{#N/A,#N/A,FALSE,"Consolidated";#N/A,#N/A,FALSE,"NACC";#N/A,#N/A,FALSE,"M&amp;W";#N/A,#N/A,FALSE,"HSPE";#N/A,#N/A,FALSE,"SCL";#N/A,#N/A,FALSE,"Penrice";#N/A,#N/A,FALSE,"Additional Ops"}</definedName>
    <definedName name="pp" localSheetId="7" hidden="1">{#N/A,#N/A,FALSE,"Consolidated";#N/A,#N/A,FALSE,"NACC";#N/A,#N/A,FALSE,"M&amp;W";#N/A,#N/A,FALSE,"HSPE";#N/A,#N/A,FALSE,"SCL";#N/A,#N/A,FALSE,"Penrice";#N/A,#N/A,FALSE,"Additional Ops"}</definedName>
    <definedName name="pp" localSheetId="11" hidden="1">{#N/A,#N/A,FALSE,"Consolidated";#N/A,#N/A,FALSE,"NACC";#N/A,#N/A,FALSE,"M&amp;W";#N/A,#N/A,FALSE,"HSPE";#N/A,#N/A,FALSE,"SCL";#N/A,#N/A,FALSE,"Penrice";#N/A,#N/A,FALSE,"Additional Ops"}</definedName>
    <definedName name="pp" localSheetId="5" hidden="1">{#N/A,#N/A,FALSE,"Consolidated";#N/A,#N/A,FALSE,"NACC";#N/A,#N/A,FALSE,"M&amp;W";#N/A,#N/A,FALSE,"HSPE";#N/A,#N/A,FALSE,"SCL";#N/A,#N/A,FALSE,"Penrice";#N/A,#N/A,FALSE,"Additional Ops"}</definedName>
    <definedName name="pp" localSheetId="3" hidden="1">{#N/A,#N/A,FALSE,"Consolidated";#N/A,#N/A,FALSE,"NACC";#N/A,#N/A,FALSE,"M&amp;W";#N/A,#N/A,FALSE,"HSPE";#N/A,#N/A,FALSE,"SCL";#N/A,#N/A,FALSE,"Penrice";#N/A,#N/A,FALSE,"Additional Ops"}</definedName>
    <definedName name="pp" localSheetId="4" hidden="1">{#N/A,#N/A,FALSE,"Consolidated";#N/A,#N/A,FALSE,"NACC";#N/A,#N/A,FALSE,"M&amp;W";#N/A,#N/A,FALSE,"HSPE";#N/A,#N/A,FALSE,"SCL";#N/A,#N/A,FALSE,"Penrice";#N/A,#N/A,FALSE,"Additional Ops"}</definedName>
    <definedName name="pp" localSheetId="23" hidden="1">{#N/A,#N/A,FALSE,"Consolidated";#N/A,#N/A,FALSE,"NACC";#N/A,#N/A,FALSE,"M&amp;W";#N/A,#N/A,FALSE,"HSPE";#N/A,#N/A,FALSE,"SCL";#N/A,#N/A,FALSE,"Penrice";#N/A,#N/A,FALSE,"Additional Ops"}</definedName>
    <definedName name="pp" localSheetId="24" hidden="1">{#N/A,#N/A,FALSE,"Consolidated";#N/A,#N/A,FALSE,"NACC";#N/A,#N/A,FALSE,"M&amp;W";#N/A,#N/A,FALSE,"HSPE";#N/A,#N/A,FALSE,"SCL";#N/A,#N/A,FALSE,"Penrice";#N/A,#N/A,FALSE,"Additional Ops"}</definedName>
    <definedName name="pp" hidden="1">{#N/A,#N/A,FALSE,"Consolidated";#N/A,#N/A,FALSE,"NACC";#N/A,#N/A,FALSE,"M&amp;W";#N/A,#N/A,FALSE,"HSPE";#N/A,#N/A,FALSE,"SCL";#N/A,#N/A,FALSE,"Penrice";#N/A,#N/A,FALSE,"Additional Ops"}</definedName>
    <definedName name="Pres" localSheetId="1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9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2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2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viousButton">"Button 19"</definedName>
    <definedName name="PrevYear">[11]CONTROL!$L$10</definedName>
    <definedName name="_xlnm.Print_Area" localSheetId="9">'BS Q-o-Q'!$A$8:$S$189</definedName>
    <definedName name="_xlnm.Print_Area" localSheetId="2">'IS, BS &amp; Ratios Dec 25base'!$A$8:$S$140</definedName>
    <definedName name="_xlnm.Print_Area" localSheetId="8">'IS, BS &amp; Ratios June 25'!$A$8:$S$180</definedName>
    <definedName name="_xlnm.Print_Area" localSheetId="6">'IS, BS &amp; Ratios June 26'!$A$8:$S$177</definedName>
    <definedName name="_xlnm.Print_Area" localSheetId="7">'IS, BS &amp; Ratios Mar 26'!$A$1:$S$169</definedName>
    <definedName name="_xlnm.Print_Area" localSheetId="11">'IS, BS Y-o-Y'!$A$8:$S$191</definedName>
    <definedName name="_xlnm.Print_Area" localSheetId="5">'IS, Q June 26'!$A$9:$S$50</definedName>
    <definedName name="_xlnm.Print_Area" localSheetId="3">'IS, Q Mar 26'!$A$9:$S$55</definedName>
    <definedName name="_xlnm.Print_Area" localSheetId="4">'IS, Q-o-Q'!$A$8:$S$191</definedName>
    <definedName name="_xlnm.Print_Area" localSheetId="22">'Mkt Share graphdata-Larger Bank'!$A$1:$X$54</definedName>
    <definedName name="_xlnm.Print_Area" localSheetId="23" xml:space="preserve">   'Mkt Share graphdata-Smaller ban'!$A$1:$X$53</definedName>
    <definedName name="_xlnm.Print_Area">"Formula removed, name can be deleted."</definedName>
    <definedName name="print_area_2" localSheetId="13">#REF!</definedName>
    <definedName name="print_area_2" localSheetId="2">#REF!</definedName>
    <definedName name="print_area_2" localSheetId="22">#REF!</definedName>
    <definedName name="print_area_2">#REF!</definedName>
    <definedName name="Print_ranges" localSheetId="13">#REF!</definedName>
    <definedName name="Print_ranges" localSheetId="2">#REF!</definedName>
    <definedName name="Print_ranges" localSheetId="22">#REF!</definedName>
    <definedName name="Print_ranges">#REF!</definedName>
    <definedName name="_xlnm.Print_Titles">#N/A</definedName>
    <definedName name="prod">[25]Sheet2!$A$1:$B$65536</definedName>
    <definedName name="Project_Name" localSheetId="13">#REF!</definedName>
    <definedName name="Project_Name" localSheetId="2">#REF!</definedName>
    <definedName name="Project_Name" localSheetId="22">#REF!</definedName>
    <definedName name="Project_Name">#REF!</definedName>
    <definedName name="Recon" localSheetId="13">#REF!</definedName>
    <definedName name="Recon" localSheetId="2">#REF!</definedName>
    <definedName name="Recon" localSheetId="22">#REF!</definedName>
    <definedName name="Recon">#REF!</definedName>
    <definedName name="ReinvestEndPeriod" localSheetId="13">#REF!</definedName>
    <definedName name="ReinvestEndPeriod" localSheetId="2">#REF!</definedName>
    <definedName name="ReinvestEndPeriod" localSheetId="22">#REF!</definedName>
    <definedName name="ReinvestEndPeriod">#REF!</definedName>
    <definedName name="ReportCreated">TRUE</definedName>
    <definedName name="Reserves" localSheetId="13">#REF!</definedName>
    <definedName name="Reserves" localSheetId="2">#REF!</definedName>
    <definedName name="Reserves" localSheetId="22">#REF!</definedName>
    <definedName name="Reserves">#REF!</definedName>
    <definedName name="RFR">[8]a.Beta!$H$13</definedName>
    <definedName name="Risk" localSheetId="13">#REF!</definedName>
    <definedName name="Risk" localSheetId="2">#REF!</definedName>
    <definedName name="Risk" localSheetId="22">#REF!</definedName>
    <definedName name="Risk">#REF!</definedName>
    <definedName name="risk_aa" localSheetId="13">#REF!</definedName>
    <definedName name="risk_aa" localSheetId="2">#REF!</definedName>
    <definedName name="risk_aa" localSheetId="22">#REF!</definedName>
    <definedName name="risk_aa">#REF!</definedName>
    <definedName name="risk_aa1" localSheetId="13">#REF!</definedName>
    <definedName name="risk_aa1" localSheetId="2">#REF!</definedName>
    <definedName name="risk_aa1" localSheetId="22">#REF!</definedName>
    <definedName name="risk_aa1">#REF!</definedName>
    <definedName name="Risk1" localSheetId="13">#REF!</definedName>
    <definedName name="Risk1" localSheetId="22">#REF!</definedName>
    <definedName name="Risk1">#REF!</definedName>
    <definedName name="ROEChange">[17]Model!$D$23</definedName>
    <definedName name="ROW_CAPTIONS">[8]a.Gen!$A$55:$IV$55</definedName>
    <definedName name="ROW_DATE">[8]a.Gen!$A$47:$IV$47</definedName>
    <definedName name="ROW_FINAL">[8]a.Gen!$A$54:$IV$54</definedName>
    <definedName name="ROW_HISTORICAL">[8]a.Gen!$A$49:$IV$49</definedName>
    <definedName name="ROW_INDEXCOLUMN">[26]a.Gen!$A$56:$IV$56</definedName>
    <definedName name="ROW_MgmtForecasts">[8]a.Gen!$A$51:$IV$51</definedName>
    <definedName name="ROW_MidYear">[8]a.Gen!$A$48:$IV$48</definedName>
    <definedName name="ROW_PERIOD">[8]a.Gen!$A$44:$IV$44</definedName>
    <definedName name="ROW_PROJECTION">[8]a.Gen!$A$50:$IV$50</definedName>
    <definedName name="ROW_SMOOTHING">[8]a.Gen!$A$53:$IV$53</definedName>
    <definedName name="SalesTax">0.0825</definedName>
    <definedName name="SATaxRate">[8]DCF!$F$19</definedName>
    <definedName name="SATaxRate2">[27]DCF!$F$19</definedName>
    <definedName name="SATaxRate3">[27]DCF!$F$19</definedName>
    <definedName name="SCEN_Div1">[26]a.Gen!$I$14:$I$18</definedName>
    <definedName name="SCEN_Match_Div1">[26]a.Gen!$G$22</definedName>
    <definedName name="Scenario_Selector">[17]Model!$D$104</definedName>
    <definedName name="Scenarios" localSheetId="13">#REF!</definedName>
    <definedName name="Scenarios" localSheetId="2">#REF!</definedName>
    <definedName name="Scenarios" localSheetId="22">#REF!</definedName>
    <definedName name="Scenarios">#REF!</definedName>
    <definedName name="SCH1_DATA">[28]sch1!$D$13:$E$36</definedName>
    <definedName name="SCH10_DATA">[28]sch10!$E$13:$H$49</definedName>
    <definedName name="SCH11_DATA" localSheetId="13">#REF!</definedName>
    <definedName name="SCH11_DATA" localSheetId="2">#REF!</definedName>
    <definedName name="SCH11_DATA" localSheetId="22">#REF!</definedName>
    <definedName name="SCH11_DATA">#REF!</definedName>
    <definedName name="SCH12_DATA" localSheetId="13">#REF!</definedName>
    <definedName name="SCH12_DATA" localSheetId="2">#REF!</definedName>
    <definedName name="SCH12_DATA" localSheetId="22">#REF!</definedName>
    <definedName name="SCH12_DATA">#REF!</definedName>
    <definedName name="SCH13_DATA" localSheetId="13">#REF!</definedName>
    <definedName name="SCH13_DATA" localSheetId="2">#REF!</definedName>
    <definedName name="SCH13_DATA" localSheetId="22">#REF!</definedName>
    <definedName name="SCH13_DATA">#REF!</definedName>
    <definedName name="SCH14_DATA" localSheetId="13">#REF!</definedName>
    <definedName name="SCH14_DATA" localSheetId="22">#REF!</definedName>
    <definedName name="SCH14_DATA">#REF!</definedName>
    <definedName name="SCH15_DATA" localSheetId="13">#REF!</definedName>
    <definedName name="SCH15_DATA" localSheetId="22">#REF!</definedName>
    <definedName name="SCH15_DATA">#REF!</definedName>
    <definedName name="SCH15a_DATA" localSheetId="13">#REF!</definedName>
    <definedName name="SCH15a_DATA" localSheetId="22">#REF!</definedName>
    <definedName name="SCH15a_DATA">#REF!</definedName>
    <definedName name="SCH16_DATA" localSheetId="13">#REF!</definedName>
    <definedName name="SCH16_DATA" localSheetId="22">#REF!</definedName>
    <definedName name="SCH16_DATA">#REF!</definedName>
    <definedName name="SCH16a_DATA" localSheetId="13">#REF!</definedName>
    <definedName name="SCH16a_DATA" localSheetId="22">#REF!</definedName>
    <definedName name="SCH16a_DATA">#REF!</definedName>
    <definedName name="Sch16b_DATA" localSheetId="13">#REF!</definedName>
    <definedName name="Sch16b_DATA" localSheetId="22">#REF!</definedName>
    <definedName name="Sch16b_DATA">#REF!</definedName>
    <definedName name="SCH17_DATA" localSheetId="13">#REF!</definedName>
    <definedName name="SCH17_DATA" localSheetId="22">#REF!</definedName>
    <definedName name="SCH17_DATA">#REF!</definedName>
    <definedName name="SCH17c_DATA" localSheetId="13">#REF!</definedName>
    <definedName name="SCH17c_DATA" localSheetId="22">#REF!</definedName>
    <definedName name="SCH17c_DATA">#REF!</definedName>
    <definedName name="SCH18_DATA" localSheetId="13">#REF!</definedName>
    <definedName name="SCH18_DATA" localSheetId="22">#REF!</definedName>
    <definedName name="SCH18_DATA">#REF!</definedName>
    <definedName name="SCH18a_DATA" localSheetId="13">#REF!</definedName>
    <definedName name="SCH18a_DATA" localSheetId="22">#REF!</definedName>
    <definedName name="SCH18a_DATA">#REF!</definedName>
    <definedName name="SCH19_DATA" localSheetId="13">#REF!</definedName>
    <definedName name="SCH19_DATA" localSheetId="22">#REF!</definedName>
    <definedName name="SCH19_DATA">#REF!</definedName>
    <definedName name="SCH2_DATA">[28]sch2!$D$13:$E$71</definedName>
    <definedName name="SCH20_DATA" localSheetId="13">#REF!</definedName>
    <definedName name="SCH20_DATA" localSheetId="2">#REF!</definedName>
    <definedName name="SCH20_DATA" localSheetId="22">#REF!</definedName>
    <definedName name="SCH20_DATA">#REF!</definedName>
    <definedName name="SCH21_DATA" localSheetId="13">#REF!</definedName>
    <definedName name="SCH21_DATA" localSheetId="2">#REF!</definedName>
    <definedName name="SCH21_DATA" localSheetId="22">#REF!</definedName>
    <definedName name="SCH21_DATA">#REF!</definedName>
    <definedName name="SCH22_DATA" localSheetId="13">#REF!</definedName>
    <definedName name="SCH22_DATA" localSheetId="2">#REF!</definedName>
    <definedName name="SCH22_DATA" localSheetId="22">#REF!</definedName>
    <definedName name="SCH22_DATA">#REF!</definedName>
    <definedName name="SCH22a_DATA" localSheetId="13">#REF!</definedName>
    <definedName name="SCH22a_DATA" localSheetId="22">#REF!</definedName>
    <definedName name="SCH22a_DATA">#REF!</definedName>
    <definedName name="SCH22b_DATA" localSheetId="13">#REF!</definedName>
    <definedName name="SCH22b_DATA" localSheetId="22">#REF!</definedName>
    <definedName name="SCH22b_DATA">#REF!</definedName>
    <definedName name="SCH22c_DATA" localSheetId="13">#REF!</definedName>
    <definedName name="SCH22c_DATA" localSheetId="22">#REF!</definedName>
    <definedName name="SCH22c_DATA">#REF!</definedName>
    <definedName name="SCH22d_DATA" localSheetId="13">#REF!</definedName>
    <definedName name="SCH22d_DATA" localSheetId="22">#REF!</definedName>
    <definedName name="SCH22d_DATA">#REF!</definedName>
    <definedName name="Sch22e_Data" localSheetId="13">#REF!</definedName>
    <definedName name="Sch22e_Data" localSheetId="22">#REF!</definedName>
    <definedName name="Sch22e_Data">#REF!</definedName>
    <definedName name="SCH23_DATA" localSheetId="13">#REF!</definedName>
    <definedName name="SCH23_DATA" localSheetId="22">#REF!</definedName>
    <definedName name="SCH23_DATA">#REF!</definedName>
    <definedName name="SCH23a_DATA" localSheetId="13">#REF!</definedName>
    <definedName name="SCH23a_DATA" localSheetId="22">#REF!</definedName>
    <definedName name="SCH23a_DATA">#REF!</definedName>
    <definedName name="SCH23b_DATA" localSheetId="13">#REF!</definedName>
    <definedName name="SCH23b_DATA" localSheetId="22">#REF!</definedName>
    <definedName name="SCH23b_DATA">#REF!</definedName>
    <definedName name="SCH23c_DATA" localSheetId="13">#REF!</definedName>
    <definedName name="SCH23c_DATA" localSheetId="22">#REF!</definedName>
    <definedName name="SCH23c_DATA">#REF!</definedName>
    <definedName name="SCH23d_DATA" localSheetId="13">#REF!</definedName>
    <definedName name="SCH23d_DATA" localSheetId="22">#REF!</definedName>
    <definedName name="SCH23d_DATA">#REF!</definedName>
    <definedName name="SCH23e_DATA" localSheetId="13">#REF!</definedName>
    <definedName name="SCH23e_DATA" localSheetId="22">#REF!</definedName>
    <definedName name="SCH23e_DATA">#REF!</definedName>
    <definedName name="SCH24_DATA" localSheetId="13">#REF!</definedName>
    <definedName name="SCH24_DATA" localSheetId="22">#REF!</definedName>
    <definedName name="SCH24_DATA">#REF!</definedName>
    <definedName name="SCH25_DATA" localSheetId="13">#REF!</definedName>
    <definedName name="SCH25_DATA" localSheetId="22">#REF!</definedName>
    <definedName name="SCH25_DATA">#REF!</definedName>
    <definedName name="SCH26_DATA" localSheetId="13">#REF!</definedName>
    <definedName name="SCH26_DATA" localSheetId="22">#REF!</definedName>
    <definedName name="SCH26_DATA">#REF!</definedName>
    <definedName name="SCH27_DATA" localSheetId="13">#REF!</definedName>
    <definedName name="SCH27_DATA" localSheetId="22">#REF!</definedName>
    <definedName name="SCH27_DATA">#REF!</definedName>
    <definedName name="SCH28_DATA" localSheetId="13">#REF!</definedName>
    <definedName name="SCH28_DATA" localSheetId="22">#REF!</definedName>
    <definedName name="SCH28_DATA">#REF!</definedName>
    <definedName name="SCH29_DATA" localSheetId="13">#REF!</definedName>
    <definedName name="SCH29_DATA" localSheetId="22">#REF!</definedName>
    <definedName name="SCH29_DATA">#REF!</definedName>
    <definedName name="SCH3_DATA" localSheetId="13">#REF!</definedName>
    <definedName name="SCH3_DATA" localSheetId="22">#REF!</definedName>
    <definedName name="SCH3_DATA">#REF!</definedName>
    <definedName name="SCH30_DATA" localSheetId="13">#REF!</definedName>
    <definedName name="SCH30_DATA" localSheetId="22">#REF!</definedName>
    <definedName name="SCH30_DATA">#REF!</definedName>
    <definedName name="SCH31_DATA" localSheetId="13">#REF!</definedName>
    <definedName name="SCH31_DATA" localSheetId="22">#REF!</definedName>
    <definedName name="SCH31_DATA">#REF!</definedName>
    <definedName name="SCH31a_DATA" localSheetId="13">#REF!</definedName>
    <definedName name="SCH31a_DATA" localSheetId="22">#REF!</definedName>
    <definedName name="SCH31a_DATA">#REF!</definedName>
    <definedName name="SCH32_DATA" localSheetId="13">#REF!</definedName>
    <definedName name="SCH32_DATA" localSheetId="22">#REF!</definedName>
    <definedName name="SCH32_DATA">#REF!</definedName>
    <definedName name="SCH32a_DATA" localSheetId="13">#REF!</definedName>
    <definedName name="SCH32a_DATA" localSheetId="22">#REF!</definedName>
    <definedName name="SCH32a_DATA">#REF!</definedName>
    <definedName name="SCH33_DATA" localSheetId="13">#REF!</definedName>
    <definedName name="SCH33_DATA" localSheetId="22">#REF!</definedName>
    <definedName name="SCH33_DATA">#REF!</definedName>
    <definedName name="SCH33a_DATA" localSheetId="13">#REF!</definedName>
    <definedName name="SCH33a_DATA" localSheetId="22">#REF!</definedName>
    <definedName name="SCH33a_DATA">#REF!</definedName>
    <definedName name="SCH33b_DATA" localSheetId="13">#REF!</definedName>
    <definedName name="SCH33b_DATA" localSheetId="22">#REF!</definedName>
    <definedName name="SCH33b_DATA">#REF!</definedName>
    <definedName name="SCH34_DATA" localSheetId="13">#REF!</definedName>
    <definedName name="SCH34_DATA" localSheetId="22">#REF!</definedName>
    <definedName name="SCH34_DATA">#REF!</definedName>
    <definedName name="SCH36_DATA" localSheetId="13">#REF!</definedName>
    <definedName name="SCH36_DATA" localSheetId="22">#REF!</definedName>
    <definedName name="SCH36_DATA">#REF!</definedName>
    <definedName name="SCH36a_DATA" localSheetId="13">#REF!</definedName>
    <definedName name="SCH36a_DATA" localSheetId="22">#REF!</definedName>
    <definedName name="SCH36a_DATA">#REF!</definedName>
    <definedName name="SCH37_DATA" localSheetId="13">#REF!</definedName>
    <definedName name="SCH37_DATA" localSheetId="22">#REF!</definedName>
    <definedName name="SCH37_DATA">#REF!</definedName>
    <definedName name="SCH37b_DATA" localSheetId="13">#REF!</definedName>
    <definedName name="SCH37b_DATA" localSheetId="22">#REF!</definedName>
    <definedName name="SCH37b_DATA">#REF!</definedName>
    <definedName name="SCH38_DATA" localSheetId="13">#REF!</definedName>
    <definedName name="SCH38_DATA" localSheetId="22">#REF!</definedName>
    <definedName name="SCH38_DATA">#REF!</definedName>
    <definedName name="SCH4_DATA" localSheetId="13">#REF!</definedName>
    <definedName name="SCH4_DATA" localSheetId="22">#REF!</definedName>
    <definedName name="SCH4_DATA">#REF!</definedName>
    <definedName name="SCH41_DATA" localSheetId="13">#REF!</definedName>
    <definedName name="SCH41_DATA" localSheetId="22">#REF!</definedName>
    <definedName name="SCH41_DATA">#REF!</definedName>
    <definedName name="SCH41a_DATA" localSheetId="13">#REF!</definedName>
    <definedName name="SCH41a_DATA" localSheetId="22">#REF!</definedName>
    <definedName name="SCH41a_DATA">#REF!</definedName>
    <definedName name="SCH42_DATA" localSheetId="13">#REF!</definedName>
    <definedName name="SCH42_DATA" localSheetId="22">#REF!</definedName>
    <definedName name="SCH42_DATA">#REF!</definedName>
    <definedName name="SCH42a_DATA" localSheetId="13">#REF!</definedName>
    <definedName name="SCH42a_DATA" localSheetId="22">#REF!</definedName>
    <definedName name="SCH42a_DATA">#REF!</definedName>
    <definedName name="SCH43_DATA" localSheetId="13">#REF!</definedName>
    <definedName name="SCH43_DATA" localSheetId="22">#REF!</definedName>
    <definedName name="SCH43_DATA">#REF!</definedName>
    <definedName name="SCH44_DATA" localSheetId="13">#REF!</definedName>
    <definedName name="SCH44_DATA" localSheetId="22">#REF!</definedName>
    <definedName name="SCH44_DATA">#REF!</definedName>
    <definedName name="SCH45_DATA" localSheetId="13">#REF!</definedName>
    <definedName name="SCH45_DATA" localSheetId="22">#REF!</definedName>
    <definedName name="SCH45_DATA">#REF!</definedName>
    <definedName name="SCH46_DATA" localSheetId="13">#REF!</definedName>
    <definedName name="SCH46_DATA" localSheetId="22">#REF!</definedName>
    <definedName name="SCH46_DATA">#REF!</definedName>
    <definedName name="SCH46a_DATA" localSheetId="13">#REF!</definedName>
    <definedName name="SCH46a_DATA" localSheetId="22">#REF!</definedName>
    <definedName name="SCH46a_DATA">#REF!</definedName>
    <definedName name="SCH47_DATA" localSheetId="13">#REF!</definedName>
    <definedName name="SCH47_DATA" localSheetId="22">#REF!</definedName>
    <definedName name="SCH47_DATA">#REF!</definedName>
    <definedName name="SCH47a_DATA" localSheetId="13">#REF!</definedName>
    <definedName name="SCH47a_DATA" localSheetId="22">#REF!</definedName>
    <definedName name="SCH47a_DATA">#REF!</definedName>
    <definedName name="SCH47b_DATA" localSheetId="13">#REF!</definedName>
    <definedName name="SCH47b_DATA" localSheetId="22">#REF!</definedName>
    <definedName name="SCH47b_DATA">#REF!</definedName>
    <definedName name="SCH47c_DATA" localSheetId="13">#REF!</definedName>
    <definedName name="SCH47c_DATA" localSheetId="22">#REF!</definedName>
    <definedName name="SCH47c_DATA">#REF!</definedName>
    <definedName name="SCH48_DATA" localSheetId="13">#REF!</definedName>
    <definedName name="SCH48_DATA" localSheetId="22">#REF!</definedName>
    <definedName name="SCH48_DATA">#REF!</definedName>
    <definedName name="SCH49a_DATA" localSheetId="13">#REF!</definedName>
    <definedName name="SCH49a_DATA" localSheetId="22">#REF!</definedName>
    <definedName name="SCH49a_DATA">#REF!</definedName>
    <definedName name="SCH49b_DATA" localSheetId="13">#REF!</definedName>
    <definedName name="SCH49b_DATA" localSheetId="22">#REF!</definedName>
    <definedName name="SCH49b_DATA">#REF!</definedName>
    <definedName name="Sch5_Data" localSheetId="13">#REF!</definedName>
    <definedName name="Sch5_Data" localSheetId="22">#REF!</definedName>
    <definedName name="Sch5_Data">#REF!</definedName>
    <definedName name="SCH50a_DATA" localSheetId="13">#REF!</definedName>
    <definedName name="SCH50a_DATA" localSheetId="22">#REF!</definedName>
    <definedName name="SCH50a_DATA">#REF!</definedName>
    <definedName name="SCH50b_DATA" localSheetId="13">#REF!</definedName>
    <definedName name="SCH50b_DATA" localSheetId="22">#REF!</definedName>
    <definedName name="SCH50b_DATA">#REF!</definedName>
    <definedName name="SCH51a_DATA" localSheetId="13">#REF!</definedName>
    <definedName name="SCH51a_DATA" localSheetId="22">#REF!</definedName>
    <definedName name="SCH51a_DATA">#REF!</definedName>
    <definedName name="SCH51b_DATA" localSheetId="13">#REF!</definedName>
    <definedName name="SCH51b_DATA" localSheetId="22">#REF!</definedName>
    <definedName name="SCH51b_DATA">#REF!</definedName>
    <definedName name="SCH5a_DATA" localSheetId="13">#REF!</definedName>
    <definedName name="SCH5a_DATA" localSheetId="22">#REF!</definedName>
    <definedName name="SCH5a_DATA">#REF!</definedName>
    <definedName name="SCH5b_DATA" localSheetId="13">#REF!</definedName>
    <definedName name="SCH5b_DATA" localSheetId="22">#REF!</definedName>
    <definedName name="SCH5b_DATA">#REF!</definedName>
    <definedName name="SCH6_DATA" localSheetId="13">#REF!</definedName>
    <definedName name="SCH6_DATA" localSheetId="22">#REF!</definedName>
    <definedName name="SCH6_DATA">#REF!</definedName>
    <definedName name="SCH7_DATA">[28]sch7!$D$13:$E$91</definedName>
    <definedName name="SCH7a_DATA" localSheetId="13">#REF!</definedName>
    <definedName name="SCH7a_DATA" localSheetId="2">#REF!</definedName>
    <definedName name="SCH7a_DATA" localSheetId="22">#REF!</definedName>
    <definedName name="SCH7a_DATA">#REF!</definedName>
    <definedName name="SCH8_DATA">[28]sch8!$D$13:$G$45</definedName>
    <definedName name="SCH8a_DATA" localSheetId="13">#REF!</definedName>
    <definedName name="SCH8a_DATA" localSheetId="2">#REF!</definedName>
    <definedName name="SCH8a_DATA" localSheetId="22">#REF!</definedName>
    <definedName name="SCH8a_DATA">#REF!</definedName>
    <definedName name="SCH9_DATA" localSheetId="13">#REF!</definedName>
    <definedName name="SCH9_DATA" localSheetId="2">#REF!</definedName>
    <definedName name="SCH9_DATA" localSheetId="22">#REF!</definedName>
    <definedName name="SCH9_DATA">#REF!</definedName>
    <definedName name="SCH9a_DATA" localSheetId="13">#REF!</definedName>
    <definedName name="SCH9a_DATA" localSheetId="2">#REF!</definedName>
    <definedName name="SCH9a_DATA" localSheetId="22">#REF!</definedName>
    <definedName name="SCH9a_DATA">#REF!</definedName>
    <definedName name="se" localSheetId="13">'Balance sheet graphs'!se</definedName>
    <definedName name="se" localSheetId="9">'BS Q-o-Q'!se</definedName>
    <definedName name="se" localSheetId="16">'Credit performance'!se</definedName>
    <definedName name="se" localSheetId="15">'Efficiency ratios'!se</definedName>
    <definedName name="se" localSheetId="14">'Income statement graphs'!se</definedName>
    <definedName name="se" localSheetId="2">'IS, BS &amp; Ratios Dec 25base'!se</definedName>
    <definedName name="se" localSheetId="8">'IS, BS &amp; Ratios June 25'!se</definedName>
    <definedName name="se" localSheetId="6">'IS, BS &amp; Ratios June 26'!se</definedName>
    <definedName name="se" localSheetId="7">'IS, BS &amp; Ratios Mar 26'!se</definedName>
    <definedName name="se" localSheetId="11">'IS, BS Y-o-Y'!se</definedName>
    <definedName name="se" localSheetId="5">'IS, Q June 26'!se</definedName>
    <definedName name="se" localSheetId="3">'IS, Q Mar 26'!se</definedName>
    <definedName name="se" localSheetId="4">'IS, Q-o-Q'!se</definedName>
    <definedName name="se" localSheetId="23">'Mkt Share graphdata-Smaller ban'!se</definedName>
    <definedName name="se" localSheetId="24">'Other data '!se</definedName>
    <definedName name="se">'Balance sheet graphs'!se</definedName>
    <definedName name="Sen_CAR">[17]Model!$B$1286</definedName>
    <definedName name="Sen_DepoGrowth">[17]Model!$B$1272</definedName>
    <definedName name="Sen_NetLoanGrowth">[17]Model!$B$1280</definedName>
    <definedName name="Sen_TerminalROE">[17]Model!$B$1321</definedName>
    <definedName name="sencount" hidden="1">1</definedName>
    <definedName name="SFDYIELDS" localSheetId="13">#REF!</definedName>
    <definedName name="SFDYIELDS" localSheetId="2">#REF!</definedName>
    <definedName name="SFDYIELDS" localSheetId="22">#REF!</definedName>
    <definedName name="SFDYIELDS">#REF!</definedName>
    <definedName name="Shipping">1.25</definedName>
    <definedName name="Shloan" localSheetId="13">#REF!</definedName>
    <definedName name="Shloan" localSheetId="2">#REF!</definedName>
    <definedName name="Shloan" localSheetId="22">#REF!</definedName>
    <definedName name="Shloan">#REF!</definedName>
    <definedName name="Spec_rat" localSheetId="13">#REF!</definedName>
    <definedName name="Spec_rat" localSheetId="2">#REF!</definedName>
    <definedName name="Spec_rat" localSheetId="22">#REF!</definedName>
    <definedName name="Spec_rat">#REF!</definedName>
    <definedName name="Spec_rat1" localSheetId="13">#REF!</definedName>
    <definedName name="Spec_rat1" localSheetId="2">#REF!</definedName>
    <definedName name="Spec_rat1" localSheetId="22">#REF!</definedName>
    <definedName name="Spec_rat1">#REF!</definedName>
    <definedName name="Spec_ratio" localSheetId="13">#REF!</definedName>
    <definedName name="Spec_ratio" localSheetId="22">#REF!</definedName>
    <definedName name="Spec_ratio">#REF!</definedName>
    <definedName name="staff" localSheetId="13">#REF!</definedName>
    <definedName name="staff" localSheetId="22">#REF!</definedName>
    <definedName name="staff">#REF!</definedName>
    <definedName name="Staff4">'[29]Staff-Region Database'!$A$1:$F$519</definedName>
    <definedName name="Start_P_range" localSheetId="13">#REF!</definedName>
    <definedName name="Start_P_range" localSheetId="2">#REF!</definedName>
    <definedName name="Start_P_range" localSheetId="22">#REF!</definedName>
    <definedName name="Start_P_range">#REF!</definedName>
    <definedName name="STC">[8]DCF!$F$20</definedName>
    <definedName name="Structure">[23]Lists!$F$2:$F$85</definedName>
    <definedName name="structure1">[30]Lists!$F$2:$F$85</definedName>
    <definedName name="SUMMARY" localSheetId="13">#REF!</definedName>
    <definedName name="SUMMARY" localSheetId="2">#REF!</definedName>
    <definedName name="SUMMARY" localSheetId="22">#REF!</definedName>
    <definedName name="SUMMARY">#REF!</definedName>
    <definedName name="szf" localSheetId="13">#REF!</definedName>
    <definedName name="szf" localSheetId="2">#REF!</definedName>
    <definedName name="szf" localSheetId="22">#REF!</definedName>
    <definedName name="szf">#REF!</definedName>
    <definedName name="t">[31]start!$B$5</definedName>
    <definedName name="TB_2008">'[9]TB2008 - LEVEL5 HIDE TITLES'!$A$2:$BQ$301</definedName>
    <definedName name="TB_2009">[9]TB2009!$A$2:$BQ$302</definedName>
    <definedName name="TB_2009_PF">'[9]PF - PVT'!$A$3:$D$100</definedName>
    <definedName name="terminal_Growth">[17]Model!$D$26</definedName>
    <definedName name="TextRefCopy1" localSheetId="13">#REF!</definedName>
    <definedName name="TextRefCopy1" localSheetId="2">#REF!</definedName>
    <definedName name="TextRefCopy1" localSheetId="22">#REF!</definedName>
    <definedName name="TextRefCopy1">#REF!</definedName>
    <definedName name="TextRefCopy10" localSheetId="13">#REF!</definedName>
    <definedName name="TextRefCopy10" localSheetId="2">#REF!</definedName>
    <definedName name="TextRefCopy10" localSheetId="22">#REF!</definedName>
    <definedName name="TextRefCopy10">#REF!</definedName>
    <definedName name="TextRefCopy101" localSheetId="13">#REF!</definedName>
    <definedName name="TextRefCopy101" localSheetId="2">#REF!</definedName>
    <definedName name="TextRefCopy101" localSheetId="22">#REF!</definedName>
    <definedName name="TextRefCopy101">#REF!</definedName>
    <definedName name="TextRefCopy103" localSheetId="13">#REF!</definedName>
    <definedName name="TextRefCopy103" localSheetId="22">#REF!</definedName>
    <definedName name="TextRefCopy103">#REF!</definedName>
    <definedName name="TextRefCopy105" localSheetId="13">#REF!</definedName>
    <definedName name="TextRefCopy105" localSheetId="22">#REF!</definedName>
    <definedName name="TextRefCopy105">#REF!</definedName>
    <definedName name="TextRefCopy108" localSheetId="13">#REF!</definedName>
    <definedName name="TextRefCopy108" localSheetId="22">#REF!</definedName>
    <definedName name="TextRefCopy108">#REF!</definedName>
    <definedName name="TextRefCopy109" localSheetId="13">#REF!</definedName>
    <definedName name="TextRefCopy109" localSheetId="22">#REF!</definedName>
    <definedName name="TextRefCopy109">#REF!</definedName>
    <definedName name="TextRefCopy11" localSheetId="13">#REF!</definedName>
    <definedName name="TextRefCopy11" localSheetId="22">#REF!</definedName>
    <definedName name="TextRefCopy11">#REF!</definedName>
    <definedName name="TextRefCopy112" localSheetId="13">#REF!</definedName>
    <definedName name="TextRefCopy112" localSheetId="22">#REF!</definedName>
    <definedName name="TextRefCopy112">#REF!</definedName>
    <definedName name="TextRefCopy114" localSheetId="13">#REF!</definedName>
    <definedName name="TextRefCopy114" localSheetId="22">#REF!</definedName>
    <definedName name="TextRefCopy114">#REF!</definedName>
    <definedName name="TextRefCopy116" localSheetId="13">#REF!</definedName>
    <definedName name="TextRefCopy116" localSheetId="22">#REF!</definedName>
    <definedName name="TextRefCopy116">#REF!</definedName>
    <definedName name="TextRefCopy117" localSheetId="13">#REF!</definedName>
    <definedName name="TextRefCopy117" localSheetId="22">#REF!</definedName>
    <definedName name="TextRefCopy117">#REF!</definedName>
    <definedName name="TextRefCopy119" localSheetId="13">#REF!</definedName>
    <definedName name="TextRefCopy119" localSheetId="22">#REF!</definedName>
    <definedName name="TextRefCopy119">#REF!</definedName>
    <definedName name="TextRefCopy12" localSheetId="13">#REF!</definedName>
    <definedName name="TextRefCopy12" localSheetId="22">#REF!</definedName>
    <definedName name="TextRefCopy12">#REF!</definedName>
    <definedName name="TextRefCopy122" localSheetId="13">#REF!</definedName>
    <definedName name="TextRefCopy122" localSheetId="22">#REF!</definedName>
    <definedName name="TextRefCopy122">#REF!</definedName>
    <definedName name="TextRefCopy124" localSheetId="13">#REF!</definedName>
    <definedName name="TextRefCopy124" localSheetId="22">#REF!</definedName>
    <definedName name="TextRefCopy124">#REF!</definedName>
    <definedName name="TextRefCopy125" localSheetId="13">#REF!</definedName>
    <definedName name="TextRefCopy125" localSheetId="22">#REF!</definedName>
    <definedName name="TextRefCopy125">#REF!</definedName>
    <definedName name="TextRefCopy126" localSheetId="13">#REF!</definedName>
    <definedName name="TextRefCopy126" localSheetId="22">#REF!</definedName>
    <definedName name="TextRefCopy126">#REF!</definedName>
    <definedName name="TextRefCopy128" localSheetId="13">#REF!</definedName>
    <definedName name="TextRefCopy128" localSheetId="22">#REF!</definedName>
    <definedName name="TextRefCopy128">#REF!</definedName>
    <definedName name="TextRefCopy13" localSheetId="13">#REF!</definedName>
    <definedName name="TextRefCopy13" localSheetId="22">#REF!</definedName>
    <definedName name="TextRefCopy13">#REF!</definedName>
    <definedName name="TextRefCopy131" localSheetId="13">#REF!</definedName>
    <definedName name="TextRefCopy131" localSheetId="22">#REF!</definedName>
    <definedName name="TextRefCopy131">#REF!</definedName>
    <definedName name="TextRefCopy132" localSheetId="13">#REF!</definedName>
    <definedName name="TextRefCopy132" localSheetId="22">#REF!</definedName>
    <definedName name="TextRefCopy132">#REF!</definedName>
    <definedName name="TextRefCopy135" localSheetId="13">#REF!</definedName>
    <definedName name="TextRefCopy135" localSheetId="22">#REF!</definedName>
    <definedName name="TextRefCopy135">#REF!</definedName>
    <definedName name="TextRefCopy136" localSheetId="13">#REF!</definedName>
    <definedName name="TextRefCopy136" localSheetId="22">#REF!</definedName>
    <definedName name="TextRefCopy136">#REF!</definedName>
    <definedName name="TextRefCopy138" localSheetId="13">#REF!</definedName>
    <definedName name="TextRefCopy138" localSheetId="22">#REF!</definedName>
    <definedName name="TextRefCopy138">#REF!</definedName>
    <definedName name="TextRefCopy14" localSheetId="13">#REF!</definedName>
    <definedName name="TextRefCopy14" localSheetId="22">#REF!</definedName>
    <definedName name="TextRefCopy14">#REF!</definedName>
    <definedName name="TextRefCopy140" localSheetId="13">#REF!</definedName>
    <definedName name="TextRefCopy140" localSheetId="22">#REF!</definedName>
    <definedName name="TextRefCopy140">#REF!</definedName>
    <definedName name="TextRefCopy142" localSheetId="13">#REF!</definedName>
    <definedName name="TextRefCopy142" localSheetId="22">#REF!</definedName>
    <definedName name="TextRefCopy142">#REF!</definedName>
    <definedName name="TextRefCopy143" localSheetId="13">#REF!</definedName>
    <definedName name="TextRefCopy143" localSheetId="22">#REF!</definedName>
    <definedName name="TextRefCopy143">#REF!</definedName>
    <definedName name="TextRefCopy145" localSheetId="13">#REF!</definedName>
    <definedName name="TextRefCopy145" localSheetId="22">#REF!</definedName>
    <definedName name="TextRefCopy145">#REF!</definedName>
    <definedName name="TextRefCopy147" localSheetId="13">#REF!</definedName>
    <definedName name="TextRefCopy147" localSheetId="22">#REF!</definedName>
    <definedName name="TextRefCopy147">#REF!</definedName>
    <definedName name="TextRefCopy149" localSheetId="13">#REF!</definedName>
    <definedName name="TextRefCopy149" localSheetId="22">#REF!</definedName>
    <definedName name="TextRefCopy149">#REF!</definedName>
    <definedName name="TextRefCopy152" localSheetId="13">#REF!</definedName>
    <definedName name="TextRefCopy152" localSheetId="22">#REF!</definedName>
    <definedName name="TextRefCopy152">#REF!</definedName>
    <definedName name="TextRefCopy153" localSheetId="13">#REF!</definedName>
    <definedName name="TextRefCopy153" localSheetId="22">#REF!</definedName>
    <definedName name="TextRefCopy153">#REF!</definedName>
    <definedName name="TextRefCopy155" localSheetId="13">#REF!</definedName>
    <definedName name="TextRefCopy155" localSheetId="22">#REF!</definedName>
    <definedName name="TextRefCopy155">#REF!</definedName>
    <definedName name="TextRefCopy16" localSheetId="13">#REF!</definedName>
    <definedName name="TextRefCopy16" localSheetId="22">#REF!</definedName>
    <definedName name="TextRefCopy16">#REF!</definedName>
    <definedName name="TextRefCopy19" localSheetId="13">#REF!</definedName>
    <definedName name="TextRefCopy19" localSheetId="22">#REF!</definedName>
    <definedName name="TextRefCopy19">#REF!</definedName>
    <definedName name="TextRefCopy2" localSheetId="13">#REF!</definedName>
    <definedName name="TextRefCopy2" localSheetId="22">#REF!</definedName>
    <definedName name="TextRefCopy2">#REF!</definedName>
    <definedName name="TextRefCopy21" localSheetId="13">#REF!</definedName>
    <definedName name="TextRefCopy21" localSheetId="22">#REF!</definedName>
    <definedName name="TextRefCopy21">#REF!</definedName>
    <definedName name="TextRefCopy23" localSheetId="13">#REF!</definedName>
    <definedName name="TextRefCopy23" localSheetId="22">#REF!</definedName>
    <definedName name="TextRefCopy23">#REF!</definedName>
    <definedName name="TextRefCopy25" localSheetId="13">#REF!</definedName>
    <definedName name="TextRefCopy25" localSheetId="22">#REF!</definedName>
    <definedName name="TextRefCopy25">#REF!</definedName>
    <definedName name="TextRefCopy26" localSheetId="13">#REF!</definedName>
    <definedName name="TextRefCopy26" localSheetId="22">#REF!</definedName>
    <definedName name="TextRefCopy26">#REF!</definedName>
    <definedName name="TextRefCopy28" localSheetId="13">#REF!</definedName>
    <definedName name="TextRefCopy28" localSheetId="22">#REF!</definedName>
    <definedName name="TextRefCopy28">#REF!</definedName>
    <definedName name="TextRefCopy3" localSheetId="13">#REF!</definedName>
    <definedName name="TextRefCopy3" localSheetId="22">#REF!</definedName>
    <definedName name="TextRefCopy3">#REF!</definedName>
    <definedName name="TextRefCopy30" localSheetId="13">#REF!</definedName>
    <definedName name="TextRefCopy30" localSheetId="22">#REF!</definedName>
    <definedName name="TextRefCopy30">#REF!</definedName>
    <definedName name="TextRefCopy32" localSheetId="13">#REF!</definedName>
    <definedName name="TextRefCopy32" localSheetId="22">#REF!</definedName>
    <definedName name="TextRefCopy32">#REF!</definedName>
    <definedName name="TextRefCopy34" localSheetId="13">#REF!</definedName>
    <definedName name="TextRefCopy34" localSheetId="22">#REF!</definedName>
    <definedName name="TextRefCopy34">#REF!</definedName>
    <definedName name="TextRefCopy36" localSheetId="13">#REF!</definedName>
    <definedName name="TextRefCopy36" localSheetId="22">#REF!</definedName>
    <definedName name="TextRefCopy36">#REF!</definedName>
    <definedName name="TextRefCopy39" localSheetId="13">#REF!</definedName>
    <definedName name="TextRefCopy39" localSheetId="22">#REF!</definedName>
    <definedName name="TextRefCopy39">#REF!</definedName>
    <definedName name="TextRefCopy4" localSheetId="13">#REF!</definedName>
    <definedName name="TextRefCopy4" localSheetId="22">#REF!</definedName>
    <definedName name="TextRefCopy4">#REF!</definedName>
    <definedName name="TextRefCopy41" localSheetId="13">#REF!</definedName>
    <definedName name="TextRefCopy41" localSheetId="22">#REF!</definedName>
    <definedName name="TextRefCopy41">#REF!</definedName>
    <definedName name="TextRefCopy42" localSheetId="13">#REF!</definedName>
    <definedName name="TextRefCopy42" localSheetId="22">#REF!</definedName>
    <definedName name="TextRefCopy42">#REF!</definedName>
    <definedName name="TextRefCopy45" localSheetId="13">#REF!</definedName>
    <definedName name="TextRefCopy45" localSheetId="22">#REF!</definedName>
    <definedName name="TextRefCopy45">#REF!</definedName>
    <definedName name="TextRefCopy47" localSheetId="13">#REF!</definedName>
    <definedName name="TextRefCopy47" localSheetId="22">#REF!</definedName>
    <definedName name="TextRefCopy47">#REF!</definedName>
    <definedName name="TextRefCopy49" localSheetId="13">#REF!</definedName>
    <definedName name="TextRefCopy49" localSheetId="22">#REF!</definedName>
    <definedName name="TextRefCopy49">#REF!</definedName>
    <definedName name="TextRefCopy5" localSheetId="13">#REF!</definedName>
    <definedName name="TextRefCopy5" localSheetId="22">#REF!</definedName>
    <definedName name="TextRefCopy5">#REF!</definedName>
    <definedName name="TextRefCopy51" localSheetId="13">#REF!</definedName>
    <definedName name="TextRefCopy51" localSheetId="22">#REF!</definedName>
    <definedName name="TextRefCopy51">#REF!</definedName>
    <definedName name="TextRefCopy53" localSheetId="13">#REF!</definedName>
    <definedName name="TextRefCopy53" localSheetId="22">#REF!</definedName>
    <definedName name="TextRefCopy53">#REF!</definedName>
    <definedName name="TextRefCopy55" localSheetId="13">#REF!</definedName>
    <definedName name="TextRefCopy55" localSheetId="22">#REF!</definedName>
    <definedName name="TextRefCopy55">#REF!</definedName>
    <definedName name="TextRefCopy56" localSheetId="13">#REF!</definedName>
    <definedName name="TextRefCopy56" localSheetId="22">#REF!</definedName>
    <definedName name="TextRefCopy56">#REF!</definedName>
    <definedName name="TextRefCopy59" localSheetId="13">#REF!</definedName>
    <definedName name="TextRefCopy59" localSheetId="22">#REF!</definedName>
    <definedName name="TextRefCopy59">#REF!</definedName>
    <definedName name="TextRefCopy6" localSheetId="13">#REF!</definedName>
    <definedName name="TextRefCopy6" localSheetId="22">#REF!</definedName>
    <definedName name="TextRefCopy6">#REF!</definedName>
    <definedName name="TextRefCopy61" localSheetId="13">#REF!</definedName>
    <definedName name="TextRefCopy61" localSheetId="22">#REF!</definedName>
    <definedName name="TextRefCopy61">#REF!</definedName>
    <definedName name="TextRefCopy62" localSheetId="13">#REF!</definedName>
    <definedName name="TextRefCopy62" localSheetId="22">#REF!</definedName>
    <definedName name="TextRefCopy62">#REF!</definedName>
    <definedName name="TextRefCopy64" localSheetId="13">#REF!</definedName>
    <definedName name="TextRefCopy64" localSheetId="22">#REF!</definedName>
    <definedName name="TextRefCopy64">#REF!</definedName>
    <definedName name="TextRefCopy66" localSheetId="13">#REF!</definedName>
    <definedName name="TextRefCopy66" localSheetId="22">#REF!</definedName>
    <definedName name="TextRefCopy66">#REF!</definedName>
    <definedName name="TextRefCopy68" localSheetId="13">#REF!</definedName>
    <definedName name="TextRefCopy68" localSheetId="22">#REF!</definedName>
    <definedName name="TextRefCopy68">#REF!</definedName>
    <definedName name="TextRefCopy7" localSheetId="13">[32]Balances!#REF!</definedName>
    <definedName name="TextRefCopy7" localSheetId="2">[32]Balances!#REF!</definedName>
    <definedName name="TextRefCopy7" localSheetId="22">[32]Balances!#REF!</definedName>
    <definedName name="TextRefCopy7">[32]Balances!#REF!</definedName>
    <definedName name="TextRefCopy70" localSheetId="13">#REF!</definedName>
    <definedName name="TextRefCopy70" localSheetId="2">#REF!</definedName>
    <definedName name="TextRefCopy70" localSheetId="22">#REF!</definedName>
    <definedName name="TextRefCopy70">#REF!</definedName>
    <definedName name="TextRefCopy72" localSheetId="13">#REF!</definedName>
    <definedName name="TextRefCopy72" localSheetId="2">#REF!</definedName>
    <definedName name="TextRefCopy72" localSheetId="22">#REF!</definedName>
    <definedName name="TextRefCopy72">#REF!</definedName>
    <definedName name="TextRefCopy74" localSheetId="13">#REF!</definedName>
    <definedName name="TextRefCopy74" localSheetId="2">#REF!</definedName>
    <definedName name="TextRefCopy74" localSheetId="22">#REF!</definedName>
    <definedName name="TextRefCopy74">#REF!</definedName>
    <definedName name="TextRefCopy76" localSheetId="13">#REF!</definedName>
    <definedName name="TextRefCopy76" localSheetId="22">#REF!</definedName>
    <definedName name="TextRefCopy76">#REF!</definedName>
    <definedName name="TextRefCopy78" localSheetId="13">#REF!</definedName>
    <definedName name="TextRefCopy78" localSheetId="22">#REF!</definedName>
    <definedName name="TextRefCopy78">#REF!</definedName>
    <definedName name="TextRefCopy8" localSheetId="13">#REF!</definedName>
    <definedName name="TextRefCopy8" localSheetId="22">#REF!</definedName>
    <definedName name="TextRefCopy8">#REF!</definedName>
    <definedName name="TextRefCopy80" localSheetId="13">#REF!</definedName>
    <definedName name="TextRefCopy80" localSheetId="22">#REF!</definedName>
    <definedName name="TextRefCopy80">#REF!</definedName>
    <definedName name="TextRefCopy81" localSheetId="13">'[32]late JNLS'!#REF!</definedName>
    <definedName name="TextRefCopy81" localSheetId="2">'[32]late JNLS'!#REF!</definedName>
    <definedName name="TextRefCopy81" localSheetId="22">'[32]late JNLS'!#REF!</definedName>
    <definedName name="TextRefCopy81">'[32]late JNLS'!#REF!</definedName>
    <definedName name="TextRefCopy82" localSheetId="13">#REF!</definedName>
    <definedName name="TextRefCopy82" localSheetId="2">#REF!</definedName>
    <definedName name="TextRefCopy82" localSheetId="22">#REF!</definedName>
    <definedName name="TextRefCopy82">#REF!</definedName>
    <definedName name="TextRefCopy84" localSheetId="13">#REF!</definedName>
    <definedName name="TextRefCopy84" localSheetId="2">#REF!</definedName>
    <definedName name="TextRefCopy84" localSheetId="22">#REF!</definedName>
    <definedName name="TextRefCopy84">#REF!</definedName>
    <definedName name="TextRefCopy85" localSheetId="13">#REF!</definedName>
    <definedName name="TextRefCopy85" localSheetId="2">#REF!</definedName>
    <definedName name="TextRefCopy85" localSheetId="22">#REF!</definedName>
    <definedName name="TextRefCopy85">#REF!</definedName>
    <definedName name="TextRefCopy88" localSheetId="13">#REF!</definedName>
    <definedName name="TextRefCopy88" localSheetId="22">#REF!</definedName>
    <definedName name="TextRefCopy88">#REF!</definedName>
    <definedName name="TextRefCopy89" localSheetId="13">#REF!</definedName>
    <definedName name="TextRefCopy89" localSheetId="22">#REF!</definedName>
    <definedName name="TextRefCopy89">#REF!</definedName>
    <definedName name="TextRefCopy9" localSheetId="13">[32]Balances!#REF!</definedName>
    <definedName name="TextRefCopy9" localSheetId="2">[32]Balances!#REF!</definedName>
    <definedName name="TextRefCopy9" localSheetId="22">[32]Balances!#REF!</definedName>
    <definedName name="TextRefCopy9">[32]Balances!#REF!</definedName>
    <definedName name="TextRefCopy91" localSheetId="13">#REF!</definedName>
    <definedName name="TextRefCopy91" localSheetId="2">#REF!</definedName>
    <definedName name="TextRefCopy91" localSheetId="22">#REF!</definedName>
    <definedName name="TextRefCopy91">#REF!</definedName>
    <definedName name="TextRefCopy93" localSheetId="13">#REF!</definedName>
    <definedName name="TextRefCopy93" localSheetId="2">#REF!</definedName>
    <definedName name="TextRefCopy93" localSheetId="22">#REF!</definedName>
    <definedName name="TextRefCopy93">#REF!</definedName>
    <definedName name="TextRefCopy95" localSheetId="13">#REF!</definedName>
    <definedName name="TextRefCopy95" localSheetId="2">#REF!</definedName>
    <definedName name="TextRefCopy95" localSheetId="22">#REF!</definedName>
    <definedName name="TextRefCopy95">#REF!</definedName>
    <definedName name="TextRefCopy97" localSheetId="13">#REF!</definedName>
    <definedName name="TextRefCopy97" localSheetId="22">#REF!</definedName>
    <definedName name="TextRefCopy97">#REF!</definedName>
    <definedName name="TextRefCopy99" localSheetId="13">#REF!</definedName>
    <definedName name="TextRefCopy99" localSheetId="22">#REF!</definedName>
    <definedName name="TextRefCopy99">#REF!</definedName>
    <definedName name="TextRefCopyRangeCount" hidden="1">156</definedName>
    <definedName name="TOTAL" localSheetId="13">#REF!</definedName>
    <definedName name="TOTAL" localSheetId="2">#REF!</definedName>
    <definedName name="TOTAL" localSheetId="22">#REF!</definedName>
    <definedName name="TOTAL">#REF!</definedName>
    <definedName name="total_cust" localSheetId="13">#REF!</definedName>
    <definedName name="total_cust" localSheetId="2">#REF!</definedName>
    <definedName name="total_cust" localSheetId="22">#REF!</definedName>
    <definedName name="total_cust">#REF!</definedName>
    <definedName name="Trace">FALSE</definedName>
    <definedName name="TURNOVER" localSheetId="13">'[1]COMMS &amp; FEES'!#REF!</definedName>
    <definedName name="TURNOVER" localSheetId="2">'[1]COMMS &amp; FEES'!#REF!</definedName>
    <definedName name="TURNOVER" localSheetId="22">'[1]COMMS &amp; FEES'!#REF!</definedName>
    <definedName name="TURNOVER">'[1]COMMS &amp; FEES'!#REF!</definedName>
    <definedName name="Units" localSheetId="13">#REF!</definedName>
    <definedName name="Units" localSheetId="2">#REF!</definedName>
    <definedName name="Units" localSheetId="22">#REF!</definedName>
    <definedName name="Units">#REF!</definedName>
    <definedName name="UpgradeVersion">"v2.35"</definedName>
    <definedName name="UpperLimit">"+ve"</definedName>
    <definedName name="valnDate" localSheetId="13">#REF!</definedName>
    <definedName name="valnDate" localSheetId="2">#REF!</definedName>
    <definedName name="valnDate" localSheetId="22">#REF!</definedName>
    <definedName name="valnDate">#REF!</definedName>
    <definedName name="ValueDate">[8]DCF!$F$18</definedName>
    <definedName name="ValueDateWeighting">[8]DCF!$7:$7</definedName>
    <definedName name="variances_status" localSheetId="13">#REF!</definedName>
    <definedName name="variances_status" localSheetId="2">#REF!</definedName>
    <definedName name="variances_status" localSheetId="22">#REF!</definedName>
    <definedName name="variances_status">#REF!</definedName>
    <definedName name="vat" localSheetId="13">#REF!</definedName>
    <definedName name="vat" localSheetId="2">#REF!</definedName>
    <definedName name="vat" localSheetId="22">#REF!</definedName>
    <definedName name="vat">#REF!</definedName>
    <definedName name="Version.WIRE">1</definedName>
    <definedName name="WACC">[17]Model!$D$8</definedName>
    <definedName name="Week" localSheetId="13">{0;1;2;3;4;5}</definedName>
    <definedName name="Week" localSheetId="9">{0;1;2;3;4;5}</definedName>
    <definedName name="Week" localSheetId="16">{0;1;2;3;4;5}</definedName>
    <definedName name="Week" localSheetId="15">{0;1;2;3;4;5}</definedName>
    <definedName name="Week" localSheetId="14">{0;1;2;3;4;5}</definedName>
    <definedName name="Week" localSheetId="2">{0;1;2;3;4;5}</definedName>
    <definedName name="Week" localSheetId="8">{0;1;2;3;4;5}</definedName>
    <definedName name="Week" localSheetId="6">{0;1;2;3;4;5}</definedName>
    <definedName name="Week" localSheetId="7">{0;1;2;3;4;5}</definedName>
    <definedName name="Week" localSheetId="11">{0;1;2;3;4;5}</definedName>
    <definedName name="Week" localSheetId="5">{0;1;2;3;4;5}</definedName>
    <definedName name="Week" localSheetId="3">{0;1;2;3;4;5}</definedName>
    <definedName name="Week" localSheetId="4">{0;1;2;3;4;5}</definedName>
    <definedName name="Week" localSheetId="23">{0;1;2;3;4;5}</definedName>
    <definedName name="Week" localSheetId="24">{0;1;2;3;4;5}</definedName>
    <definedName name="Week">{0;1;2;3;4;5}</definedName>
    <definedName name="Weekday" localSheetId="13">{1,2,3,4,5,6,7}</definedName>
    <definedName name="Weekday" localSheetId="9">{1,2,3,4,5,6,7}</definedName>
    <definedName name="Weekday" localSheetId="16">{1,2,3,4,5,6,7}</definedName>
    <definedName name="Weekday" localSheetId="15">{1,2,3,4,5,6,7}</definedName>
    <definedName name="Weekday" localSheetId="14">{1,2,3,4,5,6,7}</definedName>
    <definedName name="Weekday" localSheetId="2">{1,2,3,4,5,6,7}</definedName>
    <definedName name="Weekday" localSheetId="8">{1,2,3,4,5,6,7}</definedName>
    <definedName name="Weekday" localSheetId="6">{1,2,3,4,5,6,7}</definedName>
    <definedName name="Weekday" localSheetId="7">{1,2,3,4,5,6,7}</definedName>
    <definedName name="Weekday" localSheetId="11">{1,2,3,4,5,6,7}</definedName>
    <definedName name="Weekday" localSheetId="5">{1,2,3,4,5,6,7}</definedName>
    <definedName name="Weekday" localSheetId="3">{1,2,3,4,5,6,7}</definedName>
    <definedName name="Weekday" localSheetId="4">{1,2,3,4,5,6,7}</definedName>
    <definedName name="Weekday" localSheetId="23">{1,2,3,4,5,6,7}</definedName>
    <definedName name="Weekday" localSheetId="24">{1,2,3,4,5,6,7}</definedName>
    <definedName name="Weekday">{1,2,3,4,5,6,7}</definedName>
    <definedName name="wrn.Full._.model." localSheetId="1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9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8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6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2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2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Print._.FS." localSheetId="13" hidden="1">{#N/A,#N/A,FALSE,"Consolidated";#N/A,#N/A,FALSE,"NACC";#N/A,#N/A,FALSE,"M&amp;W";#N/A,#N/A,FALSE,"HSPE";#N/A,#N/A,FALSE,"SCL";#N/A,#N/A,FALSE,"Penrice";#N/A,#N/A,FALSE,"Additional Ops"}</definedName>
    <definedName name="wrn.Print._.FS." localSheetId="9" hidden="1">{#N/A,#N/A,FALSE,"Consolidated";#N/A,#N/A,FALSE,"NACC";#N/A,#N/A,FALSE,"M&amp;W";#N/A,#N/A,FALSE,"HSPE";#N/A,#N/A,FALSE,"SCL";#N/A,#N/A,FALSE,"Penrice";#N/A,#N/A,FALSE,"Additional Ops"}</definedName>
    <definedName name="wrn.Print._.FS." localSheetId="16" hidden="1">{#N/A,#N/A,FALSE,"Consolidated";#N/A,#N/A,FALSE,"NACC";#N/A,#N/A,FALSE,"M&amp;W";#N/A,#N/A,FALSE,"HSPE";#N/A,#N/A,FALSE,"SCL";#N/A,#N/A,FALSE,"Penrice";#N/A,#N/A,FALSE,"Additional Ops"}</definedName>
    <definedName name="wrn.Print._.FS." localSheetId="15" hidden="1">{#N/A,#N/A,FALSE,"Consolidated";#N/A,#N/A,FALSE,"NACC";#N/A,#N/A,FALSE,"M&amp;W";#N/A,#N/A,FALSE,"HSPE";#N/A,#N/A,FALSE,"SCL";#N/A,#N/A,FALSE,"Penrice";#N/A,#N/A,FALSE,"Additional Ops"}</definedName>
    <definedName name="wrn.Print._.FS." localSheetId="14" hidden="1">{#N/A,#N/A,FALSE,"Consolidated";#N/A,#N/A,FALSE,"NACC";#N/A,#N/A,FALSE,"M&amp;W";#N/A,#N/A,FALSE,"HSPE";#N/A,#N/A,FALSE,"SCL";#N/A,#N/A,FALSE,"Penrice";#N/A,#N/A,FALSE,"Additional Ops"}</definedName>
    <definedName name="wrn.Print._.FS." localSheetId="2" hidden="1">{#N/A,#N/A,FALSE,"Consolidated";#N/A,#N/A,FALSE,"NACC";#N/A,#N/A,FALSE,"M&amp;W";#N/A,#N/A,FALSE,"HSPE";#N/A,#N/A,FALSE,"SCL";#N/A,#N/A,FALSE,"Penrice";#N/A,#N/A,FALSE,"Additional Ops"}</definedName>
    <definedName name="wrn.Print._.FS." localSheetId="8" hidden="1">{#N/A,#N/A,FALSE,"Consolidated";#N/A,#N/A,FALSE,"NACC";#N/A,#N/A,FALSE,"M&amp;W";#N/A,#N/A,FALSE,"HSPE";#N/A,#N/A,FALSE,"SCL";#N/A,#N/A,FALSE,"Penrice";#N/A,#N/A,FALSE,"Additional Ops"}</definedName>
    <definedName name="wrn.Print._.FS." localSheetId="6" hidden="1">{#N/A,#N/A,FALSE,"Consolidated";#N/A,#N/A,FALSE,"NACC";#N/A,#N/A,FALSE,"M&amp;W";#N/A,#N/A,FALSE,"HSPE";#N/A,#N/A,FALSE,"SCL";#N/A,#N/A,FALSE,"Penrice";#N/A,#N/A,FALSE,"Additional Ops"}</definedName>
    <definedName name="wrn.Print._.FS." localSheetId="7" hidden="1">{#N/A,#N/A,FALSE,"Consolidated";#N/A,#N/A,FALSE,"NACC";#N/A,#N/A,FALSE,"M&amp;W";#N/A,#N/A,FALSE,"HSPE";#N/A,#N/A,FALSE,"SCL";#N/A,#N/A,FALSE,"Penrice";#N/A,#N/A,FALSE,"Additional Ops"}</definedName>
    <definedName name="wrn.Print._.FS." localSheetId="11" hidden="1">{#N/A,#N/A,FALSE,"Consolidated";#N/A,#N/A,FALSE,"NACC";#N/A,#N/A,FALSE,"M&amp;W";#N/A,#N/A,FALSE,"HSPE";#N/A,#N/A,FALSE,"SCL";#N/A,#N/A,FALSE,"Penrice";#N/A,#N/A,FALSE,"Additional Ops"}</definedName>
    <definedName name="wrn.Print._.FS." localSheetId="5" hidden="1">{#N/A,#N/A,FALSE,"Consolidated";#N/A,#N/A,FALSE,"NACC";#N/A,#N/A,FALSE,"M&amp;W";#N/A,#N/A,FALSE,"HSPE";#N/A,#N/A,FALSE,"SCL";#N/A,#N/A,FALSE,"Penrice";#N/A,#N/A,FALSE,"Additional Ops"}</definedName>
    <definedName name="wrn.Print._.FS." localSheetId="3" hidden="1">{#N/A,#N/A,FALSE,"Consolidated";#N/A,#N/A,FALSE,"NACC";#N/A,#N/A,FALSE,"M&amp;W";#N/A,#N/A,FALSE,"HSPE";#N/A,#N/A,FALSE,"SCL";#N/A,#N/A,FALSE,"Penrice";#N/A,#N/A,FALSE,"Additional Ops"}</definedName>
    <definedName name="wrn.Print._.FS." localSheetId="4" hidden="1">{#N/A,#N/A,FALSE,"Consolidated";#N/A,#N/A,FALSE,"NACC";#N/A,#N/A,FALSE,"M&amp;W";#N/A,#N/A,FALSE,"HSPE";#N/A,#N/A,FALSE,"SCL";#N/A,#N/A,FALSE,"Penrice";#N/A,#N/A,FALSE,"Additional Ops"}</definedName>
    <definedName name="wrn.Print._.FS." localSheetId="23" hidden="1">{#N/A,#N/A,FALSE,"Consolidated";#N/A,#N/A,FALSE,"NACC";#N/A,#N/A,FALSE,"M&amp;W";#N/A,#N/A,FALSE,"HSPE";#N/A,#N/A,FALSE,"SCL";#N/A,#N/A,FALSE,"Penrice";#N/A,#N/A,FALSE,"Additional Ops"}</definedName>
    <definedName name="wrn.Print._.FS." localSheetId="24" hidden="1">{#N/A,#N/A,FALSE,"Consolidated";#N/A,#N/A,FALSE,"NACC";#N/A,#N/A,FALSE,"M&amp;W";#N/A,#N/A,FALSE,"HSPE";#N/A,#N/A,FALSE,"SCL";#N/A,#N/A,FALSE,"Penrice";#N/A,#N/A,FALSE,"Additional Ops"}</definedName>
    <definedName name="wrn.Print._.FS." hidden="1">{#N/A,#N/A,FALSE,"Consolidated";#N/A,#N/A,FALSE,"NACC";#N/A,#N/A,FALSE,"M&amp;W";#N/A,#N/A,FALSE,"HSPE";#N/A,#N/A,FALSE,"SCL";#N/A,#N/A,FALSE,"Penrice";#N/A,#N/A,FALSE,"Additional Ops"}</definedName>
    <definedName name="xRange10031" localSheetId="13">#REF!</definedName>
    <definedName name="xRange10031" localSheetId="2">#REF!</definedName>
    <definedName name="xRange10031" localSheetId="22">#REF!</definedName>
    <definedName name="xRange10031">#REF!</definedName>
    <definedName name="xRange10032" localSheetId="13">#REF!</definedName>
    <definedName name="xRange10032" localSheetId="2">#REF!</definedName>
    <definedName name="xRange10032" localSheetId="22">#REF!</definedName>
    <definedName name="xRange10032">#REF!</definedName>
    <definedName name="xRange10033" localSheetId="13">#REF!</definedName>
    <definedName name="xRange10033" localSheetId="2">#REF!</definedName>
    <definedName name="xRange10033" localSheetId="22">#REF!</definedName>
    <definedName name="xRange10033">#REF!</definedName>
    <definedName name="xRange10058" xml:space="preserve">             '[33]FY09 monthly exp analysis'!$B$1:$P$29</definedName>
    <definedName name="xRange10059" xml:space="preserve">             '[33]FY09 monthly exp analysis'!$B$1:$P$29</definedName>
    <definedName name="xRange10060" xml:space="preserve">             '[33]Shutdown costs'!$B$1:$D$13</definedName>
    <definedName name="xRange10061" xml:space="preserve">             '[33]Shutdown costs'!$B$1:$D$13</definedName>
    <definedName name="XREF_MTH" localSheetId="13">#REF!</definedName>
    <definedName name="XREF_MTH" localSheetId="2">#REF!</definedName>
    <definedName name="XREF_MTH" localSheetId="22">#REF!</definedName>
    <definedName name="XREF_MTH">#REF!</definedName>
    <definedName name="XRefCopy1" localSheetId="13" hidden="1">#REF!</definedName>
    <definedName name="XRefCopy1" localSheetId="2" hidden="1">#REF!</definedName>
    <definedName name="XRefCopy1" localSheetId="22" hidden="1">#REF!</definedName>
    <definedName name="XRefCopy1" hidden="1">#REF!</definedName>
    <definedName name="XRefCopyRangeCount" hidden="1">1</definedName>
    <definedName name="xRng_000f6b00545744c1812a724859554bb1" localSheetId="13">#REF!</definedName>
    <definedName name="xRng_000f6b00545744c1812a724859554bb1" localSheetId="2">#REF!</definedName>
    <definedName name="xRng_000f6b00545744c1812a724859554bb1" localSheetId="22">#REF!</definedName>
    <definedName name="xRng_000f6b00545744c1812a724859554bb1">#REF!</definedName>
    <definedName name="xRng_009ea97878fd42469a9cab4b60bf2943" localSheetId="13">#REF!</definedName>
    <definedName name="xRng_009ea97878fd42469a9cab4b60bf2943" localSheetId="2">#REF!</definedName>
    <definedName name="xRng_009ea97878fd42469a9cab4b60bf2943" localSheetId="22">#REF!</definedName>
    <definedName name="xRng_009ea97878fd42469a9cab4b60bf2943">#REF!</definedName>
    <definedName name="xRng_00c25886e55841eb911c81e2ab3f31db" localSheetId="13">#REF!</definedName>
    <definedName name="xRng_00c25886e55841eb911c81e2ab3f31db" localSheetId="2">#REF!</definedName>
    <definedName name="xRng_00c25886e55841eb911c81e2ab3f31db" localSheetId="22">#REF!</definedName>
    <definedName name="xRng_00c25886e55841eb911c81e2ab3f31db">#REF!</definedName>
    <definedName name="xRng_03a7c6bc784f40f0bde6809c795f530b" localSheetId="13">#REF!</definedName>
    <definedName name="xRng_03a7c6bc784f40f0bde6809c795f530b" localSheetId="22">#REF!</definedName>
    <definedName name="xRng_03a7c6bc784f40f0bde6809c795f530b">#REF!</definedName>
    <definedName name="xRng_04c91b2e88c1490888aaa14d47b74fd3" localSheetId="13">#REF!</definedName>
    <definedName name="xRng_04c91b2e88c1490888aaa14d47b74fd3" localSheetId="22">#REF!</definedName>
    <definedName name="xRng_04c91b2e88c1490888aaa14d47b74fd3">#REF!</definedName>
    <definedName name="xRng_065d7e75291d4773811346499c720baa" localSheetId="13">#REF!</definedName>
    <definedName name="xRng_065d7e75291d4773811346499c720baa" localSheetId="22">#REF!</definedName>
    <definedName name="xRng_065d7e75291d4773811346499c720baa">#REF!</definedName>
    <definedName name="xRng_06b2c3d26cb64aa4860617e338a5520f" localSheetId="13">#REF!</definedName>
    <definedName name="xRng_06b2c3d26cb64aa4860617e338a5520f" localSheetId="22">#REF!</definedName>
    <definedName name="xRng_06b2c3d26cb64aa4860617e338a5520f">#REF!</definedName>
    <definedName name="xRng_09ecc91ffb324876893c8f1da7ffa062" localSheetId="13">#REF!</definedName>
    <definedName name="xRng_09ecc91ffb324876893c8f1da7ffa062" localSheetId="22">#REF!</definedName>
    <definedName name="xRng_09ecc91ffb324876893c8f1da7ffa062">#REF!</definedName>
    <definedName name="xRng_0b9d8ef105874b04b232b6e84d7fc411" localSheetId="13">#REF!</definedName>
    <definedName name="xRng_0b9d8ef105874b04b232b6e84d7fc411" localSheetId="22">#REF!</definedName>
    <definedName name="xRng_0b9d8ef105874b04b232b6e84d7fc411">#REF!</definedName>
    <definedName name="xRng_0c9c95acf15c468988a332aa854b30a8" localSheetId="13">#REF!</definedName>
    <definedName name="xRng_0c9c95acf15c468988a332aa854b30a8" localSheetId="22">#REF!</definedName>
    <definedName name="xRng_0c9c95acf15c468988a332aa854b30a8">#REF!</definedName>
    <definedName name="xRng_0da5dc9ff8414d539050f47df74f2740" localSheetId="13">#REF!</definedName>
    <definedName name="xRng_0da5dc9ff8414d539050f47df74f2740" localSheetId="22">#REF!</definedName>
    <definedName name="xRng_0da5dc9ff8414d539050f47df74f2740">#REF!</definedName>
    <definedName name="xRng_0ef5da8bd3da4779946099dda0d99793" localSheetId="13">#REF!</definedName>
    <definedName name="xRng_0ef5da8bd3da4779946099dda0d99793" localSheetId="22">#REF!</definedName>
    <definedName name="xRng_0ef5da8bd3da4779946099dda0d99793">#REF!</definedName>
    <definedName name="xRng_0f9edc4971214b0380f6cd11e615d2c4" localSheetId="13">#REF!</definedName>
    <definedName name="xRng_0f9edc4971214b0380f6cd11e615d2c4" localSheetId="22">#REF!</definedName>
    <definedName name="xRng_0f9edc4971214b0380f6cd11e615d2c4">#REF!</definedName>
    <definedName name="xRng_10c8c82b65974d52a6a274de2b49a303" localSheetId="13">#REF!</definedName>
    <definedName name="xRng_10c8c82b65974d52a6a274de2b49a303" localSheetId="22">#REF!</definedName>
    <definedName name="xRng_10c8c82b65974d52a6a274de2b49a303">#REF!</definedName>
    <definedName name="xRng_12c5e91f5fa84303b7a7920aa1d412d6" localSheetId="13">#REF!</definedName>
    <definedName name="xRng_12c5e91f5fa84303b7a7920aa1d412d6" localSheetId="22">#REF!</definedName>
    <definedName name="xRng_12c5e91f5fa84303b7a7920aa1d412d6">#REF!</definedName>
    <definedName name="xRng_12e66df9ad14485ead84cf4e875376a2" localSheetId="13">#REF!</definedName>
    <definedName name="xRng_12e66df9ad14485ead84cf4e875376a2" localSheetId="22">#REF!</definedName>
    <definedName name="xRng_12e66df9ad14485ead84cf4e875376a2">#REF!</definedName>
    <definedName name="xRng_13cb3051099845a6932f701e6fca54e5" localSheetId="13">#REF!</definedName>
    <definedName name="xRng_13cb3051099845a6932f701e6fca54e5" localSheetId="22">#REF!</definedName>
    <definedName name="xRng_13cb3051099845a6932f701e6fca54e5">#REF!</definedName>
    <definedName name="xRng_13e1f39f9fdf4255b36f60a939e13802" localSheetId="13">#REF!</definedName>
    <definedName name="xRng_13e1f39f9fdf4255b36f60a939e13802" localSheetId="22">#REF!</definedName>
    <definedName name="xRng_13e1f39f9fdf4255b36f60a939e13802">#REF!</definedName>
    <definedName name="xRng_152c637bd150481aa256bf72f24a6b2e" localSheetId="13">#REF!</definedName>
    <definedName name="xRng_152c637bd150481aa256bf72f24a6b2e" localSheetId="22">#REF!</definedName>
    <definedName name="xRng_152c637bd150481aa256bf72f24a6b2e">#REF!</definedName>
    <definedName name="xRng_15e3e15baa824c6fb4ced4abe6fcb40f" localSheetId="13">#REF!</definedName>
    <definedName name="xRng_15e3e15baa824c6fb4ced4abe6fcb40f" localSheetId="22">#REF!</definedName>
    <definedName name="xRng_15e3e15baa824c6fb4ced4abe6fcb40f">#REF!</definedName>
    <definedName name="xRng_17def57bb534461793f0cdfb2d512208" localSheetId="13">#REF!</definedName>
    <definedName name="xRng_17def57bb534461793f0cdfb2d512208" localSheetId="22">#REF!</definedName>
    <definedName name="xRng_17def57bb534461793f0cdfb2d512208">#REF!</definedName>
    <definedName name="xRng_1864961e5ac24360b2c0d1b5031d7fa1" localSheetId="13">#REF!</definedName>
    <definedName name="xRng_1864961e5ac24360b2c0d1b5031d7fa1" localSheetId="22">#REF!</definedName>
    <definedName name="xRng_1864961e5ac24360b2c0d1b5031d7fa1">#REF!</definedName>
    <definedName name="xRng_18e17a3c478b4ecb9fadaa2c92c7ad74" localSheetId="13">#REF!</definedName>
    <definedName name="xRng_18e17a3c478b4ecb9fadaa2c92c7ad74" localSheetId="22">#REF!</definedName>
    <definedName name="xRng_18e17a3c478b4ecb9fadaa2c92c7ad74">#REF!</definedName>
    <definedName name="xRng_1a1ce405e12345c1989f807d3f3df1c6" localSheetId="13">#REF!</definedName>
    <definedName name="xRng_1a1ce405e12345c1989f807d3f3df1c6" localSheetId="22">#REF!</definedName>
    <definedName name="xRng_1a1ce405e12345c1989f807d3f3df1c6">#REF!</definedName>
    <definedName name="xRng_1ae3f9fd882f44b399138b14384db124" localSheetId="13">#REF!</definedName>
    <definedName name="xRng_1ae3f9fd882f44b399138b14384db124" localSheetId="22">#REF!</definedName>
    <definedName name="xRng_1ae3f9fd882f44b399138b14384db124">#REF!</definedName>
    <definedName name="xRng_1b55cc1f07c446dea6783e09e91f2a61" localSheetId="13">#REF!</definedName>
    <definedName name="xRng_1b55cc1f07c446dea6783e09e91f2a61" localSheetId="22">#REF!</definedName>
    <definedName name="xRng_1b55cc1f07c446dea6783e09e91f2a61">#REF!</definedName>
    <definedName name="xRng_1b98df10a2e14b19a91e3e8a503f3761" localSheetId="13">#REF!</definedName>
    <definedName name="xRng_1b98df10a2e14b19a91e3e8a503f3761" localSheetId="22">#REF!</definedName>
    <definedName name="xRng_1b98df10a2e14b19a91e3e8a503f3761">#REF!</definedName>
    <definedName name="xRng_1bedfa4bf3e74559b7a81141687260b9" localSheetId="13">#REF!</definedName>
    <definedName name="xRng_1bedfa4bf3e74559b7a81141687260b9" localSheetId="22">#REF!</definedName>
    <definedName name="xRng_1bedfa4bf3e74559b7a81141687260b9">#REF!</definedName>
    <definedName name="xRng_1cc6c4ce9fe340f9880822a293cb9b12" localSheetId="13">#REF!</definedName>
    <definedName name="xRng_1cc6c4ce9fe340f9880822a293cb9b12" localSheetId="22">#REF!</definedName>
    <definedName name="xRng_1cc6c4ce9fe340f9880822a293cb9b12">#REF!</definedName>
    <definedName name="xRng_1dd4056f57bd42d0a2e4750d029db28f" localSheetId="13">#REF!</definedName>
    <definedName name="xRng_1dd4056f57bd42d0a2e4750d029db28f" localSheetId="22">#REF!</definedName>
    <definedName name="xRng_1dd4056f57bd42d0a2e4750d029db28f">#REF!</definedName>
    <definedName name="xRng_20282bfbc0ba40aa9f622203851d4c1e" localSheetId="13">#REF!</definedName>
    <definedName name="xRng_20282bfbc0ba40aa9f622203851d4c1e" localSheetId="22">#REF!</definedName>
    <definedName name="xRng_20282bfbc0ba40aa9f622203851d4c1e">#REF!</definedName>
    <definedName name="xRng_209e5fa46e9b4de891846b4d44a6ad1c" localSheetId="13">#REF!</definedName>
    <definedName name="xRng_209e5fa46e9b4de891846b4d44a6ad1c" localSheetId="22">#REF!</definedName>
    <definedName name="xRng_209e5fa46e9b4de891846b4d44a6ad1c">#REF!</definedName>
    <definedName name="xRng_20ae3b9f92bd409e895230384f7e3ecf" localSheetId="13">#REF!</definedName>
    <definedName name="xRng_20ae3b9f92bd409e895230384f7e3ecf" localSheetId="22">#REF!</definedName>
    <definedName name="xRng_20ae3b9f92bd409e895230384f7e3ecf">#REF!</definedName>
    <definedName name="xRng_2134917a8da3478fa46504c5a4c98d77" localSheetId="13">#REF!</definedName>
    <definedName name="xRng_2134917a8da3478fa46504c5a4c98d77" localSheetId="22">#REF!</definedName>
    <definedName name="xRng_2134917a8da3478fa46504c5a4c98d77">#REF!</definedName>
    <definedName name="xRng_238d4a1d08f348c7b76c2cd4077326e3" localSheetId="13">#REF!</definedName>
    <definedName name="xRng_238d4a1d08f348c7b76c2cd4077326e3" localSheetId="22">#REF!</definedName>
    <definedName name="xRng_238d4a1d08f348c7b76c2cd4077326e3">#REF!</definedName>
    <definedName name="xRng_23e0951aefb344edafc5a7425ed3c95e" localSheetId="13">#REF!</definedName>
    <definedName name="xRng_23e0951aefb344edafc5a7425ed3c95e" localSheetId="22">#REF!</definedName>
    <definedName name="xRng_23e0951aefb344edafc5a7425ed3c95e">#REF!</definedName>
    <definedName name="xRng_23f69bf18d7a474e9a22576502b810c8" localSheetId="13">#REF!</definedName>
    <definedName name="xRng_23f69bf18d7a474e9a22576502b810c8" localSheetId="22">#REF!</definedName>
    <definedName name="xRng_23f69bf18d7a474e9a22576502b810c8">#REF!</definedName>
    <definedName name="xRng_258d981615a0413b805e30eb5f9d94b3" localSheetId="13">#REF!</definedName>
    <definedName name="xRng_258d981615a0413b805e30eb5f9d94b3" localSheetId="22">#REF!</definedName>
    <definedName name="xRng_258d981615a0413b805e30eb5f9d94b3">#REF!</definedName>
    <definedName name="xRng_2682499ad803441eb4162f53d3ab36dd" localSheetId="13">#REF!</definedName>
    <definedName name="xRng_2682499ad803441eb4162f53d3ab36dd" localSheetId="22">#REF!</definedName>
    <definedName name="xRng_2682499ad803441eb4162f53d3ab36dd">#REF!</definedName>
    <definedName name="xRng_27609b70e33345ca8061813ecf9e31fb" localSheetId="13">#REF!</definedName>
    <definedName name="xRng_27609b70e33345ca8061813ecf9e31fb" localSheetId="22">#REF!</definedName>
    <definedName name="xRng_27609b70e33345ca8061813ecf9e31fb">#REF!</definedName>
    <definedName name="xRng_28c4e2d10a114afab76a8f3077f46fe4" localSheetId="13">#REF!</definedName>
    <definedName name="xRng_28c4e2d10a114afab76a8f3077f46fe4" localSheetId="22">#REF!</definedName>
    <definedName name="xRng_28c4e2d10a114afab76a8f3077f46fe4">#REF!</definedName>
    <definedName name="xRng_2c9db7c46f74416283616fe98058d006" localSheetId="13">#REF!</definedName>
    <definedName name="xRng_2c9db7c46f74416283616fe98058d006" localSheetId="22">#REF!</definedName>
    <definedName name="xRng_2c9db7c46f74416283616fe98058d006">#REF!</definedName>
    <definedName name="xRng_2d6c0f11b0e447efb4a17cf1868ee168" localSheetId="13">#REF!</definedName>
    <definedName name="xRng_2d6c0f11b0e447efb4a17cf1868ee168" localSheetId="22">#REF!</definedName>
    <definedName name="xRng_2d6c0f11b0e447efb4a17cf1868ee168">#REF!</definedName>
    <definedName name="xRng_2dc857c0d84f4e49b1e86e3d3f442101" localSheetId="13">#REF!</definedName>
    <definedName name="xRng_2dc857c0d84f4e49b1e86e3d3f442101" localSheetId="22">#REF!</definedName>
    <definedName name="xRng_2dc857c0d84f4e49b1e86e3d3f442101">#REF!</definedName>
    <definedName name="xRng_2df1515bf8704d46b7a9d5c99a1b1c65" localSheetId="13">#REF!</definedName>
    <definedName name="xRng_2df1515bf8704d46b7a9d5c99a1b1c65" localSheetId="22">#REF!</definedName>
    <definedName name="xRng_2df1515bf8704d46b7a9d5c99a1b1c65">#REF!</definedName>
    <definedName name="xRng_2f264878288e4357b6bba9a545085b93" localSheetId="13">#REF!</definedName>
    <definedName name="xRng_2f264878288e4357b6bba9a545085b93" localSheetId="22">#REF!</definedName>
    <definedName name="xRng_2f264878288e4357b6bba9a545085b93">#REF!</definedName>
    <definedName name="xRng_2f2fa8a916d648a0a4a26d1e4379b72b" localSheetId="13">#REF!</definedName>
    <definedName name="xRng_2f2fa8a916d648a0a4a26d1e4379b72b" localSheetId="22">#REF!</definedName>
    <definedName name="xRng_2f2fa8a916d648a0a4a26d1e4379b72b">#REF!</definedName>
    <definedName name="xRng_2f997e08b4384482b3445c39c1e366f2" localSheetId="13">#REF!</definedName>
    <definedName name="xRng_2f997e08b4384482b3445c39c1e366f2" localSheetId="22">#REF!</definedName>
    <definedName name="xRng_2f997e08b4384482b3445c39c1e366f2">#REF!</definedName>
    <definedName name="xRng_31082591df2a4fa69de6ae9b8f41a80e" xml:space="preserve">   '[34]Balance sheet - Group'!$B$1:$F$34</definedName>
    <definedName name="xRng_3124663fc1344294add155d4ffdb124a" localSheetId="13">#REF!</definedName>
    <definedName name="xRng_3124663fc1344294add155d4ffdb124a" localSheetId="2">#REF!</definedName>
    <definedName name="xRng_3124663fc1344294add155d4ffdb124a" localSheetId="22">#REF!</definedName>
    <definedName name="xRng_3124663fc1344294add155d4ffdb124a">#REF!</definedName>
    <definedName name="xRng_325c8907824547a282de039c8713f470" localSheetId="13">#REF!</definedName>
    <definedName name="xRng_325c8907824547a282de039c8713f470" localSheetId="2">#REF!</definedName>
    <definedName name="xRng_325c8907824547a282de039c8713f470" localSheetId="22">#REF!</definedName>
    <definedName name="xRng_325c8907824547a282de039c8713f470">#REF!</definedName>
    <definedName name="xRng_32bd2c9cbf414427887d2a82f5859ce5" localSheetId="13">#REF!</definedName>
    <definedName name="xRng_32bd2c9cbf414427887d2a82f5859ce5" localSheetId="2">#REF!</definedName>
    <definedName name="xRng_32bd2c9cbf414427887d2a82f5859ce5" localSheetId="22">#REF!</definedName>
    <definedName name="xRng_32bd2c9cbf414427887d2a82f5859ce5">#REF!</definedName>
    <definedName name="xRng_3336862ac2c24ba18c4fda1ab7565ee9" localSheetId="13">#REF!</definedName>
    <definedName name="xRng_3336862ac2c24ba18c4fda1ab7565ee9" localSheetId="22">#REF!</definedName>
    <definedName name="xRng_3336862ac2c24ba18c4fda1ab7565ee9">#REF!</definedName>
    <definedName name="xRng_3375e914b9064e6a8374214a3a532b25" localSheetId="13">#REF!</definedName>
    <definedName name="xRng_3375e914b9064e6a8374214a3a532b25" localSheetId="22">#REF!</definedName>
    <definedName name="xRng_3375e914b9064e6a8374214a3a532b25">#REF!</definedName>
    <definedName name="xRng_33987cb79c314e3ea9cbe663cb762e63" localSheetId="13">#REF!</definedName>
    <definedName name="xRng_33987cb79c314e3ea9cbe663cb762e63" localSheetId="22">#REF!</definedName>
    <definedName name="xRng_33987cb79c314e3ea9cbe663cb762e63">#REF!</definedName>
    <definedName name="xRng_35b225d66ee74d69857cc5bd02681833" localSheetId="13">#REF!</definedName>
    <definedName name="xRng_35b225d66ee74d69857cc5bd02681833" localSheetId="22">#REF!</definedName>
    <definedName name="xRng_35b225d66ee74d69857cc5bd02681833">#REF!</definedName>
    <definedName name="xRng_37aa263d22b14c0a9698d0ca6327dc31" localSheetId="13">#REF!</definedName>
    <definedName name="xRng_37aa263d22b14c0a9698d0ca6327dc31" localSheetId="22">#REF!</definedName>
    <definedName name="xRng_37aa263d22b14c0a9698d0ca6327dc31">#REF!</definedName>
    <definedName name="xRng_37d5940471604cfda0415790c4025faf" localSheetId="13">#REF!</definedName>
    <definedName name="xRng_37d5940471604cfda0415790c4025faf" localSheetId="22">#REF!</definedName>
    <definedName name="xRng_37d5940471604cfda0415790c4025faf">#REF!</definedName>
    <definedName name="xRng_38b9b2072db54c7987ab182ba9309eb0" localSheetId="13">#REF!</definedName>
    <definedName name="xRng_38b9b2072db54c7987ab182ba9309eb0" localSheetId="22">#REF!</definedName>
    <definedName name="xRng_38b9b2072db54c7987ab182ba9309eb0">#REF!</definedName>
    <definedName name="xRng_38e411c0b0ba45edaaed0be1a1d3b9fd" localSheetId="13">#REF!</definedName>
    <definedName name="xRng_38e411c0b0ba45edaaed0be1a1d3b9fd" localSheetId="22">#REF!</definedName>
    <definedName name="xRng_38e411c0b0ba45edaaed0be1a1d3b9fd">#REF!</definedName>
    <definedName name="xRng_39a166ffd07f4e27b46d8ea204e8fa8d" xml:space="preserve">      '[34]Balance sheet - Group'!$B$1:$F$34</definedName>
    <definedName name="xRng_3ea46590cea940f28dc92febcb2c7c74" localSheetId="13">#REF!</definedName>
    <definedName name="xRng_3ea46590cea940f28dc92febcb2c7c74" localSheetId="2">#REF!</definedName>
    <definedName name="xRng_3ea46590cea940f28dc92febcb2c7c74" localSheetId="22">#REF!</definedName>
    <definedName name="xRng_3ea46590cea940f28dc92febcb2c7c74">#REF!</definedName>
    <definedName name="xRng_416971c094fa4e09a0aaa40a28f0fae0" localSheetId="13">#REF!</definedName>
    <definedName name="xRng_416971c094fa4e09a0aaa40a28f0fae0" localSheetId="2">#REF!</definedName>
    <definedName name="xRng_416971c094fa4e09a0aaa40a28f0fae0" localSheetId="22">#REF!</definedName>
    <definedName name="xRng_416971c094fa4e09a0aaa40a28f0fae0">#REF!</definedName>
    <definedName name="xRng_4264902eb649423b9b95b6e49f606bf0" localSheetId="13">#REF!</definedName>
    <definedName name="xRng_4264902eb649423b9b95b6e49f606bf0" localSheetId="2">#REF!</definedName>
    <definedName name="xRng_4264902eb649423b9b95b6e49f606bf0" localSheetId="22">#REF!</definedName>
    <definedName name="xRng_4264902eb649423b9b95b6e49f606bf0">#REF!</definedName>
    <definedName name="xRng_4364721f1bc94db59da1f0c08a9df459" localSheetId="13">#REF!</definedName>
    <definedName name="xRng_4364721f1bc94db59da1f0c08a9df459" localSheetId="22">#REF!</definedName>
    <definedName name="xRng_4364721f1bc94db59da1f0c08a9df459">#REF!</definedName>
    <definedName name="xRng_4684758b3b4b4716ab0ca410c77a289e" localSheetId="13">#REF!</definedName>
    <definedName name="xRng_4684758b3b4b4716ab0ca410c77a289e" localSheetId="22">#REF!</definedName>
    <definedName name="xRng_4684758b3b4b4716ab0ca410c77a289e">#REF!</definedName>
    <definedName name="xRng_46a5cba258aa4b629e42630f24dab197" localSheetId="13">#REF!</definedName>
    <definedName name="xRng_46a5cba258aa4b629e42630f24dab197" localSheetId="22">#REF!</definedName>
    <definedName name="xRng_46a5cba258aa4b629e42630f24dab197">#REF!</definedName>
    <definedName name="xRng_48245f7007df48219eda33a9dd81abcd" localSheetId="13">#REF!</definedName>
    <definedName name="xRng_48245f7007df48219eda33a9dd81abcd" localSheetId="22">#REF!</definedName>
    <definedName name="xRng_48245f7007df48219eda33a9dd81abcd">#REF!</definedName>
    <definedName name="xRng_4a1dd412c8344f2187f96b52fe79acca" localSheetId="13">#REF!</definedName>
    <definedName name="xRng_4a1dd412c8344f2187f96b52fe79acca" localSheetId="22">#REF!</definedName>
    <definedName name="xRng_4a1dd412c8344f2187f96b52fe79acca">#REF!</definedName>
    <definedName name="xRng_4aa7cd2c9cde41b8b47a9917b4c02330" localSheetId="13">#REF!</definedName>
    <definedName name="xRng_4aa7cd2c9cde41b8b47a9917b4c02330" localSheetId="22">#REF!</definedName>
    <definedName name="xRng_4aa7cd2c9cde41b8b47a9917b4c02330">#REF!</definedName>
    <definedName name="xRng_4b8ca10050ef4166a4095d76e1402f30" localSheetId="13">#REF!</definedName>
    <definedName name="xRng_4b8ca10050ef4166a4095d76e1402f30" localSheetId="22">#REF!</definedName>
    <definedName name="xRng_4b8ca10050ef4166a4095d76e1402f30">#REF!</definedName>
    <definedName name="xRng_4bb555c3693f4b31b0ac6ceed29c4e5b" localSheetId="13">#REF!</definedName>
    <definedName name="xRng_4bb555c3693f4b31b0ac6ceed29c4e5b" localSheetId="22">#REF!</definedName>
    <definedName name="xRng_4bb555c3693f4b31b0ac6ceed29c4e5b">#REF!</definedName>
    <definedName name="xRng_4c4308cb44c642749a87c7e0e85ad9bc" localSheetId="13">#REF!</definedName>
    <definedName name="xRng_4c4308cb44c642749a87c7e0e85ad9bc" localSheetId="22">#REF!</definedName>
    <definedName name="xRng_4c4308cb44c642749a87c7e0e85ad9bc">#REF!</definedName>
    <definedName name="xRng_4d730155abc946d298c51566543634c4" localSheetId="13">#REF!</definedName>
    <definedName name="xRng_4d730155abc946d298c51566543634c4" localSheetId="22">#REF!</definedName>
    <definedName name="xRng_4d730155abc946d298c51566543634c4">#REF!</definedName>
    <definedName name="xRng_4e4cba2828264518b2b67587e230d545" localSheetId="13">#REF!</definedName>
    <definedName name="xRng_4e4cba2828264518b2b67587e230d545" localSheetId="22">#REF!</definedName>
    <definedName name="xRng_4e4cba2828264518b2b67587e230d545">#REF!</definedName>
    <definedName name="xRng_4e9b8842575f4e65a4af3ccf4fa49852" localSheetId="13">#REF!</definedName>
    <definedName name="xRng_4e9b8842575f4e65a4af3ccf4fa49852" localSheetId="22">#REF!</definedName>
    <definedName name="xRng_4e9b8842575f4e65a4af3ccf4fa49852">#REF!</definedName>
    <definedName name="xRng_4f21c166af764a9e827e73e8bf0b0d87" localSheetId="13">#REF!</definedName>
    <definedName name="xRng_4f21c166af764a9e827e73e8bf0b0d87" localSheetId="22">#REF!</definedName>
    <definedName name="xRng_4f21c166af764a9e827e73e8bf0b0d87">#REF!</definedName>
    <definedName name="xRng_4f450d37032d40678b2d2f50fa46ca36" localSheetId="13">#REF!</definedName>
    <definedName name="xRng_4f450d37032d40678b2d2f50fa46ca36" localSheetId="22">#REF!</definedName>
    <definedName name="xRng_4f450d37032d40678b2d2f50fa46ca36">#REF!</definedName>
    <definedName name="xRng_4f6a88db818a4355b49ed7da7e26ea37" localSheetId="13">#REF!</definedName>
    <definedName name="xRng_4f6a88db818a4355b49ed7da7e26ea37" localSheetId="22">#REF!</definedName>
    <definedName name="xRng_4f6a88db818a4355b49ed7da7e26ea37">#REF!</definedName>
    <definedName name="xRng_4f85c3e9da5a4a838dd9ba33e6544f20" localSheetId="13">#REF!</definedName>
    <definedName name="xRng_4f85c3e9da5a4a838dd9ba33e6544f20" localSheetId="22">#REF!</definedName>
    <definedName name="xRng_4f85c3e9da5a4a838dd9ba33e6544f20">#REF!</definedName>
    <definedName name="xRng_511a1e4bf53a4491a9d35662088b6d4e" localSheetId="13">#REF!</definedName>
    <definedName name="xRng_511a1e4bf53a4491a9d35662088b6d4e" localSheetId="22">#REF!</definedName>
    <definedName name="xRng_511a1e4bf53a4491a9d35662088b6d4e">#REF!</definedName>
    <definedName name="xRng_52b91c2eb1334b5483ab7c7d01a5f4a4" localSheetId="13">#REF!</definedName>
    <definedName name="xRng_52b91c2eb1334b5483ab7c7d01a5f4a4" localSheetId="22">#REF!</definedName>
    <definedName name="xRng_52b91c2eb1334b5483ab7c7d01a5f4a4">#REF!</definedName>
    <definedName name="xRng_52d71ad7b87a45399cfc553796ab9dc4" localSheetId="13">#REF!</definedName>
    <definedName name="xRng_52d71ad7b87a45399cfc553796ab9dc4" localSheetId="22">#REF!</definedName>
    <definedName name="xRng_52d71ad7b87a45399cfc553796ab9dc4">#REF!</definedName>
    <definedName name="xRng_5373482eec3e4b0a8762781bf19dff83" localSheetId="13">#REF!</definedName>
    <definedName name="xRng_5373482eec3e4b0a8762781bf19dff83" localSheetId="22">#REF!</definedName>
    <definedName name="xRng_5373482eec3e4b0a8762781bf19dff83">#REF!</definedName>
    <definedName name="xRng_53f1bc7794d14d598f47d674bbb368fd" localSheetId="13">#REF!</definedName>
    <definedName name="xRng_53f1bc7794d14d598f47d674bbb368fd" localSheetId="22">#REF!</definedName>
    <definedName name="xRng_53f1bc7794d14d598f47d674bbb368fd">#REF!</definedName>
    <definedName name="xRng_53fcf0a729864234b05a8dcec3680fe6" localSheetId="13">#REF!</definedName>
    <definedName name="xRng_53fcf0a729864234b05a8dcec3680fe6" localSheetId="22">#REF!</definedName>
    <definedName name="xRng_53fcf0a729864234b05a8dcec3680fe6">#REF!</definedName>
    <definedName name="xRng_549c265d526845c1ba78c92733b21e44" localSheetId="13">#REF!</definedName>
    <definedName name="xRng_549c265d526845c1ba78c92733b21e44" localSheetId="22">#REF!</definedName>
    <definedName name="xRng_549c265d526845c1ba78c92733b21e44">#REF!</definedName>
    <definedName name="xRng_57c27f8f32ce4ae09043125508fb98b4" localSheetId="13">#REF!</definedName>
    <definedName name="xRng_57c27f8f32ce4ae09043125508fb98b4" localSheetId="22">#REF!</definedName>
    <definedName name="xRng_57c27f8f32ce4ae09043125508fb98b4">#REF!</definedName>
    <definedName name="xRng_586d9fb2b5b64fcd8af84f278214a9fe" localSheetId="13">#REF!</definedName>
    <definedName name="xRng_586d9fb2b5b64fcd8af84f278214a9fe" localSheetId="22">#REF!</definedName>
    <definedName name="xRng_586d9fb2b5b64fcd8af84f278214a9fe">#REF!</definedName>
    <definedName name="xRng_58f622f0a0d143918ea698320a6da538" localSheetId="13">#REF!</definedName>
    <definedName name="xRng_58f622f0a0d143918ea698320a6da538" localSheetId="22">#REF!</definedName>
    <definedName name="xRng_58f622f0a0d143918ea698320a6da538">#REF!</definedName>
    <definedName name="xRng_59b5b2cc1bce406c99dfd016f4bed6a5" localSheetId="13">#REF!</definedName>
    <definedName name="xRng_59b5b2cc1bce406c99dfd016f4bed6a5" localSheetId="22">#REF!</definedName>
    <definedName name="xRng_59b5b2cc1bce406c99dfd016f4bed6a5">#REF!</definedName>
    <definedName name="xRng_5ab24ceeb8694cb392b57025e4bdb13a" localSheetId="13">#REF!</definedName>
    <definedName name="xRng_5ab24ceeb8694cb392b57025e4bdb13a" localSheetId="22">#REF!</definedName>
    <definedName name="xRng_5ab24ceeb8694cb392b57025e4bdb13a">#REF!</definedName>
    <definedName name="xRng_5adefb958aa042639ab89cfa75001ea9" localSheetId="13">#REF!</definedName>
    <definedName name="xRng_5adefb958aa042639ab89cfa75001ea9" localSheetId="22">#REF!</definedName>
    <definedName name="xRng_5adefb958aa042639ab89cfa75001ea9">#REF!</definedName>
    <definedName name="xRng_5c209f4b47194eeea74885180157a33a" localSheetId="13">#REF!</definedName>
    <definedName name="xRng_5c209f4b47194eeea74885180157a33a" localSheetId="22">#REF!</definedName>
    <definedName name="xRng_5c209f4b47194eeea74885180157a33a">#REF!</definedName>
    <definedName name="xRng_5cc7872403de44b4a5276eb1c986ea45" localSheetId="13">#REF!</definedName>
    <definedName name="xRng_5cc7872403de44b4a5276eb1c986ea45" localSheetId="22">#REF!</definedName>
    <definedName name="xRng_5cc7872403de44b4a5276eb1c986ea45">#REF!</definedName>
    <definedName name="xRng_5cedebfa67ff4169842dfa497eadbeea" localSheetId="13">#REF!</definedName>
    <definedName name="xRng_5cedebfa67ff4169842dfa497eadbeea" localSheetId="22">#REF!</definedName>
    <definedName name="xRng_5cedebfa67ff4169842dfa497eadbeea">#REF!</definedName>
    <definedName name="xRng_5d8c399ddd8a4a3fbf73e85c1a69f21e" localSheetId="13">#REF!</definedName>
    <definedName name="xRng_5d8c399ddd8a4a3fbf73e85c1a69f21e" localSheetId="22">#REF!</definedName>
    <definedName name="xRng_5d8c399ddd8a4a3fbf73e85c1a69f21e">#REF!</definedName>
    <definedName name="xRng_5de28209b113416dbd50481fe322efef" localSheetId="13">#REF!</definedName>
    <definedName name="xRng_5de28209b113416dbd50481fe322efef" localSheetId="22">#REF!</definedName>
    <definedName name="xRng_5de28209b113416dbd50481fe322efef">#REF!</definedName>
    <definedName name="xRng_5e79796950c04cc3830f46a08735b5de" localSheetId="13">#REF!</definedName>
    <definedName name="xRng_5e79796950c04cc3830f46a08735b5de" localSheetId="22">#REF!</definedName>
    <definedName name="xRng_5e79796950c04cc3830f46a08735b5de">#REF!</definedName>
    <definedName name="xRng_5ee14540d385422ca7196186f52e8663" localSheetId="13">#REF!</definedName>
    <definedName name="xRng_5ee14540d385422ca7196186f52e8663" localSheetId="22">#REF!</definedName>
    <definedName name="xRng_5ee14540d385422ca7196186f52e8663">#REF!</definedName>
    <definedName name="xRng_60b71ddb8b8c4822936b4e4c652d31a1" localSheetId="13">#REF!</definedName>
    <definedName name="xRng_60b71ddb8b8c4822936b4e4c652d31a1" localSheetId="22">#REF!</definedName>
    <definedName name="xRng_60b71ddb8b8c4822936b4e4c652d31a1">#REF!</definedName>
    <definedName name="xRng_61331966eb38419fa0cc8c91b5b340b0" localSheetId="13">#REF!</definedName>
    <definedName name="xRng_61331966eb38419fa0cc8c91b5b340b0" localSheetId="22">#REF!</definedName>
    <definedName name="xRng_61331966eb38419fa0cc8c91b5b340b0">#REF!</definedName>
    <definedName name="xRng_61866149f5274e938663e932e6e7fc9b" localSheetId="13">#REF!</definedName>
    <definedName name="xRng_61866149f5274e938663e932e6e7fc9b" localSheetId="22">#REF!</definedName>
    <definedName name="xRng_61866149f5274e938663e932e6e7fc9b">#REF!</definedName>
    <definedName name="xRng_61a7263371a54187adcf618c0c52eb11" localSheetId="13">#REF!</definedName>
    <definedName name="xRng_61a7263371a54187adcf618c0c52eb11" localSheetId="22">#REF!</definedName>
    <definedName name="xRng_61a7263371a54187adcf618c0c52eb11">#REF!</definedName>
    <definedName name="xRng_61b67fdea7cd4da6a5b28601c0944653" localSheetId="13">#REF!</definedName>
    <definedName name="xRng_61b67fdea7cd4da6a5b28601c0944653" localSheetId="22">#REF!</definedName>
    <definedName name="xRng_61b67fdea7cd4da6a5b28601c0944653">#REF!</definedName>
    <definedName name="xRng_62299735595e4db28fbe5be946418f16" localSheetId="13">#REF!</definedName>
    <definedName name="xRng_62299735595e4db28fbe5be946418f16" localSheetId="22">#REF!</definedName>
    <definedName name="xRng_62299735595e4db28fbe5be946418f16">#REF!</definedName>
    <definedName name="xRng_62a00528d2314c3593840e721208ac66" localSheetId="13">#REF!</definedName>
    <definedName name="xRng_62a00528d2314c3593840e721208ac66" localSheetId="22">#REF!</definedName>
    <definedName name="xRng_62a00528d2314c3593840e721208ac66">#REF!</definedName>
    <definedName name="xRng_63142f26368840ce98f31e3e274861f7" localSheetId="13">#REF!</definedName>
    <definedName name="xRng_63142f26368840ce98f31e3e274861f7" localSheetId="22">#REF!</definedName>
    <definedName name="xRng_63142f26368840ce98f31e3e274861f7">#REF!</definedName>
    <definedName name="xRng_633a45a7d5f64987ae28e1d58d62ed71" localSheetId="13">#REF!</definedName>
    <definedName name="xRng_633a45a7d5f64987ae28e1d58d62ed71" localSheetId="22">#REF!</definedName>
    <definedName name="xRng_633a45a7d5f64987ae28e1d58d62ed71">#REF!</definedName>
    <definedName name="xRng_63a831add48d456ab63e4392243e478e" localSheetId="13">#REF!</definedName>
    <definedName name="xRng_63a831add48d456ab63e4392243e478e" localSheetId="22">#REF!</definedName>
    <definedName name="xRng_63a831add48d456ab63e4392243e478e">#REF!</definedName>
    <definedName name="xRng_671fa1615e344e9c9b4aa4739139759a" xml:space="preserve">   '[34]Balance sheet - Bank'!$B$1:$E$34</definedName>
    <definedName name="xRng_68ac387cdf264bd5a90f386b6b6514a6" localSheetId="13">#REF!</definedName>
    <definedName name="xRng_68ac387cdf264bd5a90f386b6b6514a6" localSheetId="2">#REF!</definedName>
    <definedName name="xRng_68ac387cdf264bd5a90f386b6b6514a6" localSheetId="22">#REF!</definedName>
    <definedName name="xRng_68ac387cdf264bd5a90f386b6b6514a6">#REF!</definedName>
    <definedName name="xRng_68b8a1adb8414dfb8426b114693f4e35" localSheetId="13">#REF!</definedName>
    <definedName name="xRng_68b8a1adb8414dfb8426b114693f4e35" localSheetId="2">#REF!</definedName>
    <definedName name="xRng_68b8a1adb8414dfb8426b114693f4e35" localSheetId="22">#REF!</definedName>
    <definedName name="xRng_68b8a1adb8414dfb8426b114693f4e35">#REF!</definedName>
    <definedName name="xRng_69da83c78f664cd09e15f16bf28e62dc" localSheetId="13">#REF!</definedName>
    <definedName name="xRng_69da83c78f664cd09e15f16bf28e62dc" localSheetId="2">#REF!</definedName>
    <definedName name="xRng_69da83c78f664cd09e15f16bf28e62dc" localSheetId="22">#REF!</definedName>
    <definedName name="xRng_69da83c78f664cd09e15f16bf28e62dc">#REF!</definedName>
    <definedName name="xRng_6e9643fc4a0b4b80929aadbb3bbcd2da" localSheetId="13">#REF!</definedName>
    <definedName name="xRng_6e9643fc4a0b4b80929aadbb3bbcd2da" localSheetId="22">#REF!</definedName>
    <definedName name="xRng_6e9643fc4a0b4b80929aadbb3bbcd2da">#REF!</definedName>
    <definedName name="xRng_6ee361fa57bf4fb5810db01f84e40bb8" localSheetId="13">#REF!</definedName>
    <definedName name="xRng_6ee361fa57bf4fb5810db01f84e40bb8" localSheetId="22">#REF!</definedName>
    <definedName name="xRng_6ee361fa57bf4fb5810db01f84e40bb8">#REF!</definedName>
    <definedName name="xRng_6fbdabbbd552459697af5043a2a2546c" localSheetId="13">#REF!</definedName>
    <definedName name="xRng_6fbdabbbd552459697af5043a2a2546c" localSheetId="22">#REF!</definedName>
    <definedName name="xRng_6fbdabbbd552459697af5043a2a2546c">#REF!</definedName>
    <definedName name="xRng_70efaf90ad6a4593a90326e99562db79" localSheetId="13">#REF!</definedName>
    <definedName name="xRng_70efaf90ad6a4593a90326e99562db79" localSheetId="22">#REF!</definedName>
    <definedName name="xRng_70efaf90ad6a4593a90326e99562db79">#REF!</definedName>
    <definedName name="xRng_71f093458eb0476f986bce91f23945d9" localSheetId="13">#REF!</definedName>
    <definedName name="xRng_71f093458eb0476f986bce91f23945d9" localSheetId="22">#REF!</definedName>
    <definedName name="xRng_71f093458eb0476f986bce91f23945d9">#REF!</definedName>
    <definedName name="xRng_73e397d2531a47218c59e17508432584" localSheetId="13">#REF!</definedName>
    <definedName name="xRng_73e397d2531a47218c59e17508432584" localSheetId="22">#REF!</definedName>
    <definedName name="xRng_73e397d2531a47218c59e17508432584">#REF!</definedName>
    <definedName name="xRng_75408f0e8be7445595ecdbb6f9b2bb38" localSheetId="13">#REF!</definedName>
    <definedName name="xRng_75408f0e8be7445595ecdbb6f9b2bb38" localSheetId="22">#REF!</definedName>
    <definedName name="xRng_75408f0e8be7445595ecdbb6f9b2bb38">#REF!</definedName>
    <definedName name="xRng_754d48f87c9d4080a2e8595fc1997168" localSheetId="13">#REF!</definedName>
    <definedName name="xRng_754d48f87c9d4080a2e8595fc1997168" localSheetId="22">#REF!</definedName>
    <definedName name="xRng_754d48f87c9d4080a2e8595fc1997168">#REF!</definedName>
    <definedName name="xRng_76b19bad8ae64305a5d6246644627428" localSheetId="13">#REF!</definedName>
    <definedName name="xRng_76b19bad8ae64305a5d6246644627428" localSheetId="22">#REF!</definedName>
    <definedName name="xRng_76b19bad8ae64305a5d6246644627428">#REF!</definedName>
    <definedName name="xRng_76fe770dd21240e48a63c17652a0dd13" localSheetId="13">#REF!</definedName>
    <definedName name="xRng_76fe770dd21240e48a63c17652a0dd13" localSheetId="22">#REF!</definedName>
    <definedName name="xRng_76fe770dd21240e48a63c17652a0dd13">#REF!</definedName>
    <definedName name="xRng_799480e2d66c40f4be153cc65bb50857" xml:space="preserve">   '[34]Balance sheet - Group'!$B$1:$F$34</definedName>
    <definedName name="xRng_7a1d115ad3204be1815715bd6f6cbbdc" localSheetId="13">#REF!</definedName>
    <definedName name="xRng_7a1d115ad3204be1815715bd6f6cbbdc" localSheetId="2">#REF!</definedName>
    <definedName name="xRng_7a1d115ad3204be1815715bd6f6cbbdc" localSheetId="22">#REF!</definedName>
    <definedName name="xRng_7a1d115ad3204be1815715bd6f6cbbdc">#REF!</definedName>
    <definedName name="xRng_7c51b810708746f984ce0fdcbc3fce98" localSheetId="13">#REF!</definedName>
    <definedName name="xRng_7c51b810708746f984ce0fdcbc3fce98" localSheetId="2">#REF!</definedName>
    <definedName name="xRng_7c51b810708746f984ce0fdcbc3fce98" localSheetId="22">#REF!</definedName>
    <definedName name="xRng_7c51b810708746f984ce0fdcbc3fce98">#REF!</definedName>
    <definedName name="xRng_7d64395a51284fdcb77d4c178379c39c" localSheetId="13">#REF!</definedName>
    <definedName name="xRng_7d64395a51284fdcb77d4c178379c39c" localSheetId="2">#REF!</definedName>
    <definedName name="xRng_7d64395a51284fdcb77d4c178379c39c" localSheetId="22">#REF!</definedName>
    <definedName name="xRng_7d64395a51284fdcb77d4c178379c39c">#REF!</definedName>
    <definedName name="xRng_7e73d11529fd42e19cb31b3b15ea107d" localSheetId="13">#REF!</definedName>
    <definedName name="xRng_7e73d11529fd42e19cb31b3b15ea107d" localSheetId="22">#REF!</definedName>
    <definedName name="xRng_7e73d11529fd42e19cb31b3b15ea107d">#REF!</definedName>
    <definedName name="xRng_833a1e00ecce4f5a84c07d8e486950e6" localSheetId="13">#REF!</definedName>
    <definedName name="xRng_833a1e00ecce4f5a84c07d8e486950e6" localSheetId="22">#REF!</definedName>
    <definedName name="xRng_833a1e00ecce4f5a84c07d8e486950e6">#REF!</definedName>
    <definedName name="xRng_836d490735844ebfb44475a522d351fa" localSheetId="13">#REF!</definedName>
    <definedName name="xRng_836d490735844ebfb44475a522d351fa" localSheetId="22">#REF!</definedName>
    <definedName name="xRng_836d490735844ebfb44475a522d351fa">#REF!</definedName>
    <definedName name="xRng_8373b89ce42c4199ad500f4222daea9f" localSheetId="13">#REF!</definedName>
    <definedName name="xRng_8373b89ce42c4199ad500f4222daea9f" localSheetId="22">#REF!</definedName>
    <definedName name="xRng_8373b89ce42c4199ad500f4222daea9f">#REF!</definedName>
    <definedName name="xRng_842a4ec944da48f2afb4ae3fa991d8da" localSheetId="13">#REF!</definedName>
    <definedName name="xRng_842a4ec944da48f2afb4ae3fa991d8da" localSheetId="22">#REF!</definedName>
    <definedName name="xRng_842a4ec944da48f2afb4ae3fa991d8da">#REF!</definedName>
    <definedName name="xRng_84508f582ae24ea3a36a415c035ecf25" localSheetId="13">#REF!</definedName>
    <definedName name="xRng_84508f582ae24ea3a36a415c035ecf25" localSheetId="22">#REF!</definedName>
    <definedName name="xRng_84508f582ae24ea3a36a415c035ecf25">#REF!</definedName>
    <definedName name="xRng_8463ce6497ef4399ac73da31579f0040" localSheetId="13">#REF!</definedName>
    <definedName name="xRng_8463ce6497ef4399ac73da31579f0040" localSheetId="22">#REF!</definedName>
    <definedName name="xRng_8463ce6497ef4399ac73da31579f0040">#REF!</definedName>
    <definedName name="xRng_852cb36f54d34938b7ea7f4b2a1af25e" localSheetId="13">#REF!</definedName>
    <definedName name="xRng_852cb36f54d34938b7ea7f4b2a1af25e" localSheetId="22">#REF!</definedName>
    <definedName name="xRng_852cb36f54d34938b7ea7f4b2a1af25e">#REF!</definedName>
    <definedName name="xRng_85d39bacef8b4b258605434222d3f65c" localSheetId="13">#REF!</definedName>
    <definedName name="xRng_85d39bacef8b4b258605434222d3f65c" localSheetId="22">#REF!</definedName>
    <definedName name="xRng_85d39bacef8b4b258605434222d3f65c">#REF!</definedName>
    <definedName name="xRng_876ef78a62964c2aa72f85720bc7b760" localSheetId="13">#REF!</definedName>
    <definedName name="xRng_876ef78a62964c2aa72f85720bc7b760" localSheetId="22">#REF!</definedName>
    <definedName name="xRng_876ef78a62964c2aa72f85720bc7b760">#REF!</definedName>
    <definedName name="xRng_87a6845f5880469680f159c5f4479340" localSheetId="13">#REF!</definedName>
    <definedName name="xRng_87a6845f5880469680f159c5f4479340" localSheetId="22">#REF!</definedName>
    <definedName name="xRng_87a6845f5880469680f159c5f4479340">#REF!</definedName>
    <definedName name="xRng_88dbc026ae504e619227460a32220d42" localSheetId="13">#REF!</definedName>
    <definedName name="xRng_88dbc026ae504e619227460a32220d42" localSheetId="22">#REF!</definedName>
    <definedName name="xRng_88dbc026ae504e619227460a32220d42">#REF!</definedName>
    <definedName name="xRng_897de0bb4e8d4680bfba132e9a7d1865" localSheetId="13">#REF!</definedName>
    <definedName name="xRng_897de0bb4e8d4680bfba132e9a7d1865" localSheetId="22">#REF!</definedName>
    <definedName name="xRng_897de0bb4e8d4680bfba132e9a7d1865">#REF!</definedName>
    <definedName name="xRng_8a5034e990c0400997ec9a52de39ccc9" localSheetId="13">#REF!</definedName>
    <definedName name="xRng_8a5034e990c0400997ec9a52de39ccc9" localSheetId="22">#REF!</definedName>
    <definedName name="xRng_8a5034e990c0400997ec9a52de39ccc9">#REF!</definedName>
    <definedName name="xRng_8a638ab186804f299f8a116c4b5f73c8" localSheetId="13">#REF!</definedName>
    <definedName name="xRng_8a638ab186804f299f8a116c4b5f73c8" localSheetId="22">#REF!</definedName>
    <definedName name="xRng_8a638ab186804f299f8a116c4b5f73c8">#REF!</definedName>
    <definedName name="xRng_8cce17b3791442a99f68a9072e331519" localSheetId="13">#REF!</definedName>
    <definedName name="xRng_8cce17b3791442a99f68a9072e331519" localSheetId="22">#REF!</definedName>
    <definedName name="xRng_8cce17b3791442a99f68a9072e331519">#REF!</definedName>
    <definedName name="xRng_8d815bacf7a940049b09acc57aacecdf" localSheetId="13">#REF!</definedName>
    <definedName name="xRng_8d815bacf7a940049b09acc57aacecdf" localSheetId="22">#REF!</definedName>
    <definedName name="xRng_8d815bacf7a940049b09acc57aacecdf">#REF!</definedName>
    <definedName name="xRng_8d9c00866b4d43eb8efd1421af75367e" localSheetId="13">#REF!</definedName>
    <definedName name="xRng_8d9c00866b4d43eb8efd1421af75367e" localSheetId="22">#REF!</definedName>
    <definedName name="xRng_8d9c00866b4d43eb8efd1421af75367e">#REF!</definedName>
    <definedName name="xRng_8ddd84873d1049c5b38798d7072b5275" localSheetId="13">#REF!</definedName>
    <definedName name="xRng_8ddd84873d1049c5b38798d7072b5275" localSheetId="22">#REF!</definedName>
    <definedName name="xRng_8ddd84873d1049c5b38798d7072b5275">#REF!</definedName>
    <definedName name="xRng_8ee87611fed442b8804ed7e48d43a15c" localSheetId="13">#REF!</definedName>
    <definedName name="xRng_8ee87611fed442b8804ed7e48d43a15c" localSheetId="22">#REF!</definedName>
    <definedName name="xRng_8ee87611fed442b8804ed7e48d43a15c">#REF!</definedName>
    <definedName name="xRng_8f70d051a7704b389d65506a64e9fe65" localSheetId="13">#REF!</definedName>
    <definedName name="xRng_8f70d051a7704b389d65506a64e9fe65" localSheetId="22">#REF!</definedName>
    <definedName name="xRng_8f70d051a7704b389d65506a64e9fe65">#REF!</definedName>
    <definedName name="xRng_8fd85eadb1a84333803541eedc0661e9" localSheetId="13">#REF!</definedName>
    <definedName name="xRng_8fd85eadb1a84333803541eedc0661e9" localSheetId="22">#REF!</definedName>
    <definedName name="xRng_8fd85eadb1a84333803541eedc0661e9">#REF!</definedName>
    <definedName name="xRng_90e5092f9999440d8d45be9e98646514" localSheetId="13">#REF!</definedName>
    <definedName name="xRng_90e5092f9999440d8d45be9e98646514" localSheetId="22">#REF!</definedName>
    <definedName name="xRng_90e5092f9999440d8d45be9e98646514">#REF!</definedName>
    <definedName name="xRng_922f261b8cd647e5bb0956648f56fddd" localSheetId="13">#REF!</definedName>
    <definedName name="xRng_922f261b8cd647e5bb0956648f56fddd" localSheetId="22">#REF!</definedName>
    <definedName name="xRng_922f261b8cd647e5bb0956648f56fddd">#REF!</definedName>
    <definedName name="xRng_9282a9cd416842fcbc9eb46a80c4847f" localSheetId="13">#REF!</definedName>
    <definedName name="xRng_9282a9cd416842fcbc9eb46a80c4847f" localSheetId="22">#REF!</definedName>
    <definedName name="xRng_9282a9cd416842fcbc9eb46a80c4847f">#REF!</definedName>
    <definedName name="xRng_9374d4a20d8d4fd4bb79ab329fe50748" localSheetId="13">#REF!</definedName>
    <definedName name="xRng_9374d4a20d8d4fd4bb79ab329fe50748" localSheetId="22">#REF!</definedName>
    <definedName name="xRng_9374d4a20d8d4fd4bb79ab329fe50748">#REF!</definedName>
    <definedName name="xRng_946eeb63e50643e3b1b1d6cff5ad7a26" localSheetId="13">#REF!</definedName>
    <definedName name="xRng_946eeb63e50643e3b1b1d6cff5ad7a26" localSheetId="22">#REF!</definedName>
    <definedName name="xRng_946eeb63e50643e3b1b1d6cff5ad7a26">#REF!</definedName>
    <definedName name="xRng_94fe6400903e49d39d6c78d7d9e42207" localSheetId="13">#REF!</definedName>
    <definedName name="xRng_94fe6400903e49d39d6c78d7d9e42207" localSheetId="22">#REF!</definedName>
    <definedName name="xRng_94fe6400903e49d39d6c78d7d9e42207">#REF!</definedName>
    <definedName name="xRng_96fb22a1b9f345ff8de88b3fc2e9c76a" localSheetId="13">#REF!</definedName>
    <definedName name="xRng_96fb22a1b9f345ff8de88b3fc2e9c76a" localSheetId="22">#REF!</definedName>
    <definedName name="xRng_96fb22a1b9f345ff8de88b3fc2e9c76a">#REF!</definedName>
    <definedName name="xRng_972820d3065741b39965747ed58fd54c" localSheetId="13">#REF!</definedName>
    <definedName name="xRng_972820d3065741b39965747ed58fd54c" localSheetId="22">#REF!</definedName>
    <definedName name="xRng_972820d3065741b39965747ed58fd54c">#REF!</definedName>
    <definedName name="xRng_97ae8b2434434cd4b7b65082ff2f50f4" localSheetId="13">#REF!</definedName>
    <definedName name="xRng_97ae8b2434434cd4b7b65082ff2f50f4" localSheetId="22">#REF!</definedName>
    <definedName name="xRng_97ae8b2434434cd4b7b65082ff2f50f4">#REF!</definedName>
    <definedName name="xRng_98142ac1733144aaae8f0c2b9b0d4508" localSheetId="13">#REF!</definedName>
    <definedName name="xRng_98142ac1733144aaae8f0c2b9b0d4508" localSheetId="22">#REF!</definedName>
    <definedName name="xRng_98142ac1733144aaae8f0c2b9b0d4508">#REF!</definedName>
    <definedName name="xRng_9841651d4e6448f2844a17b1051155ca" localSheetId="13">#REF!</definedName>
    <definedName name="xRng_9841651d4e6448f2844a17b1051155ca" localSheetId="22">#REF!</definedName>
    <definedName name="xRng_9841651d4e6448f2844a17b1051155ca">#REF!</definedName>
    <definedName name="xRng_9a7c8382de844a018cebe781b3f1f292" localSheetId="13">#REF!</definedName>
    <definedName name="xRng_9a7c8382de844a018cebe781b3f1f292" localSheetId="22">#REF!</definedName>
    <definedName name="xRng_9a7c8382de844a018cebe781b3f1f292">#REF!</definedName>
    <definedName name="xRng_9a88c9e96e5941ffa27dd834e1f5de00" localSheetId="13">#REF!</definedName>
    <definedName name="xRng_9a88c9e96e5941ffa27dd834e1f5de00" localSheetId="22">#REF!</definedName>
    <definedName name="xRng_9a88c9e96e5941ffa27dd834e1f5de00">#REF!</definedName>
    <definedName name="xRng_9cc0d3d84d584d5fba15d902cc3fb0f1" localSheetId="13">#REF!</definedName>
    <definedName name="xRng_9cc0d3d84d584d5fba15d902cc3fb0f1" localSheetId="22">#REF!</definedName>
    <definedName name="xRng_9cc0d3d84d584d5fba15d902cc3fb0f1">#REF!</definedName>
    <definedName name="xRng_9ec8759ccbcc4d40b8f9d85e905c8fe3" localSheetId="13">#REF!</definedName>
    <definedName name="xRng_9ec8759ccbcc4d40b8f9d85e905c8fe3" localSheetId="22">#REF!</definedName>
    <definedName name="xRng_9ec8759ccbcc4d40b8f9d85e905c8fe3">#REF!</definedName>
    <definedName name="xRng_9f4adc9b3a1243dcbf1c1eb2f9b74876" localSheetId="13">#REF!</definedName>
    <definedName name="xRng_9f4adc9b3a1243dcbf1c1eb2f9b74876" localSheetId="22">#REF!</definedName>
    <definedName name="xRng_9f4adc9b3a1243dcbf1c1eb2f9b74876">#REF!</definedName>
    <definedName name="xRng_9f7bec1e5839400cb3ad4926e70f6afd" localSheetId="13">#REF!</definedName>
    <definedName name="xRng_9f7bec1e5839400cb3ad4926e70f6afd" localSheetId="22">#REF!</definedName>
    <definedName name="xRng_9f7bec1e5839400cb3ad4926e70f6afd">#REF!</definedName>
    <definedName name="xRng_a02d60e90e0f49589340c48e6264f613" localSheetId="13">#REF!</definedName>
    <definedName name="xRng_a02d60e90e0f49589340c48e6264f613" localSheetId="22">#REF!</definedName>
    <definedName name="xRng_a02d60e90e0f49589340c48e6264f613">#REF!</definedName>
    <definedName name="xRng_a0470916236f443b8b54f89407cd543f" localSheetId="13">#REF!</definedName>
    <definedName name="xRng_a0470916236f443b8b54f89407cd543f" localSheetId="22">#REF!</definedName>
    <definedName name="xRng_a0470916236f443b8b54f89407cd543f">#REF!</definedName>
    <definedName name="xRng_a0e7100c9e4e484b9cbb59ba553d3f68" localSheetId="13">#REF!</definedName>
    <definedName name="xRng_a0e7100c9e4e484b9cbb59ba553d3f68" localSheetId="22">#REF!</definedName>
    <definedName name="xRng_a0e7100c9e4e484b9cbb59ba553d3f68">#REF!</definedName>
    <definedName name="xRng_a170b116602a4ac99f5bdf96b983ad5b" localSheetId="13">#REF!</definedName>
    <definedName name="xRng_a170b116602a4ac99f5bdf96b983ad5b" localSheetId="22">#REF!</definedName>
    <definedName name="xRng_a170b116602a4ac99f5bdf96b983ad5b">#REF!</definedName>
    <definedName name="xRng_a28318e54b054eb2a8d01d1ea2859821" localSheetId="13">#REF!</definedName>
    <definedName name="xRng_a28318e54b054eb2a8d01d1ea2859821" localSheetId="22">#REF!</definedName>
    <definedName name="xRng_a28318e54b054eb2a8d01d1ea2859821">#REF!</definedName>
    <definedName name="xRng_a44c0db23b3140108a3300cf9e9b0832" localSheetId="13">#REF!</definedName>
    <definedName name="xRng_a44c0db23b3140108a3300cf9e9b0832" localSheetId="22">#REF!</definedName>
    <definedName name="xRng_a44c0db23b3140108a3300cf9e9b0832">#REF!</definedName>
    <definedName name="xRng_a66b34aba20f4d908ec70b9bc563511e" localSheetId="13">#REF!</definedName>
    <definedName name="xRng_a66b34aba20f4d908ec70b9bc563511e" localSheetId="22">#REF!</definedName>
    <definedName name="xRng_a66b34aba20f4d908ec70b9bc563511e">#REF!</definedName>
    <definedName name="xRng_a7596cb5ba214eb69b14e522e1010a23" localSheetId="13">#REF!</definedName>
    <definedName name="xRng_a7596cb5ba214eb69b14e522e1010a23" localSheetId="22">#REF!</definedName>
    <definedName name="xRng_a7596cb5ba214eb69b14e522e1010a23">#REF!</definedName>
    <definedName name="xRng_a78a716d55424c4cb975843f3bb01af0" localSheetId="13">#REF!</definedName>
    <definedName name="xRng_a78a716d55424c4cb975843f3bb01af0" localSheetId="22">#REF!</definedName>
    <definedName name="xRng_a78a716d55424c4cb975843f3bb01af0">#REF!</definedName>
    <definedName name="xRng_a7c9553132e940d4b628b3fb5216297f" localSheetId="13">#REF!</definedName>
    <definedName name="xRng_a7c9553132e940d4b628b3fb5216297f" localSheetId="22">#REF!</definedName>
    <definedName name="xRng_a7c9553132e940d4b628b3fb5216297f">#REF!</definedName>
    <definedName name="xRng_a83108e890e344939ce6aced03f9f986" localSheetId="13">#REF!</definedName>
    <definedName name="xRng_a83108e890e344939ce6aced03f9f986" localSheetId="22">#REF!</definedName>
    <definedName name="xRng_a83108e890e344939ce6aced03f9f986">#REF!</definedName>
    <definedName name="xRng_a88bfc7343d541519ba24b5e85370ce6" localSheetId="13">#REF!</definedName>
    <definedName name="xRng_a88bfc7343d541519ba24b5e85370ce6" localSheetId="22">#REF!</definedName>
    <definedName name="xRng_a88bfc7343d541519ba24b5e85370ce6">#REF!</definedName>
    <definedName name="xRng_a90e5265ecb14810a1c3291da97b9a7d" localSheetId="13">#REF!</definedName>
    <definedName name="xRng_a90e5265ecb14810a1c3291da97b9a7d" localSheetId="22">#REF!</definedName>
    <definedName name="xRng_a90e5265ecb14810a1c3291da97b9a7d">#REF!</definedName>
    <definedName name="xRng_a9c15958cdf847b3bd26fdbab0f96175" localSheetId="13">#REF!</definedName>
    <definedName name="xRng_a9c15958cdf847b3bd26fdbab0f96175" localSheetId="22">#REF!</definedName>
    <definedName name="xRng_a9c15958cdf847b3bd26fdbab0f96175">#REF!</definedName>
    <definedName name="xRng_aaf8d80d88a04c50a97bfb808430f960" localSheetId="13">#REF!</definedName>
    <definedName name="xRng_aaf8d80d88a04c50a97bfb808430f960" localSheetId="22">#REF!</definedName>
    <definedName name="xRng_aaf8d80d88a04c50a97bfb808430f960">#REF!</definedName>
    <definedName name="xRng_ac07d34b7688487a9ddf099aae46db38" localSheetId="13">#REF!</definedName>
    <definedName name="xRng_ac07d34b7688487a9ddf099aae46db38" localSheetId="22">#REF!</definedName>
    <definedName name="xRng_ac07d34b7688487a9ddf099aae46db38">#REF!</definedName>
    <definedName name="xRng_ac3e131cf14446748f4248b5e395a493" localSheetId="13">#REF!</definedName>
    <definedName name="xRng_ac3e131cf14446748f4248b5e395a493" localSheetId="22">#REF!</definedName>
    <definedName name="xRng_ac3e131cf14446748f4248b5e395a493">#REF!</definedName>
    <definedName name="xRng_ac57b925ca04417a8826df569e126e11" localSheetId="13">#REF!</definedName>
    <definedName name="xRng_ac57b925ca04417a8826df569e126e11" localSheetId="22">#REF!</definedName>
    <definedName name="xRng_ac57b925ca04417a8826df569e126e11">#REF!</definedName>
    <definedName name="xRng_ad26842ab0da4f52bf3483c7429740a4" localSheetId="13">#REF!</definedName>
    <definedName name="xRng_ad26842ab0da4f52bf3483c7429740a4" localSheetId="22">#REF!</definedName>
    <definedName name="xRng_ad26842ab0da4f52bf3483c7429740a4">#REF!</definedName>
    <definedName name="xRng_ad3fc7be31df41a3ae74708a55c5ca7d" localSheetId="13">#REF!</definedName>
    <definedName name="xRng_ad3fc7be31df41a3ae74708a55c5ca7d" localSheetId="22">#REF!</definedName>
    <definedName name="xRng_ad3fc7be31df41a3ae74708a55c5ca7d">#REF!</definedName>
    <definedName name="xRng_ad40957d939546a4883e812cbc98a630" localSheetId="13">#REF!</definedName>
    <definedName name="xRng_ad40957d939546a4883e812cbc98a630" localSheetId="22">#REF!</definedName>
    <definedName name="xRng_ad40957d939546a4883e812cbc98a630">#REF!</definedName>
    <definedName name="xRng_ae1ef1ee0ee943f3b9a141464950425c" localSheetId="13">#REF!</definedName>
    <definedName name="xRng_ae1ef1ee0ee943f3b9a141464950425c" localSheetId="22">#REF!</definedName>
    <definedName name="xRng_ae1ef1ee0ee943f3b9a141464950425c">#REF!</definedName>
    <definedName name="xRng_b1cfa6c667364c60b5acd135bdd70e01" localSheetId="13">#REF!</definedName>
    <definedName name="xRng_b1cfa6c667364c60b5acd135bdd70e01" localSheetId="22">#REF!</definedName>
    <definedName name="xRng_b1cfa6c667364c60b5acd135bdd70e01">#REF!</definedName>
    <definedName name="xRng_b26f194e1cbe485599f46bac2200396e" localSheetId="13">#REF!</definedName>
    <definedName name="xRng_b26f194e1cbe485599f46bac2200396e" localSheetId="22">#REF!</definedName>
    <definedName name="xRng_b26f194e1cbe485599f46bac2200396e">#REF!</definedName>
    <definedName name="xRng_b2bf5f6d2400427f917931542fba62fd" localSheetId="13">#REF!</definedName>
    <definedName name="xRng_b2bf5f6d2400427f917931542fba62fd" localSheetId="22">#REF!</definedName>
    <definedName name="xRng_b2bf5f6d2400427f917931542fba62fd">#REF!</definedName>
    <definedName name="xRng_b2d13ea406644060a04e41164a733e75" localSheetId="13">#REF!</definedName>
    <definedName name="xRng_b2d13ea406644060a04e41164a733e75" localSheetId="22">#REF!</definedName>
    <definedName name="xRng_b2d13ea406644060a04e41164a733e75">#REF!</definedName>
    <definedName name="xRng_b35abc414cb14bc29b09e3674ebf61a4" localSheetId="13">#REF!</definedName>
    <definedName name="xRng_b35abc414cb14bc29b09e3674ebf61a4" localSheetId="22">#REF!</definedName>
    <definedName name="xRng_b35abc414cb14bc29b09e3674ebf61a4">#REF!</definedName>
    <definedName name="xRng_b4966b81a6084c65b155ba8fe1cabbd4" localSheetId="13">#REF!</definedName>
    <definedName name="xRng_b4966b81a6084c65b155ba8fe1cabbd4" localSheetId="22">#REF!</definedName>
    <definedName name="xRng_b4966b81a6084c65b155ba8fe1cabbd4">#REF!</definedName>
    <definedName name="xRng_b4997c178008458cbc0093488b80d1fc" localSheetId="13">#REF!</definedName>
    <definedName name="xRng_b4997c178008458cbc0093488b80d1fc" localSheetId="22">#REF!</definedName>
    <definedName name="xRng_b4997c178008458cbc0093488b80d1fc">#REF!</definedName>
    <definedName name="xRng_b53560a0a4b14e70b56f0038160be047" localSheetId="13">#REF!</definedName>
    <definedName name="xRng_b53560a0a4b14e70b56f0038160be047" localSheetId="22">#REF!</definedName>
    <definedName name="xRng_b53560a0a4b14e70b56f0038160be047">#REF!</definedName>
    <definedName name="xRng_b595dd926f5348edac1ea651552da205" localSheetId="13">#REF!</definedName>
    <definedName name="xRng_b595dd926f5348edac1ea651552da205" localSheetId="22">#REF!</definedName>
    <definedName name="xRng_b595dd926f5348edac1ea651552da205">#REF!</definedName>
    <definedName name="xRng_b5b91b1fdd4a456dbd6459bd649efd60" localSheetId="13">#REF!</definedName>
    <definedName name="xRng_b5b91b1fdd4a456dbd6459bd649efd60" localSheetId="22">#REF!</definedName>
    <definedName name="xRng_b5b91b1fdd4a456dbd6459bd649efd60">#REF!</definedName>
    <definedName name="xRng_b623b7f4b9ca44cbb2c55c033a79725f" localSheetId="13">#REF!</definedName>
    <definedName name="xRng_b623b7f4b9ca44cbb2c55c033a79725f" localSheetId="22">#REF!</definedName>
    <definedName name="xRng_b623b7f4b9ca44cbb2c55c033a79725f">#REF!</definedName>
    <definedName name="xRng_b630101d428a440f84152d1a71cfd1b7" localSheetId="13">#REF!</definedName>
    <definedName name="xRng_b630101d428a440f84152d1a71cfd1b7" localSheetId="22">#REF!</definedName>
    <definedName name="xRng_b630101d428a440f84152d1a71cfd1b7">#REF!</definedName>
    <definedName name="xRng_b6c9b0bf7a91420ca33a85fa7a569c9f" localSheetId="13">#REF!</definedName>
    <definedName name="xRng_b6c9b0bf7a91420ca33a85fa7a569c9f" localSheetId="22">#REF!</definedName>
    <definedName name="xRng_b6c9b0bf7a91420ca33a85fa7a569c9f">#REF!</definedName>
    <definedName name="xRng_b6e192e1313f443a8e525fa902a56b36" localSheetId="13">#REF!</definedName>
    <definedName name="xRng_b6e192e1313f443a8e525fa902a56b36" localSheetId="22">#REF!</definedName>
    <definedName name="xRng_b6e192e1313f443a8e525fa902a56b36">#REF!</definedName>
    <definedName name="xRng_b6ecf6f58d1b4a6795d9c3fd82ab9cd2" localSheetId="13">#REF!</definedName>
    <definedName name="xRng_b6ecf6f58d1b4a6795d9c3fd82ab9cd2" localSheetId="22">#REF!</definedName>
    <definedName name="xRng_b6ecf6f58d1b4a6795d9c3fd82ab9cd2">#REF!</definedName>
    <definedName name="xRng_b8a8bb854d644761867f2af853f1a730" localSheetId="13">#REF!</definedName>
    <definedName name="xRng_b8a8bb854d644761867f2af853f1a730" localSheetId="22">#REF!</definedName>
    <definedName name="xRng_b8a8bb854d644761867f2af853f1a730">#REF!</definedName>
    <definedName name="xRng_bc68039965564e4aad475e977aab84a5" localSheetId="13">#REF!</definedName>
    <definedName name="xRng_bc68039965564e4aad475e977aab84a5" localSheetId="22">#REF!</definedName>
    <definedName name="xRng_bc68039965564e4aad475e977aab84a5">#REF!</definedName>
    <definedName name="xRng_bc9aa84a88664fae995577df74f2160c" localSheetId="13">#REF!</definedName>
    <definedName name="xRng_bc9aa84a88664fae995577df74f2160c" localSheetId="22">#REF!</definedName>
    <definedName name="xRng_bc9aa84a88664fae995577df74f2160c">#REF!</definedName>
    <definedName name="xRng_bd71582d25ba43a8915db6febe5b237e" localSheetId="13">#REF!</definedName>
    <definedName name="xRng_bd71582d25ba43a8915db6febe5b237e" localSheetId="22">#REF!</definedName>
    <definedName name="xRng_bd71582d25ba43a8915db6febe5b237e">#REF!</definedName>
    <definedName name="xRng_be1ec056f71c40409b0514aede27d1a9" localSheetId="13">#REF!</definedName>
    <definedName name="xRng_be1ec056f71c40409b0514aede27d1a9" localSheetId="22">#REF!</definedName>
    <definedName name="xRng_be1ec056f71c40409b0514aede27d1a9">#REF!</definedName>
    <definedName name="xRng_be76341714cf461aa249656cc1118a60" localSheetId="13">#REF!</definedName>
    <definedName name="xRng_be76341714cf461aa249656cc1118a60" localSheetId="22">#REF!</definedName>
    <definedName name="xRng_be76341714cf461aa249656cc1118a60">#REF!</definedName>
    <definedName name="xRng_bec1fef3e01c4ceea7f5ea14f8bc5574" localSheetId="13">#REF!</definedName>
    <definedName name="xRng_bec1fef3e01c4ceea7f5ea14f8bc5574" localSheetId="22">#REF!</definedName>
    <definedName name="xRng_bec1fef3e01c4ceea7f5ea14f8bc5574">#REF!</definedName>
    <definedName name="xRng_c0a2c99f63354f62a238598241d17e00" localSheetId="13">#REF!</definedName>
    <definedName name="xRng_c0a2c99f63354f62a238598241d17e00" localSheetId="22">#REF!</definedName>
    <definedName name="xRng_c0a2c99f63354f62a238598241d17e00">#REF!</definedName>
    <definedName name="xRng_c1461a23c60746c3a7feebf9d7479eda" localSheetId="13">#REF!</definedName>
    <definedName name="xRng_c1461a23c60746c3a7feebf9d7479eda" localSheetId="22">#REF!</definedName>
    <definedName name="xRng_c1461a23c60746c3a7feebf9d7479eda">#REF!</definedName>
    <definedName name="xRng_c2bcfdf7136e4b9482e2b97c69ce8251" localSheetId="13">#REF!</definedName>
    <definedName name="xRng_c2bcfdf7136e4b9482e2b97c69ce8251" localSheetId="22">#REF!</definedName>
    <definedName name="xRng_c2bcfdf7136e4b9482e2b97c69ce8251">#REF!</definedName>
    <definedName name="xRng_c3ff225fe8a14d1c9aa0a50ab1246a6c" localSheetId="13">#REF!</definedName>
    <definedName name="xRng_c3ff225fe8a14d1c9aa0a50ab1246a6c" localSheetId="22">#REF!</definedName>
    <definedName name="xRng_c3ff225fe8a14d1c9aa0a50ab1246a6c">#REF!</definedName>
    <definedName name="xRng_c4beb5436f5e47f7b161c5317a258150" localSheetId="13">#REF!</definedName>
    <definedName name="xRng_c4beb5436f5e47f7b161c5317a258150" localSheetId="22">#REF!</definedName>
    <definedName name="xRng_c4beb5436f5e47f7b161c5317a258150">#REF!</definedName>
    <definedName name="xRng_c54effde439f41d8a7f319d1480a5f8b" localSheetId="13">#REF!</definedName>
    <definedName name="xRng_c54effde439f41d8a7f319d1480a5f8b" localSheetId="22">#REF!</definedName>
    <definedName name="xRng_c54effde439f41d8a7f319d1480a5f8b">#REF!</definedName>
    <definedName name="xRng_c58f174fb1f2408eb464dd54efed8b02" localSheetId="13">#REF!</definedName>
    <definedName name="xRng_c58f174fb1f2408eb464dd54efed8b02" localSheetId="22">#REF!</definedName>
    <definedName name="xRng_c58f174fb1f2408eb464dd54efed8b02">#REF!</definedName>
    <definedName name="xRng_c5a4db2ad7aa44ecb45f403cbe5f2b09" localSheetId="13">#REF!</definedName>
    <definedName name="xRng_c5a4db2ad7aa44ecb45f403cbe5f2b09" localSheetId="22">#REF!</definedName>
    <definedName name="xRng_c5a4db2ad7aa44ecb45f403cbe5f2b09">#REF!</definedName>
    <definedName name="xRng_c5c0e0ffd6ee4f6d95b3cf0cdac1de0d" localSheetId="13">#REF!</definedName>
    <definedName name="xRng_c5c0e0ffd6ee4f6d95b3cf0cdac1de0d" localSheetId="22">#REF!</definedName>
    <definedName name="xRng_c5c0e0ffd6ee4f6d95b3cf0cdac1de0d">#REF!</definedName>
    <definedName name="xRng_c71b0cff1a07466e900482713e4810d3" localSheetId="13">#REF!</definedName>
    <definedName name="xRng_c71b0cff1a07466e900482713e4810d3" localSheetId="22">#REF!</definedName>
    <definedName name="xRng_c71b0cff1a07466e900482713e4810d3">#REF!</definedName>
    <definedName name="xRng_c824cf0da3a84d8c866aa46bbf1294a5" localSheetId="13">#REF!</definedName>
    <definedName name="xRng_c824cf0da3a84d8c866aa46bbf1294a5" localSheetId="22">#REF!</definedName>
    <definedName name="xRng_c824cf0da3a84d8c866aa46bbf1294a5">#REF!</definedName>
    <definedName name="xRng_c8405c9f6b0f45278492e4336c949e59" localSheetId="13">#REF!</definedName>
    <definedName name="xRng_c8405c9f6b0f45278492e4336c949e59" localSheetId="22">#REF!</definedName>
    <definedName name="xRng_c8405c9f6b0f45278492e4336c949e59">#REF!</definedName>
    <definedName name="xRng_c8b079a422a746fe9b7116a0587b9812" localSheetId="13">#REF!</definedName>
    <definedName name="xRng_c8b079a422a746fe9b7116a0587b9812" localSheetId="22">#REF!</definedName>
    <definedName name="xRng_c8b079a422a746fe9b7116a0587b9812">#REF!</definedName>
    <definedName name="xRng_c961c65eb52948f79cdc4aa29a866814" xml:space="preserve">   '[34]Balance sheet - Group'!$B$1:$F$34</definedName>
    <definedName name="xRng_ca3fa711587a42d894b664508bc192aa" localSheetId="13">#REF!</definedName>
    <definedName name="xRng_ca3fa711587a42d894b664508bc192aa" localSheetId="2">#REF!</definedName>
    <definedName name="xRng_ca3fa711587a42d894b664508bc192aa" localSheetId="22">#REF!</definedName>
    <definedName name="xRng_ca3fa711587a42d894b664508bc192aa">#REF!</definedName>
    <definedName name="xRng_ca7f96b0f4354874a478191bc746530d" localSheetId="13">#REF!</definedName>
    <definedName name="xRng_ca7f96b0f4354874a478191bc746530d" localSheetId="2">#REF!</definedName>
    <definedName name="xRng_ca7f96b0f4354874a478191bc746530d" localSheetId="22">#REF!</definedName>
    <definedName name="xRng_ca7f96b0f4354874a478191bc746530d">#REF!</definedName>
    <definedName name="xRng_caca395cfbfd46df95e708ade86944f2" localSheetId="13">#REF!</definedName>
    <definedName name="xRng_caca395cfbfd46df95e708ade86944f2" localSheetId="2">#REF!</definedName>
    <definedName name="xRng_caca395cfbfd46df95e708ade86944f2" localSheetId="22">#REF!</definedName>
    <definedName name="xRng_caca395cfbfd46df95e708ade86944f2">#REF!</definedName>
    <definedName name="xRng_cad4262467f04351bb144fab50f17a25" localSheetId="13">#REF!</definedName>
    <definedName name="xRng_cad4262467f04351bb144fab50f17a25" localSheetId="22">#REF!</definedName>
    <definedName name="xRng_cad4262467f04351bb144fab50f17a25">#REF!</definedName>
    <definedName name="xRng_cc660f8632fc4a4a9f0ef0378ae5aef0" localSheetId="13">#REF!</definedName>
    <definedName name="xRng_cc660f8632fc4a4a9f0ef0378ae5aef0" localSheetId="22">#REF!</definedName>
    <definedName name="xRng_cc660f8632fc4a4a9f0ef0378ae5aef0">#REF!</definedName>
    <definedName name="xRng_cdc91aa348fe4b3dba95671ea3ce4350" localSheetId="13">#REF!</definedName>
    <definedName name="xRng_cdc91aa348fe4b3dba95671ea3ce4350" localSheetId="22">#REF!</definedName>
    <definedName name="xRng_cdc91aa348fe4b3dba95671ea3ce4350">#REF!</definedName>
    <definedName name="xRng_ce078bcb5c9442649df7665319150da2" localSheetId="13">#REF!</definedName>
    <definedName name="xRng_ce078bcb5c9442649df7665319150da2" localSheetId="22">#REF!</definedName>
    <definedName name="xRng_ce078bcb5c9442649df7665319150da2">#REF!</definedName>
    <definedName name="xRng_cfa7c0e8d4bb47e38ad42020f9de9270" localSheetId="13">#REF!</definedName>
    <definedName name="xRng_cfa7c0e8d4bb47e38ad42020f9de9270" localSheetId="22">#REF!</definedName>
    <definedName name="xRng_cfa7c0e8d4bb47e38ad42020f9de9270">#REF!</definedName>
    <definedName name="xRng_d0c9441576744edd9c62b76d2f4fcdc3" localSheetId="13">#REF!</definedName>
    <definedName name="xRng_d0c9441576744edd9c62b76d2f4fcdc3" localSheetId="22">#REF!</definedName>
    <definedName name="xRng_d0c9441576744edd9c62b76d2f4fcdc3">#REF!</definedName>
    <definedName name="xRng_d1623d73fd624f4ebe6f220a56a1a88f" localSheetId="13">#REF!</definedName>
    <definedName name="xRng_d1623d73fd624f4ebe6f220a56a1a88f" localSheetId="22">#REF!</definedName>
    <definedName name="xRng_d1623d73fd624f4ebe6f220a56a1a88f">#REF!</definedName>
    <definedName name="xRng_d1ffd1bb8eb14a07ad6444d0f4ab5ed9" localSheetId="13">#REF!</definedName>
    <definedName name="xRng_d1ffd1bb8eb14a07ad6444d0f4ab5ed9" localSheetId="22">#REF!</definedName>
    <definedName name="xRng_d1ffd1bb8eb14a07ad6444d0f4ab5ed9">#REF!</definedName>
    <definedName name="xRng_d206ce6504b3488fa9030232121cb915" localSheetId="13">#REF!</definedName>
    <definedName name="xRng_d206ce6504b3488fa9030232121cb915" localSheetId="22">#REF!</definedName>
    <definedName name="xRng_d206ce6504b3488fa9030232121cb915">#REF!</definedName>
    <definedName name="xRng_d2da404555254db8af5c437e1b79a974" localSheetId="13">#REF!</definedName>
    <definedName name="xRng_d2da404555254db8af5c437e1b79a974" localSheetId="22">#REF!</definedName>
    <definedName name="xRng_d2da404555254db8af5c437e1b79a974">#REF!</definedName>
    <definedName name="xRng_d431e84256f040e6b5371bb7ac31ea0f" localSheetId="13">#REF!</definedName>
    <definedName name="xRng_d431e84256f040e6b5371bb7ac31ea0f" localSheetId="22">#REF!</definedName>
    <definedName name="xRng_d431e84256f040e6b5371bb7ac31ea0f">#REF!</definedName>
    <definedName name="xRng_d551257b3ddd4a6a82c37fd1345d46e4" localSheetId="13">#REF!</definedName>
    <definedName name="xRng_d551257b3ddd4a6a82c37fd1345d46e4" localSheetId="22">#REF!</definedName>
    <definedName name="xRng_d551257b3ddd4a6a82c37fd1345d46e4">#REF!</definedName>
    <definedName name="xRng_d5d517758e484853be1623ea29cbe202" localSheetId="13">#REF!</definedName>
    <definedName name="xRng_d5d517758e484853be1623ea29cbe202" localSheetId="22">#REF!</definedName>
    <definedName name="xRng_d5d517758e484853be1623ea29cbe202">#REF!</definedName>
    <definedName name="xRng_d9aa980726744c54a77ed227169951de" localSheetId="13">#REF!</definedName>
    <definedName name="xRng_d9aa980726744c54a77ed227169951de" localSheetId="22">#REF!</definedName>
    <definedName name="xRng_d9aa980726744c54a77ed227169951de">#REF!</definedName>
    <definedName name="xRng_db43a31fc7934e91a03d7b68923ad952" localSheetId="13">#REF!</definedName>
    <definedName name="xRng_db43a31fc7934e91a03d7b68923ad952" localSheetId="22">#REF!</definedName>
    <definedName name="xRng_db43a31fc7934e91a03d7b68923ad952">#REF!</definedName>
    <definedName name="xRng_db52dd0e348a44c78b410b3c6914c980" localSheetId="13">#REF!</definedName>
    <definedName name="xRng_db52dd0e348a44c78b410b3c6914c980" localSheetId="22">#REF!</definedName>
    <definedName name="xRng_db52dd0e348a44c78b410b3c6914c980">#REF!</definedName>
    <definedName name="xRng_dd702f308ff249e884c84f0ed23f5ca7" localSheetId="13">#REF!</definedName>
    <definedName name="xRng_dd702f308ff249e884c84f0ed23f5ca7" localSheetId="22">#REF!</definedName>
    <definedName name="xRng_dd702f308ff249e884c84f0ed23f5ca7">#REF!</definedName>
    <definedName name="xRng_dda5b18bc2e24531a2ccc5e659560081" localSheetId="13">#REF!</definedName>
    <definedName name="xRng_dda5b18bc2e24531a2ccc5e659560081" localSheetId="22">#REF!</definedName>
    <definedName name="xRng_dda5b18bc2e24531a2ccc5e659560081">#REF!</definedName>
    <definedName name="xRng_df453e30f811408b979cfe35af520a1e" localSheetId="13">#REF!</definedName>
    <definedName name="xRng_df453e30f811408b979cfe35af520a1e" localSheetId="22">#REF!</definedName>
    <definedName name="xRng_df453e30f811408b979cfe35af520a1e">#REF!</definedName>
    <definedName name="xRng_dff0ae29e2e0401e8b105b641337524f" localSheetId="13">#REF!</definedName>
    <definedName name="xRng_dff0ae29e2e0401e8b105b641337524f" localSheetId="22">#REF!</definedName>
    <definedName name="xRng_dff0ae29e2e0401e8b105b641337524f">#REF!</definedName>
    <definedName name="xRng_e1310018ef8f4736b97544eaf7d947c0" localSheetId="13">#REF!</definedName>
    <definedName name="xRng_e1310018ef8f4736b97544eaf7d947c0" localSheetId="22">#REF!</definedName>
    <definedName name="xRng_e1310018ef8f4736b97544eaf7d947c0">#REF!</definedName>
    <definedName name="xRng_e21e49e8f4d54dc98fb5203cb67d6016" localSheetId="13">#REF!</definedName>
    <definedName name="xRng_e21e49e8f4d54dc98fb5203cb67d6016" localSheetId="22">#REF!</definedName>
    <definedName name="xRng_e21e49e8f4d54dc98fb5203cb67d6016">#REF!</definedName>
    <definedName name="xRng_e2473cd9dc8542c5ba0c79bdc4e5f9da" localSheetId="13">#REF!</definedName>
    <definedName name="xRng_e2473cd9dc8542c5ba0c79bdc4e5f9da" localSheetId="22">#REF!</definedName>
    <definedName name="xRng_e2473cd9dc8542c5ba0c79bdc4e5f9da">#REF!</definedName>
    <definedName name="xRng_e253ba4cb70e4615a1665ac90bce01c9" localSheetId="13">#REF!</definedName>
    <definedName name="xRng_e253ba4cb70e4615a1665ac90bce01c9" localSheetId="22">#REF!</definedName>
    <definedName name="xRng_e253ba4cb70e4615a1665ac90bce01c9">#REF!</definedName>
    <definedName name="xRng_e29af570dc8947f1a676ad447ef67bc4" localSheetId="13">#REF!</definedName>
    <definedName name="xRng_e29af570dc8947f1a676ad447ef67bc4" localSheetId="22">#REF!</definedName>
    <definedName name="xRng_e29af570dc8947f1a676ad447ef67bc4">#REF!</definedName>
    <definedName name="xRng_e376df22677941d98907fc8866d35e97" localSheetId="13">#REF!</definedName>
    <definedName name="xRng_e376df22677941d98907fc8866d35e97" localSheetId="22">#REF!</definedName>
    <definedName name="xRng_e376df22677941d98907fc8866d35e97">#REF!</definedName>
    <definedName name="xRng_e3bc4618a4cf4c178b048aa6bbfbf15e" localSheetId="13">#REF!</definedName>
    <definedName name="xRng_e3bc4618a4cf4c178b048aa6bbfbf15e" localSheetId="22">#REF!</definedName>
    <definedName name="xRng_e3bc4618a4cf4c178b048aa6bbfbf15e">#REF!</definedName>
    <definedName name="xRng_e41f60d1087a4ccfa410d988929a4f64" localSheetId="13">#REF!</definedName>
    <definedName name="xRng_e41f60d1087a4ccfa410d988929a4f64" localSheetId="22">#REF!</definedName>
    <definedName name="xRng_e41f60d1087a4ccfa410d988929a4f64">#REF!</definedName>
    <definedName name="xRng_e46c3f335b3e4994828faf52eeb7d2d1" localSheetId="13">#REF!</definedName>
    <definedName name="xRng_e46c3f335b3e4994828faf52eeb7d2d1" localSheetId="22">#REF!</definedName>
    <definedName name="xRng_e46c3f335b3e4994828faf52eeb7d2d1">#REF!</definedName>
    <definedName name="xRng_e557e5dfa0ce429a9c05b0aa630ad58a" localSheetId="13">#REF!</definedName>
    <definedName name="xRng_e557e5dfa0ce429a9c05b0aa630ad58a" localSheetId="22">#REF!</definedName>
    <definedName name="xRng_e557e5dfa0ce429a9c05b0aa630ad58a">#REF!</definedName>
    <definedName name="xRng_e7d26a2f36124593b266b03376c872e2" localSheetId="13">#REF!</definedName>
    <definedName name="xRng_e7d26a2f36124593b266b03376c872e2" localSheetId="22">#REF!</definedName>
    <definedName name="xRng_e7d26a2f36124593b266b03376c872e2">#REF!</definedName>
    <definedName name="xRng_e88308f965474bb1ae823e50e6297417" localSheetId="13">#REF!</definedName>
    <definedName name="xRng_e88308f965474bb1ae823e50e6297417" localSheetId="22">#REF!</definedName>
    <definedName name="xRng_e88308f965474bb1ae823e50e6297417">#REF!</definedName>
    <definedName name="xRng_e9184864eef94f42a842f2b6414200af" localSheetId="13">#REF!</definedName>
    <definedName name="xRng_e9184864eef94f42a842f2b6414200af" localSheetId="22">#REF!</definedName>
    <definedName name="xRng_e9184864eef94f42a842f2b6414200af">#REF!</definedName>
    <definedName name="xRng_ea7ac17f818e4ad69f0de0b29b8df66d" localSheetId="13">#REF!</definedName>
    <definedName name="xRng_ea7ac17f818e4ad69f0de0b29b8df66d" localSheetId="22">#REF!</definedName>
    <definedName name="xRng_ea7ac17f818e4ad69f0de0b29b8df66d">#REF!</definedName>
    <definedName name="xRng_eb34ae539c684e268ab25b06b54c518b" localSheetId="13">#REF!</definedName>
    <definedName name="xRng_eb34ae539c684e268ab25b06b54c518b" localSheetId="22">#REF!</definedName>
    <definedName name="xRng_eb34ae539c684e268ab25b06b54c518b">#REF!</definedName>
    <definedName name="xRng_eb8801e34e184027920252dff812b534" localSheetId="13">#REF!</definedName>
    <definedName name="xRng_eb8801e34e184027920252dff812b534" localSheetId="22">#REF!</definedName>
    <definedName name="xRng_eb8801e34e184027920252dff812b534">#REF!</definedName>
    <definedName name="xRng_ecd14d9a662440faad0e973c074894e2" localSheetId="13">#REF!</definedName>
    <definedName name="xRng_ecd14d9a662440faad0e973c074894e2" localSheetId="22">#REF!</definedName>
    <definedName name="xRng_ecd14d9a662440faad0e973c074894e2">#REF!</definedName>
    <definedName name="xRng_ed4a1e9a00964ce68e8a0a65d6d12863" localSheetId="13">#REF!</definedName>
    <definedName name="xRng_ed4a1e9a00964ce68e8a0a65d6d12863" localSheetId="22">#REF!</definedName>
    <definedName name="xRng_ed4a1e9a00964ce68e8a0a65d6d12863">#REF!</definedName>
    <definedName name="xRng_ee5d4daa46af497882cc7760bad9dc91" localSheetId="13">#REF!</definedName>
    <definedName name="xRng_ee5d4daa46af497882cc7760bad9dc91" localSheetId="22">#REF!</definedName>
    <definedName name="xRng_ee5d4daa46af497882cc7760bad9dc91">#REF!</definedName>
    <definedName name="xRng_ee6679e81e4144c9ae2c9fbdab49fc55" localSheetId="13">#REF!</definedName>
    <definedName name="xRng_ee6679e81e4144c9ae2c9fbdab49fc55" localSheetId="22">#REF!</definedName>
    <definedName name="xRng_ee6679e81e4144c9ae2c9fbdab49fc55">#REF!</definedName>
    <definedName name="xRng_eee2916fa8d9408d8cb483ec3c908eb0" localSheetId="13">#REF!</definedName>
    <definedName name="xRng_eee2916fa8d9408d8cb483ec3c908eb0" localSheetId="22">#REF!</definedName>
    <definedName name="xRng_eee2916fa8d9408d8cb483ec3c908eb0">#REF!</definedName>
    <definedName name="xRng_ef41f960bc94465d95f3e273b449075f" localSheetId="13">#REF!</definedName>
    <definedName name="xRng_ef41f960bc94465d95f3e273b449075f" localSheetId="22">#REF!</definedName>
    <definedName name="xRng_ef41f960bc94465d95f3e273b449075f">#REF!</definedName>
    <definedName name="xRng_f028065e7e534fe5a72ad78476841a69" localSheetId="13">#REF!</definedName>
    <definedName name="xRng_f028065e7e534fe5a72ad78476841a69" localSheetId="22">#REF!</definedName>
    <definedName name="xRng_f028065e7e534fe5a72ad78476841a69">#REF!</definedName>
    <definedName name="xRng_f07bdabed0cf43acbe13f4193a9171da" localSheetId="13">#REF!</definedName>
    <definedName name="xRng_f07bdabed0cf43acbe13f4193a9171da" localSheetId="22">#REF!</definedName>
    <definedName name="xRng_f07bdabed0cf43acbe13f4193a9171da">#REF!</definedName>
    <definedName name="xRng_f0a18151336f41f9b80db972dc7c4c8f" localSheetId="13">#REF!</definedName>
    <definedName name="xRng_f0a18151336f41f9b80db972dc7c4c8f" localSheetId="22">#REF!</definedName>
    <definedName name="xRng_f0a18151336f41f9b80db972dc7c4c8f">#REF!</definedName>
    <definedName name="xRng_f1d000c6f3bc46a99623c4ab5f445a7a" localSheetId="13">#REF!</definedName>
    <definedName name="xRng_f1d000c6f3bc46a99623c4ab5f445a7a" localSheetId="22">#REF!</definedName>
    <definedName name="xRng_f1d000c6f3bc46a99623c4ab5f445a7a">#REF!</definedName>
    <definedName name="xRng_f2abf98e15c945e5994c156ec3ac2192" localSheetId="13">#REF!</definedName>
    <definedName name="xRng_f2abf98e15c945e5994c156ec3ac2192" localSheetId="22">#REF!</definedName>
    <definedName name="xRng_f2abf98e15c945e5994c156ec3ac2192">#REF!</definedName>
    <definedName name="xRng_f2c8d24208094b3582aa728514a9b1f1" localSheetId="13">#REF!</definedName>
    <definedName name="xRng_f2c8d24208094b3582aa728514a9b1f1" localSheetId="22">#REF!</definedName>
    <definedName name="xRng_f2c8d24208094b3582aa728514a9b1f1">#REF!</definedName>
    <definedName name="xRng_f3ddf0b44dab4c76b781cf39b732b909" localSheetId="13">#REF!</definedName>
    <definedName name="xRng_f3ddf0b44dab4c76b781cf39b732b909" localSheetId="22">#REF!</definedName>
    <definedName name="xRng_f3ddf0b44dab4c76b781cf39b732b909">#REF!</definedName>
    <definedName name="xRng_f465080015c14d2292e17478182d0f77" localSheetId="13">#REF!</definedName>
    <definedName name="xRng_f465080015c14d2292e17478182d0f77" localSheetId="22">#REF!</definedName>
    <definedName name="xRng_f465080015c14d2292e17478182d0f77">#REF!</definedName>
    <definedName name="xRng_f47e9b772f20485c87e1c70d6ddf4f79" localSheetId="13">#REF!</definedName>
    <definedName name="xRng_f47e9b772f20485c87e1c70d6ddf4f79" localSheetId="22">#REF!</definedName>
    <definedName name="xRng_f47e9b772f20485c87e1c70d6ddf4f79">#REF!</definedName>
    <definedName name="xRng_f5141dbfb5f94cbdb90e49b00a3c1631" localSheetId="13">#REF!</definedName>
    <definedName name="xRng_f5141dbfb5f94cbdb90e49b00a3c1631" localSheetId="22">#REF!</definedName>
    <definedName name="xRng_f5141dbfb5f94cbdb90e49b00a3c1631">#REF!</definedName>
    <definedName name="xRng_f89ee4c2ab6f4867953784d8f697c393" localSheetId="13">#REF!</definedName>
    <definedName name="xRng_f89ee4c2ab6f4867953784d8f697c393" localSheetId="22">#REF!</definedName>
    <definedName name="xRng_f89ee4c2ab6f4867953784d8f697c393">#REF!</definedName>
    <definedName name="xRng_fa2ac7a82db14d96a3b035e443d4a334" localSheetId="13">#REF!</definedName>
    <definedName name="xRng_fa2ac7a82db14d96a3b035e443d4a334" localSheetId="22">#REF!</definedName>
    <definedName name="xRng_fa2ac7a82db14d96a3b035e443d4a334">#REF!</definedName>
    <definedName name="xRng_fa86611d8c41442b87df5862e6632f22" xml:space="preserve">   '[34]Balance sheet - Group'!$B$1:$F$34</definedName>
    <definedName name="xRng_feb3878da77548c0871a79dcc6af6a19" localSheetId="13">#REF!</definedName>
    <definedName name="xRng_feb3878da77548c0871a79dcc6af6a19" localSheetId="2">#REF!</definedName>
    <definedName name="xRng_feb3878da77548c0871a79dcc6af6a19" localSheetId="22">#REF!</definedName>
    <definedName name="xRng_feb3878da77548c0871a79dcc6af6a19">#REF!</definedName>
    <definedName name="xRng_feed5396e3e746f9be3f42a72c8b27e8" localSheetId="13">#REF!</definedName>
    <definedName name="xRng_feed5396e3e746f9be3f42a72c8b27e8" localSheetId="2">#REF!</definedName>
    <definedName name="xRng_feed5396e3e746f9be3f42a72c8b27e8" localSheetId="22">#REF!</definedName>
    <definedName name="xRng_feed5396e3e746f9be3f42a72c8b27e8">#REF!</definedName>
    <definedName name="xRng_ffd031fbf9d04383b35489cfb118eae5" localSheetId="13">#REF!</definedName>
    <definedName name="xRng_ffd031fbf9d04383b35489cfb118eae5" localSheetId="2">#REF!</definedName>
    <definedName name="xRng_ffd031fbf9d04383b35489cfb118eae5" localSheetId="22">#REF!</definedName>
    <definedName name="xRng_ffd031fbf9d04383b35489cfb118eae5">#REF!</definedName>
    <definedName name="YE_Base">[8]a.Gen!$F$33</definedName>
    <definedName name="YE_Projection1">[8]a.Gen!$F$34</definedName>
    <definedName name="YE_ProjectionFinal">[8]a.Gen!$F$38</definedName>
    <definedName name="YE_SmoothFinal">[8]a.Gen!$F$40</definedName>
    <definedName name="YE_Start">[8]a.Gen!$F$31</definedName>
    <definedName name="Year">[23]Lists!$H$2:$H$4</definedName>
    <definedName name="Years">"A1:v1"</definedName>
    <definedName name="YearsFore">[8]a.Gen!$F$37</definedName>
    <definedName name="YearsHist">[8]a.Gen!$F$32</definedName>
    <definedName name="yearsSmooth">[17]Model!$D$20</definedName>
    <definedName name="YtdAct_Col">[19]YTDActual!$G$10</definedName>
    <definedName name="YtdBud_Col">[19]YTDBudget!$G$10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9" i="49" l="1"/>
  <c r="P91" i="46"/>
  <c r="P81" i="46"/>
  <c r="P77" i="46"/>
  <c r="P70" i="46"/>
  <c r="P27" i="47"/>
  <c r="A164" i="78"/>
  <c r="A165" i="78"/>
  <c r="A152" i="78"/>
  <c r="A153" i="78"/>
  <c r="A154" i="78"/>
  <c r="A155" i="78"/>
  <c r="A156" i="78"/>
  <c r="A157" i="78"/>
  <c r="A158" i="78"/>
  <c r="A159" i="78"/>
  <c r="A160" i="78"/>
  <c r="A161" i="78"/>
  <c r="A162" i="78"/>
  <c r="A163" i="78"/>
  <c r="A151" i="78"/>
  <c r="L89" i="46"/>
  <c r="I70" i="46"/>
  <c r="D78" i="46"/>
  <c r="K42" i="46"/>
  <c r="H42" i="46"/>
  <c r="G42" i="46"/>
  <c r="D42" i="46"/>
  <c r="F35" i="47"/>
  <c r="R48" i="46"/>
  <c r="O97" i="46"/>
  <c r="O89" i="46"/>
  <c r="O68" i="46"/>
  <c r="O36" i="47"/>
  <c r="O35" i="47"/>
  <c r="G96" i="46"/>
  <c r="G97" i="46"/>
  <c r="G83" i="46"/>
  <c r="N97" i="46"/>
  <c r="I97" i="46"/>
  <c r="F67" i="46"/>
  <c r="E97" i="46"/>
  <c r="E70" i="46"/>
  <c r="L97" i="46"/>
  <c r="F70" i="46"/>
  <c r="R68" i="46" l="1"/>
  <c r="R57" i="46"/>
  <c r="H68" i="46"/>
  <c r="H35" i="47"/>
  <c r="D68" i="46"/>
  <c r="Q89" i="46"/>
  <c r="Q68" i="46"/>
  <c r="J89" i="46"/>
  <c r="J68" i="46"/>
  <c r="M68" i="46"/>
  <c r="S56" i="44"/>
  <c r="T18" i="44"/>
  <c r="T30" i="44"/>
  <c r="T39" i="44"/>
  <c r="T40" i="44"/>
  <c r="T44" i="44"/>
  <c r="T18" i="66"/>
  <c r="T30" i="66"/>
  <c r="T39" i="66"/>
  <c r="T40" i="66"/>
  <c r="T44" i="66"/>
  <c r="S27" i="47"/>
  <c r="H27" i="46"/>
  <c r="H266" i="49" s="1"/>
  <c r="E26" i="45"/>
  <c r="F26" i="45"/>
  <c r="G26" i="45"/>
  <c r="H26" i="45"/>
  <c r="I26" i="45"/>
  <c r="J26" i="45"/>
  <c r="K26" i="45"/>
  <c r="L26" i="45"/>
  <c r="M26" i="45"/>
  <c r="N26" i="45"/>
  <c r="O26" i="45"/>
  <c r="P26" i="45"/>
  <c r="Q26" i="45"/>
  <c r="R26" i="45"/>
  <c r="D26" i="45"/>
  <c r="S28" i="45"/>
  <c r="S27" i="45"/>
  <c r="R28" i="75"/>
  <c r="Q28" i="75"/>
  <c r="P28" i="75"/>
  <c r="O28" i="75"/>
  <c r="N28" i="75"/>
  <c r="M28" i="75"/>
  <c r="L28" i="75"/>
  <c r="K28" i="75"/>
  <c r="J28" i="75"/>
  <c r="I28" i="75"/>
  <c r="H28" i="75"/>
  <c r="G28" i="75"/>
  <c r="F28" i="75"/>
  <c r="E28" i="75"/>
  <c r="R27" i="75"/>
  <c r="R26" i="75" s="1"/>
  <c r="Q27" i="75"/>
  <c r="P27" i="75"/>
  <c r="O27" i="75"/>
  <c r="N27" i="75"/>
  <c r="M27" i="75"/>
  <c r="L27" i="75"/>
  <c r="K27" i="75"/>
  <c r="J27" i="75"/>
  <c r="I27" i="75"/>
  <c r="G27" i="75"/>
  <c r="F27" i="75"/>
  <c r="E27" i="75"/>
  <c r="D28" i="75"/>
  <c r="D27" i="75"/>
  <c r="R28" i="46"/>
  <c r="C270" i="49" s="1"/>
  <c r="Q28" i="46"/>
  <c r="C269" i="49" s="1"/>
  <c r="P28" i="46"/>
  <c r="P28" i="77" s="1"/>
  <c r="O28" i="46"/>
  <c r="C267" i="49" s="1"/>
  <c r="N28" i="46"/>
  <c r="C266" i="49" s="1"/>
  <c r="M28" i="46"/>
  <c r="C265" i="49" s="1"/>
  <c r="L28" i="46"/>
  <c r="C264" i="49" s="1"/>
  <c r="K28" i="46"/>
  <c r="K28" i="77" s="1"/>
  <c r="J28" i="46"/>
  <c r="J28" i="77" s="1"/>
  <c r="I28" i="46"/>
  <c r="C261" i="49" s="1"/>
  <c r="H28" i="46"/>
  <c r="C260" i="49" s="1"/>
  <c r="G28" i="46"/>
  <c r="G28" i="77" s="1"/>
  <c r="F28" i="46"/>
  <c r="C258" i="49" s="1"/>
  <c r="E28" i="46"/>
  <c r="C257" i="49" s="1"/>
  <c r="R27" i="46"/>
  <c r="B270" i="49" s="1"/>
  <c r="Q27" i="46"/>
  <c r="Q27" i="77" s="1"/>
  <c r="P27" i="46"/>
  <c r="B268" i="49" s="1"/>
  <c r="O27" i="46"/>
  <c r="B267" i="49" s="1"/>
  <c r="N27" i="46"/>
  <c r="B266" i="49" s="1"/>
  <c r="M27" i="46"/>
  <c r="B265" i="49" s="1"/>
  <c r="L27" i="46"/>
  <c r="L27" i="77" s="1"/>
  <c r="K27" i="46"/>
  <c r="K124" i="46" s="1"/>
  <c r="J27" i="46"/>
  <c r="J124" i="46" s="1"/>
  <c r="I27" i="46"/>
  <c r="B261" i="49" s="1"/>
  <c r="G27" i="46"/>
  <c r="G27" i="77" s="1"/>
  <c r="F27" i="46"/>
  <c r="F27" i="77" s="1"/>
  <c r="E27" i="46"/>
  <c r="B257" i="49" s="1"/>
  <c r="D28" i="46"/>
  <c r="C256" i="49" s="1"/>
  <c r="D27" i="46"/>
  <c r="D27" i="77" s="1"/>
  <c r="S28" i="44"/>
  <c r="S27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D26" i="44"/>
  <c r="S28" i="47"/>
  <c r="E26" i="47"/>
  <c r="F26" i="47"/>
  <c r="G26" i="47"/>
  <c r="I26" i="47"/>
  <c r="J26" i="47"/>
  <c r="K26" i="47"/>
  <c r="L26" i="47"/>
  <c r="M26" i="47"/>
  <c r="N26" i="47"/>
  <c r="O26" i="47"/>
  <c r="P26" i="47"/>
  <c r="Q26" i="47"/>
  <c r="R26" i="47"/>
  <c r="D26" i="47"/>
  <c r="S28" i="66"/>
  <c r="T28" i="44" s="1"/>
  <c r="S27" i="66"/>
  <c r="S26" i="66" s="1"/>
  <c r="E26" i="66"/>
  <c r="F26" i="66"/>
  <c r="G26" i="66"/>
  <c r="H26" i="66"/>
  <c r="I26" i="66"/>
  <c r="J26" i="66"/>
  <c r="K26" i="66"/>
  <c r="L26" i="66"/>
  <c r="M26" i="66"/>
  <c r="N26" i="66"/>
  <c r="O26" i="66"/>
  <c r="P26" i="66"/>
  <c r="Q26" i="66"/>
  <c r="R26" i="66"/>
  <c r="D26" i="66"/>
  <c r="S28" i="74"/>
  <c r="S27" i="74"/>
  <c r="E26" i="74"/>
  <c r="F26" i="74"/>
  <c r="G26" i="74"/>
  <c r="H26" i="74"/>
  <c r="I26" i="74"/>
  <c r="J26" i="74"/>
  <c r="K26" i="74"/>
  <c r="L26" i="74"/>
  <c r="M26" i="74"/>
  <c r="N26" i="74"/>
  <c r="O26" i="74"/>
  <c r="P26" i="74"/>
  <c r="Q26" i="74"/>
  <c r="R26" i="74"/>
  <c r="D26" i="74"/>
  <c r="L31" i="47"/>
  <c r="O75" i="46"/>
  <c r="O19" i="47"/>
  <c r="S48" i="45"/>
  <c r="S42" i="45"/>
  <c r="S41" i="45"/>
  <c r="S37" i="45"/>
  <c r="S36" i="45"/>
  <c r="S35" i="45"/>
  <c r="S34" i="45"/>
  <c r="S33" i="45"/>
  <c r="S32" i="45"/>
  <c r="S24" i="45"/>
  <c r="S23" i="45"/>
  <c r="S22" i="45"/>
  <c r="S21" i="45"/>
  <c r="S20" i="45"/>
  <c r="S17" i="45"/>
  <c r="S16" i="45"/>
  <c r="S15" i="45"/>
  <c r="S14" i="45"/>
  <c r="T28" i="66" l="1"/>
  <c r="D26" i="75"/>
  <c r="L26" i="75"/>
  <c r="J26" i="75"/>
  <c r="F26" i="75"/>
  <c r="T27" i="66"/>
  <c r="S26" i="74"/>
  <c r="N26" i="75"/>
  <c r="T27" i="44"/>
  <c r="S26" i="45"/>
  <c r="G26" i="77"/>
  <c r="F124" i="46"/>
  <c r="B264" i="49"/>
  <c r="H259" i="49"/>
  <c r="J27" i="77"/>
  <c r="J26" i="77" s="1"/>
  <c r="L28" i="77"/>
  <c r="L26" i="77" s="1"/>
  <c r="M26" i="75"/>
  <c r="N28" i="77"/>
  <c r="H262" i="49"/>
  <c r="H260" i="49"/>
  <c r="E26" i="75"/>
  <c r="B262" i="49"/>
  <c r="H270" i="49"/>
  <c r="B269" i="49"/>
  <c r="H264" i="49"/>
  <c r="Q26" i="75"/>
  <c r="I27" i="77"/>
  <c r="G124" i="46"/>
  <c r="B259" i="49"/>
  <c r="H258" i="49"/>
  <c r="H265" i="49"/>
  <c r="R124" i="46"/>
  <c r="O28" i="77"/>
  <c r="H268" i="49"/>
  <c r="S26" i="44"/>
  <c r="T26" i="44" s="1"/>
  <c r="Q124" i="46"/>
  <c r="Q28" i="77"/>
  <c r="Q26" i="77" s="1"/>
  <c r="C262" i="49"/>
  <c r="H263" i="49"/>
  <c r="H267" i="49"/>
  <c r="P124" i="46"/>
  <c r="R28" i="77"/>
  <c r="H269" i="49"/>
  <c r="H261" i="49"/>
  <c r="B258" i="49"/>
  <c r="H257" i="49"/>
  <c r="H256" i="49"/>
  <c r="O26" i="75"/>
  <c r="G26" i="75"/>
  <c r="P26" i="75"/>
  <c r="S28" i="75"/>
  <c r="I26" i="75"/>
  <c r="H27" i="77"/>
  <c r="B260" i="49"/>
  <c r="H124" i="46"/>
  <c r="F26" i="77"/>
  <c r="E28" i="77"/>
  <c r="H27" i="75"/>
  <c r="H26" i="75" s="1"/>
  <c r="F28" i="77"/>
  <c r="N124" i="46"/>
  <c r="E124" i="46"/>
  <c r="D28" i="77"/>
  <c r="D26" i="77" s="1"/>
  <c r="M27" i="77"/>
  <c r="H28" i="77"/>
  <c r="C268" i="49"/>
  <c r="M124" i="46"/>
  <c r="E27" i="77"/>
  <c r="N27" i="77"/>
  <c r="N26" i="77" s="1"/>
  <c r="I28" i="77"/>
  <c r="I26" i="77" s="1"/>
  <c r="L124" i="46"/>
  <c r="P27" i="77"/>
  <c r="P26" i="77" s="1"/>
  <c r="B256" i="49"/>
  <c r="C259" i="49"/>
  <c r="D124" i="46"/>
  <c r="I124" i="46"/>
  <c r="R27" i="77"/>
  <c r="R26" i="77" s="1"/>
  <c r="M28" i="77"/>
  <c r="S28" i="46"/>
  <c r="C272" i="49" s="1"/>
  <c r="C263" i="49"/>
  <c r="K26" i="75"/>
  <c r="B92" i="78" s="1"/>
  <c r="B263" i="49"/>
  <c r="K27" i="77"/>
  <c r="K26" i="77" s="1"/>
  <c r="S27" i="46"/>
  <c r="H272" i="49" s="1"/>
  <c r="O124" i="46"/>
  <c r="O27" i="77"/>
  <c r="H26" i="47"/>
  <c r="S26" i="47"/>
  <c r="T26" i="66" s="1"/>
  <c r="N48" i="46"/>
  <c r="G48" i="46"/>
  <c r="R42" i="46"/>
  <c r="R37" i="46"/>
  <c r="G41" i="46"/>
  <c r="K36" i="46"/>
  <c r="G37" i="46"/>
  <c r="D20" i="46"/>
  <c r="R20" i="46"/>
  <c r="K23" i="46"/>
  <c r="S148" i="44"/>
  <c r="S147" i="44"/>
  <c r="G26" i="46"/>
  <c r="O26" i="77" l="1"/>
  <c r="M26" i="77"/>
  <c r="S28" i="77"/>
  <c r="S27" i="75"/>
  <c r="S26" i="75" s="1"/>
  <c r="H271" i="49"/>
  <c r="C271" i="49"/>
  <c r="C273" i="49" s="1"/>
  <c r="H26" i="77"/>
  <c r="E26" i="77"/>
  <c r="F258" i="49"/>
  <c r="D259" i="49"/>
  <c r="S27" i="77"/>
  <c r="B272" i="49"/>
  <c r="D14" i="46"/>
  <c r="S26" i="77" l="1"/>
  <c r="H273" i="49"/>
  <c r="J260" i="49"/>
  <c r="J268" i="49"/>
  <c r="J259" i="49"/>
  <c r="J267" i="49"/>
  <c r="J262" i="49"/>
  <c r="J270" i="49"/>
  <c r="J264" i="49"/>
  <c r="J257" i="49"/>
  <c r="J266" i="49"/>
  <c r="J256" i="49"/>
  <c r="J265" i="49"/>
  <c r="J261" i="49"/>
  <c r="J269" i="49"/>
  <c r="J258" i="49"/>
  <c r="J263" i="49"/>
  <c r="O26" i="46"/>
  <c r="G20" i="46"/>
  <c r="M26" i="46"/>
  <c r="M24" i="46"/>
  <c r="M20" i="46"/>
  <c r="E20" i="46"/>
  <c r="P23" i="46"/>
  <c r="O32" i="46"/>
  <c r="Q48" i="46"/>
  <c r="P48" i="46"/>
  <c r="O48" i="46"/>
  <c r="M48" i="46"/>
  <c r="L48" i="46"/>
  <c r="K48" i="46"/>
  <c r="J48" i="46"/>
  <c r="I48" i="46"/>
  <c r="H48" i="46"/>
  <c r="F48" i="46"/>
  <c r="E48" i="46"/>
  <c r="D48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Q42" i="46"/>
  <c r="P42" i="46"/>
  <c r="O42" i="46"/>
  <c r="N42" i="46"/>
  <c r="M42" i="46"/>
  <c r="L42" i="46"/>
  <c r="J42" i="46"/>
  <c r="I42" i="46"/>
  <c r="F42" i="46"/>
  <c r="E42" i="46"/>
  <c r="R41" i="46"/>
  <c r="Q41" i="46"/>
  <c r="P41" i="46"/>
  <c r="O41" i="46"/>
  <c r="N41" i="46"/>
  <c r="M41" i="46"/>
  <c r="L41" i="46"/>
  <c r="K41" i="46"/>
  <c r="J41" i="46"/>
  <c r="I41" i="46"/>
  <c r="H41" i="46"/>
  <c r="F41" i="46"/>
  <c r="E41" i="46"/>
  <c r="D41" i="46"/>
  <c r="Q37" i="46"/>
  <c r="P37" i="46"/>
  <c r="O37" i="46"/>
  <c r="N37" i="46"/>
  <c r="M37" i="46"/>
  <c r="L37" i="46"/>
  <c r="K37" i="46"/>
  <c r="J37" i="46"/>
  <c r="I37" i="46"/>
  <c r="H37" i="46"/>
  <c r="F37" i="46"/>
  <c r="E37" i="46"/>
  <c r="D37" i="46"/>
  <c r="R36" i="46"/>
  <c r="Q36" i="46"/>
  <c r="P36" i="46"/>
  <c r="O36" i="46"/>
  <c r="N36" i="46"/>
  <c r="M36" i="46"/>
  <c r="L36" i="46"/>
  <c r="J36" i="46"/>
  <c r="I36" i="46"/>
  <c r="H36" i="46"/>
  <c r="G36" i="46"/>
  <c r="F36" i="46"/>
  <c r="E36" i="46"/>
  <c r="D36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R32" i="46"/>
  <c r="Q32" i="46"/>
  <c r="P32" i="46"/>
  <c r="N32" i="46"/>
  <c r="M32" i="46"/>
  <c r="L32" i="46"/>
  <c r="K32" i="46"/>
  <c r="J32" i="46"/>
  <c r="I32" i="46"/>
  <c r="H32" i="46"/>
  <c r="G32" i="46"/>
  <c r="F32" i="46"/>
  <c r="E32" i="46"/>
  <c r="D32" i="46"/>
  <c r="R26" i="46"/>
  <c r="P26" i="46"/>
  <c r="N26" i="46"/>
  <c r="L26" i="46"/>
  <c r="K26" i="46"/>
  <c r="J26" i="46"/>
  <c r="I26" i="46"/>
  <c r="H26" i="46"/>
  <c r="F26" i="46"/>
  <c r="E26" i="46"/>
  <c r="D26" i="46"/>
  <c r="R24" i="46"/>
  <c r="Q24" i="46"/>
  <c r="P24" i="46"/>
  <c r="O24" i="46"/>
  <c r="N24" i="46"/>
  <c r="L24" i="46"/>
  <c r="K24" i="46"/>
  <c r="J24" i="46"/>
  <c r="I24" i="46"/>
  <c r="H24" i="46"/>
  <c r="G24" i="46"/>
  <c r="F24" i="46"/>
  <c r="E24" i="46"/>
  <c r="D24" i="46"/>
  <c r="R23" i="46"/>
  <c r="Q23" i="46"/>
  <c r="O23" i="46"/>
  <c r="N23" i="46"/>
  <c r="M23" i="46"/>
  <c r="L23" i="46"/>
  <c r="J23" i="46"/>
  <c r="I23" i="46"/>
  <c r="H23" i="46"/>
  <c r="G23" i="46"/>
  <c r="F23" i="46"/>
  <c r="E23" i="46"/>
  <c r="D23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Q20" i="46"/>
  <c r="P20" i="46"/>
  <c r="O20" i="46"/>
  <c r="N20" i="46"/>
  <c r="L20" i="46"/>
  <c r="K20" i="46"/>
  <c r="J20" i="46"/>
  <c r="I20" i="46"/>
  <c r="H20" i="46"/>
  <c r="F20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E14" i="46"/>
  <c r="F14" i="46"/>
  <c r="G14" i="46"/>
  <c r="H14" i="46"/>
  <c r="I14" i="46"/>
  <c r="J14" i="46"/>
  <c r="K14" i="46"/>
  <c r="L14" i="46"/>
  <c r="M14" i="46"/>
  <c r="N14" i="46"/>
  <c r="O14" i="46"/>
  <c r="P14" i="46"/>
  <c r="Q14" i="46"/>
  <c r="R14" i="46"/>
  <c r="J271" i="49" l="1"/>
  <c r="F257" i="49"/>
  <c r="D258" i="49"/>
  <c r="F264" i="49"/>
  <c r="D256" i="49"/>
  <c r="F265" i="49"/>
  <c r="D270" i="49"/>
  <c r="F259" i="49"/>
  <c r="D261" i="49"/>
  <c r="F269" i="49"/>
  <c r="D257" i="49"/>
  <c r="F261" i="49"/>
  <c r="D262" i="49"/>
  <c r="F262" i="49"/>
  <c r="D265" i="49"/>
  <c r="F256" i="49"/>
  <c r="D266" i="49"/>
  <c r="F263" i="49"/>
  <c r="D268" i="49"/>
  <c r="F268" i="49"/>
  <c r="D260" i="49"/>
  <c r="F266" i="49"/>
  <c r="D264" i="49"/>
  <c r="D263" i="49"/>
  <c r="F267" i="49"/>
  <c r="F260" i="49"/>
  <c r="D267" i="49"/>
  <c r="D11" i="44"/>
  <c r="S97" i="74"/>
  <c r="S96" i="74"/>
  <c r="S71" i="74"/>
  <c r="S70" i="74"/>
  <c r="S69" i="74"/>
  <c r="AC69" i="46" s="1"/>
  <c r="AA65" i="46"/>
  <c r="AA69" i="46"/>
  <c r="AA62" i="46"/>
  <c r="D20" i="81"/>
  <c r="D19" i="81"/>
  <c r="D7" i="81"/>
  <c r="D9" i="81" s="1"/>
  <c r="S96" i="77"/>
  <c r="E13" i="45"/>
  <c r="F13" i="45"/>
  <c r="G13" i="45"/>
  <c r="H13" i="45"/>
  <c r="I13" i="45"/>
  <c r="J13" i="45"/>
  <c r="K13" i="45"/>
  <c r="L13" i="45"/>
  <c r="M13" i="45"/>
  <c r="N13" i="45"/>
  <c r="O13" i="45"/>
  <c r="P13" i="45"/>
  <c r="Q13" i="45"/>
  <c r="R13" i="45"/>
  <c r="B7" i="78"/>
  <c r="AA104" i="46" l="1"/>
  <c r="S13" i="45"/>
  <c r="K65" i="46" l="1"/>
  <c r="L65" i="46"/>
  <c r="M65" i="46"/>
  <c r="H43" i="47" l="1"/>
  <c r="H31" i="47"/>
  <c r="H19" i="47"/>
  <c r="H13" i="47"/>
  <c r="E11" i="44"/>
  <c r="F11" i="44" s="1"/>
  <c r="G11" i="44" s="1"/>
  <c r="H11" i="44" s="1"/>
  <c r="I11" i="44" s="1"/>
  <c r="J11" i="44" s="1"/>
  <c r="K11" i="44" s="1"/>
  <c r="L11" i="44" s="1"/>
  <c r="M11" i="44" s="1"/>
  <c r="N11" i="44" s="1"/>
  <c r="O11" i="44" s="1"/>
  <c r="P11" i="44" s="1"/>
  <c r="Q11" i="44" s="1"/>
  <c r="R11" i="44" s="1"/>
  <c r="S11" i="44" s="1"/>
  <c r="M92" i="46"/>
  <c r="L92" i="46"/>
  <c r="J92" i="46"/>
  <c r="J75" i="46"/>
  <c r="J84" i="46" s="1"/>
  <c r="H25" i="47" l="1"/>
  <c r="H29" i="47" s="1"/>
  <c r="H38" i="47" s="1"/>
  <c r="H45" i="47" s="1"/>
  <c r="H47" i="47" s="1"/>
  <c r="H49" i="47" s="1"/>
  <c r="J94" i="46"/>
  <c r="T73" i="44"/>
  <c r="T74" i="44"/>
  <c r="T93" i="44"/>
  <c r="T99" i="44"/>
  <c r="T100" i="44"/>
  <c r="T145" i="44"/>
  <c r="T146" i="44"/>
  <c r="T150" i="44"/>
  <c r="T156" i="44"/>
  <c r="T163" i="44"/>
  <c r="D19" i="44"/>
  <c r="S58" i="45" l="1"/>
  <c r="S59" i="45"/>
  <c r="S60" i="45"/>
  <c r="S61" i="45"/>
  <c r="S63" i="45"/>
  <c r="S64" i="45"/>
  <c r="S66" i="45"/>
  <c r="S67" i="45"/>
  <c r="S68" i="45"/>
  <c r="S69" i="45"/>
  <c r="S70" i="45"/>
  <c r="S71" i="45"/>
  <c r="S56" i="45"/>
  <c r="D19" i="45" l="1"/>
  <c r="O65" i="44" l="1"/>
  <c r="P65" i="44"/>
  <c r="Q65" i="44"/>
  <c r="R65" i="44"/>
  <c r="E65" i="44"/>
  <c r="F65" i="44"/>
  <c r="G65" i="44"/>
  <c r="H65" i="44"/>
  <c r="I65" i="44"/>
  <c r="J65" i="44"/>
  <c r="K65" i="44"/>
  <c r="L65" i="44"/>
  <c r="M65" i="44"/>
  <c r="N65" i="44"/>
  <c r="D65" i="44"/>
  <c r="D62" i="44" l="1"/>
  <c r="D65" i="46" l="1"/>
  <c r="K92" i="44" l="1"/>
  <c r="T18" i="46"/>
  <c r="T30" i="46"/>
  <c r="T39" i="46"/>
  <c r="T40" i="46"/>
  <c r="T44" i="46"/>
  <c r="D31" i="66"/>
  <c r="S161" i="76" l="1"/>
  <c r="S160" i="76"/>
  <c r="S156" i="76"/>
  <c r="S94" i="76"/>
  <c r="S163" i="75"/>
  <c r="S162" i="75"/>
  <c r="S158" i="75"/>
  <c r="S96" i="75"/>
  <c r="S149" i="46"/>
  <c r="T152" i="44" s="1"/>
  <c r="S148" i="46"/>
  <c r="T151" i="44" s="1"/>
  <c r="S97" i="44"/>
  <c r="S96" i="44"/>
  <c r="S91" i="44"/>
  <c r="S90" i="44"/>
  <c r="S89" i="44"/>
  <c r="S88" i="44"/>
  <c r="S87" i="44"/>
  <c r="S86" i="44"/>
  <c r="S83" i="44"/>
  <c r="S82" i="44"/>
  <c r="S81" i="44"/>
  <c r="S80" i="44"/>
  <c r="S79" i="44"/>
  <c r="S78" i="44"/>
  <c r="S77" i="44"/>
  <c r="S76" i="44"/>
  <c r="S71" i="44"/>
  <c r="S70" i="44"/>
  <c r="S69" i="44"/>
  <c r="S68" i="44"/>
  <c r="S67" i="44"/>
  <c r="S66" i="44"/>
  <c r="S64" i="44"/>
  <c r="S63" i="44"/>
  <c r="S61" i="44"/>
  <c r="S60" i="44"/>
  <c r="S59" i="44"/>
  <c r="S58" i="44"/>
  <c r="S48" i="44"/>
  <c r="S46" i="44"/>
  <c r="S42" i="44"/>
  <c r="S41" i="44"/>
  <c r="S37" i="44"/>
  <c r="S36" i="44"/>
  <c r="S35" i="44"/>
  <c r="S34" i="44"/>
  <c r="S33" i="44"/>
  <c r="S32" i="44"/>
  <c r="S24" i="44"/>
  <c r="S23" i="44"/>
  <c r="S22" i="44"/>
  <c r="S21" i="44"/>
  <c r="S20" i="44"/>
  <c r="S17" i="44"/>
  <c r="S16" i="44"/>
  <c r="S15" i="44"/>
  <c r="S14" i="44"/>
  <c r="S120" i="74" l="1"/>
  <c r="S119" i="74"/>
  <c r="S115" i="74"/>
  <c r="S91" i="74"/>
  <c r="S90" i="74"/>
  <c r="S89" i="74"/>
  <c r="S88" i="74"/>
  <c r="S87" i="74"/>
  <c r="S86" i="74"/>
  <c r="S85" i="74"/>
  <c r="S83" i="74"/>
  <c r="S82" i="74"/>
  <c r="S81" i="74"/>
  <c r="S80" i="74"/>
  <c r="S79" i="74"/>
  <c r="S78" i="74"/>
  <c r="S77" i="74"/>
  <c r="S76" i="74"/>
  <c r="S68" i="74"/>
  <c r="S67" i="74"/>
  <c r="S66" i="74"/>
  <c r="S64" i="74"/>
  <c r="S63" i="74"/>
  <c r="S61" i="74"/>
  <c r="S60" i="74"/>
  <c r="S59" i="74"/>
  <c r="S58" i="74"/>
  <c r="S56" i="74"/>
  <c r="S48" i="74"/>
  <c r="S46" i="74"/>
  <c r="S42" i="74"/>
  <c r="S41" i="74"/>
  <c r="S37" i="74"/>
  <c r="S36" i="74"/>
  <c r="S35" i="74"/>
  <c r="S34" i="74"/>
  <c r="S33" i="74"/>
  <c r="S32" i="74"/>
  <c r="S24" i="74"/>
  <c r="S23" i="74"/>
  <c r="S22" i="74"/>
  <c r="S21" i="74"/>
  <c r="S20" i="74"/>
  <c r="S17" i="74"/>
  <c r="S16" i="74"/>
  <c r="S15" i="74"/>
  <c r="S14" i="74"/>
  <c r="S48" i="66"/>
  <c r="T48" i="44" s="1"/>
  <c r="S46" i="66"/>
  <c r="S42" i="66"/>
  <c r="T42" i="44" s="1"/>
  <c r="S41" i="66"/>
  <c r="T41" i="44" s="1"/>
  <c r="S37" i="66"/>
  <c r="T37" i="44" s="1"/>
  <c r="S36" i="66"/>
  <c r="T36" i="44" s="1"/>
  <c r="S35" i="66"/>
  <c r="T35" i="44" s="1"/>
  <c r="S34" i="66"/>
  <c r="T34" i="44" s="1"/>
  <c r="S33" i="66"/>
  <c r="T33" i="44" s="1"/>
  <c r="S32" i="66"/>
  <c r="T32" i="44" s="1"/>
  <c r="S24" i="66"/>
  <c r="T24" i="44" s="1"/>
  <c r="S23" i="66"/>
  <c r="T23" i="44" s="1"/>
  <c r="S22" i="66"/>
  <c r="T22" i="44" s="1"/>
  <c r="S21" i="66"/>
  <c r="T21" i="44" s="1"/>
  <c r="S20" i="66"/>
  <c r="T20" i="44" s="1"/>
  <c r="S17" i="66"/>
  <c r="T17" i="44" s="1"/>
  <c r="S16" i="66"/>
  <c r="T16" i="44" s="1"/>
  <c r="S15" i="66"/>
  <c r="T15" i="44" s="1"/>
  <c r="S14" i="66"/>
  <c r="T14" i="44" s="1"/>
  <c r="F1" i="68"/>
  <c r="T46" i="44" l="1"/>
  <c r="P31" i="47"/>
  <c r="G92" i="46"/>
  <c r="G75" i="46"/>
  <c r="G65" i="46"/>
  <c r="K31" i="47"/>
  <c r="K19" i="47"/>
  <c r="D57" i="46"/>
  <c r="E75" i="46"/>
  <c r="E84" i="46" s="1"/>
  <c r="S83" i="46"/>
  <c r="T83" i="44" s="1"/>
  <c r="S96" i="46"/>
  <c r="T96" i="44" s="1"/>
  <c r="S91" i="46"/>
  <c r="T91" i="44" s="1"/>
  <c r="S88" i="46"/>
  <c r="T88" i="44" s="1"/>
  <c r="S87" i="46"/>
  <c r="T87" i="44" s="1"/>
  <c r="S85" i="46"/>
  <c r="T85" i="44" s="1"/>
  <c r="S82" i="46"/>
  <c r="T82" i="44" s="1"/>
  <c r="S81" i="46"/>
  <c r="T81" i="44" s="1"/>
  <c r="S80" i="46"/>
  <c r="T80" i="44" s="1"/>
  <c r="S79" i="46"/>
  <c r="T79" i="44" s="1"/>
  <c r="S78" i="46"/>
  <c r="T78" i="44" s="1"/>
  <c r="S77" i="46"/>
  <c r="T77" i="44" s="1"/>
  <c r="S76" i="46"/>
  <c r="T76" i="44" s="1"/>
  <c r="S71" i="46"/>
  <c r="T71" i="44" s="1"/>
  <c r="S69" i="46"/>
  <c r="S124" i="46" s="1"/>
  <c r="S66" i="46"/>
  <c r="T66" i="44" s="1"/>
  <c r="S64" i="46"/>
  <c r="T64" i="44" s="1"/>
  <c r="S63" i="46"/>
  <c r="T63" i="44" s="1"/>
  <c r="S60" i="46"/>
  <c r="T60" i="44" s="1"/>
  <c r="S59" i="46"/>
  <c r="T59" i="44" s="1"/>
  <c r="S58" i="46"/>
  <c r="T58" i="44" s="1"/>
  <c r="S144" i="46"/>
  <c r="S56" i="46"/>
  <c r="T56" i="44" s="1"/>
  <c r="S48" i="47"/>
  <c r="T48" i="66" s="1"/>
  <c r="S46" i="47"/>
  <c r="T46" i="66" s="1"/>
  <c r="S42" i="47"/>
  <c r="T42" i="66" s="1"/>
  <c r="S41" i="47"/>
  <c r="T41" i="66" s="1"/>
  <c r="S37" i="47"/>
  <c r="T37" i="66" s="1"/>
  <c r="S36" i="47"/>
  <c r="T36" i="66" s="1"/>
  <c r="S35" i="47"/>
  <c r="T35" i="66" s="1"/>
  <c r="S34" i="47"/>
  <c r="T34" i="66" s="1"/>
  <c r="S33" i="47"/>
  <c r="T33" i="66" s="1"/>
  <c r="S32" i="47"/>
  <c r="T32" i="66" s="1"/>
  <c r="S24" i="47"/>
  <c r="T24" i="66" s="1"/>
  <c r="S23" i="47"/>
  <c r="T23" i="66" s="1"/>
  <c r="S22" i="47"/>
  <c r="T22" i="66" s="1"/>
  <c r="S21" i="47"/>
  <c r="T21" i="66" s="1"/>
  <c r="S20" i="47"/>
  <c r="T20" i="66" s="1"/>
  <c r="S17" i="47"/>
  <c r="T17" i="66" s="1"/>
  <c r="S15" i="47"/>
  <c r="T15" i="66" s="1"/>
  <c r="S14" i="47"/>
  <c r="T14" i="66" s="1"/>
  <c r="S61" i="46"/>
  <c r="T61" i="44" s="1"/>
  <c r="S68" i="46"/>
  <c r="T68" i="44" s="1"/>
  <c r="S97" i="46"/>
  <c r="T97" i="44" s="1"/>
  <c r="Q57" i="46"/>
  <c r="E92" i="46"/>
  <c r="S16" i="47"/>
  <c r="T16" i="66" s="1"/>
  <c r="S159" i="45"/>
  <c r="S158" i="45"/>
  <c r="S154" i="45"/>
  <c r="S97" i="45"/>
  <c r="S96" i="45"/>
  <c r="S91" i="45"/>
  <c r="S90" i="45"/>
  <c r="S89" i="45"/>
  <c r="S88" i="45"/>
  <c r="S87" i="45"/>
  <c r="S86" i="45"/>
  <c r="S85" i="45"/>
  <c r="S83" i="45"/>
  <c r="S82" i="45"/>
  <c r="S81" i="45"/>
  <c r="S80" i="45"/>
  <c r="S79" i="45"/>
  <c r="S78" i="45"/>
  <c r="S77" i="45"/>
  <c r="S76" i="45"/>
  <c r="S46" i="45"/>
  <c r="T49" i="45"/>
  <c r="T72" i="45"/>
  <c r="T97" i="45"/>
  <c r="T96" i="45"/>
  <c r="T159" i="45"/>
  <c r="T160" i="45"/>
  <c r="T158" i="45"/>
  <c r="T154" i="45"/>
  <c r="T69" i="44" l="1"/>
  <c r="AB69" i="46"/>
  <c r="S70" i="46"/>
  <c r="T70" i="44" s="1"/>
  <c r="B37" i="68"/>
  <c r="U36" i="47"/>
  <c r="V36" i="47"/>
  <c r="W36" i="47"/>
  <c r="X36" i="47"/>
  <c r="Y36" i="47"/>
  <c r="Z36" i="47"/>
  <c r="AA36" i="47"/>
  <c r="AB36" i="47"/>
  <c r="AC36" i="47"/>
  <c r="AD36" i="47"/>
  <c r="AE36" i="47"/>
  <c r="AF36" i="47"/>
  <c r="AG36" i="47"/>
  <c r="AH36" i="47"/>
  <c r="AI36" i="47"/>
  <c r="T36" i="47"/>
  <c r="S90" i="46"/>
  <c r="T90" i="44" s="1"/>
  <c r="AJ36" i="47" l="1"/>
  <c r="S89" i="46" l="1"/>
  <c r="T89" i="44" s="1"/>
  <c r="AD43" i="75" l="1"/>
  <c r="B43" i="78"/>
  <c r="B15" i="78"/>
  <c r="H173" i="78" l="1"/>
  <c r="B14" i="78" l="1"/>
  <c r="S86" i="46" l="1"/>
  <c r="T86" i="44" s="1"/>
  <c r="T93" i="45"/>
  <c r="U93" i="45" s="1"/>
  <c r="T74" i="45"/>
  <c r="U74" i="45" s="1"/>
  <c r="T73" i="45"/>
  <c r="U73" i="45" s="1"/>
  <c r="T55" i="45"/>
  <c r="U55" i="45" s="1"/>
  <c r="T54" i="45"/>
  <c r="U54" i="45" s="1"/>
  <c r="T52" i="45"/>
  <c r="U52" i="45" s="1"/>
  <c r="T51" i="45"/>
  <c r="U51" i="45" s="1"/>
  <c r="T44" i="45"/>
  <c r="U44" i="45" s="1"/>
  <c r="T40" i="45"/>
  <c r="U40" i="45" s="1"/>
  <c r="T39" i="45"/>
  <c r="U39" i="45" s="1"/>
  <c r="T30" i="45"/>
  <c r="U30" i="45" s="1"/>
  <c r="T18" i="45"/>
  <c r="U18" i="45" s="1"/>
  <c r="T91" i="45"/>
  <c r="T87" i="45"/>
  <c r="T85" i="45"/>
  <c r="T82" i="45"/>
  <c r="T81" i="45"/>
  <c r="T80" i="45"/>
  <c r="T79" i="45"/>
  <c r="T78" i="45"/>
  <c r="T77" i="45"/>
  <c r="T76" i="45"/>
  <c r="T71" i="45"/>
  <c r="T69" i="45"/>
  <c r="T66" i="45"/>
  <c r="T64" i="45"/>
  <c r="T63" i="45"/>
  <c r="T61" i="45"/>
  <c r="T59" i="45"/>
  <c r="T58" i="45"/>
  <c r="T56" i="45"/>
  <c r="T83" i="45"/>
  <c r="T70" i="45"/>
  <c r="T88" i="45"/>
  <c r="T60" i="45"/>
  <c r="T68" i="45" l="1"/>
  <c r="T67" i="45"/>
  <c r="T90" i="45"/>
  <c r="T89" i="45" l="1"/>
  <c r="T86" i="45"/>
  <c r="T98" i="45" l="1"/>
  <c r="T92" i="45" l="1"/>
  <c r="T75" i="45" l="1"/>
  <c r="T57" i="45" l="1"/>
  <c r="T62" i="45"/>
  <c r="T84" i="45"/>
  <c r="T46" i="45" l="1"/>
  <c r="T48" i="45"/>
  <c r="U48" i="45" s="1"/>
  <c r="T94" i="45" l="1"/>
  <c r="T36" i="45" l="1"/>
  <c r="U36" i="45" s="1"/>
  <c r="T35" i="45"/>
  <c r="U35" i="45" s="1"/>
  <c r="T37" i="45"/>
  <c r="U37" i="45" s="1"/>
  <c r="T32" i="45"/>
  <c r="U32" i="45" s="1"/>
  <c r="T33" i="45"/>
  <c r="U33" i="45" s="1"/>
  <c r="T34" i="45"/>
  <c r="U34" i="45" s="1"/>
  <c r="T41" i="45"/>
  <c r="U41" i="45" s="1"/>
  <c r="T42" i="45"/>
  <c r="U42" i="45" s="1"/>
  <c r="T22" i="45" l="1"/>
  <c r="U22" i="45" s="1"/>
  <c r="T23" i="45"/>
  <c r="U23" i="45" s="1"/>
  <c r="T24" i="45"/>
  <c r="U24" i="45" s="1"/>
  <c r="T26" i="45"/>
  <c r="U26" i="45" s="1"/>
  <c r="T20" i="45"/>
  <c r="U20" i="45" s="1"/>
  <c r="T21" i="45"/>
  <c r="U21" i="45" s="1"/>
  <c r="T15" i="45"/>
  <c r="U15" i="45" s="1"/>
  <c r="T16" i="45"/>
  <c r="U16" i="45" s="1"/>
  <c r="T17" i="45"/>
  <c r="U17" i="45" s="1"/>
  <c r="T31" i="45"/>
  <c r="T43" i="45"/>
  <c r="T14" i="45" l="1"/>
  <c r="U14" i="45" s="1"/>
  <c r="T19" i="45"/>
  <c r="T13" i="45" l="1"/>
  <c r="T25" i="45" l="1"/>
  <c r="T29" i="45" l="1"/>
  <c r="T38" i="45" l="1"/>
  <c r="T45" i="45" l="1"/>
  <c r="T47" i="45" l="1"/>
  <c r="T53" i="45" l="1"/>
  <c r="T50" i="45" l="1"/>
  <c r="U50" i="45" s="1"/>
  <c r="T65" i="45" l="1"/>
  <c r="F92" i="49" l="1"/>
  <c r="F95" i="49"/>
  <c r="F94" i="49"/>
  <c r="F93" i="49"/>
  <c r="F90" i="49"/>
  <c r="F91" i="49"/>
  <c r="F89" i="49"/>
  <c r="F88" i="49"/>
  <c r="F86" i="49"/>
  <c r="F85" i="49"/>
  <c r="F84" i="49"/>
  <c r="F87" i="49"/>
  <c r="F83" i="49"/>
  <c r="F82" i="49"/>
  <c r="F81" i="49"/>
  <c r="B67" i="68"/>
  <c r="B73" i="68"/>
  <c r="B76" i="68"/>
  <c r="B72" i="68"/>
  <c r="B75" i="68"/>
  <c r="B78" i="68"/>
  <c r="G50" i="68"/>
  <c r="G53" i="68"/>
  <c r="G46" i="68"/>
  <c r="H35" i="68"/>
  <c r="H34" i="68"/>
  <c r="H31" i="68"/>
  <c r="H25" i="68"/>
  <c r="H32" i="68"/>
  <c r="H27" i="68"/>
  <c r="H23" i="68"/>
  <c r="H30" i="68"/>
  <c r="E28" i="68"/>
  <c r="E35" i="68"/>
  <c r="E34" i="68"/>
  <c r="E31" i="68"/>
  <c r="E25" i="68"/>
  <c r="E32" i="68"/>
  <c r="E27" i="68"/>
  <c r="E23" i="68"/>
  <c r="E30" i="68"/>
  <c r="B28" i="68"/>
  <c r="B33" i="68"/>
  <c r="S163" i="77"/>
  <c r="S162" i="77"/>
  <c r="S158" i="77"/>
  <c r="U159" i="45"/>
  <c r="U158" i="45"/>
  <c r="U154" i="45"/>
  <c r="U97" i="45"/>
  <c r="U96" i="45"/>
  <c r="U91" i="45"/>
  <c r="U90" i="45"/>
  <c r="U89" i="45"/>
  <c r="U88" i="45"/>
  <c r="U87" i="45"/>
  <c r="U86" i="45"/>
  <c r="U85" i="45"/>
  <c r="U83" i="45"/>
  <c r="U82" i="45"/>
  <c r="U81" i="45"/>
  <c r="U80" i="45"/>
  <c r="U79" i="45"/>
  <c r="U78" i="45"/>
  <c r="U77" i="45"/>
  <c r="U76" i="45"/>
  <c r="U71" i="45"/>
  <c r="U70" i="45"/>
  <c r="U69" i="45"/>
  <c r="U68" i="45"/>
  <c r="U67" i="45"/>
  <c r="U66" i="45"/>
  <c r="U64" i="45"/>
  <c r="U63" i="45"/>
  <c r="U61" i="45"/>
  <c r="U60" i="45"/>
  <c r="U59" i="45"/>
  <c r="U58" i="45"/>
  <c r="U56" i="45"/>
  <c r="U46" i="45"/>
  <c r="T148" i="44"/>
  <c r="T147" i="44"/>
  <c r="S120" i="44" l="1"/>
  <c r="G60" i="68"/>
  <c r="B39" i="68"/>
  <c r="D62" i="46"/>
  <c r="I150" i="46"/>
  <c r="E62" i="74" l="1"/>
  <c r="F62" i="74"/>
  <c r="G62" i="74"/>
  <c r="H62" i="74"/>
  <c r="I62" i="74"/>
  <c r="J62" i="74"/>
  <c r="K62" i="74"/>
  <c r="L62" i="74"/>
  <c r="M62" i="74"/>
  <c r="N62" i="74"/>
  <c r="O62" i="74"/>
  <c r="P62" i="74"/>
  <c r="Q62" i="74"/>
  <c r="R62" i="74"/>
  <c r="D62" i="74"/>
  <c r="I92" i="46" l="1"/>
  <c r="B38" i="78"/>
  <c r="B10" i="78"/>
  <c r="D98" i="44" l="1"/>
  <c r="E98" i="44"/>
  <c r="F98" i="44"/>
  <c r="G98" i="44"/>
  <c r="H98" i="44"/>
  <c r="I98" i="44"/>
  <c r="J98" i="44"/>
  <c r="K98" i="44"/>
  <c r="L98" i="44"/>
  <c r="M98" i="44"/>
  <c r="N98" i="44"/>
  <c r="O98" i="44"/>
  <c r="P98" i="44"/>
  <c r="Q98" i="44"/>
  <c r="R98" i="44"/>
  <c r="B8" i="32" l="1"/>
  <c r="C8" i="32"/>
  <c r="I8" i="32" l="1"/>
  <c r="J8" i="32" s="1"/>
  <c r="S143" i="44" l="1"/>
  <c r="T143" i="44" s="1"/>
  <c r="U14" i="66"/>
  <c r="U15" i="66"/>
  <c r="U16" i="66"/>
  <c r="E92" i="45"/>
  <c r="F92" i="45"/>
  <c r="G92" i="45"/>
  <c r="H92" i="45"/>
  <c r="I92" i="45"/>
  <c r="J92" i="45"/>
  <c r="K92" i="45"/>
  <c r="L92" i="45"/>
  <c r="M92" i="45"/>
  <c r="N92" i="45"/>
  <c r="O92" i="45"/>
  <c r="P92" i="45"/>
  <c r="Q92" i="45"/>
  <c r="R92" i="45"/>
  <c r="D92" i="45"/>
  <c r="K71" i="80"/>
  <c r="K70" i="80"/>
  <c r="K69" i="80"/>
  <c r="K68" i="80"/>
  <c r="K67" i="80"/>
  <c r="K66" i="80"/>
  <c r="K65" i="80"/>
  <c r="K64" i="80"/>
  <c r="K63" i="80"/>
  <c r="K11" i="80"/>
  <c r="K10" i="80"/>
  <c r="K9" i="80"/>
  <c r="K8" i="80"/>
  <c r="K7" i="80"/>
  <c r="K6" i="80"/>
  <c r="K5" i="80"/>
  <c r="K4" i="80"/>
  <c r="K3" i="80"/>
  <c r="I69" i="80"/>
  <c r="I68" i="80"/>
  <c r="I67" i="80"/>
  <c r="I66" i="80"/>
  <c r="M66" i="80" s="1"/>
  <c r="I65" i="80"/>
  <c r="I71" i="80"/>
  <c r="I70" i="80"/>
  <c r="I64" i="80"/>
  <c r="I63" i="80"/>
  <c r="D83" i="80"/>
  <c r="D82" i="80"/>
  <c r="D81" i="80"/>
  <c r="D80" i="80"/>
  <c r="D79" i="80"/>
  <c r="D78" i="80"/>
  <c r="D77" i="80"/>
  <c r="D76" i="80"/>
  <c r="D75" i="80"/>
  <c r="D71" i="80"/>
  <c r="D70" i="80"/>
  <c r="D69" i="80"/>
  <c r="D68" i="80"/>
  <c r="D67" i="80"/>
  <c r="D66" i="80"/>
  <c r="D65" i="80"/>
  <c r="D64" i="80"/>
  <c r="D63" i="80"/>
  <c r="D59" i="80"/>
  <c r="D58" i="80"/>
  <c r="D57" i="80"/>
  <c r="D56" i="80"/>
  <c r="D55" i="80"/>
  <c r="D54" i="80"/>
  <c r="D53" i="80"/>
  <c r="D52" i="80"/>
  <c r="D51" i="80"/>
  <c r="D47" i="80"/>
  <c r="D46" i="80"/>
  <c r="D45" i="80"/>
  <c r="D44" i="80"/>
  <c r="D43" i="80"/>
  <c r="D42" i="80"/>
  <c r="D41" i="80"/>
  <c r="D40" i="80"/>
  <c r="D39" i="80"/>
  <c r="D24" i="80"/>
  <c r="D23" i="80"/>
  <c r="D22" i="80"/>
  <c r="D21" i="80"/>
  <c r="D20" i="80"/>
  <c r="D19" i="80"/>
  <c r="D18" i="80"/>
  <c r="D17" i="80"/>
  <c r="F17" i="80" s="1"/>
  <c r="D16" i="80"/>
  <c r="D15" i="80"/>
  <c r="D4" i="80"/>
  <c r="D5" i="80"/>
  <c r="D6" i="80"/>
  <c r="D7" i="80"/>
  <c r="D8" i="80"/>
  <c r="D9" i="80"/>
  <c r="D10" i="80"/>
  <c r="D11" i="80"/>
  <c r="D3" i="80"/>
  <c r="B20" i="79"/>
  <c r="B19" i="79"/>
  <c r="B18" i="79"/>
  <c r="B17" i="79"/>
  <c r="B16" i="79"/>
  <c r="B15" i="79"/>
  <c r="B14" i="79"/>
  <c r="B13" i="79"/>
  <c r="B10" i="79"/>
  <c r="B9" i="79"/>
  <c r="B8" i="79"/>
  <c r="B7" i="79"/>
  <c r="B6" i="79"/>
  <c r="B5" i="79"/>
  <c r="B4" i="79"/>
  <c r="B3" i="79"/>
  <c r="M65" i="80" l="1"/>
  <c r="M64" i="80"/>
  <c r="M67" i="80"/>
  <c r="M69" i="80"/>
  <c r="M70" i="80"/>
  <c r="M68" i="80"/>
  <c r="M63" i="80"/>
  <c r="M71" i="80"/>
  <c r="I72" i="80"/>
  <c r="K72" i="80"/>
  <c r="K12" i="80"/>
  <c r="D12" i="80"/>
  <c r="D25" i="80"/>
  <c r="D60" i="80"/>
  <c r="D48" i="80"/>
  <c r="D72" i="80"/>
  <c r="D84" i="80"/>
  <c r="M72" i="80" l="1"/>
  <c r="B71" i="80"/>
  <c r="B70" i="80"/>
  <c r="B69" i="80"/>
  <c r="B68" i="80"/>
  <c r="B67" i="80"/>
  <c r="B66" i="80"/>
  <c r="B65" i="80"/>
  <c r="B64" i="80"/>
  <c r="B63" i="80"/>
  <c r="B11" i="80"/>
  <c r="F11" i="80" s="1"/>
  <c r="B10" i="80"/>
  <c r="F10" i="80" s="1"/>
  <c r="B9" i="80"/>
  <c r="F9" i="80" s="1"/>
  <c r="B8" i="80"/>
  <c r="F8" i="80" s="1"/>
  <c r="B7" i="80"/>
  <c r="F7" i="80" s="1"/>
  <c r="B6" i="80"/>
  <c r="F6" i="80" s="1"/>
  <c r="B5" i="80"/>
  <c r="F5" i="80" s="1"/>
  <c r="B4" i="80"/>
  <c r="F4" i="80" s="1"/>
  <c r="B3" i="80"/>
  <c r="F3" i="80" s="1"/>
  <c r="B6" i="78"/>
  <c r="C4" i="55"/>
  <c r="B4" i="55"/>
  <c r="N62" i="46"/>
  <c r="O62" i="46"/>
  <c r="F12" i="80" l="1"/>
  <c r="B72" i="80"/>
  <c r="B12" i="80"/>
  <c r="I4" i="55"/>
  <c r="J4" i="55" s="1"/>
  <c r="U73" i="77" l="1"/>
  <c r="U74" i="77"/>
  <c r="U93" i="77"/>
  <c r="P65" i="46" l="1"/>
  <c r="T72" i="76" l="1"/>
  <c r="T91" i="76"/>
  <c r="T18" i="76"/>
  <c r="T28" i="76"/>
  <c r="T37" i="76"/>
  <c r="T38" i="76"/>
  <c r="T42" i="76"/>
  <c r="D449" i="49" l="1"/>
  <c r="C449" i="49"/>
  <c r="B449" i="49"/>
  <c r="D448" i="49"/>
  <c r="C448" i="49"/>
  <c r="B448" i="49"/>
  <c r="E449" i="49" l="1"/>
  <c r="E448" i="49"/>
  <c r="F448" i="49" s="1"/>
  <c r="D447" i="49"/>
  <c r="C447" i="49"/>
  <c r="B447" i="49"/>
  <c r="D446" i="49"/>
  <c r="C446" i="49"/>
  <c r="B446" i="49"/>
  <c r="D445" i="49"/>
  <c r="C445" i="49"/>
  <c r="B445" i="49"/>
  <c r="D444" i="49"/>
  <c r="C444" i="49"/>
  <c r="B444" i="49"/>
  <c r="D443" i="49"/>
  <c r="C443" i="49"/>
  <c r="B443" i="49"/>
  <c r="D442" i="49"/>
  <c r="C442" i="49"/>
  <c r="B442" i="49"/>
  <c r="D441" i="49"/>
  <c r="C441" i="49"/>
  <c r="B441" i="49"/>
  <c r="D440" i="49"/>
  <c r="C440" i="49"/>
  <c r="B440" i="49"/>
  <c r="D439" i="49"/>
  <c r="D438" i="49"/>
  <c r="C438" i="49"/>
  <c r="B438" i="49"/>
  <c r="E442" i="49" l="1"/>
  <c r="F442" i="49" s="1"/>
  <c r="E444" i="49"/>
  <c r="F444" i="49" s="1"/>
  <c r="E440" i="49"/>
  <c r="F440" i="49" s="1"/>
  <c r="E445" i="49"/>
  <c r="F445" i="49" s="1"/>
  <c r="E438" i="49"/>
  <c r="F438" i="49" s="1"/>
  <c r="E447" i="49"/>
  <c r="F447" i="49" s="1"/>
  <c r="E441" i="49"/>
  <c r="F441" i="49" s="1"/>
  <c r="E443" i="49"/>
  <c r="F443" i="49" s="1"/>
  <c r="E446" i="49"/>
  <c r="F446" i="49" s="1"/>
  <c r="D437" i="49"/>
  <c r="C437" i="49"/>
  <c r="B437" i="49"/>
  <c r="D436" i="49"/>
  <c r="C436" i="49"/>
  <c r="B436" i="49"/>
  <c r="D435" i="49"/>
  <c r="C435" i="49"/>
  <c r="B435" i="49"/>
  <c r="B407" i="49"/>
  <c r="B406" i="49"/>
  <c r="B405" i="49"/>
  <c r="B404" i="49"/>
  <c r="B403" i="49"/>
  <c r="B402" i="49"/>
  <c r="B401" i="49"/>
  <c r="B400" i="49"/>
  <c r="B399" i="49"/>
  <c r="B398" i="49"/>
  <c r="B397" i="49"/>
  <c r="B396" i="49"/>
  <c r="B395" i="49"/>
  <c r="B394" i="49"/>
  <c r="E437" i="49" l="1"/>
  <c r="F437" i="49" s="1"/>
  <c r="E436" i="49"/>
  <c r="F436" i="49" s="1"/>
  <c r="E435" i="49"/>
  <c r="F435" i="49" s="1"/>
  <c r="B393" i="49"/>
  <c r="B409" i="49" s="1"/>
  <c r="F331" i="49"/>
  <c r="D331" i="49"/>
  <c r="F330" i="49"/>
  <c r="D330" i="49"/>
  <c r="D451" i="49" l="1"/>
  <c r="F329" i="49"/>
  <c r="D329" i="49"/>
  <c r="F328" i="49"/>
  <c r="D328" i="49"/>
  <c r="F327" i="49"/>
  <c r="D327" i="49"/>
  <c r="F326" i="49"/>
  <c r="D326" i="49"/>
  <c r="F325" i="49"/>
  <c r="D325" i="49"/>
  <c r="F324" i="49"/>
  <c r="D324" i="49"/>
  <c r="F323" i="49"/>
  <c r="D323" i="49"/>
  <c r="F322" i="49"/>
  <c r="D322" i="49"/>
  <c r="F321" i="49"/>
  <c r="D321" i="49"/>
  <c r="F320" i="49"/>
  <c r="D320" i="49"/>
  <c r="F319" i="49"/>
  <c r="D319" i="49"/>
  <c r="F318" i="49"/>
  <c r="D318" i="49"/>
  <c r="F317" i="49"/>
  <c r="D317" i="49"/>
  <c r="B290" i="49"/>
  <c r="B287" i="49"/>
  <c r="B292" i="49"/>
  <c r="B288" i="49"/>
  <c r="B289" i="49"/>
  <c r="B283" i="49"/>
  <c r="B291" i="49"/>
  <c r="B285" i="49"/>
  <c r="F332" i="49" l="1"/>
  <c r="D332" i="49"/>
  <c r="B284" i="49"/>
  <c r="B286" i="49"/>
  <c r="B281" i="49"/>
  <c r="B282" i="49"/>
  <c r="B280" i="49"/>
  <c r="B279" i="49"/>
  <c r="B278" i="49"/>
  <c r="H143" i="49"/>
  <c r="B294" i="49" l="1"/>
  <c r="C95" i="49" l="1"/>
  <c r="C94" i="49"/>
  <c r="C92" i="49"/>
  <c r="C89" i="49"/>
  <c r="C91" i="49"/>
  <c r="C93" i="49"/>
  <c r="C84" i="49"/>
  <c r="C90" i="49"/>
  <c r="C86" i="49"/>
  <c r="C85" i="49"/>
  <c r="C88" i="49"/>
  <c r="C87" i="49"/>
  <c r="C83" i="49"/>
  <c r="C82" i="49"/>
  <c r="C81" i="49"/>
  <c r="H74" i="49"/>
  <c r="H64" i="49"/>
  <c r="H67" i="49"/>
  <c r="H61" i="49"/>
  <c r="H75" i="49"/>
  <c r="H68" i="49"/>
  <c r="H65" i="49"/>
  <c r="H63" i="49"/>
  <c r="H72" i="49"/>
  <c r="H71" i="49"/>
  <c r="H69" i="49"/>
  <c r="H62" i="49"/>
  <c r="H73" i="49"/>
  <c r="C96" i="49" l="1"/>
  <c r="H70" i="49"/>
  <c r="H66" i="49"/>
  <c r="K58" i="49"/>
  <c r="H76" i="49" l="1"/>
  <c r="M54" i="49" l="1"/>
  <c r="B54" i="49"/>
  <c r="M51" i="49"/>
  <c r="B51" i="49"/>
  <c r="M56" i="49"/>
  <c r="B56" i="49"/>
  <c r="O51" i="49" l="1"/>
  <c r="M52" i="49" l="1"/>
  <c r="B52" i="49"/>
  <c r="M53" i="49"/>
  <c r="B53" i="49"/>
  <c r="M47" i="49"/>
  <c r="B47" i="49"/>
  <c r="M55" i="49"/>
  <c r="B55" i="49"/>
  <c r="O55" i="49" s="1"/>
  <c r="M49" i="49"/>
  <c r="B49" i="49"/>
  <c r="M48" i="49"/>
  <c r="B48" i="49"/>
  <c r="M50" i="49"/>
  <c r="B50" i="49"/>
  <c r="M45" i="49"/>
  <c r="O52" i="49" l="1"/>
  <c r="O49" i="49"/>
  <c r="O53" i="49"/>
  <c r="O54" i="49"/>
  <c r="O56" i="49"/>
  <c r="O47" i="49"/>
  <c r="O48" i="49"/>
  <c r="O50" i="49"/>
  <c r="B45" i="49"/>
  <c r="O46" i="49" s="1"/>
  <c r="M46" i="49"/>
  <c r="B46" i="49"/>
  <c r="M44" i="49"/>
  <c r="B44" i="49"/>
  <c r="M43" i="49"/>
  <c r="B43" i="49"/>
  <c r="M42" i="49"/>
  <c r="B42" i="49"/>
  <c r="F40" i="49"/>
  <c r="D40" i="49"/>
  <c r="C40" i="49"/>
  <c r="K39" i="49"/>
  <c r="K40" i="49" s="1"/>
  <c r="O45" i="49" l="1"/>
  <c r="O42" i="49"/>
  <c r="O44" i="49"/>
  <c r="M57" i="49"/>
  <c r="H46" i="49" s="1"/>
  <c r="O43" i="49"/>
  <c r="B57" i="49"/>
  <c r="G45" i="49" s="1"/>
  <c r="H42" i="49" l="1"/>
  <c r="G56" i="49"/>
  <c r="G54" i="49"/>
  <c r="G51" i="49"/>
  <c r="G49" i="49"/>
  <c r="G55" i="49"/>
  <c r="G48" i="49"/>
  <c r="G52" i="49"/>
  <c r="G53" i="49"/>
  <c r="G47" i="49"/>
  <c r="G44" i="49"/>
  <c r="G46" i="49"/>
  <c r="G43" i="49"/>
  <c r="G50" i="49"/>
  <c r="H51" i="49"/>
  <c r="H54" i="49"/>
  <c r="H56" i="49"/>
  <c r="H55" i="49"/>
  <c r="H50" i="49"/>
  <c r="H43" i="49"/>
  <c r="H47" i="49"/>
  <c r="H52" i="49"/>
  <c r="H45" i="49"/>
  <c r="H53" i="49"/>
  <c r="H48" i="49"/>
  <c r="H49" i="49"/>
  <c r="G42" i="49"/>
  <c r="H44" i="49"/>
  <c r="H57" i="49" l="1"/>
  <c r="G57" i="49"/>
  <c r="C8" i="55" l="1"/>
  <c r="B8" i="55"/>
  <c r="C5" i="55"/>
  <c r="B5" i="55"/>
  <c r="C9" i="55"/>
  <c r="B9" i="55"/>
  <c r="C6" i="55"/>
  <c r="B6" i="55"/>
  <c r="C7" i="55" l="1"/>
  <c r="B7" i="55"/>
  <c r="C3" i="55"/>
  <c r="B3" i="55"/>
  <c r="C11" i="32" l="1"/>
  <c r="B11" i="32"/>
  <c r="C10" i="32"/>
  <c r="B10" i="32"/>
  <c r="C9" i="32"/>
  <c r="B9" i="32"/>
  <c r="I9" i="32" l="1"/>
  <c r="J9" i="32" s="1"/>
  <c r="I11" i="32"/>
  <c r="C6" i="32"/>
  <c r="B6" i="32"/>
  <c r="C7" i="32"/>
  <c r="B7" i="32"/>
  <c r="C5" i="32"/>
  <c r="B5" i="32"/>
  <c r="C4" i="32"/>
  <c r="B4" i="32"/>
  <c r="I5" i="32" l="1"/>
  <c r="J5" i="32" s="1"/>
  <c r="I6" i="32"/>
  <c r="I4" i="32"/>
  <c r="J4" i="32" s="1"/>
  <c r="C3" i="32"/>
  <c r="C12" i="32" s="1"/>
  <c r="B3" i="32"/>
  <c r="B77" i="68"/>
  <c r="B69" i="68"/>
  <c r="B74" i="68"/>
  <c r="B79" i="68"/>
  <c r="B71" i="68"/>
  <c r="B68" i="68"/>
  <c r="B65" i="68"/>
  <c r="B70" i="68"/>
  <c r="G44" i="68"/>
  <c r="G58" i="68"/>
  <c r="G56" i="68"/>
  <c r="G48" i="68"/>
  <c r="G55" i="68"/>
  <c r="G45" i="68"/>
  <c r="G52" i="68"/>
  <c r="G51" i="68"/>
  <c r="G57" i="68"/>
  <c r="G54" i="68"/>
  <c r="G49" i="68"/>
  <c r="G47" i="68"/>
  <c r="G59" i="68" l="1"/>
  <c r="G4" i="55"/>
  <c r="G3" i="32"/>
  <c r="I3" i="32"/>
  <c r="J3" i="32" s="1"/>
  <c r="C10" i="55"/>
  <c r="G7" i="55"/>
  <c r="G10" i="32"/>
  <c r="G11" i="32"/>
  <c r="G7" i="32"/>
  <c r="G6" i="32"/>
  <c r="G5" i="32"/>
  <c r="G9" i="32"/>
  <c r="G4" i="32"/>
  <c r="B12" i="32"/>
  <c r="H26" i="68"/>
  <c r="E26" i="68"/>
  <c r="B35" i="68"/>
  <c r="H37" i="68"/>
  <c r="E37" i="68"/>
  <c r="B36" i="68"/>
  <c r="B23" i="68"/>
  <c r="B34" i="68"/>
  <c r="B32" i="68"/>
  <c r="B29" i="68"/>
  <c r="H33" i="68"/>
  <c r="E33" i="68"/>
  <c r="B31" i="68"/>
  <c r="H29" i="68"/>
  <c r="E29" i="68"/>
  <c r="B30" i="68"/>
  <c r="H28" i="68"/>
  <c r="B27" i="68"/>
  <c r="H24" i="68"/>
  <c r="E24" i="68"/>
  <c r="B25" i="68"/>
  <c r="B24" i="68"/>
  <c r="B26" i="68"/>
  <c r="B38" i="68" l="1"/>
  <c r="B40" i="68" s="1"/>
  <c r="G61" i="68"/>
  <c r="M59" i="68"/>
  <c r="F4" i="55"/>
  <c r="F3" i="32"/>
  <c r="J11" i="32"/>
  <c r="B10" i="55"/>
  <c r="F7" i="55"/>
  <c r="I12" i="32"/>
  <c r="J12" i="32" s="1"/>
  <c r="F10" i="32"/>
  <c r="F11" i="32"/>
  <c r="F9" i="32"/>
  <c r="F7" i="32"/>
  <c r="F4" i="32"/>
  <c r="F5" i="32"/>
  <c r="F6" i="32"/>
  <c r="C11" i="55"/>
  <c r="G10" i="55" l="1"/>
  <c r="G8" i="32"/>
  <c r="G12" i="32" s="1"/>
  <c r="B11" i="55"/>
  <c r="G6" i="55"/>
  <c r="G5" i="55"/>
  <c r="G8" i="55"/>
  <c r="G9" i="55"/>
  <c r="G3" i="55"/>
  <c r="F10" i="55" l="1"/>
  <c r="F8" i="32"/>
  <c r="F12" i="32" s="1"/>
  <c r="F6" i="55"/>
  <c r="F5" i="55"/>
  <c r="F9" i="55"/>
  <c r="F8" i="55"/>
  <c r="F3" i="55"/>
  <c r="G11" i="55"/>
  <c r="F11" i="55" l="1"/>
  <c r="G1" i="68"/>
  <c r="R190" i="77"/>
  <c r="Q190" i="77"/>
  <c r="P190" i="77"/>
  <c r="O190" i="77"/>
  <c r="N190" i="77"/>
  <c r="M190" i="77"/>
  <c r="L190" i="77"/>
  <c r="K190" i="77"/>
  <c r="J190" i="77"/>
  <c r="I190" i="77"/>
  <c r="H190" i="77"/>
  <c r="G190" i="77"/>
  <c r="F190" i="77"/>
  <c r="E190" i="77"/>
  <c r="D190" i="77"/>
  <c r="R187" i="77"/>
  <c r="Q187" i="77"/>
  <c r="P187" i="77"/>
  <c r="O187" i="77"/>
  <c r="N187" i="77"/>
  <c r="M187" i="77"/>
  <c r="L187" i="77"/>
  <c r="K187" i="77"/>
  <c r="J187" i="77"/>
  <c r="I187" i="77"/>
  <c r="H187" i="77"/>
  <c r="G187" i="77"/>
  <c r="F187" i="77"/>
  <c r="E187" i="77"/>
  <c r="D187" i="77"/>
  <c r="R186" i="77"/>
  <c r="Q186" i="77"/>
  <c r="P186" i="77"/>
  <c r="O186" i="77"/>
  <c r="N186" i="77"/>
  <c r="M186" i="77"/>
  <c r="L186" i="77"/>
  <c r="K186" i="77"/>
  <c r="J186" i="77"/>
  <c r="I186" i="77"/>
  <c r="H186" i="77"/>
  <c r="G186" i="77"/>
  <c r="F186" i="77"/>
  <c r="E186" i="77"/>
  <c r="D186" i="77"/>
  <c r="S182" i="77"/>
  <c r="R182" i="77"/>
  <c r="P182" i="77"/>
  <c r="O182" i="77"/>
  <c r="N182" i="77"/>
  <c r="L182" i="77"/>
  <c r="K182" i="77"/>
  <c r="J182" i="77"/>
  <c r="I182" i="77"/>
  <c r="H182" i="77"/>
  <c r="G182" i="77"/>
  <c r="F182" i="77"/>
  <c r="E182" i="77"/>
  <c r="D182" i="77"/>
  <c r="N188" i="77" l="1"/>
  <c r="R188" i="77"/>
  <c r="K188" i="77"/>
  <c r="O188" i="77"/>
  <c r="G188" i="77"/>
  <c r="Q188" i="77"/>
  <c r="E188" i="77"/>
  <c r="L188" i="77"/>
  <c r="F188" i="77"/>
  <c r="P188" i="77"/>
  <c r="M188" i="77"/>
  <c r="H188" i="77"/>
  <c r="R191" i="77"/>
  <c r="Q191" i="77" s="1"/>
  <c r="P191" i="77" s="1"/>
  <c r="O191" i="77" s="1"/>
  <c r="N191" i="77" s="1"/>
  <c r="M191" i="77" s="1"/>
  <c r="L191" i="77" s="1"/>
  <c r="K191" i="77" s="1"/>
  <c r="J191" i="77" s="1"/>
  <c r="I191" i="77" s="1"/>
  <c r="H191" i="77" s="1"/>
  <c r="G191" i="77" s="1"/>
  <c r="F191" i="77" s="1"/>
  <c r="E191" i="77" s="1"/>
  <c r="D191" i="77" s="1"/>
  <c r="J188" i="77"/>
  <c r="I188" i="77"/>
  <c r="D188" i="77"/>
  <c r="R176" i="77"/>
  <c r="P176" i="77"/>
  <c r="O176" i="77"/>
  <c r="N176" i="77"/>
  <c r="M176" i="77"/>
  <c r="L176" i="77"/>
  <c r="K176" i="77"/>
  <c r="J176" i="77"/>
  <c r="I176" i="77"/>
  <c r="H176" i="77"/>
  <c r="G176" i="77"/>
  <c r="F176" i="77"/>
  <c r="E176" i="77"/>
  <c r="D176" i="77"/>
  <c r="R175" i="77"/>
  <c r="P175" i="77"/>
  <c r="O175" i="77"/>
  <c r="N175" i="77"/>
  <c r="M175" i="77"/>
  <c r="L175" i="77"/>
  <c r="K175" i="77"/>
  <c r="J175" i="77"/>
  <c r="I175" i="77"/>
  <c r="H175" i="77"/>
  <c r="G175" i="77"/>
  <c r="F175" i="77"/>
  <c r="E175" i="77"/>
  <c r="D175" i="77"/>
  <c r="S172" i="77"/>
  <c r="R172" i="77"/>
  <c r="P172" i="77"/>
  <c r="O172" i="77"/>
  <c r="N172" i="77"/>
  <c r="M172" i="77"/>
  <c r="L172" i="77"/>
  <c r="K172" i="77"/>
  <c r="J172" i="77"/>
  <c r="I172" i="77"/>
  <c r="H172" i="77"/>
  <c r="G172" i="77"/>
  <c r="F172" i="77"/>
  <c r="E172" i="77"/>
  <c r="D172" i="77"/>
  <c r="S169" i="77"/>
  <c r="R169" i="77"/>
  <c r="P169" i="77"/>
  <c r="O169" i="77"/>
  <c r="N169" i="77"/>
  <c r="L169" i="77"/>
  <c r="K169" i="77"/>
  <c r="J169" i="77"/>
  <c r="I169" i="77"/>
  <c r="H169" i="77"/>
  <c r="G169" i="77"/>
  <c r="F169" i="77"/>
  <c r="E169" i="77"/>
  <c r="D169" i="77"/>
  <c r="S168" i="77"/>
  <c r="R168" i="77"/>
  <c r="P168" i="77"/>
  <c r="O168" i="77"/>
  <c r="N168" i="77"/>
  <c r="L168" i="77"/>
  <c r="K168" i="77"/>
  <c r="J168" i="77"/>
  <c r="I168" i="77"/>
  <c r="H168" i="77"/>
  <c r="G168" i="77"/>
  <c r="F168" i="77"/>
  <c r="E168" i="77"/>
  <c r="D168" i="77"/>
  <c r="R164" i="77"/>
  <c r="R184" i="77" s="1"/>
  <c r="Q164" i="77"/>
  <c r="P164" i="77"/>
  <c r="P177" i="77" s="1"/>
  <c r="O164" i="77"/>
  <c r="O177" i="77" s="1"/>
  <c r="N164" i="77"/>
  <c r="N177" i="77" s="1"/>
  <c r="M164" i="77"/>
  <c r="M177" i="77" s="1"/>
  <c r="L164" i="77"/>
  <c r="L177" i="77" s="1"/>
  <c r="K164" i="77"/>
  <c r="K177" i="77" s="1"/>
  <c r="J164" i="77"/>
  <c r="J177" i="77" s="1"/>
  <c r="I164" i="77"/>
  <c r="I177" i="77" s="1"/>
  <c r="H164" i="77"/>
  <c r="H177" i="77" s="1"/>
  <c r="G164" i="77"/>
  <c r="G177" i="77" s="1"/>
  <c r="F164" i="77"/>
  <c r="F177" i="77" s="1"/>
  <c r="E164" i="77"/>
  <c r="E177" i="77" s="1"/>
  <c r="D164" i="77"/>
  <c r="D177" i="77" s="1"/>
  <c r="T163" i="77"/>
  <c r="T162" i="77"/>
  <c r="T158" i="77"/>
  <c r="R155" i="77"/>
  <c r="P155" i="77"/>
  <c r="N155" i="77"/>
  <c r="M155" i="77"/>
  <c r="L155" i="77"/>
  <c r="K155" i="77"/>
  <c r="J155" i="77"/>
  <c r="I155" i="77"/>
  <c r="H155" i="77"/>
  <c r="G155" i="77"/>
  <c r="F155" i="77"/>
  <c r="E155" i="77"/>
  <c r="R154" i="77"/>
  <c r="P154" i="77"/>
  <c r="N154" i="77"/>
  <c r="M154" i="77"/>
  <c r="L154" i="77"/>
  <c r="K154" i="77"/>
  <c r="J154" i="77"/>
  <c r="I154" i="77"/>
  <c r="H154" i="77"/>
  <c r="G154" i="77"/>
  <c r="F154" i="77"/>
  <c r="E154" i="77"/>
  <c r="R153" i="77"/>
  <c r="P153" i="77"/>
  <c r="N153" i="77"/>
  <c r="M153" i="77"/>
  <c r="L153" i="77"/>
  <c r="K153" i="77"/>
  <c r="J153" i="77"/>
  <c r="I153" i="77"/>
  <c r="H153" i="77"/>
  <c r="G153" i="77"/>
  <c r="F153" i="77"/>
  <c r="E153" i="77"/>
  <c r="Q184" i="77" l="1"/>
  <c r="G170" i="77"/>
  <c r="D170" i="77"/>
  <c r="E170" i="77"/>
  <c r="F170" i="77"/>
  <c r="U162" i="77"/>
  <c r="S186" i="77"/>
  <c r="S188" i="77" s="1"/>
  <c r="U158" i="77"/>
  <c r="S187" i="77"/>
  <c r="U163" i="77"/>
  <c r="P184" i="77"/>
  <c r="O184" i="77" s="1"/>
  <c r="N184" i="77" s="1"/>
  <c r="M184" i="77" s="1"/>
  <c r="L184" i="77" s="1"/>
  <c r="K184" i="77" s="1"/>
  <c r="J184" i="77" s="1"/>
  <c r="I184" i="77" s="1"/>
  <c r="H184" i="77" s="1"/>
  <c r="G184" i="77" s="1"/>
  <c r="F184" i="77" s="1"/>
  <c r="E184" i="77" s="1"/>
  <c r="D184" i="77" s="1"/>
  <c r="S176" i="77"/>
  <c r="S164" i="77"/>
  <c r="J170" i="77"/>
  <c r="N170" i="77"/>
  <c r="S170" i="77"/>
  <c r="I170" i="77"/>
  <c r="K170" i="77"/>
  <c r="O170" i="77"/>
  <c r="R170" i="77"/>
  <c r="H170" i="77"/>
  <c r="L170" i="77"/>
  <c r="P170" i="77"/>
  <c r="S175" i="77"/>
  <c r="D121" i="77"/>
  <c r="S184" i="77" l="1"/>
  <c r="S189" i="77" s="1"/>
  <c r="S177" i="77"/>
  <c r="R177" i="77" s="1"/>
  <c r="S112" i="77"/>
  <c r="R112" i="77"/>
  <c r="Q112" i="77"/>
  <c r="P112" i="77"/>
  <c r="O112" i="77"/>
  <c r="N112" i="77"/>
  <c r="M112" i="77"/>
  <c r="L112" i="77"/>
  <c r="K112" i="77"/>
  <c r="J112" i="77"/>
  <c r="I112" i="77"/>
  <c r="F112" i="77"/>
  <c r="E112" i="77"/>
  <c r="S107" i="77"/>
  <c r="S103" i="77"/>
  <c r="S102" i="77"/>
  <c r="S101" i="77" s="1"/>
  <c r="R101" i="77"/>
  <c r="P101" i="77"/>
  <c r="O101" i="77"/>
  <c r="N101" i="77"/>
  <c r="M101" i="77"/>
  <c r="L101" i="77"/>
  <c r="K101" i="77"/>
  <c r="J101" i="77"/>
  <c r="I101" i="77"/>
  <c r="H101" i="77"/>
  <c r="G101" i="77"/>
  <c r="F101" i="77"/>
  <c r="E101" i="77"/>
  <c r="D101" i="77"/>
  <c r="S100" i="77"/>
  <c r="S99" i="77"/>
  <c r="R98" i="77"/>
  <c r="Q98" i="77"/>
  <c r="P98" i="77"/>
  <c r="O98" i="77"/>
  <c r="N98" i="77"/>
  <c r="L98" i="77"/>
  <c r="K98" i="77"/>
  <c r="J98" i="77"/>
  <c r="I98" i="77"/>
  <c r="H98" i="77"/>
  <c r="G98" i="77"/>
  <c r="E98" i="77"/>
  <c r="D98" i="77"/>
  <c r="M97" i="77"/>
  <c r="M98" i="77" s="1"/>
  <c r="F97" i="77"/>
  <c r="T96" i="77"/>
  <c r="BA93" i="77"/>
  <c r="AZ93" i="77"/>
  <c r="T93" i="77"/>
  <c r="W93" i="77" s="1"/>
  <c r="S97" i="77" l="1"/>
  <c r="F98" i="77"/>
  <c r="T97" i="77"/>
  <c r="U96" i="77"/>
  <c r="R91" i="77"/>
  <c r="Q91" i="77"/>
  <c r="P91" i="77"/>
  <c r="O91" i="77"/>
  <c r="N91" i="77"/>
  <c r="M91" i="77"/>
  <c r="L91" i="77"/>
  <c r="K91" i="77"/>
  <c r="J91" i="77"/>
  <c r="I91" i="77"/>
  <c r="H91" i="77"/>
  <c r="G91" i="77"/>
  <c r="F91" i="77"/>
  <c r="E91" i="77"/>
  <c r="D91" i="77"/>
  <c r="U97" i="77" l="1"/>
  <c r="S98" i="77"/>
  <c r="S91" i="77"/>
  <c r="T91" i="77"/>
  <c r="W91" i="77" l="1"/>
  <c r="R90" i="77"/>
  <c r="Q90" i="77"/>
  <c r="P90" i="77"/>
  <c r="O90" i="77"/>
  <c r="N90" i="77"/>
  <c r="M90" i="77"/>
  <c r="L90" i="77"/>
  <c r="K90" i="77"/>
  <c r="J90" i="77"/>
  <c r="BA90" i="77" s="1"/>
  <c r="I90" i="77"/>
  <c r="H90" i="77"/>
  <c r="G90" i="77"/>
  <c r="F90" i="77"/>
  <c r="E90" i="77"/>
  <c r="D90" i="77"/>
  <c r="R89" i="77"/>
  <c r="Q89" i="77"/>
  <c r="P89" i="77"/>
  <c r="O89" i="77"/>
  <c r="N89" i="77"/>
  <c r="M89" i="77"/>
  <c r="L89" i="77"/>
  <c r="K89" i="77"/>
  <c r="J89" i="77"/>
  <c r="I89" i="77"/>
  <c r="H89" i="77"/>
  <c r="G89" i="77"/>
  <c r="F89" i="77"/>
  <c r="E89" i="77"/>
  <c r="D89" i="77"/>
  <c r="R88" i="77"/>
  <c r="Q88" i="77"/>
  <c r="P88" i="77"/>
  <c r="O88" i="77"/>
  <c r="N88" i="77"/>
  <c r="M88" i="77"/>
  <c r="L88" i="77"/>
  <c r="K88" i="77"/>
  <c r="J88" i="77"/>
  <c r="I88" i="77"/>
  <c r="H88" i="77"/>
  <c r="G88" i="77"/>
  <c r="F88" i="77"/>
  <c r="E88" i="77"/>
  <c r="D88" i="77"/>
  <c r="R87" i="77"/>
  <c r="Q87" i="77"/>
  <c r="P87" i="77"/>
  <c r="O87" i="77"/>
  <c r="N87" i="77"/>
  <c r="M87" i="77"/>
  <c r="L87" i="77"/>
  <c r="K87" i="77"/>
  <c r="J87" i="77"/>
  <c r="I87" i="77"/>
  <c r="H87" i="77"/>
  <c r="G87" i="77"/>
  <c r="F87" i="77"/>
  <c r="E87" i="77"/>
  <c r="D87" i="77"/>
  <c r="R86" i="77"/>
  <c r="Q86" i="77"/>
  <c r="P86" i="77"/>
  <c r="O86" i="77"/>
  <c r="N86" i="77"/>
  <c r="M86" i="77"/>
  <c r="L86" i="77"/>
  <c r="K86" i="77"/>
  <c r="J86" i="77"/>
  <c r="BA86" i="77" s="1"/>
  <c r="I86" i="77"/>
  <c r="AZ86" i="77" s="1"/>
  <c r="H86" i="77"/>
  <c r="G86" i="77"/>
  <c r="S90" i="77" l="1"/>
  <c r="S89" i="77"/>
  <c r="S88" i="77"/>
  <c r="S87" i="77"/>
  <c r="AZ90" i="77"/>
  <c r="O181" i="77"/>
  <c r="K181" i="77"/>
  <c r="R181" i="77"/>
  <c r="P181" i="77"/>
  <c r="T90" i="77"/>
  <c r="G181" i="77"/>
  <c r="T87" i="77"/>
  <c r="T88" i="77"/>
  <c r="BA89" i="77"/>
  <c r="AZ89" i="77" s="1"/>
  <c r="H181" i="77"/>
  <c r="H92" i="77"/>
  <c r="J181" i="77"/>
  <c r="J92" i="77"/>
  <c r="I181" i="77"/>
  <c r="I92" i="77"/>
  <c r="N181" i="77"/>
  <c r="N92" i="77"/>
  <c r="N118" i="77" s="1"/>
  <c r="BA87" i="77"/>
  <c r="AZ87" i="77" s="1"/>
  <c r="M92" i="77"/>
  <c r="T89" i="77"/>
  <c r="M181" i="77"/>
  <c r="L181" i="77"/>
  <c r="BA88" i="77"/>
  <c r="AZ88" i="77" s="1"/>
  <c r="F86" i="77"/>
  <c r="E86" i="77"/>
  <c r="D86" i="77"/>
  <c r="BA85" i="77"/>
  <c r="AZ85" i="77"/>
  <c r="T85" i="77"/>
  <c r="AZ83" i="77"/>
  <c r="R83" i="77"/>
  <c r="Q83" i="77"/>
  <c r="P83" i="77"/>
  <c r="O83" i="77"/>
  <c r="N83" i="77"/>
  <c r="M83" i="77"/>
  <c r="L83" i="77"/>
  <c r="K83" i="77"/>
  <c r="J83" i="77"/>
  <c r="BA83" i="77" s="1"/>
  <c r="I83" i="77"/>
  <c r="H83" i="77"/>
  <c r="G83" i="77"/>
  <c r="F83" i="77"/>
  <c r="E83" i="77"/>
  <c r="D83" i="77"/>
  <c r="R82" i="77"/>
  <c r="Q82" i="77"/>
  <c r="P82" i="77"/>
  <c r="O82" i="77"/>
  <c r="N82" i="77"/>
  <c r="M82" i="77"/>
  <c r="L82" i="77"/>
  <c r="K82" i="77"/>
  <c r="J82" i="77"/>
  <c r="I82" i="77"/>
  <c r="H82" i="77"/>
  <c r="G82" i="77"/>
  <c r="F82" i="77"/>
  <c r="E82" i="77"/>
  <c r="D82" i="77"/>
  <c r="R81" i="77"/>
  <c r="Q81" i="77"/>
  <c r="P81" i="77"/>
  <c r="O81" i="77"/>
  <c r="N81" i="77"/>
  <c r="M81" i="77"/>
  <c r="L81" i="77"/>
  <c r="K81" i="77"/>
  <c r="J81" i="77"/>
  <c r="I81" i="77"/>
  <c r="AZ81" i="77" s="1"/>
  <c r="H81" i="77"/>
  <c r="G81" i="77"/>
  <c r="F81" i="77"/>
  <c r="E81" i="77"/>
  <c r="D81" i="77"/>
  <c r="R80" i="77"/>
  <c r="Q80" i="77"/>
  <c r="P80" i="77"/>
  <c r="O80" i="77"/>
  <c r="N80" i="77"/>
  <c r="M80" i="77"/>
  <c r="M182" i="77" s="1"/>
  <c r="L80" i="77"/>
  <c r="K80" i="77"/>
  <c r="J80" i="77"/>
  <c r="I80" i="77"/>
  <c r="H80" i="77"/>
  <c r="G80" i="77"/>
  <c r="F80" i="77"/>
  <c r="E80" i="77"/>
  <c r="D80" i="77"/>
  <c r="R79" i="77"/>
  <c r="Q79" i="77"/>
  <c r="P79" i="77"/>
  <c r="O79" i="77"/>
  <c r="N79" i="77"/>
  <c r="M79" i="77"/>
  <c r="L79" i="77"/>
  <c r="K79" i="77"/>
  <c r="J79" i="77"/>
  <c r="I79" i="77"/>
  <c r="H79" i="77"/>
  <c r="G79" i="77"/>
  <c r="F79" i="77"/>
  <c r="E79" i="77"/>
  <c r="D79" i="77"/>
  <c r="R78" i="77"/>
  <c r="Q78" i="77"/>
  <c r="P78" i="77"/>
  <c r="O78" i="77"/>
  <c r="N78" i="77"/>
  <c r="M78" i="77"/>
  <c r="L78" i="77"/>
  <c r="K78" i="77"/>
  <c r="J78" i="77"/>
  <c r="I78" i="77"/>
  <c r="H78" i="77"/>
  <c r="G78" i="77"/>
  <c r="F78" i="77"/>
  <c r="E78" i="77"/>
  <c r="D78" i="77"/>
  <c r="R77" i="77"/>
  <c r="Q77" i="77"/>
  <c r="P77" i="77"/>
  <c r="O77" i="77"/>
  <c r="N77" i="77"/>
  <c r="M77" i="77"/>
  <c r="L77" i="77"/>
  <c r="K77" i="77"/>
  <c r="J77" i="77"/>
  <c r="I77" i="77"/>
  <c r="G77" i="77"/>
  <c r="F77" i="77"/>
  <c r="E77" i="77"/>
  <c r="D77" i="77"/>
  <c r="R76" i="77"/>
  <c r="Q76" i="77"/>
  <c r="P76" i="77"/>
  <c r="O76" i="77"/>
  <c r="N76" i="77"/>
  <c r="M76" i="77"/>
  <c r="L76" i="77"/>
  <c r="K76" i="77"/>
  <c r="J76" i="77"/>
  <c r="I76" i="77"/>
  <c r="G76" i="77"/>
  <c r="F76" i="77"/>
  <c r="E76" i="77"/>
  <c r="D76" i="77"/>
  <c r="AC75" i="77"/>
  <c r="BA74" i="77"/>
  <c r="AZ74" i="77"/>
  <c r="AP74" i="77"/>
  <c r="AO74" i="77"/>
  <c r="AN74" i="77"/>
  <c r="AM74" i="77"/>
  <c r="AL74" i="77"/>
  <c r="AK74" i="77"/>
  <c r="AJ74" i="77"/>
  <c r="AI74" i="77"/>
  <c r="AH74" i="77"/>
  <c r="AG74" i="77"/>
  <c r="AF74" i="77"/>
  <c r="AE74" i="77"/>
  <c r="AD74" i="77"/>
  <c r="AC74" i="77"/>
  <c r="AB74" i="77"/>
  <c r="AA74" i="77"/>
  <c r="Z74" i="77"/>
  <c r="Y74" i="77"/>
  <c r="X74" i="77"/>
  <c r="S81" i="77" l="1"/>
  <c r="S86" i="77"/>
  <c r="S80" i="77"/>
  <c r="S79" i="77"/>
  <c r="S83" i="77"/>
  <c r="S78" i="77"/>
  <c r="S82" i="77"/>
  <c r="W85" i="77"/>
  <c r="D75" i="77"/>
  <c r="D84" i="77" s="1"/>
  <c r="R75" i="77"/>
  <c r="K75" i="77"/>
  <c r="K84" i="77" s="1"/>
  <c r="W89" i="77"/>
  <c r="G75" i="77"/>
  <c r="BA82" i="77"/>
  <c r="AZ82" i="77" s="1"/>
  <c r="N75" i="77"/>
  <c r="N84" i="77" s="1"/>
  <c r="E75" i="77"/>
  <c r="L75" i="77"/>
  <c r="L84" i="77" s="1"/>
  <c r="J75" i="77"/>
  <c r="J84" i="77" s="1"/>
  <c r="Q75" i="77"/>
  <c r="W87" i="77"/>
  <c r="T81" i="77"/>
  <c r="W88" i="77"/>
  <c r="I75" i="77"/>
  <c r="AZ75" i="77" s="1"/>
  <c r="O75" i="77"/>
  <c r="O84" i="77" s="1"/>
  <c r="T78" i="77"/>
  <c r="BA79" i="77"/>
  <c r="AZ79" i="77" s="1"/>
  <c r="F75" i="77"/>
  <c r="F84" i="77" s="1"/>
  <c r="P75" i="77"/>
  <c r="P84" i="77" s="1"/>
  <c r="W90" i="77"/>
  <c r="D181" i="77"/>
  <c r="D92" i="77"/>
  <c r="T86" i="77"/>
  <c r="BA92" i="77"/>
  <c r="J118" i="77"/>
  <c r="T79" i="77"/>
  <c r="BA80" i="77"/>
  <c r="AZ80" i="77" s="1"/>
  <c r="T82" i="77"/>
  <c r="E181" i="77"/>
  <c r="E92" i="77"/>
  <c r="E118" i="77" s="1"/>
  <c r="AZ92" i="77"/>
  <c r="I118" i="77"/>
  <c r="G92" i="77"/>
  <c r="H118" i="77"/>
  <c r="L92" i="77"/>
  <c r="M118" i="77"/>
  <c r="BA78" i="77"/>
  <c r="AZ78" i="77" s="1"/>
  <c r="BA81" i="77"/>
  <c r="BA77" i="77"/>
  <c r="AZ77" i="77" s="1"/>
  <c r="T80" i="77"/>
  <c r="T83" i="77"/>
  <c r="M75" i="77"/>
  <c r="F181" i="77"/>
  <c r="F92" i="77"/>
  <c r="F118" i="77" s="1"/>
  <c r="BA76" i="77"/>
  <c r="AZ76" i="77" s="1"/>
  <c r="BA73" i="77"/>
  <c r="AZ73" i="77"/>
  <c r="W82" i="77" l="1"/>
  <c r="I84" i="77"/>
  <c r="I94" i="77" s="1"/>
  <c r="AZ94" i="77" s="1"/>
  <c r="BA75" i="77"/>
  <c r="G84" i="77"/>
  <c r="G94" i="77" s="1"/>
  <c r="N94" i="77"/>
  <c r="W78" i="77"/>
  <c r="W80" i="77"/>
  <c r="W83" i="77"/>
  <c r="W81" i="77"/>
  <c r="E84" i="77"/>
  <c r="F94" i="77"/>
  <c r="K92" i="77"/>
  <c r="K118" i="77" s="1"/>
  <c r="L118" i="77"/>
  <c r="BA91" i="77"/>
  <c r="AZ91" i="77" s="1"/>
  <c r="S181" i="77"/>
  <c r="S183" i="77" s="1"/>
  <c r="R183" i="77" s="1"/>
  <c r="P183" i="77" s="1"/>
  <c r="O183" i="77" s="1"/>
  <c r="N183" i="77" s="1"/>
  <c r="M183" i="77" s="1"/>
  <c r="L183" i="77" s="1"/>
  <c r="K183" i="77" s="1"/>
  <c r="J183" i="77" s="1"/>
  <c r="I183" i="77" s="1"/>
  <c r="H183" i="77" s="1"/>
  <c r="G183" i="77" s="1"/>
  <c r="F183" i="77" s="1"/>
  <c r="E183" i="77" s="1"/>
  <c r="D183" i="77" s="1"/>
  <c r="S92" i="77"/>
  <c r="W86" i="77"/>
  <c r="M84" i="77"/>
  <c r="G118" i="77"/>
  <c r="J94" i="77"/>
  <c r="BA94" i="77" s="1"/>
  <c r="BA84" i="77"/>
  <c r="L94" i="77"/>
  <c r="D118" i="77"/>
  <c r="W79" i="77"/>
  <c r="D94" i="77"/>
  <c r="R71" i="77"/>
  <c r="Q71" i="77"/>
  <c r="P71" i="77"/>
  <c r="O71" i="77"/>
  <c r="N71" i="77"/>
  <c r="M71" i="77"/>
  <c r="L71" i="77"/>
  <c r="K71" i="77"/>
  <c r="J71" i="77"/>
  <c r="I71" i="77"/>
  <c r="H71" i="77"/>
  <c r="G71" i="77"/>
  <c r="F71" i="77"/>
  <c r="E71" i="77"/>
  <c r="D71" i="77"/>
  <c r="R70" i="77"/>
  <c r="Q70" i="77"/>
  <c r="P70" i="77"/>
  <c r="O70" i="77"/>
  <c r="N70" i="77"/>
  <c r="M70" i="77"/>
  <c r="L70" i="77"/>
  <c r="K70" i="77"/>
  <c r="J70" i="77"/>
  <c r="I70" i="77"/>
  <c r="H70" i="77"/>
  <c r="G70" i="77"/>
  <c r="F70" i="77"/>
  <c r="E70" i="77"/>
  <c r="D70" i="77"/>
  <c r="AA69" i="77"/>
  <c r="R69" i="77"/>
  <c r="Q69" i="77"/>
  <c r="P69" i="77"/>
  <c r="AN69" i="77" s="1"/>
  <c r="O69" i="77"/>
  <c r="AM69" i="77" s="1"/>
  <c r="N69" i="77"/>
  <c r="AL69" i="77" s="1"/>
  <c r="AK69" i="77"/>
  <c r="M69" i="77"/>
  <c r="L69" i="77"/>
  <c r="K69" i="77"/>
  <c r="K152" i="77" s="1"/>
  <c r="J69" i="77"/>
  <c r="I69" i="77"/>
  <c r="AC69" i="77" s="1"/>
  <c r="H69" i="77"/>
  <c r="G69" i="77"/>
  <c r="Z69" i="77" s="1"/>
  <c r="F69" i="77"/>
  <c r="E69" i="77"/>
  <c r="D69" i="77"/>
  <c r="R68" i="77"/>
  <c r="Q68" i="77"/>
  <c r="P68" i="77"/>
  <c r="O68" i="77"/>
  <c r="N68" i="77"/>
  <c r="M68" i="77"/>
  <c r="L68" i="77"/>
  <c r="K68" i="77"/>
  <c r="J68" i="77"/>
  <c r="BA68" i="77" s="1"/>
  <c r="I68" i="77"/>
  <c r="H68" i="77"/>
  <c r="G68" i="77"/>
  <c r="F68" i="77"/>
  <c r="E68" i="77"/>
  <c r="D68" i="77"/>
  <c r="R67" i="77"/>
  <c r="Q67" i="77"/>
  <c r="P67" i="77"/>
  <c r="O67" i="77"/>
  <c r="N67" i="77"/>
  <c r="L67" i="77"/>
  <c r="J67" i="77"/>
  <c r="I67" i="77"/>
  <c r="AZ67" i="77" s="1"/>
  <c r="H67" i="77"/>
  <c r="G67" i="77"/>
  <c r="F67" i="77"/>
  <c r="E67" i="77"/>
  <c r="D67" i="77"/>
  <c r="R66" i="77"/>
  <c r="Q66" i="77"/>
  <c r="P66" i="77"/>
  <c r="O66" i="77"/>
  <c r="N66" i="77"/>
  <c r="M66" i="77"/>
  <c r="L66" i="77"/>
  <c r="K66" i="77"/>
  <c r="J66" i="77"/>
  <c r="I66" i="77"/>
  <c r="H66" i="77"/>
  <c r="G66" i="77"/>
  <c r="F66" i="77"/>
  <c r="E66" i="77"/>
  <c r="D66" i="77"/>
  <c r="R64" i="77"/>
  <c r="Q64" i="77"/>
  <c r="P64" i="77"/>
  <c r="O64" i="77"/>
  <c r="N64" i="77"/>
  <c r="M64" i="77"/>
  <c r="L64" i="77"/>
  <c r="K64" i="77"/>
  <c r="J64" i="77"/>
  <c r="I64" i="77"/>
  <c r="H64" i="77"/>
  <c r="G64" i="77"/>
  <c r="F64" i="77"/>
  <c r="E64" i="77"/>
  <c r="D64" i="77"/>
  <c r="R63" i="77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R61" i="77"/>
  <c r="Q61" i="77"/>
  <c r="P61" i="77"/>
  <c r="O61" i="77"/>
  <c r="N61" i="77"/>
  <c r="M61" i="77"/>
  <c r="L61" i="77"/>
  <c r="K61" i="77"/>
  <c r="J61" i="77"/>
  <c r="I61" i="77"/>
  <c r="H61" i="77"/>
  <c r="G61" i="77"/>
  <c r="F61" i="77"/>
  <c r="E61" i="77"/>
  <c r="D61" i="77"/>
  <c r="R60" i="77"/>
  <c r="Q60" i="77"/>
  <c r="P60" i="77"/>
  <c r="O60" i="77"/>
  <c r="N60" i="77"/>
  <c r="M60" i="77"/>
  <c r="L60" i="77"/>
  <c r="K60" i="77"/>
  <c r="J60" i="77"/>
  <c r="I60" i="77"/>
  <c r="AZ60" i="77" s="1"/>
  <c r="H60" i="77"/>
  <c r="G60" i="77"/>
  <c r="F60" i="77"/>
  <c r="E60" i="77"/>
  <c r="D60" i="77"/>
  <c r="R59" i="77"/>
  <c r="Q59" i="77"/>
  <c r="P59" i="77"/>
  <c r="O59" i="77"/>
  <c r="N59" i="77"/>
  <c r="M59" i="77"/>
  <c r="L59" i="77"/>
  <c r="K59" i="77"/>
  <c r="J59" i="77"/>
  <c r="I59" i="77"/>
  <c r="H59" i="77"/>
  <c r="G59" i="77"/>
  <c r="F59" i="77"/>
  <c r="E59" i="77"/>
  <c r="D59" i="77"/>
  <c r="R58" i="77"/>
  <c r="Q58" i="77"/>
  <c r="P58" i="77"/>
  <c r="O58" i="77"/>
  <c r="N58" i="77"/>
  <c r="M58" i="77"/>
  <c r="L58" i="77"/>
  <c r="K58" i="77"/>
  <c r="J58" i="77"/>
  <c r="I58" i="77"/>
  <c r="H58" i="77"/>
  <c r="G58" i="77"/>
  <c r="F58" i="77"/>
  <c r="E58" i="77"/>
  <c r="D58" i="77"/>
  <c r="R56" i="77"/>
  <c r="Q56" i="77"/>
  <c r="P56" i="77"/>
  <c r="O56" i="77"/>
  <c r="N56" i="77"/>
  <c r="M56" i="77"/>
  <c r="L56" i="77"/>
  <c r="K56" i="77"/>
  <c r="J56" i="77"/>
  <c r="I56" i="77"/>
  <c r="H56" i="77"/>
  <c r="G56" i="77"/>
  <c r="F56" i="77"/>
  <c r="E56" i="77"/>
  <c r="D56" i="77"/>
  <c r="D53" i="77"/>
  <c r="S61" i="77" l="1"/>
  <c r="S56" i="77"/>
  <c r="S66" i="77"/>
  <c r="S68" i="77"/>
  <c r="S71" i="77"/>
  <c r="S70" i="77"/>
  <c r="S69" i="77"/>
  <c r="S64" i="77"/>
  <c r="S63" i="77"/>
  <c r="S60" i="77"/>
  <c r="S59" i="77"/>
  <c r="S58" i="77"/>
  <c r="E62" i="77"/>
  <c r="J62" i="77"/>
  <c r="BA62" i="77" s="1"/>
  <c r="P65" i="77"/>
  <c r="AB69" i="77"/>
  <c r="L62" i="77"/>
  <c r="AZ84" i="77"/>
  <c r="AZ68" i="77"/>
  <c r="I62" i="77"/>
  <c r="Q62" i="77"/>
  <c r="J57" i="77"/>
  <c r="BA57" i="77" s="1"/>
  <c r="F62" i="77"/>
  <c r="M62" i="77"/>
  <c r="H57" i="77"/>
  <c r="O57" i="77"/>
  <c r="F57" i="77"/>
  <c r="E57" i="77"/>
  <c r="BA58" i="77"/>
  <c r="F65" i="77"/>
  <c r="D65" i="77"/>
  <c r="AH69" i="77"/>
  <c r="AG69" i="77" s="1"/>
  <c r="AJ69" i="77"/>
  <c r="T70" i="77"/>
  <c r="L57" i="77"/>
  <c r="P62" i="77"/>
  <c r="M57" i="77"/>
  <c r="T66" i="77"/>
  <c r="Q57" i="77"/>
  <c r="BA64" i="77"/>
  <c r="AZ64" i="77" s="1"/>
  <c r="BA70" i="77"/>
  <c r="BA63" i="77"/>
  <c r="AZ63" i="77" s="1"/>
  <c r="AZ58" i="77"/>
  <c r="K57" i="77"/>
  <c r="R57" i="77"/>
  <c r="K62" i="77"/>
  <c r="R62" i="77"/>
  <c r="T68" i="77"/>
  <c r="I57" i="77"/>
  <c r="P57" i="77"/>
  <c r="H62" i="77"/>
  <c r="O62" i="77"/>
  <c r="E65" i="77"/>
  <c r="BA66" i="77"/>
  <c r="AZ66" i="77" s="1"/>
  <c r="I65" i="77"/>
  <c r="H65" i="77" s="1"/>
  <c r="AZ69" i="77"/>
  <c r="T61" i="77"/>
  <c r="G62" i="77"/>
  <c r="N62" i="77"/>
  <c r="G57" i="77"/>
  <c r="N57" i="77"/>
  <c r="T60" i="77"/>
  <c r="O65" i="77"/>
  <c r="N65" i="77" s="1"/>
  <c r="G65" i="77"/>
  <c r="Q140" i="77"/>
  <c r="O140" i="77"/>
  <c r="D152" i="77"/>
  <c r="D144" i="77"/>
  <c r="D119" i="77"/>
  <c r="R152" i="77"/>
  <c r="R144" i="77"/>
  <c r="E94" i="77"/>
  <c r="BA59" i="77"/>
  <c r="AP69" i="77"/>
  <c r="AO69" i="77" s="1"/>
  <c r="F152" i="77"/>
  <c r="F144" i="77"/>
  <c r="E152" i="77"/>
  <c r="E144" i="77"/>
  <c r="G140" i="77"/>
  <c r="N140" i="77"/>
  <c r="J152" i="77"/>
  <c r="J144" i="77"/>
  <c r="J119" i="77"/>
  <c r="Q152" i="77"/>
  <c r="P152" i="77" s="1"/>
  <c r="Q144" i="77"/>
  <c r="Q119" i="77"/>
  <c r="R84" i="77"/>
  <c r="T63" i="77"/>
  <c r="T58" i="77"/>
  <c r="AZ59" i="77"/>
  <c r="T64" i="77"/>
  <c r="J65" i="77"/>
  <c r="BA65" i="77" s="1"/>
  <c r="J140" i="77"/>
  <c r="I140" i="77" s="1"/>
  <c r="L152" i="77"/>
  <c r="F140" i="77"/>
  <c r="I152" i="77"/>
  <c r="I144" i="77"/>
  <c r="I119" i="77"/>
  <c r="P144" i="77"/>
  <c r="O144" i="77" s="1"/>
  <c r="P119" i="77"/>
  <c r="T69" i="77"/>
  <c r="D57" i="77"/>
  <c r="BA60" i="77"/>
  <c r="Y69" i="77"/>
  <c r="P140" i="77"/>
  <c r="M140" i="77"/>
  <c r="H119" i="77"/>
  <c r="G119" i="77" s="1"/>
  <c r="F119" i="77" s="1"/>
  <c r="E119" i="77" s="1"/>
  <c r="O152" i="77"/>
  <c r="N152" i="77" s="1"/>
  <c r="O154" i="77"/>
  <c r="O155" i="77"/>
  <c r="O119" i="77"/>
  <c r="N119" i="77" s="1"/>
  <c r="AZ70" i="77"/>
  <c r="T56" i="77"/>
  <c r="X69" i="77"/>
  <c r="E140" i="77"/>
  <c r="D140" i="77" s="1"/>
  <c r="L140" i="77"/>
  <c r="G144" i="77"/>
  <c r="N144" i="77"/>
  <c r="R92" i="77"/>
  <c r="Q92" i="77" s="1"/>
  <c r="S118" i="77"/>
  <c r="T59" i="77"/>
  <c r="K94" i="77"/>
  <c r="M152" i="77"/>
  <c r="M144" i="77"/>
  <c r="L144" i="77" s="1"/>
  <c r="K144" i="77" s="1"/>
  <c r="M119" i="77"/>
  <c r="L119" i="77" s="1"/>
  <c r="K119" i="77" s="1"/>
  <c r="K140" i="77"/>
  <c r="R140" i="77"/>
  <c r="M94" i="77"/>
  <c r="D62" i="77"/>
  <c r="BA67" i="77"/>
  <c r="AI69" i="77"/>
  <c r="BA69" i="77"/>
  <c r="T71" i="77"/>
  <c r="J46" i="77"/>
  <c r="T40" i="77"/>
  <c r="AA34" i="77"/>
  <c r="S62" i="77" l="1"/>
  <c r="S57" i="77"/>
  <c r="AZ62" i="77"/>
  <c r="F113" i="77"/>
  <c r="F142" i="77" s="1"/>
  <c r="W60" i="77"/>
  <c r="F72" i="77"/>
  <c r="F136" i="77" s="1"/>
  <c r="W61" i="77"/>
  <c r="AZ57" i="77"/>
  <c r="P113" i="77"/>
  <c r="P141" i="77" s="1"/>
  <c r="W70" i="77"/>
  <c r="O72" i="77"/>
  <c r="O138" i="77" s="1"/>
  <c r="E113" i="77"/>
  <c r="E142" i="77" s="1"/>
  <c r="E72" i="77"/>
  <c r="E138" i="77" s="1"/>
  <c r="H72" i="77"/>
  <c r="H138" i="77" s="1"/>
  <c r="W64" i="77"/>
  <c r="H113" i="77"/>
  <c r="H142" i="77" s="1"/>
  <c r="P72" i="77"/>
  <c r="P138" i="77" s="1"/>
  <c r="W59" i="77"/>
  <c r="D113" i="77"/>
  <c r="D141" i="77" s="1"/>
  <c r="W68" i="77"/>
  <c r="I72" i="77"/>
  <c r="I95" i="77" s="1"/>
  <c r="W71" i="77"/>
  <c r="AZ65" i="77"/>
  <c r="N72" i="77"/>
  <c r="G113" i="77"/>
  <c r="G143" i="77" s="1"/>
  <c r="W56" i="77"/>
  <c r="I113" i="77"/>
  <c r="I141" i="77" s="1"/>
  <c r="J113" i="77"/>
  <c r="J142" i="77" s="1"/>
  <c r="G72" i="77"/>
  <c r="G139" i="77" s="1"/>
  <c r="J72" i="77"/>
  <c r="J138" i="77" s="1"/>
  <c r="N113" i="77"/>
  <c r="N141" i="77" s="1"/>
  <c r="O113" i="77"/>
  <c r="O143" i="77" s="1"/>
  <c r="Q84" i="77"/>
  <c r="R94" i="77"/>
  <c r="W66" i="77"/>
  <c r="S155" i="77"/>
  <c r="S154" i="77"/>
  <c r="W63" i="77"/>
  <c r="W69" i="77"/>
  <c r="W58" i="77"/>
  <c r="P92" i="77"/>
  <c r="Q118" i="77"/>
  <c r="R118" i="77"/>
  <c r="BA56" i="77"/>
  <c r="AZ56" i="77" s="1"/>
  <c r="T57" i="77"/>
  <c r="BA61" i="77"/>
  <c r="AZ61" i="77" s="1"/>
  <c r="T62" i="77"/>
  <c r="D72" i="77"/>
  <c r="F141" i="77" l="1"/>
  <c r="O139" i="77"/>
  <c r="F143" i="77"/>
  <c r="O136" i="77"/>
  <c r="I142" i="77"/>
  <c r="F139" i="77"/>
  <c r="F138" i="77"/>
  <c r="I136" i="77"/>
  <c r="I138" i="77"/>
  <c r="P143" i="77"/>
  <c r="P136" i="77"/>
  <c r="P139" i="77"/>
  <c r="E141" i="77"/>
  <c r="E136" i="77"/>
  <c r="E139" i="77"/>
  <c r="E143" i="77"/>
  <c r="H139" i="77"/>
  <c r="AZ72" i="77"/>
  <c r="H136" i="77"/>
  <c r="J139" i="77"/>
  <c r="J95" i="77"/>
  <c r="O142" i="77"/>
  <c r="N138" i="77"/>
  <c r="H143" i="77"/>
  <c r="G141" i="77"/>
  <c r="G142" i="77"/>
  <c r="O141" i="77"/>
  <c r="J136" i="77"/>
  <c r="BA72" i="77"/>
  <c r="I139" i="77"/>
  <c r="F95" i="77"/>
  <c r="E95" i="77" s="1"/>
  <c r="J143" i="77"/>
  <c r="I143" i="77" s="1"/>
  <c r="D143" i="77"/>
  <c r="N136" i="77"/>
  <c r="N139" i="77"/>
  <c r="N143" i="77"/>
  <c r="N142" i="77"/>
  <c r="G95" i="77"/>
  <c r="G136" i="77"/>
  <c r="G138" i="77"/>
  <c r="J141" i="77"/>
  <c r="G74" i="77"/>
  <c r="D142" i="77"/>
  <c r="W62" i="77"/>
  <c r="Q65" i="77"/>
  <c r="Q94" i="77"/>
  <c r="W57" i="77"/>
  <c r="BA71" i="77"/>
  <c r="AZ71" i="77" s="1"/>
  <c r="D136" i="77"/>
  <c r="D139" i="77"/>
  <c r="D95" i="77"/>
  <c r="D138" i="77"/>
  <c r="O92" i="77"/>
  <c r="P118" i="77"/>
  <c r="P94" i="77"/>
  <c r="T18" i="77"/>
  <c r="Q72" i="77" l="1"/>
  <c r="Q113" i="77"/>
  <c r="O118" i="77"/>
  <c r="O94" i="77"/>
  <c r="T92" i="77"/>
  <c r="W92" i="77" s="1"/>
  <c r="Q139" i="77" l="1"/>
  <c r="Q136" i="77"/>
  <c r="Q138" i="77"/>
  <c r="Q95" i="77"/>
  <c r="P95" i="77" s="1"/>
  <c r="O95" i="77" s="1"/>
  <c r="N95" i="77" s="1"/>
  <c r="Q142" i="77"/>
  <c r="P142" i="77" s="1"/>
  <c r="Q143" i="77"/>
  <c r="Q141" i="77"/>
  <c r="D11" i="77"/>
  <c r="R188" i="76"/>
  <c r="Q188" i="76"/>
  <c r="P188" i="76"/>
  <c r="O188" i="76"/>
  <c r="N188" i="76"/>
  <c r="M188" i="76"/>
  <c r="L188" i="76"/>
  <c r="K188" i="76"/>
  <c r="J188" i="76"/>
  <c r="I188" i="76"/>
  <c r="H188" i="76"/>
  <c r="G188" i="76"/>
  <c r="F188" i="76"/>
  <c r="E188" i="76"/>
  <c r="D188" i="76"/>
  <c r="R185" i="76"/>
  <c r="Q185" i="76"/>
  <c r="P185" i="76"/>
  <c r="O185" i="76"/>
  <c r="N185" i="76"/>
  <c r="M185" i="76"/>
  <c r="L185" i="76"/>
  <c r="K185" i="76"/>
  <c r="J185" i="76"/>
  <c r="I185" i="76"/>
  <c r="H185" i="76"/>
  <c r="G185" i="76"/>
  <c r="F185" i="76"/>
  <c r="E185" i="76"/>
  <c r="D185" i="76"/>
  <c r="R184" i="76"/>
  <c r="Q184" i="76"/>
  <c r="P184" i="76"/>
  <c r="O184" i="76"/>
  <c r="N184" i="76"/>
  <c r="M184" i="76"/>
  <c r="L184" i="76"/>
  <c r="K184" i="76"/>
  <c r="J184" i="76"/>
  <c r="I184" i="76"/>
  <c r="H184" i="76"/>
  <c r="G184" i="76"/>
  <c r="F184" i="76"/>
  <c r="E184" i="76"/>
  <c r="D184" i="76"/>
  <c r="S180" i="76"/>
  <c r="R180" i="76"/>
  <c r="P180" i="76"/>
  <c r="O180" i="76"/>
  <c r="N180" i="76"/>
  <c r="L180" i="76"/>
  <c r="K180" i="76"/>
  <c r="J180" i="76"/>
  <c r="I180" i="76"/>
  <c r="H180" i="76"/>
  <c r="G180" i="76"/>
  <c r="F180" i="76"/>
  <c r="E180" i="76"/>
  <c r="D180" i="76"/>
  <c r="R174" i="76"/>
  <c r="P174" i="76"/>
  <c r="O174" i="76"/>
  <c r="N174" i="76"/>
  <c r="M174" i="76"/>
  <c r="L174" i="76"/>
  <c r="K174" i="76"/>
  <c r="J174" i="76"/>
  <c r="I174" i="76"/>
  <c r="H174" i="76"/>
  <c r="G174" i="76"/>
  <c r="F174" i="76"/>
  <c r="E174" i="76"/>
  <c r="D174" i="76"/>
  <c r="R173" i="76"/>
  <c r="P173" i="76"/>
  <c r="O173" i="76"/>
  <c r="N173" i="76"/>
  <c r="M173" i="76"/>
  <c r="L173" i="76"/>
  <c r="K173" i="76"/>
  <c r="J173" i="76"/>
  <c r="I173" i="76"/>
  <c r="H173" i="76"/>
  <c r="G173" i="76"/>
  <c r="F173" i="76"/>
  <c r="E173" i="76"/>
  <c r="D173" i="76"/>
  <c r="S170" i="76"/>
  <c r="R170" i="76"/>
  <c r="P170" i="76"/>
  <c r="O170" i="76"/>
  <c r="N170" i="76"/>
  <c r="M170" i="76"/>
  <c r="L170" i="76"/>
  <c r="K170" i="76"/>
  <c r="J170" i="76"/>
  <c r="I170" i="76"/>
  <c r="H170" i="76"/>
  <c r="G170" i="76"/>
  <c r="F170" i="76"/>
  <c r="E170" i="76"/>
  <c r="D170" i="76"/>
  <c r="S167" i="76"/>
  <c r="R167" i="76"/>
  <c r="P167" i="76"/>
  <c r="O167" i="76"/>
  <c r="N167" i="76"/>
  <c r="L167" i="76"/>
  <c r="K167" i="76"/>
  <c r="J167" i="76"/>
  <c r="I167" i="76"/>
  <c r="H167" i="76"/>
  <c r="G167" i="76"/>
  <c r="F167" i="76"/>
  <c r="E167" i="76"/>
  <c r="D167" i="76"/>
  <c r="S166" i="76"/>
  <c r="R166" i="76"/>
  <c r="P166" i="76"/>
  <c r="O166" i="76"/>
  <c r="N166" i="76"/>
  <c r="L166" i="76"/>
  <c r="K166" i="76"/>
  <c r="J166" i="76"/>
  <c r="I166" i="76"/>
  <c r="H166" i="76"/>
  <c r="G166" i="76"/>
  <c r="F166" i="76"/>
  <c r="E166" i="76"/>
  <c r="D166" i="76"/>
  <c r="R162" i="76"/>
  <c r="R182" i="76" s="1"/>
  <c r="Q162" i="76"/>
  <c r="P162" i="76"/>
  <c r="P175" i="76" s="1"/>
  <c r="O162" i="76"/>
  <c r="O175" i="76" s="1"/>
  <c r="N162" i="76"/>
  <c r="N175" i="76" s="1"/>
  <c r="M162" i="76"/>
  <c r="M175" i="76" s="1"/>
  <c r="L162" i="76"/>
  <c r="L175" i="76" s="1"/>
  <c r="K162" i="76"/>
  <c r="K175" i="76" s="1"/>
  <c r="J162" i="76"/>
  <c r="J175" i="76" s="1"/>
  <c r="I162" i="76"/>
  <c r="I175" i="76" s="1"/>
  <c r="H162" i="76"/>
  <c r="H175" i="76" s="1"/>
  <c r="G162" i="76"/>
  <c r="G175" i="76" s="1"/>
  <c r="F162" i="76"/>
  <c r="F175" i="76" s="1"/>
  <c r="E162" i="76"/>
  <c r="E175" i="76" s="1"/>
  <c r="D162" i="76"/>
  <c r="D175" i="76" s="1"/>
  <c r="T161" i="76"/>
  <c r="S174" i="76"/>
  <c r="T160" i="76"/>
  <c r="T156" i="76"/>
  <c r="R153" i="76"/>
  <c r="P153" i="76"/>
  <c r="N153" i="76"/>
  <c r="M153" i="76"/>
  <c r="L153" i="76"/>
  <c r="K153" i="76"/>
  <c r="J153" i="76"/>
  <c r="I153" i="76"/>
  <c r="H153" i="76"/>
  <c r="G153" i="76"/>
  <c r="F153" i="76"/>
  <c r="E153" i="76"/>
  <c r="R152" i="76"/>
  <c r="P152" i="76"/>
  <c r="N152" i="76"/>
  <c r="M152" i="76"/>
  <c r="L152" i="76"/>
  <c r="K152" i="76"/>
  <c r="J152" i="76"/>
  <c r="I152" i="76"/>
  <c r="H152" i="76"/>
  <c r="G152" i="76"/>
  <c r="F152" i="76"/>
  <c r="E152" i="76"/>
  <c r="R151" i="76"/>
  <c r="P151" i="76"/>
  <c r="N151" i="76"/>
  <c r="M151" i="76"/>
  <c r="L151" i="76"/>
  <c r="K151" i="76"/>
  <c r="J151" i="76"/>
  <c r="I151" i="76"/>
  <c r="H151" i="76"/>
  <c r="G151" i="76"/>
  <c r="F151" i="76"/>
  <c r="E151" i="76"/>
  <c r="Q186" i="76" l="1"/>
  <c r="O186" i="76"/>
  <c r="E168" i="76"/>
  <c r="J186" i="76"/>
  <c r="R186" i="76"/>
  <c r="E186" i="76"/>
  <c r="F168" i="76"/>
  <c r="L186" i="76"/>
  <c r="H186" i="76"/>
  <c r="K186" i="76"/>
  <c r="Q182" i="76"/>
  <c r="P182" i="76" s="1"/>
  <c r="U161" i="76"/>
  <c r="P168" i="76"/>
  <c r="R168" i="76"/>
  <c r="D168" i="76"/>
  <c r="U160" i="76"/>
  <c r="S185" i="76"/>
  <c r="I168" i="76"/>
  <c r="J168" i="76"/>
  <c r="S168" i="76"/>
  <c r="H168" i="76"/>
  <c r="G168" i="76" s="1"/>
  <c r="M186" i="76"/>
  <c r="O182" i="76"/>
  <c r="N182" i="76" s="1"/>
  <c r="M182" i="76" s="1"/>
  <c r="L182" i="76" s="1"/>
  <c r="K182" i="76" s="1"/>
  <c r="J182" i="76" s="1"/>
  <c r="I182" i="76" s="1"/>
  <c r="H182" i="76" s="1"/>
  <c r="G182" i="76" s="1"/>
  <c r="F182" i="76" s="1"/>
  <c r="E182" i="76" s="1"/>
  <c r="D182" i="76" s="1"/>
  <c r="N186" i="76"/>
  <c r="S162" i="76"/>
  <c r="S175" i="76" s="1"/>
  <c r="R175" i="76" s="1"/>
  <c r="I186" i="76"/>
  <c r="P186" i="76"/>
  <c r="G186" i="76"/>
  <c r="F186" i="76" s="1"/>
  <c r="R189" i="76"/>
  <c r="Q189" i="76" s="1"/>
  <c r="P189" i="76" s="1"/>
  <c r="O189" i="76" s="1"/>
  <c r="N189" i="76" s="1"/>
  <c r="M189" i="76" s="1"/>
  <c r="L189" i="76" s="1"/>
  <c r="K189" i="76" s="1"/>
  <c r="J189" i="76" s="1"/>
  <c r="I189" i="76" s="1"/>
  <c r="H189" i="76" s="1"/>
  <c r="G189" i="76" s="1"/>
  <c r="F189" i="76" s="1"/>
  <c r="E189" i="76" s="1"/>
  <c r="D189" i="76" s="1"/>
  <c r="N168" i="76"/>
  <c r="D186" i="76"/>
  <c r="L168" i="76"/>
  <c r="U156" i="76"/>
  <c r="K168" i="76"/>
  <c r="O168" i="76"/>
  <c r="S173" i="76"/>
  <c r="S184" i="76"/>
  <c r="R129" i="76"/>
  <c r="P129" i="76"/>
  <c r="O129" i="76"/>
  <c r="K129" i="76"/>
  <c r="J129" i="76"/>
  <c r="G129" i="76"/>
  <c r="F129" i="76"/>
  <c r="E129" i="76"/>
  <c r="D129" i="76"/>
  <c r="D119" i="76"/>
  <c r="S182" i="76" l="1"/>
  <c r="S110" i="76"/>
  <c r="R110" i="76"/>
  <c r="Q110" i="76"/>
  <c r="P110" i="76"/>
  <c r="O110" i="76"/>
  <c r="N110" i="76"/>
  <c r="M110" i="76"/>
  <c r="L110" i="76"/>
  <c r="K110" i="76"/>
  <c r="J110" i="76"/>
  <c r="I110" i="76"/>
  <c r="F110" i="76"/>
  <c r="E110" i="76"/>
  <c r="S105" i="76"/>
  <c r="S101" i="76"/>
  <c r="S100" i="76"/>
  <c r="S99" i="76" s="1"/>
  <c r="R99" i="76"/>
  <c r="P99" i="76"/>
  <c r="O99" i="76"/>
  <c r="N99" i="76"/>
  <c r="M99" i="76"/>
  <c r="L99" i="76"/>
  <c r="K99" i="76"/>
  <c r="J99" i="76"/>
  <c r="I99" i="76"/>
  <c r="H99" i="76"/>
  <c r="G99" i="76"/>
  <c r="F99" i="76"/>
  <c r="E99" i="76"/>
  <c r="D99" i="76"/>
  <c r="S98" i="76"/>
  <c r="S97" i="76"/>
  <c r="R96" i="76"/>
  <c r="Q96" i="76"/>
  <c r="P96" i="76"/>
  <c r="O96" i="76"/>
  <c r="N96" i="76"/>
  <c r="L96" i="76"/>
  <c r="K96" i="76"/>
  <c r="J96" i="76"/>
  <c r="I96" i="76"/>
  <c r="H96" i="76"/>
  <c r="G96" i="76"/>
  <c r="E96" i="76"/>
  <c r="D96" i="76"/>
  <c r="M95" i="76"/>
  <c r="F95" i="76"/>
  <c r="S95" i="76" s="1"/>
  <c r="AZ91" i="76"/>
  <c r="AY91" i="76"/>
  <c r="V91" i="76"/>
  <c r="U91" i="76" s="1"/>
  <c r="S96" i="76" l="1"/>
  <c r="M96" i="76"/>
  <c r="F96" i="76"/>
  <c r="R89" i="76"/>
  <c r="Q89" i="76"/>
  <c r="P89" i="76"/>
  <c r="O89" i="76"/>
  <c r="N89" i="76"/>
  <c r="M89" i="76"/>
  <c r="L89" i="76"/>
  <c r="K89" i="76"/>
  <c r="J89" i="76"/>
  <c r="I89" i="76"/>
  <c r="H89" i="76"/>
  <c r="G89" i="76"/>
  <c r="F89" i="76"/>
  <c r="E89" i="76"/>
  <c r="D89" i="76"/>
  <c r="R88" i="76"/>
  <c r="Q88" i="76"/>
  <c r="P88" i="76"/>
  <c r="O88" i="76"/>
  <c r="N88" i="76"/>
  <c r="M88" i="76"/>
  <c r="L88" i="76"/>
  <c r="K88" i="76"/>
  <c r="J88" i="76"/>
  <c r="AZ88" i="76" s="1"/>
  <c r="I88" i="76"/>
  <c r="H88" i="76"/>
  <c r="G88" i="76"/>
  <c r="F88" i="76"/>
  <c r="E88" i="76"/>
  <c r="D88" i="76"/>
  <c r="R87" i="76"/>
  <c r="Q87" i="76"/>
  <c r="P87" i="76"/>
  <c r="O87" i="76"/>
  <c r="N87" i="76"/>
  <c r="M87" i="76"/>
  <c r="L87" i="76"/>
  <c r="K87" i="76"/>
  <c r="J87" i="76"/>
  <c r="I87" i="76"/>
  <c r="H87" i="76"/>
  <c r="G87" i="76"/>
  <c r="F87" i="76"/>
  <c r="E87" i="76"/>
  <c r="D87" i="76"/>
  <c r="R86" i="76"/>
  <c r="Q86" i="76"/>
  <c r="P86" i="76"/>
  <c r="O86" i="76"/>
  <c r="N86" i="76"/>
  <c r="M86" i="76"/>
  <c r="L86" i="76"/>
  <c r="K86" i="76"/>
  <c r="J86" i="76"/>
  <c r="I86" i="76"/>
  <c r="H86" i="76"/>
  <c r="G86" i="76"/>
  <c r="F86" i="76"/>
  <c r="E86" i="76"/>
  <c r="D86" i="76"/>
  <c r="R85" i="76"/>
  <c r="Q85" i="76"/>
  <c r="P85" i="76"/>
  <c r="O85" i="76"/>
  <c r="N85" i="76"/>
  <c r="M85" i="76"/>
  <c r="L85" i="76"/>
  <c r="K85" i="76"/>
  <c r="J85" i="76"/>
  <c r="I85" i="76"/>
  <c r="H85" i="76"/>
  <c r="G85" i="76"/>
  <c r="F85" i="76"/>
  <c r="E85" i="76"/>
  <c r="D85" i="76"/>
  <c r="R84" i="76"/>
  <c r="Q84" i="76"/>
  <c r="P84" i="76"/>
  <c r="O84" i="76"/>
  <c r="N84" i="76"/>
  <c r="M84" i="76"/>
  <c r="L84" i="76"/>
  <c r="K84" i="76"/>
  <c r="J84" i="76"/>
  <c r="I84" i="76"/>
  <c r="H84" i="76"/>
  <c r="G84" i="76"/>
  <c r="F84" i="76"/>
  <c r="E84" i="76"/>
  <c r="D84" i="76"/>
  <c r="AZ83" i="76"/>
  <c r="AY83" i="76"/>
  <c r="AY81" i="76"/>
  <c r="R81" i="76"/>
  <c r="Q81" i="76"/>
  <c r="P81" i="76"/>
  <c r="O81" i="76"/>
  <c r="N81" i="76"/>
  <c r="M81" i="76"/>
  <c r="L81" i="76"/>
  <c r="K81" i="76"/>
  <c r="J81" i="76"/>
  <c r="I81" i="76"/>
  <c r="H81" i="76"/>
  <c r="G81" i="76"/>
  <c r="F81" i="76"/>
  <c r="E81" i="76"/>
  <c r="D81" i="76"/>
  <c r="R80" i="76"/>
  <c r="Q80" i="76"/>
  <c r="P80" i="76"/>
  <c r="O80" i="76"/>
  <c r="N80" i="76"/>
  <c r="M80" i="76"/>
  <c r="L80" i="76"/>
  <c r="K80" i="76"/>
  <c r="J80" i="76"/>
  <c r="I80" i="76"/>
  <c r="H80" i="76"/>
  <c r="G80" i="76"/>
  <c r="F80" i="76"/>
  <c r="E80" i="76"/>
  <c r="D80" i="76"/>
  <c r="R79" i="76"/>
  <c r="Q79" i="76"/>
  <c r="P79" i="76"/>
  <c r="O79" i="76"/>
  <c r="N79" i="76"/>
  <c r="M79" i="76"/>
  <c r="L79" i="76"/>
  <c r="K79" i="76"/>
  <c r="J79" i="76"/>
  <c r="I79" i="76"/>
  <c r="H79" i="76"/>
  <c r="G79" i="76"/>
  <c r="F79" i="76"/>
  <c r="E79" i="76"/>
  <c r="D79" i="76"/>
  <c r="R78" i="76"/>
  <c r="Q78" i="76"/>
  <c r="P78" i="76"/>
  <c r="O78" i="76"/>
  <c r="N78" i="76"/>
  <c r="M78" i="76"/>
  <c r="M180" i="76" s="1"/>
  <c r="L78" i="76"/>
  <c r="K78" i="76"/>
  <c r="J78" i="76"/>
  <c r="I78" i="76"/>
  <c r="H78" i="76"/>
  <c r="G78" i="76"/>
  <c r="F78" i="76"/>
  <c r="E78" i="76"/>
  <c r="D78" i="76"/>
  <c r="R77" i="76"/>
  <c r="Q77" i="76"/>
  <c r="P77" i="76"/>
  <c r="O77" i="76"/>
  <c r="N77" i="76"/>
  <c r="M77" i="76"/>
  <c r="L77" i="76"/>
  <c r="K77" i="76"/>
  <c r="J77" i="76"/>
  <c r="I77" i="76"/>
  <c r="H77" i="76"/>
  <c r="G77" i="76"/>
  <c r="F77" i="76"/>
  <c r="E77" i="76"/>
  <c r="D77" i="76"/>
  <c r="R76" i="76"/>
  <c r="Q76" i="76"/>
  <c r="P76" i="76"/>
  <c r="O76" i="76"/>
  <c r="N76" i="76"/>
  <c r="M76" i="76"/>
  <c r="L76" i="76"/>
  <c r="K76" i="76"/>
  <c r="J76" i="76"/>
  <c r="I76" i="76"/>
  <c r="H76" i="76"/>
  <c r="G76" i="76"/>
  <c r="F76" i="76"/>
  <c r="E76" i="76"/>
  <c r="D76" i="76"/>
  <c r="R75" i="76"/>
  <c r="Q75" i="76"/>
  <c r="P75" i="76"/>
  <c r="O75" i="76"/>
  <c r="N75" i="76"/>
  <c r="M75" i="76"/>
  <c r="L75" i="76"/>
  <c r="K75" i="76"/>
  <c r="J75" i="76"/>
  <c r="I75" i="76"/>
  <c r="G75" i="76"/>
  <c r="F75" i="76"/>
  <c r="E75" i="76"/>
  <c r="D75" i="76"/>
  <c r="R74" i="76"/>
  <c r="Q74" i="76"/>
  <c r="P74" i="76"/>
  <c r="O74" i="76"/>
  <c r="N74" i="76"/>
  <c r="M74" i="76"/>
  <c r="L74" i="76"/>
  <c r="K74" i="76"/>
  <c r="J74" i="76"/>
  <c r="I74" i="76"/>
  <c r="G74" i="76"/>
  <c r="F74" i="76"/>
  <c r="E74" i="76"/>
  <c r="D74" i="76"/>
  <c r="AB73" i="76"/>
  <c r="AZ72" i="76"/>
  <c r="AY72" i="76"/>
  <c r="AO72" i="76"/>
  <c r="AN72" i="76"/>
  <c r="AM72" i="76"/>
  <c r="AL72" i="76"/>
  <c r="AK72" i="76"/>
  <c r="AJ72" i="76"/>
  <c r="AI72" i="76"/>
  <c r="AH72" i="76"/>
  <c r="AG72" i="76"/>
  <c r="AF72" i="76"/>
  <c r="AE72" i="76"/>
  <c r="AD72" i="76"/>
  <c r="AC72" i="76"/>
  <c r="AB72" i="76"/>
  <c r="AA72" i="76"/>
  <c r="Z72" i="76"/>
  <c r="Y72" i="76"/>
  <c r="X72" i="76"/>
  <c r="W72" i="76"/>
  <c r="S78" i="76" l="1"/>
  <c r="S87" i="76"/>
  <c r="S86" i="76"/>
  <c r="S85" i="76"/>
  <c r="S89" i="76"/>
  <c r="S84" i="76"/>
  <c r="S88" i="76"/>
  <c r="S77" i="76"/>
  <c r="S80" i="76"/>
  <c r="S81" i="76"/>
  <c r="S79" i="76"/>
  <c r="S76" i="76"/>
  <c r="E179" i="76"/>
  <c r="D179" i="76"/>
  <c r="K179" i="76"/>
  <c r="R179" i="76"/>
  <c r="F179" i="76"/>
  <c r="M179" i="76"/>
  <c r="G73" i="76"/>
  <c r="G82" i="76" s="1"/>
  <c r="N73" i="76"/>
  <c r="N82" i="76" s="1"/>
  <c r="AZ79" i="76"/>
  <c r="J73" i="76"/>
  <c r="AZ73" i="76" s="1"/>
  <c r="Q73" i="76"/>
  <c r="Q82" i="76" s="1"/>
  <c r="P73" i="76"/>
  <c r="P82" i="76" s="1"/>
  <c r="O73" i="76"/>
  <c r="O82" i="76" s="1"/>
  <c r="L179" i="76"/>
  <c r="AZ85" i="76"/>
  <c r="AY85" i="76" s="1"/>
  <c r="F73" i="76"/>
  <c r="F82" i="76" s="1"/>
  <c r="M73" i="76"/>
  <c r="M82" i="76" s="1"/>
  <c r="AZ76" i="76"/>
  <c r="I73" i="76"/>
  <c r="I82" i="76" s="1"/>
  <c r="AY82" i="76" s="1"/>
  <c r="AY76" i="76"/>
  <c r="E73" i="76"/>
  <c r="L73" i="76"/>
  <c r="G179" i="76"/>
  <c r="AZ74" i="76"/>
  <c r="AY74" i="76" s="1"/>
  <c r="K73" i="76"/>
  <c r="K82" i="76" s="1"/>
  <c r="R73" i="76"/>
  <c r="AZ77" i="76"/>
  <c r="AY77" i="76" s="1"/>
  <c r="AZ86" i="76"/>
  <c r="AY86" i="76" s="1"/>
  <c r="E90" i="76"/>
  <c r="N179" i="76"/>
  <c r="N90" i="76"/>
  <c r="N116" i="76" s="1"/>
  <c r="M90" i="76"/>
  <c r="AY79" i="76"/>
  <c r="AZ80" i="76"/>
  <c r="AY80" i="76" s="1"/>
  <c r="D90" i="76"/>
  <c r="J179" i="76"/>
  <c r="J90" i="76"/>
  <c r="F90" i="76"/>
  <c r="D73" i="76"/>
  <c r="AZ75" i="76"/>
  <c r="AY75" i="76" s="1"/>
  <c r="I179" i="76"/>
  <c r="I90" i="76"/>
  <c r="AY88" i="76"/>
  <c r="AZ78" i="76"/>
  <c r="AY78" i="76" s="1"/>
  <c r="P179" i="76"/>
  <c r="O179" i="76" s="1"/>
  <c r="AZ84" i="76"/>
  <c r="AZ87" i="76"/>
  <c r="AY87" i="76" s="1"/>
  <c r="H179" i="76"/>
  <c r="H90" i="76"/>
  <c r="AY84" i="76"/>
  <c r="AZ71" i="76"/>
  <c r="AY71" i="76"/>
  <c r="R69" i="76"/>
  <c r="Q69" i="76"/>
  <c r="P69" i="76"/>
  <c r="O69" i="76"/>
  <c r="N69" i="76"/>
  <c r="M69" i="76"/>
  <c r="L69" i="76"/>
  <c r="K69" i="76"/>
  <c r="J69" i="76"/>
  <c r="I69" i="76"/>
  <c r="H69" i="76"/>
  <c r="G69" i="76"/>
  <c r="F69" i="76"/>
  <c r="E69" i="76"/>
  <c r="D69" i="76"/>
  <c r="R68" i="76"/>
  <c r="Q68" i="76"/>
  <c r="P68" i="76"/>
  <c r="O68" i="76"/>
  <c r="N68" i="76"/>
  <c r="M68" i="76"/>
  <c r="L68" i="76"/>
  <c r="K68" i="76"/>
  <c r="J68" i="76"/>
  <c r="I68" i="76"/>
  <c r="H68" i="76"/>
  <c r="G68" i="76"/>
  <c r="F68" i="76"/>
  <c r="E68" i="76"/>
  <c r="D68" i="76"/>
  <c r="Z67" i="76"/>
  <c r="R67" i="76"/>
  <c r="Q67" i="76"/>
  <c r="P67" i="76"/>
  <c r="O67" i="76"/>
  <c r="N67" i="76"/>
  <c r="B119" i="78" s="1"/>
  <c r="M67" i="76"/>
  <c r="L67" i="76"/>
  <c r="K67" i="76"/>
  <c r="B117" i="78" s="1"/>
  <c r="J67" i="76"/>
  <c r="AF67" i="76" s="1"/>
  <c r="I67" i="76"/>
  <c r="H67" i="76"/>
  <c r="G67" i="76"/>
  <c r="F67" i="76"/>
  <c r="B116" i="78" s="1"/>
  <c r="E67" i="76"/>
  <c r="B115" i="78" s="1"/>
  <c r="D67" i="76"/>
  <c r="R66" i="76"/>
  <c r="Q66" i="76"/>
  <c r="P66" i="76"/>
  <c r="O66" i="76"/>
  <c r="N66" i="76"/>
  <c r="M66" i="76"/>
  <c r="L66" i="76"/>
  <c r="K66" i="76"/>
  <c r="J66" i="76"/>
  <c r="I66" i="76"/>
  <c r="H66" i="76"/>
  <c r="G66" i="76"/>
  <c r="F66" i="76"/>
  <c r="E66" i="76"/>
  <c r="D66" i="76"/>
  <c r="R65" i="76"/>
  <c r="Q65" i="76"/>
  <c r="P65" i="76"/>
  <c r="O65" i="76"/>
  <c r="N65" i="76"/>
  <c r="L65" i="76"/>
  <c r="J65" i="76"/>
  <c r="I65" i="76"/>
  <c r="H65" i="76"/>
  <c r="G65" i="76"/>
  <c r="F65" i="76"/>
  <c r="E65" i="76"/>
  <c r="D65" i="76"/>
  <c r="R64" i="76"/>
  <c r="Q64" i="76"/>
  <c r="P64" i="76"/>
  <c r="O64" i="76"/>
  <c r="N64" i="76"/>
  <c r="M64" i="76"/>
  <c r="L64" i="76"/>
  <c r="K64" i="76"/>
  <c r="J64" i="76"/>
  <c r="I64" i="76"/>
  <c r="H64" i="76"/>
  <c r="G64" i="76"/>
  <c r="F64" i="76"/>
  <c r="E64" i="76"/>
  <c r="D64" i="76"/>
  <c r="R62" i="76"/>
  <c r="Q62" i="76"/>
  <c r="P62" i="76"/>
  <c r="O62" i="76"/>
  <c r="N62" i="76"/>
  <c r="M62" i="76"/>
  <c r="L62" i="76"/>
  <c r="K62" i="76"/>
  <c r="J62" i="76"/>
  <c r="I62" i="76"/>
  <c r="H62" i="76"/>
  <c r="G62" i="76"/>
  <c r="F62" i="76"/>
  <c r="E62" i="76"/>
  <c r="D62" i="76"/>
  <c r="R61" i="76"/>
  <c r="Q61" i="76"/>
  <c r="P61" i="76"/>
  <c r="O61" i="76"/>
  <c r="N61" i="76"/>
  <c r="M61" i="76"/>
  <c r="L61" i="76"/>
  <c r="K61" i="76"/>
  <c r="J61" i="76"/>
  <c r="I61" i="76"/>
  <c r="H61" i="76"/>
  <c r="G61" i="76"/>
  <c r="F61" i="76"/>
  <c r="E61" i="76"/>
  <c r="D61" i="76"/>
  <c r="R59" i="76"/>
  <c r="Q59" i="76"/>
  <c r="P59" i="76"/>
  <c r="O59" i="76"/>
  <c r="N59" i="76"/>
  <c r="M59" i="76"/>
  <c r="L59" i="76"/>
  <c r="K59" i="76"/>
  <c r="J59" i="76"/>
  <c r="I59" i="76"/>
  <c r="H59" i="76"/>
  <c r="G59" i="76"/>
  <c r="F59" i="76"/>
  <c r="E59" i="76"/>
  <c r="D59" i="76"/>
  <c r="R58" i="76"/>
  <c r="Q58" i="76"/>
  <c r="P58" i="76"/>
  <c r="O58" i="76"/>
  <c r="N58" i="76"/>
  <c r="M58" i="76"/>
  <c r="L58" i="76"/>
  <c r="K58" i="76"/>
  <c r="J58" i="76"/>
  <c r="I58" i="76"/>
  <c r="H58" i="76"/>
  <c r="G58" i="76"/>
  <c r="F58" i="76"/>
  <c r="E58" i="76"/>
  <c r="D58" i="76"/>
  <c r="R57" i="76"/>
  <c r="Q57" i="76"/>
  <c r="P57" i="76"/>
  <c r="O57" i="76"/>
  <c r="N57" i="76"/>
  <c r="M57" i="76"/>
  <c r="L57" i="76"/>
  <c r="K57" i="76"/>
  <c r="J57" i="76"/>
  <c r="I57" i="76"/>
  <c r="H57" i="76"/>
  <c r="G57" i="76"/>
  <c r="F57" i="76"/>
  <c r="E57" i="76"/>
  <c r="D57" i="76"/>
  <c r="R56" i="76"/>
  <c r="Q56" i="76"/>
  <c r="P56" i="76"/>
  <c r="O56" i="76"/>
  <c r="N56" i="76"/>
  <c r="M56" i="76"/>
  <c r="L56" i="76"/>
  <c r="K56" i="76"/>
  <c r="J56" i="76"/>
  <c r="I56" i="76"/>
  <c r="H56" i="76"/>
  <c r="G56" i="76"/>
  <c r="F56" i="76"/>
  <c r="E56" i="76"/>
  <c r="D56" i="76"/>
  <c r="R54" i="76"/>
  <c r="Q54" i="76"/>
  <c r="P54" i="76"/>
  <c r="O54" i="76"/>
  <c r="N54" i="76"/>
  <c r="M54" i="76"/>
  <c r="L54" i="76"/>
  <c r="K54" i="76"/>
  <c r="J54" i="76"/>
  <c r="I54" i="76"/>
  <c r="H54" i="76"/>
  <c r="G54" i="76"/>
  <c r="F54" i="76"/>
  <c r="E54" i="76"/>
  <c r="D54" i="76"/>
  <c r="D51" i="76"/>
  <c r="Z46" i="76"/>
  <c r="Y46" i="76"/>
  <c r="X46" i="76"/>
  <c r="W46" i="76"/>
  <c r="V46" i="76"/>
  <c r="N46" i="76"/>
  <c r="S46" i="76" s="1"/>
  <c r="R44" i="76"/>
  <c r="Q44" i="76"/>
  <c r="P44" i="76"/>
  <c r="O44" i="76"/>
  <c r="N44" i="76"/>
  <c r="M44" i="76"/>
  <c r="L44" i="76"/>
  <c r="K44" i="76"/>
  <c r="I44" i="76"/>
  <c r="H44" i="76"/>
  <c r="G44" i="76"/>
  <c r="F44" i="76"/>
  <c r="E44" i="76"/>
  <c r="D44" i="76"/>
  <c r="R41" i="76"/>
  <c r="R131" i="76" s="1"/>
  <c r="Q41" i="76"/>
  <c r="Q131" i="76" s="1"/>
  <c r="P41" i="76"/>
  <c r="P131" i="76" s="1"/>
  <c r="O41" i="76"/>
  <c r="O131" i="76" s="1"/>
  <c r="M41" i="76"/>
  <c r="M131" i="76" s="1"/>
  <c r="L41" i="76"/>
  <c r="L131" i="76" s="1"/>
  <c r="K41" i="76"/>
  <c r="K131" i="76" s="1"/>
  <c r="J41" i="76"/>
  <c r="J131" i="76" s="1"/>
  <c r="I41" i="76"/>
  <c r="I131" i="76" s="1"/>
  <c r="H41" i="76"/>
  <c r="H131" i="76" s="1"/>
  <c r="G41" i="76"/>
  <c r="F41" i="76"/>
  <c r="F131" i="76" s="1"/>
  <c r="E41" i="76"/>
  <c r="E131" i="76" s="1"/>
  <c r="D41" i="76"/>
  <c r="D131" i="76" s="1"/>
  <c r="N40" i="76"/>
  <c r="S40" i="76" s="1"/>
  <c r="N39" i="76"/>
  <c r="S39" i="76" s="1"/>
  <c r="P35" i="76"/>
  <c r="N35" i="76"/>
  <c r="Q34" i="76"/>
  <c r="N34" i="76"/>
  <c r="M34" i="76"/>
  <c r="I34" i="76"/>
  <c r="N33" i="76"/>
  <c r="S33" i="76" s="1"/>
  <c r="Z32" i="76"/>
  <c r="Q32" i="76"/>
  <c r="N32" i="76"/>
  <c r="L32" i="76"/>
  <c r="L129" i="76" s="1"/>
  <c r="H32" i="76"/>
  <c r="R31" i="76"/>
  <c r="Q31" i="76"/>
  <c r="P31" i="76"/>
  <c r="O31" i="76"/>
  <c r="N31" i="76"/>
  <c r="M31" i="76"/>
  <c r="L31" i="76"/>
  <c r="K31" i="76"/>
  <c r="J31" i="76"/>
  <c r="I31" i="76"/>
  <c r="H31" i="76"/>
  <c r="F31" i="76"/>
  <c r="D31" i="76"/>
  <c r="N30" i="76"/>
  <c r="S30" i="76" s="1"/>
  <c r="G29" i="76"/>
  <c r="E29" i="76"/>
  <c r="Z26" i="76"/>
  <c r="Y26" i="76"/>
  <c r="X26" i="76"/>
  <c r="W26" i="76"/>
  <c r="V26" i="76"/>
  <c r="N26" i="76"/>
  <c r="S26" i="76" s="1"/>
  <c r="Q24" i="76"/>
  <c r="N24" i="76"/>
  <c r="M24" i="76"/>
  <c r="H24" i="76"/>
  <c r="E24" i="76"/>
  <c r="Q23" i="76"/>
  <c r="P23" i="76"/>
  <c r="O23" i="76"/>
  <c r="N23" i="76"/>
  <c r="M23" i="76"/>
  <c r="Q22" i="76"/>
  <c r="P22" i="76"/>
  <c r="N22" i="76"/>
  <c r="M22" i="76"/>
  <c r="H22" i="76"/>
  <c r="O21" i="76"/>
  <c r="N21" i="76"/>
  <c r="L21" i="76"/>
  <c r="H21" i="76"/>
  <c r="E21" i="76"/>
  <c r="N20" i="76"/>
  <c r="S20" i="76" s="1"/>
  <c r="R19" i="76"/>
  <c r="K19" i="76"/>
  <c r="J19" i="76"/>
  <c r="I19" i="76"/>
  <c r="G19" i="76"/>
  <c r="F19" i="76"/>
  <c r="D19" i="76"/>
  <c r="U18" i="76" s="1"/>
  <c r="N17" i="76"/>
  <c r="S17" i="76" s="1"/>
  <c r="Q16" i="76"/>
  <c r="P16" i="76"/>
  <c r="O16" i="76"/>
  <c r="N16" i="76"/>
  <c r="F16" i="76"/>
  <c r="N15" i="76"/>
  <c r="S15" i="76" s="1"/>
  <c r="N14" i="76"/>
  <c r="S14" i="76" s="1"/>
  <c r="R13" i="76"/>
  <c r="M13" i="76"/>
  <c r="L13" i="76"/>
  <c r="K13" i="76"/>
  <c r="J13" i="76"/>
  <c r="I13" i="76"/>
  <c r="H13" i="76"/>
  <c r="G13" i="76"/>
  <c r="E13" i="76"/>
  <c r="D13" i="76"/>
  <c r="D11" i="76"/>
  <c r="L184" i="45"/>
  <c r="S178" i="45"/>
  <c r="S168" i="45"/>
  <c r="S165" i="45"/>
  <c r="S164" i="45"/>
  <c r="S172" i="45"/>
  <c r="R151" i="45"/>
  <c r="P151" i="45"/>
  <c r="O151" i="45"/>
  <c r="N151" i="45"/>
  <c r="M151" i="45"/>
  <c r="L151" i="45"/>
  <c r="K151" i="45"/>
  <c r="J151" i="45"/>
  <c r="I151" i="45"/>
  <c r="H151" i="45"/>
  <c r="G151" i="45"/>
  <c r="F151" i="45"/>
  <c r="E151" i="45"/>
  <c r="R150" i="45"/>
  <c r="P150" i="45"/>
  <c r="O150" i="45"/>
  <c r="N150" i="45"/>
  <c r="M150" i="45"/>
  <c r="L150" i="45"/>
  <c r="K150" i="45"/>
  <c r="J150" i="45"/>
  <c r="I150" i="45"/>
  <c r="H150" i="45"/>
  <c r="G150" i="45"/>
  <c r="F150" i="45"/>
  <c r="E150" i="45"/>
  <c r="R149" i="45"/>
  <c r="P149" i="45"/>
  <c r="N149" i="45"/>
  <c r="M149" i="45"/>
  <c r="L149" i="45"/>
  <c r="K149" i="45"/>
  <c r="J149" i="45"/>
  <c r="I149" i="45"/>
  <c r="H149" i="45"/>
  <c r="G149" i="45"/>
  <c r="F149" i="45"/>
  <c r="E149" i="45"/>
  <c r="D120" i="45"/>
  <c r="S112" i="45"/>
  <c r="R112" i="45"/>
  <c r="P112" i="45"/>
  <c r="O112" i="45"/>
  <c r="N112" i="45"/>
  <c r="M112" i="45"/>
  <c r="L112" i="45"/>
  <c r="K112" i="45"/>
  <c r="J112" i="45"/>
  <c r="I112" i="45"/>
  <c r="F112" i="45"/>
  <c r="E112" i="45"/>
  <c r="T108" i="45"/>
  <c r="T107" i="45"/>
  <c r="S107" i="45"/>
  <c r="T106" i="45"/>
  <c r="T105" i="45"/>
  <c r="T104" i="45"/>
  <c r="T103" i="45"/>
  <c r="S103" i="45"/>
  <c r="T102" i="45"/>
  <c r="S102" i="45"/>
  <c r="S101" i="45" s="1"/>
  <c r="R101" i="45"/>
  <c r="P101" i="45"/>
  <c r="O101" i="45"/>
  <c r="N101" i="45"/>
  <c r="M101" i="45"/>
  <c r="L101" i="45"/>
  <c r="K101" i="45"/>
  <c r="J101" i="45"/>
  <c r="I101" i="45"/>
  <c r="H101" i="45"/>
  <c r="G101" i="45"/>
  <c r="F101" i="45"/>
  <c r="E101" i="45"/>
  <c r="D101" i="45"/>
  <c r="T100" i="45"/>
  <c r="S100" i="45"/>
  <c r="T99" i="45"/>
  <c r="S99" i="45"/>
  <c r="R98" i="45"/>
  <c r="Q98" i="45"/>
  <c r="P98" i="45"/>
  <c r="O98" i="45"/>
  <c r="N98" i="45"/>
  <c r="M98" i="45"/>
  <c r="L98" i="45"/>
  <c r="K98" i="45"/>
  <c r="J98" i="45"/>
  <c r="I98" i="45"/>
  <c r="H98" i="45"/>
  <c r="G98" i="45"/>
  <c r="F98" i="45"/>
  <c r="E98" i="45"/>
  <c r="D98" i="45"/>
  <c r="S98" i="45"/>
  <c r="U98" i="45" s="1"/>
  <c r="S44" i="76" l="1"/>
  <c r="S67" i="76"/>
  <c r="S152" i="76" s="1"/>
  <c r="S31" i="76"/>
  <c r="S22" i="76"/>
  <c r="S62" i="76"/>
  <c r="S69" i="76"/>
  <c r="S68" i="76"/>
  <c r="S64" i="76"/>
  <c r="S66" i="76"/>
  <c r="S61" i="76"/>
  <c r="S57" i="76"/>
  <c r="S56" i="76"/>
  <c r="S59" i="76"/>
  <c r="S58" i="76"/>
  <c r="S54" i="76"/>
  <c r="S32" i="76"/>
  <c r="I129" i="76"/>
  <c r="S34" i="76"/>
  <c r="S35" i="76"/>
  <c r="S23" i="76"/>
  <c r="S24" i="76"/>
  <c r="S21" i="76"/>
  <c r="S16" i="76"/>
  <c r="G25" i="76"/>
  <c r="G27" i="76" s="1"/>
  <c r="U105" i="45"/>
  <c r="U108" i="45"/>
  <c r="I25" i="76"/>
  <c r="I27" i="76" s="1"/>
  <c r="U102" i="45"/>
  <c r="AM67" i="76"/>
  <c r="AB67" i="76"/>
  <c r="AA67" i="76"/>
  <c r="S177" i="45"/>
  <c r="S179" i="45" s="1"/>
  <c r="S92" i="45"/>
  <c r="U92" i="45" s="1"/>
  <c r="M29" i="76"/>
  <c r="U104" i="45"/>
  <c r="J25" i="76"/>
  <c r="J27" i="76" s="1"/>
  <c r="O19" i="76"/>
  <c r="E60" i="76"/>
  <c r="L60" i="76"/>
  <c r="K25" i="76"/>
  <c r="K27" i="76" s="1"/>
  <c r="AL67" i="76"/>
  <c r="D25" i="76"/>
  <c r="D27" i="76" s="1"/>
  <c r="AH67" i="76"/>
  <c r="B118" i="78"/>
  <c r="AN67" i="76"/>
  <c r="B120" i="78"/>
  <c r="U106" i="45"/>
  <c r="T101" i="45"/>
  <c r="U101" i="45" s="1"/>
  <c r="AG67" i="76"/>
  <c r="AO67" i="76"/>
  <c r="P60" i="76"/>
  <c r="AY73" i="76"/>
  <c r="I29" i="76"/>
  <c r="P29" i="76"/>
  <c r="H29" i="76"/>
  <c r="N129" i="76"/>
  <c r="L29" i="76"/>
  <c r="I60" i="76"/>
  <c r="AY60" i="76" s="1"/>
  <c r="P19" i="76"/>
  <c r="U99" i="45"/>
  <c r="U103" i="45"/>
  <c r="G131" i="76"/>
  <c r="M60" i="76"/>
  <c r="U100" i="45"/>
  <c r="U107" i="45"/>
  <c r="N19" i="76"/>
  <c r="J60" i="76"/>
  <c r="AZ60" i="76" s="1"/>
  <c r="S166" i="45"/>
  <c r="S160" i="45"/>
  <c r="S171" i="45"/>
  <c r="E19" i="76"/>
  <c r="E25" i="76" s="1"/>
  <c r="M55" i="76"/>
  <c r="AZ58" i="76"/>
  <c r="H60" i="76"/>
  <c r="O60" i="76"/>
  <c r="T20" i="76"/>
  <c r="Q29" i="76"/>
  <c r="N60" i="76"/>
  <c r="R63" i="76"/>
  <c r="L55" i="76"/>
  <c r="F63" i="76"/>
  <c r="AZ64" i="76"/>
  <c r="Q63" i="76"/>
  <c r="L82" i="76"/>
  <c r="D60" i="76"/>
  <c r="K60" i="76"/>
  <c r="R60" i="76"/>
  <c r="Q60" i="76"/>
  <c r="R82" i="76"/>
  <c r="E82" i="76"/>
  <c r="E92" i="76" s="1"/>
  <c r="O63" i="76"/>
  <c r="N63" i="76" s="1"/>
  <c r="G63" i="76"/>
  <c r="AY64" i="76"/>
  <c r="F55" i="76"/>
  <c r="E55" i="76"/>
  <c r="T14" i="76"/>
  <c r="N13" i="76"/>
  <c r="M129" i="76"/>
  <c r="H55" i="76"/>
  <c r="O55" i="76"/>
  <c r="J63" i="76"/>
  <c r="AZ63" i="76" s="1"/>
  <c r="I63" i="76"/>
  <c r="H63" i="76" s="1"/>
  <c r="P63" i="76"/>
  <c r="T34" i="76"/>
  <c r="L138" i="76"/>
  <c r="K138" i="76" s="1"/>
  <c r="G55" i="76"/>
  <c r="N55" i="76"/>
  <c r="F60" i="76"/>
  <c r="T16" i="76"/>
  <c r="T31" i="76"/>
  <c r="AY58" i="76"/>
  <c r="T21" i="76"/>
  <c r="T22" i="76"/>
  <c r="T32" i="76"/>
  <c r="T44" i="76"/>
  <c r="T46" i="76"/>
  <c r="T35" i="76"/>
  <c r="N41" i="76"/>
  <c r="N131" i="76" s="1"/>
  <c r="T15" i="76"/>
  <c r="T17" i="76"/>
  <c r="T33" i="76"/>
  <c r="Q13" i="76"/>
  <c r="T26" i="76"/>
  <c r="T40" i="76"/>
  <c r="AZ56" i="76"/>
  <c r="AY56" i="76" s="1"/>
  <c r="K55" i="76"/>
  <c r="R55" i="76"/>
  <c r="AY67" i="76"/>
  <c r="T24" i="76"/>
  <c r="F13" i="76"/>
  <c r="T23" i="76"/>
  <c r="M19" i="76"/>
  <c r="L19" i="76" s="1"/>
  <c r="G60" i="76"/>
  <c r="AZ65" i="76"/>
  <c r="T30" i="76"/>
  <c r="U38" i="76"/>
  <c r="T39" i="76"/>
  <c r="N29" i="76"/>
  <c r="Q19" i="76"/>
  <c r="H19" i="76"/>
  <c r="H25" i="76" s="1"/>
  <c r="J55" i="76"/>
  <c r="AZ55" i="76" s="1"/>
  <c r="Q55" i="76"/>
  <c r="I55" i="76"/>
  <c r="P55" i="76"/>
  <c r="O29" i="76"/>
  <c r="J138" i="76"/>
  <c r="N150" i="76"/>
  <c r="N142" i="76"/>
  <c r="I138" i="76"/>
  <c r="M150" i="76"/>
  <c r="M133" i="76"/>
  <c r="AZ89" i="76"/>
  <c r="AY89" i="76" s="1"/>
  <c r="D116" i="76"/>
  <c r="G138" i="76"/>
  <c r="N138" i="76"/>
  <c r="E150" i="76"/>
  <c r="E117" i="76"/>
  <c r="L150" i="76"/>
  <c r="L133" i="76"/>
  <c r="K133" i="76" s="1"/>
  <c r="E63" i="76"/>
  <c r="AZ68" i="76"/>
  <c r="AY68" i="76" s="1"/>
  <c r="AZ57" i="76"/>
  <c r="AY57" i="76" s="1"/>
  <c r="J116" i="76"/>
  <c r="AZ90" i="76"/>
  <c r="N92" i="76"/>
  <c r="AZ59" i="76"/>
  <c r="AY59" i="76" s="1"/>
  <c r="AZ66" i="76"/>
  <c r="AY66" i="76" s="1"/>
  <c r="D150" i="76"/>
  <c r="D133" i="76"/>
  <c r="D117" i="76"/>
  <c r="D142" i="76"/>
  <c r="K150" i="76"/>
  <c r="K117" i="76"/>
  <c r="K142" i="76"/>
  <c r="R150" i="76"/>
  <c r="R117" i="76"/>
  <c r="Q117" i="76" s="1"/>
  <c r="P117" i="76" s="1"/>
  <c r="R142" i="76"/>
  <c r="I116" i="76"/>
  <c r="AY90" i="76"/>
  <c r="H129" i="76"/>
  <c r="P138" i="76"/>
  <c r="O138" i="76" s="1"/>
  <c r="F116" i="76"/>
  <c r="F150" i="76"/>
  <c r="F142" i="76"/>
  <c r="E142" i="76" s="1"/>
  <c r="F117" i="76"/>
  <c r="L90" i="76"/>
  <c r="K90" i="76" s="1"/>
  <c r="K116" i="76" s="1"/>
  <c r="M116" i="76"/>
  <c r="F29" i="76"/>
  <c r="F138" i="76"/>
  <c r="M138" i="76"/>
  <c r="J150" i="76"/>
  <c r="J142" i="76"/>
  <c r="I142" i="76" s="1"/>
  <c r="J133" i="76"/>
  <c r="I133" i="76" s="1"/>
  <c r="J117" i="76"/>
  <c r="Q150" i="76"/>
  <c r="P150" i="76" s="1"/>
  <c r="Q142" i="76"/>
  <c r="Q133" i="76"/>
  <c r="J82" i="76"/>
  <c r="F92" i="76"/>
  <c r="D82" i="76"/>
  <c r="N133" i="76"/>
  <c r="D63" i="76"/>
  <c r="P13" i="76"/>
  <c r="O13" i="76" s="1"/>
  <c r="Y67" i="76"/>
  <c r="I92" i="76"/>
  <c r="AY92" i="76" s="1"/>
  <c r="G90" i="76"/>
  <c r="G92" i="76" s="1"/>
  <c r="H116" i="76"/>
  <c r="K29" i="76"/>
  <c r="M92" i="76"/>
  <c r="E138" i="76"/>
  <c r="I150" i="76"/>
  <c r="I117" i="76"/>
  <c r="H117" i="76" s="1"/>
  <c r="P142" i="76"/>
  <c r="P133" i="76"/>
  <c r="AY65" i="76"/>
  <c r="D55" i="76"/>
  <c r="X67" i="76"/>
  <c r="AK67" i="76"/>
  <c r="AJ67" i="76" s="1"/>
  <c r="Q138" i="76"/>
  <c r="G142" i="76"/>
  <c r="G133" i="76"/>
  <c r="F133" i="76" s="1"/>
  <c r="E133" i="76" s="1"/>
  <c r="G117" i="76"/>
  <c r="M117" i="76"/>
  <c r="L117" i="76" s="1"/>
  <c r="M142" i="76"/>
  <c r="L142" i="76" s="1"/>
  <c r="S179" i="76"/>
  <c r="S181" i="76" s="1"/>
  <c r="R181" i="76" s="1"/>
  <c r="P181" i="76" s="1"/>
  <c r="O181" i="76" s="1"/>
  <c r="N181" i="76" s="1"/>
  <c r="M181" i="76" s="1"/>
  <c r="L181" i="76" s="1"/>
  <c r="K181" i="76" s="1"/>
  <c r="J181" i="76" s="1"/>
  <c r="I181" i="76" s="1"/>
  <c r="H181" i="76" s="1"/>
  <c r="G181" i="76" s="1"/>
  <c r="F181" i="76" s="1"/>
  <c r="E181" i="76" s="1"/>
  <c r="D181" i="76" s="1"/>
  <c r="D138" i="76"/>
  <c r="R138" i="76"/>
  <c r="H133" i="76"/>
  <c r="O150" i="76"/>
  <c r="O152" i="76"/>
  <c r="O153" i="76"/>
  <c r="O133" i="76"/>
  <c r="O142" i="76"/>
  <c r="O117" i="76"/>
  <c r="N117" i="76" s="1"/>
  <c r="N123" i="76" s="1"/>
  <c r="D29" i="76"/>
  <c r="Q129" i="76"/>
  <c r="AZ61" i="76"/>
  <c r="AY61" i="76" s="1"/>
  <c r="W67" i="76"/>
  <c r="AI67" i="76"/>
  <c r="AZ67" i="76"/>
  <c r="S118" i="45" l="1"/>
  <c r="G127" i="76"/>
  <c r="S173" i="45"/>
  <c r="U160" i="45"/>
  <c r="I127" i="76"/>
  <c r="R70" i="76"/>
  <c r="R136" i="76" s="1"/>
  <c r="U40" i="76"/>
  <c r="S129" i="76"/>
  <c r="R111" i="76"/>
  <c r="R139" i="76" s="1"/>
  <c r="U26" i="76"/>
  <c r="H128" i="76"/>
  <c r="G128" i="76" s="1"/>
  <c r="E70" i="76"/>
  <c r="E136" i="76" s="1"/>
  <c r="H111" i="76"/>
  <c r="H140" i="76" s="1"/>
  <c r="U24" i="76"/>
  <c r="O111" i="76"/>
  <c r="O140" i="76" s="1"/>
  <c r="S41" i="76"/>
  <c r="S131" i="76" s="1"/>
  <c r="K92" i="76"/>
  <c r="J70" i="76"/>
  <c r="J136" i="76" s="1"/>
  <c r="F111" i="76"/>
  <c r="F141" i="76" s="1"/>
  <c r="S133" i="76"/>
  <c r="R133" i="76" s="1"/>
  <c r="U23" i="76"/>
  <c r="T41" i="76"/>
  <c r="U33" i="76"/>
  <c r="N25" i="76"/>
  <c r="N128" i="76" s="1"/>
  <c r="U14" i="76"/>
  <c r="J111" i="76"/>
  <c r="J139" i="76" s="1"/>
  <c r="S13" i="76"/>
  <c r="S180" i="45"/>
  <c r="D70" i="76"/>
  <c r="U35" i="76"/>
  <c r="U44" i="76"/>
  <c r="U34" i="76"/>
  <c r="U46" i="76"/>
  <c r="U16" i="76"/>
  <c r="I70" i="76"/>
  <c r="I136" i="76" s="1"/>
  <c r="AY63" i="76"/>
  <c r="Q70" i="76"/>
  <c r="L92" i="76"/>
  <c r="G111" i="76"/>
  <c r="G139" i="76" s="1"/>
  <c r="M123" i="76"/>
  <c r="L123" i="76" s="1"/>
  <c r="K123" i="76" s="1"/>
  <c r="J123" i="76" s="1"/>
  <c r="I123" i="76" s="1"/>
  <c r="H123" i="76" s="1"/>
  <c r="G123" i="76" s="1"/>
  <c r="F123" i="76" s="1"/>
  <c r="E123" i="76" s="1"/>
  <c r="D123" i="76" s="1"/>
  <c r="N111" i="76"/>
  <c r="N140" i="76" s="1"/>
  <c r="P70" i="76"/>
  <c r="P137" i="76" s="1"/>
  <c r="O70" i="76"/>
  <c r="O136" i="76" s="1"/>
  <c r="N70" i="76"/>
  <c r="N136" i="76" s="1"/>
  <c r="P111" i="76"/>
  <c r="P140" i="76" s="1"/>
  <c r="S60" i="76"/>
  <c r="I111" i="76"/>
  <c r="I139" i="76" s="1"/>
  <c r="AY55" i="76"/>
  <c r="U30" i="76"/>
  <c r="S19" i="76"/>
  <c r="U20" i="76"/>
  <c r="U15" i="76"/>
  <c r="U21" i="76"/>
  <c r="M25" i="76"/>
  <c r="M127" i="76" s="1"/>
  <c r="U17" i="76"/>
  <c r="L25" i="76"/>
  <c r="L128" i="76" s="1"/>
  <c r="U22" i="76"/>
  <c r="S29" i="76"/>
  <c r="S153" i="76"/>
  <c r="T19" i="76"/>
  <c r="Q111" i="76"/>
  <c r="Q141" i="76" s="1"/>
  <c r="F25" i="76"/>
  <c r="F27" i="76" s="1"/>
  <c r="T13" i="76"/>
  <c r="V67" i="76"/>
  <c r="G70" i="76"/>
  <c r="F70" i="76"/>
  <c r="E111" i="76"/>
  <c r="E139" i="76" s="1"/>
  <c r="U32" i="76"/>
  <c r="H70" i="76"/>
  <c r="R29" i="76"/>
  <c r="AZ69" i="76"/>
  <c r="AY69" i="76" s="1"/>
  <c r="G116" i="76"/>
  <c r="E127" i="76"/>
  <c r="E128" i="76"/>
  <c r="D128" i="76" s="1"/>
  <c r="E27" i="76"/>
  <c r="AZ54" i="76"/>
  <c r="AY54" i="76" s="1"/>
  <c r="AZ62" i="76"/>
  <c r="AY62" i="76" s="1"/>
  <c r="O25" i="76"/>
  <c r="H127" i="76"/>
  <c r="H27" i="76"/>
  <c r="J92" i="76"/>
  <c r="AZ92" i="76" s="1"/>
  <c r="AZ82" i="76"/>
  <c r="AZ81" i="76"/>
  <c r="D92" i="76"/>
  <c r="U28" i="76"/>
  <c r="D127" i="76"/>
  <c r="D36" i="76"/>
  <c r="E116" i="76"/>
  <c r="J29" i="76"/>
  <c r="J128" i="76" s="1"/>
  <c r="I128" i="76" s="1"/>
  <c r="K128" i="76"/>
  <c r="K127" i="76"/>
  <c r="R25" i="76"/>
  <c r="U31" i="76"/>
  <c r="U39" i="76"/>
  <c r="L116" i="76"/>
  <c r="S55" i="76"/>
  <c r="D111" i="76"/>
  <c r="R75" i="45"/>
  <c r="Q75" i="45"/>
  <c r="P75" i="45"/>
  <c r="O75" i="45"/>
  <c r="N75" i="45"/>
  <c r="K81" i="80"/>
  <c r="M75" i="45"/>
  <c r="L75" i="45"/>
  <c r="K75" i="45"/>
  <c r="J75" i="45"/>
  <c r="I75" i="45"/>
  <c r="H75" i="45"/>
  <c r="G75" i="45"/>
  <c r="F75" i="45"/>
  <c r="E75" i="45"/>
  <c r="D75" i="45"/>
  <c r="C13" i="32"/>
  <c r="R65" i="45"/>
  <c r="K79" i="80" l="1"/>
  <c r="K80" i="80"/>
  <c r="K83" i="80"/>
  <c r="K77" i="80"/>
  <c r="K82" i="80"/>
  <c r="K76" i="80"/>
  <c r="C34" i="32"/>
  <c r="K78" i="80"/>
  <c r="C30" i="55"/>
  <c r="D84" i="45"/>
  <c r="K75" i="80"/>
  <c r="R137" i="76"/>
  <c r="R141" i="76"/>
  <c r="M128" i="76"/>
  <c r="G141" i="76"/>
  <c r="G140" i="76"/>
  <c r="E134" i="76"/>
  <c r="J137" i="76"/>
  <c r="F139" i="76"/>
  <c r="J140" i="76"/>
  <c r="E137" i="76"/>
  <c r="F140" i="76"/>
  <c r="H141" i="76"/>
  <c r="J141" i="76"/>
  <c r="AZ70" i="76"/>
  <c r="U41" i="76"/>
  <c r="M27" i="76"/>
  <c r="O137" i="76"/>
  <c r="L27" i="76"/>
  <c r="O139" i="76"/>
  <c r="N134" i="76"/>
  <c r="J134" i="76"/>
  <c r="AY70" i="76"/>
  <c r="P141" i="76"/>
  <c r="O141" i="76" s="1"/>
  <c r="Q139" i="76"/>
  <c r="P139" i="76" s="1"/>
  <c r="N27" i="76"/>
  <c r="N127" i="76"/>
  <c r="U13" i="76"/>
  <c r="S25" i="76"/>
  <c r="S127" i="76" s="1"/>
  <c r="Q25" i="76"/>
  <c r="Q27" i="76" s="1"/>
  <c r="R27" i="76"/>
  <c r="S75" i="45"/>
  <c r="M28" i="49"/>
  <c r="C36" i="32"/>
  <c r="M84" i="45"/>
  <c r="M27" i="49"/>
  <c r="C35" i="32"/>
  <c r="L84" i="45"/>
  <c r="M34" i="49"/>
  <c r="C32" i="55"/>
  <c r="R84" i="45"/>
  <c r="M33" i="49"/>
  <c r="C31" i="55"/>
  <c r="K84" i="45"/>
  <c r="M37" i="49"/>
  <c r="C34" i="55"/>
  <c r="J84" i="45"/>
  <c r="M23" i="49"/>
  <c r="C31" i="32"/>
  <c r="Q84" i="45"/>
  <c r="M35" i="49"/>
  <c r="C33" i="55"/>
  <c r="P84" i="45"/>
  <c r="M31" i="49"/>
  <c r="C29" i="55"/>
  <c r="H84" i="45"/>
  <c r="M29" i="49"/>
  <c r="C37" i="32"/>
  <c r="O84" i="45"/>
  <c r="M24" i="49"/>
  <c r="C32" i="32"/>
  <c r="N84" i="45"/>
  <c r="M32" i="49"/>
  <c r="I84" i="45"/>
  <c r="M26" i="49"/>
  <c r="F84" i="45"/>
  <c r="M25" i="49"/>
  <c r="C33" i="32"/>
  <c r="E84" i="45"/>
  <c r="M36" i="49"/>
  <c r="C35" i="55"/>
  <c r="M30" i="49"/>
  <c r="C38" i="32"/>
  <c r="G84" i="45"/>
  <c r="M58" i="49"/>
  <c r="C12" i="55"/>
  <c r="C13" i="55" s="1"/>
  <c r="S150" i="45"/>
  <c r="S151" i="45"/>
  <c r="O134" i="76"/>
  <c r="E141" i="76"/>
  <c r="I141" i="76"/>
  <c r="D136" i="76"/>
  <c r="D137" i="76"/>
  <c r="P136" i="76"/>
  <c r="I134" i="76"/>
  <c r="P134" i="76"/>
  <c r="D134" i="76"/>
  <c r="I137" i="76"/>
  <c r="H137" i="76" s="1"/>
  <c r="D93" i="76"/>
  <c r="I93" i="76"/>
  <c r="I140" i="76"/>
  <c r="Q137" i="76"/>
  <c r="N137" i="76"/>
  <c r="F128" i="76"/>
  <c r="T29" i="76"/>
  <c r="U29" i="76" s="1"/>
  <c r="Q136" i="76"/>
  <c r="J93" i="76"/>
  <c r="N141" i="76"/>
  <c r="N139" i="76"/>
  <c r="Q140" i="76"/>
  <c r="G93" i="76"/>
  <c r="L127" i="76"/>
  <c r="U19" i="76"/>
  <c r="F127" i="76"/>
  <c r="E140" i="76"/>
  <c r="H136" i="76"/>
  <c r="G136" i="76" s="1"/>
  <c r="H134" i="76"/>
  <c r="G134" i="76"/>
  <c r="G72" i="76"/>
  <c r="G137" i="76"/>
  <c r="D139" i="76"/>
  <c r="F134" i="76"/>
  <c r="F137" i="76"/>
  <c r="F136" i="76"/>
  <c r="F93" i="76"/>
  <c r="E93" i="76" s="1"/>
  <c r="D141" i="76"/>
  <c r="D140" i="76"/>
  <c r="P25" i="76"/>
  <c r="D130" i="76"/>
  <c r="D43" i="76"/>
  <c r="J127" i="76"/>
  <c r="R128" i="76"/>
  <c r="R127" i="76"/>
  <c r="O127" i="76"/>
  <c r="O27" i="76"/>
  <c r="Q65" i="45"/>
  <c r="P65" i="45"/>
  <c r="O65" i="45"/>
  <c r="N65" i="45"/>
  <c r="M65" i="45"/>
  <c r="L65" i="45"/>
  <c r="K65" i="45"/>
  <c r="J65" i="45"/>
  <c r="I65" i="45"/>
  <c r="H65" i="45"/>
  <c r="G65" i="45"/>
  <c r="F65" i="45"/>
  <c r="E65" i="45"/>
  <c r="D65" i="45"/>
  <c r="R62" i="45"/>
  <c r="Q62" i="45"/>
  <c r="P62" i="45"/>
  <c r="O62" i="45"/>
  <c r="N62" i="45"/>
  <c r="M62" i="45"/>
  <c r="L62" i="45"/>
  <c r="K62" i="45"/>
  <c r="J62" i="45"/>
  <c r="I62" i="45"/>
  <c r="H62" i="45"/>
  <c r="G62" i="45"/>
  <c r="F62" i="45"/>
  <c r="E62" i="45"/>
  <c r="D62" i="45"/>
  <c r="S65" i="45" l="1"/>
  <c r="U65" i="45" s="1"/>
  <c r="S62" i="45"/>
  <c r="U62" i="45" s="1"/>
  <c r="S116" i="45"/>
  <c r="K84" i="80"/>
  <c r="Q94" i="45"/>
  <c r="S84" i="45"/>
  <c r="U84" i="45" s="1"/>
  <c r="U75" i="45"/>
  <c r="C38" i="55"/>
  <c r="D94" i="45"/>
  <c r="S140" i="45"/>
  <c r="S148" i="45"/>
  <c r="Q128" i="76"/>
  <c r="S27" i="76"/>
  <c r="T25" i="76"/>
  <c r="U25" i="76" s="1"/>
  <c r="Q127" i="76"/>
  <c r="S128" i="76"/>
  <c r="I94" i="45"/>
  <c r="N94" i="45"/>
  <c r="J94" i="45"/>
  <c r="O94" i="45"/>
  <c r="K94" i="45"/>
  <c r="H94" i="45"/>
  <c r="R94" i="45"/>
  <c r="P94" i="45"/>
  <c r="L94" i="45"/>
  <c r="M94" i="45"/>
  <c r="G94" i="45"/>
  <c r="E94" i="45"/>
  <c r="F94" i="45"/>
  <c r="M38" i="49"/>
  <c r="H30" i="49" s="1"/>
  <c r="C39" i="32"/>
  <c r="C40" i="32" s="1"/>
  <c r="W65" i="77"/>
  <c r="X65" i="77" s="1"/>
  <c r="V63" i="76"/>
  <c r="W63" i="76" s="1"/>
  <c r="P27" i="76"/>
  <c r="T27" i="76" s="1"/>
  <c r="P128" i="76"/>
  <c r="O128" i="76" s="1"/>
  <c r="P127" i="76"/>
  <c r="D45" i="76"/>
  <c r="R57" i="45"/>
  <c r="R72" i="45" s="1"/>
  <c r="K96" i="80" s="1"/>
  <c r="Q57" i="45"/>
  <c r="P57" i="45"/>
  <c r="P72" i="45" s="1"/>
  <c r="K95" i="80" s="1"/>
  <c r="O57" i="45"/>
  <c r="O72" i="45" s="1"/>
  <c r="N57" i="45"/>
  <c r="N72" i="45" s="1"/>
  <c r="K94" i="80"/>
  <c r="M57" i="45"/>
  <c r="M72" i="45" s="1"/>
  <c r="L57" i="45"/>
  <c r="L72" i="45" s="1"/>
  <c r="K57" i="45"/>
  <c r="K72" i="45" s="1"/>
  <c r="K93" i="80" s="1"/>
  <c r="J57" i="45"/>
  <c r="J72" i="45" s="1"/>
  <c r="K92" i="80" s="1"/>
  <c r="I57" i="45"/>
  <c r="I72" i="45" s="1"/>
  <c r="H57" i="45"/>
  <c r="H72" i="45" s="1"/>
  <c r="K90" i="80" s="1"/>
  <c r="G57" i="45"/>
  <c r="G72" i="45" s="1"/>
  <c r="F57" i="45"/>
  <c r="E57" i="45"/>
  <c r="D57" i="45"/>
  <c r="D53" i="45"/>
  <c r="S43" i="45"/>
  <c r="R43" i="45"/>
  <c r="Q43" i="45"/>
  <c r="P43" i="45"/>
  <c r="O43" i="45"/>
  <c r="N43" i="45"/>
  <c r="M43" i="45"/>
  <c r="L43" i="45"/>
  <c r="K43" i="45"/>
  <c r="J43" i="45"/>
  <c r="I43" i="45"/>
  <c r="H43" i="45"/>
  <c r="K53" i="80" s="1"/>
  <c r="G43" i="45"/>
  <c r="F43" i="45"/>
  <c r="K52" i="80" s="1"/>
  <c r="E43" i="45"/>
  <c r="D43" i="45"/>
  <c r="S57" i="45" l="1"/>
  <c r="S115" i="45"/>
  <c r="S117" i="45"/>
  <c r="S143" i="45" s="1"/>
  <c r="U43" i="45"/>
  <c r="S94" i="45"/>
  <c r="U94" i="45" s="1"/>
  <c r="Q72" i="45"/>
  <c r="M2" i="49" s="1"/>
  <c r="Z41" i="76"/>
  <c r="Z42" i="76" s="1"/>
  <c r="K91" i="80"/>
  <c r="C17" i="55"/>
  <c r="K59" i="80"/>
  <c r="K54" i="80"/>
  <c r="K58" i="80"/>
  <c r="K55" i="80"/>
  <c r="K56" i="80"/>
  <c r="K51" i="80"/>
  <c r="K57" i="80"/>
  <c r="G30" i="55"/>
  <c r="C41" i="32"/>
  <c r="H25" i="49"/>
  <c r="G31" i="32"/>
  <c r="G37" i="32"/>
  <c r="G29" i="55"/>
  <c r="C36" i="55"/>
  <c r="G32" i="32"/>
  <c r="G36" i="32"/>
  <c r="G35" i="32"/>
  <c r="G33" i="32"/>
  <c r="H36" i="49"/>
  <c r="G38" i="32"/>
  <c r="H26" i="49"/>
  <c r="G39" i="32"/>
  <c r="H28" i="49"/>
  <c r="H37" i="49"/>
  <c r="H35" i="49"/>
  <c r="H27" i="49"/>
  <c r="H29" i="49"/>
  <c r="H31" i="49"/>
  <c r="H32" i="49"/>
  <c r="H34" i="49"/>
  <c r="H24" i="49"/>
  <c r="H23" i="49"/>
  <c r="H33" i="49"/>
  <c r="N95" i="45"/>
  <c r="V70" i="76"/>
  <c r="W72" i="77"/>
  <c r="C18" i="32"/>
  <c r="M3" i="49"/>
  <c r="D72" i="45"/>
  <c r="K88" i="80" s="1"/>
  <c r="F72" i="45"/>
  <c r="E72" i="45"/>
  <c r="S136" i="45"/>
  <c r="V41" i="76"/>
  <c r="W41" i="76"/>
  <c r="Y41" i="76"/>
  <c r="Y42" i="76" s="1"/>
  <c r="X41" i="76"/>
  <c r="U27" i="76"/>
  <c r="V72" i="76"/>
  <c r="U72" i="76"/>
  <c r="Z44" i="76"/>
  <c r="Y44" i="76" s="1"/>
  <c r="X44" i="76" s="1"/>
  <c r="W44" i="76" s="1"/>
  <c r="V44" i="76" s="1"/>
  <c r="D47" i="76"/>
  <c r="S31" i="45"/>
  <c r="U31" i="45" s="1"/>
  <c r="R31" i="45"/>
  <c r="K47" i="80" s="1"/>
  <c r="Q31" i="45"/>
  <c r="Z29" i="76" s="1"/>
  <c r="Z30" i="76" s="1"/>
  <c r="P31" i="45"/>
  <c r="K46" i="80" s="1"/>
  <c r="O31" i="45"/>
  <c r="Y29" i="76" s="1"/>
  <c r="Y30" i="76" s="1"/>
  <c r="N31" i="45"/>
  <c r="K45" i="80"/>
  <c r="M31" i="45"/>
  <c r="L31" i="45"/>
  <c r="X29" i="76" s="1"/>
  <c r="X30" i="76" s="1"/>
  <c r="K31" i="45"/>
  <c r="K44" i="80" s="1"/>
  <c r="J31" i="45"/>
  <c r="K43" i="80" s="1"/>
  <c r="I31" i="45"/>
  <c r="K42" i="80" s="1"/>
  <c r="H31" i="45"/>
  <c r="G31" i="45"/>
  <c r="V29" i="76"/>
  <c r="F31" i="45"/>
  <c r="K40" i="80" s="1"/>
  <c r="E31" i="45"/>
  <c r="D31" i="45"/>
  <c r="K39" i="80" s="1"/>
  <c r="S19" i="45"/>
  <c r="R19" i="45"/>
  <c r="Q19" i="45"/>
  <c r="P19" i="45"/>
  <c r="O19" i="45"/>
  <c r="N19" i="45"/>
  <c r="M19" i="45"/>
  <c r="L19" i="45"/>
  <c r="K19" i="45"/>
  <c r="J19" i="45"/>
  <c r="I19" i="45"/>
  <c r="H19" i="45"/>
  <c r="G19" i="45"/>
  <c r="F19" i="45"/>
  <c r="E19" i="45"/>
  <c r="Y13" i="76"/>
  <c r="X13" i="76"/>
  <c r="W13" i="76"/>
  <c r="D13" i="45"/>
  <c r="D11" i="45"/>
  <c r="L173" i="44"/>
  <c r="S167" i="44"/>
  <c r="T167" i="44" s="1"/>
  <c r="S157" i="44"/>
  <c r="S154" i="44"/>
  <c r="T154" i="44" s="1"/>
  <c r="S153" i="44"/>
  <c r="S161" i="44"/>
  <c r="F25" i="45" l="1"/>
  <c r="S72" i="45"/>
  <c r="U72" i="45" s="1"/>
  <c r="U57" i="45"/>
  <c r="Q95" i="45"/>
  <c r="S129" i="45"/>
  <c r="C17" i="32"/>
  <c r="S123" i="45"/>
  <c r="U19" i="45"/>
  <c r="Z19" i="76"/>
  <c r="U13" i="45"/>
  <c r="Z13" i="76"/>
  <c r="K89" i="80"/>
  <c r="K97" i="80" s="1"/>
  <c r="C20" i="32"/>
  <c r="K60" i="80"/>
  <c r="W29" i="76"/>
  <c r="W30" i="76" s="1"/>
  <c r="K41" i="80"/>
  <c r="K48" i="80" s="1"/>
  <c r="S149" i="44"/>
  <c r="L174" i="44"/>
  <c r="S155" i="44"/>
  <c r="T155" i="44" s="1"/>
  <c r="I25" i="45"/>
  <c r="G25" i="45"/>
  <c r="R25" i="45"/>
  <c r="V30" i="76"/>
  <c r="H38" i="49"/>
  <c r="P95" i="45"/>
  <c r="S122" i="45"/>
  <c r="C20" i="55"/>
  <c r="M14" i="49"/>
  <c r="M10" i="49"/>
  <c r="C16" i="55"/>
  <c r="H95" i="45"/>
  <c r="M95" i="45"/>
  <c r="L95" i="45" s="1"/>
  <c r="C22" i="32"/>
  <c r="M7" i="49"/>
  <c r="M11" i="49"/>
  <c r="M15" i="49"/>
  <c r="C21" i="55"/>
  <c r="M12" i="49"/>
  <c r="K95" i="45"/>
  <c r="J95" i="45" s="1"/>
  <c r="I95" i="45" s="1"/>
  <c r="C18" i="55"/>
  <c r="S113" i="45"/>
  <c r="C21" i="32"/>
  <c r="M6" i="49"/>
  <c r="O95" i="45"/>
  <c r="C23" i="32"/>
  <c r="M8" i="49"/>
  <c r="M13" i="49"/>
  <c r="C19" i="55"/>
  <c r="C24" i="32"/>
  <c r="M9" i="49"/>
  <c r="G95" i="45"/>
  <c r="F95" i="45" s="1"/>
  <c r="M4" i="49"/>
  <c r="C19" i="32"/>
  <c r="E95" i="45"/>
  <c r="C22" i="55"/>
  <c r="M16" i="49"/>
  <c r="D95" i="45"/>
  <c r="S131" i="45"/>
  <c r="M5" i="49"/>
  <c r="K25" i="45"/>
  <c r="X42" i="76"/>
  <c r="W42" i="76" s="1"/>
  <c r="V42" i="76" s="1"/>
  <c r="U42" i="76" s="1"/>
  <c r="W19" i="76"/>
  <c r="Y19" i="76"/>
  <c r="V19" i="76"/>
  <c r="X19" i="76"/>
  <c r="J25" i="45"/>
  <c r="H25" i="45"/>
  <c r="K29" i="80" s="1"/>
  <c r="O25" i="45"/>
  <c r="N25" i="45"/>
  <c r="V13" i="76"/>
  <c r="M25" i="45"/>
  <c r="E25" i="45"/>
  <c r="L25" i="45"/>
  <c r="S25" i="45"/>
  <c r="S126" i="45" s="1"/>
  <c r="D25" i="45"/>
  <c r="K27" i="80" s="1"/>
  <c r="Q25" i="45"/>
  <c r="P25" i="45"/>
  <c r="S160" i="44"/>
  <c r="T160" i="44" s="1"/>
  <c r="D148" i="76"/>
  <c r="R140" i="44"/>
  <c r="P140" i="44"/>
  <c r="O140" i="44"/>
  <c r="N140" i="44"/>
  <c r="M140" i="44"/>
  <c r="L140" i="44"/>
  <c r="K140" i="44"/>
  <c r="J140" i="44"/>
  <c r="I140" i="44"/>
  <c r="H140" i="44"/>
  <c r="G140" i="44"/>
  <c r="F140" i="44"/>
  <c r="E140" i="44"/>
  <c r="R139" i="44"/>
  <c r="P139" i="44"/>
  <c r="O139" i="44"/>
  <c r="N139" i="44"/>
  <c r="M139" i="44"/>
  <c r="L139" i="44"/>
  <c r="K139" i="44"/>
  <c r="J139" i="44"/>
  <c r="I139" i="44"/>
  <c r="H139" i="44"/>
  <c r="G139" i="44"/>
  <c r="F139" i="44"/>
  <c r="E139" i="44"/>
  <c r="R138" i="44"/>
  <c r="P138" i="44"/>
  <c r="N138" i="44"/>
  <c r="M138" i="44"/>
  <c r="L138" i="44"/>
  <c r="K138" i="44"/>
  <c r="J138" i="44"/>
  <c r="I138" i="44"/>
  <c r="H138" i="44"/>
  <c r="G138" i="44"/>
  <c r="F138" i="44"/>
  <c r="E138" i="44"/>
  <c r="S101" i="44"/>
  <c r="R101" i="44"/>
  <c r="P101" i="44"/>
  <c r="O101" i="44"/>
  <c r="N101" i="44"/>
  <c r="M101" i="44"/>
  <c r="L101" i="44"/>
  <c r="K101" i="44"/>
  <c r="J101" i="44"/>
  <c r="I101" i="44"/>
  <c r="F101" i="44"/>
  <c r="E101" i="44"/>
  <c r="R92" i="44"/>
  <c r="Q92" i="44"/>
  <c r="P92" i="44"/>
  <c r="O92" i="44"/>
  <c r="N92" i="44"/>
  <c r="M92" i="44"/>
  <c r="L92" i="44"/>
  <c r="J92" i="44"/>
  <c r="I92" i="44"/>
  <c r="H92" i="44"/>
  <c r="G92" i="44"/>
  <c r="F92" i="44"/>
  <c r="E92" i="44"/>
  <c r="D92" i="44"/>
  <c r="W86" i="44"/>
  <c r="Y85" i="44"/>
  <c r="R75" i="44"/>
  <c r="Q75" i="44"/>
  <c r="Q84" i="44" s="1"/>
  <c r="P75" i="44"/>
  <c r="O75" i="44"/>
  <c r="N75" i="44"/>
  <c r="M75" i="44"/>
  <c r="L75" i="44"/>
  <c r="K75" i="44"/>
  <c r="J75" i="44"/>
  <c r="I75" i="44"/>
  <c r="H75" i="44"/>
  <c r="G75" i="44"/>
  <c r="F75" i="44"/>
  <c r="E75" i="44"/>
  <c r="D75" i="44"/>
  <c r="R62" i="44"/>
  <c r="Q62" i="44"/>
  <c r="P62" i="44"/>
  <c r="O62" i="44"/>
  <c r="N62" i="44"/>
  <c r="M62" i="44"/>
  <c r="L62" i="44"/>
  <c r="K62" i="44"/>
  <c r="J62" i="44"/>
  <c r="I62" i="44"/>
  <c r="H62" i="44"/>
  <c r="G62" i="44"/>
  <c r="F62" i="44"/>
  <c r="E62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7" i="44"/>
  <c r="T55" i="44"/>
  <c r="T54" i="44"/>
  <c r="D53" i="44"/>
  <c r="T52" i="44"/>
  <c r="T51" i="44"/>
  <c r="R43" i="44"/>
  <c r="Q43" i="44"/>
  <c r="P43" i="44"/>
  <c r="O43" i="44"/>
  <c r="N43" i="44"/>
  <c r="M43" i="44"/>
  <c r="L43" i="44"/>
  <c r="K43" i="44"/>
  <c r="J43" i="44"/>
  <c r="I43" i="44"/>
  <c r="H43" i="44"/>
  <c r="G43" i="44"/>
  <c r="F43" i="44"/>
  <c r="E43" i="44"/>
  <c r="D43" i="44"/>
  <c r="R31" i="44"/>
  <c r="Q31" i="44"/>
  <c r="P31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R19" i="44"/>
  <c r="Q19" i="44"/>
  <c r="P19" i="44"/>
  <c r="O19" i="44"/>
  <c r="N19" i="44"/>
  <c r="M19" i="44"/>
  <c r="L19" i="44"/>
  <c r="K19" i="44"/>
  <c r="J19" i="44"/>
  <c r="I19" i="44"/>
  <c r="H19" i="44"/>
  <c r="G19" i="44"/>
  <c r="F19" i="44"/>
  <c r="E19" i="44"/>
  <c r="R13" i="44"/>
  <c r="Q13" i="44"/>
  <c r="P13" i="44"/>
  <c r="O13" i="44"/>
  <c r="N13" i="44"/>
  <c r="M13" i="44"/>
  <c r="L13" i="44"/>
  <c r="K13" i="44"/>
  <c r="J13" i="44"/>
  <c r="I13" i="44"/>
  <c r="H13" i="44"/>
  <c r="G13" i="44"/>
  <c r="F13" i="44"/>
  <c r="E13" i="44"/>
  <c r="D13" i="44"/>
  <c r="W9" i="44"/>
  <c r="R176" i="46"/>
  <c r="Q176" i="46"/>
  <c r="P176" i="46"/>
  <c r="O176" i="46"/>
  <c r="N176" i="46"/>
  <c r="M176" i="46"/>
  <c r="L176" i="46"/>
  <c r="K176" i="46"/>
  <c r="J176" i="46"/>
  <c r="I176" i="46"/>
  <c r="H176" i="46"/>
  <c r="G176" i="46"/>
  <c r="F176" i="46"/>
  <c r="E176" i="46"/>
  <c r="D176" i="46"/>
  <c r="S95" i="45" l="1"/>
  <c r="S73" i="77"/>
  <c r="C25" i="55"/>
  <c r="S71" i="76"/>
  <c r="S135" i="45"/>
  <c r="M18" i="49"/>
  <c r="S132" i="45"/>
  <c r="S134" i="45"/>
  <c r="S162" i="44"/>
  <c r="T162" i="44" s="1"/>
  <c r="T149" i="44"/>
  <c r="S114" i="45"/>
  <c r="S121" i="45" s="1"/>
  <c r="U25" i="45"/>
  <c r="R29" i="45"/>
  <c r="S169" i="44"/>
  <c r="K25" i="44"/>
  <c r="R25" i="44"/>
  <c r="R29" i="44" s="1"/>
  <c r="G29" i="45"/>
  <c r="L25" i="44"/>
  <c r="E25" i="44"/>
  <c r="E29" i="44" s="1"/>
  <c r="I29" i="45"/>
  <c r="K30" i="80"/>
  <c r="K28" i="80"/>
  <c r="K31" i="80"/>
  <c r="K32" i="80"/>
  <c r="I72" i="44"/>
  <c r="P72" i="44"/>
  <c r="S57" i="44"/>
  <c r="S13" i="44"/>
  <c r="S19" i="44"/>
  <c r="F29" i="45"/>
  <c r="G25" i="44"/>
  <c r="J25" i="44"/>
  <c r="J29" i="44" s="1"/>
  <c r="Q25" i="44"/>
  <c r="J72" i="44"/>
  <c r="Q72" i="44"/>
  <c r="N72" i="44"/>
  <c r="R72" i="44"/>
  <c r="M25" i="44"/>
  <c r="P25" i="44"/>
  <c r="O72" i="44"/>
  <c r="S92" i="44"/>
  <c r="M17" i="49"/>
  <c r="H16" i="49" s="1"/>
  <c r="S137" i="45"/>
  <c r="S139" i="45"/>
  <c r="S138" i="45"/>
  <c r="C25" i="32"/>
  <c r="R95" i="45"/>
  <c r="M29" i="45"/>
  <c r="M38" i="45" s="1"/>
  <c r="Y25" i="76"/>
  <c r="O29" i="45"/>
  <c r="O38" i="45" s="1"/>
  <c r="N29" i="45"/>
  <c r="E29" i="45"/>
  <c r="D29" i="45" s="1"/>
  <c r="X25" i="76"/>
  <c r="L29" i="45"/>
  <c r="K29" i="45" s="1"/>
  <c r="J29" i="45" s="1"/>
  <c r="S127" i="45"/>
  <c r="S29" i="45"/>
  <c r="U29" i="45" s="1"/>
  <c r="V25" i="76"/>
  <c r="S124" i="45"/>
  <c r="Z25" i="76"/>
  <c r="Q29" i="45"/>
  <c r="P29" i="45" s="1"/>
  <c r="W25" i="76"/>
  <c r="H29" i="45"/>
  <c r="R177" i="46"/>
  <c r="Q177" i="46" s="1"/>
  <c r="P177" i="46" s="1"/>
  <c r="S166" i="44"/>
  <c r="S168" i="44" s="1"/>
  <c r="S98" i="44"/>
  <c r="K84" i="44"/>
  <c r="K94" i="44" s="1"/>
  <c r="D84" i="44"/>
  <c r="D94" i="44" s="1"/>
  <c r="AX75" i="77"/>
  <c r="AX76" i="77"/>
  <c r="AO75" i="77"/>
  <c r="AW74" i="76"/>
  <c r="AN73" i="76"/>
  <c r="AW73" i="76"/>
  <c r="R84" i="44"/>
  <c r="AU76" i="77"/>
  <c r="AL75" i="77"/>
  <c r="AU75" i="77"/>
  <c r="AT74" i="76"/>
  <c r="AT73" i="76"/>
  <c r="AK73" i="76"/>
  <c r="E84" i="44"/>
  <c r="L84" i="44"/>
  <c r="AB75" i="77"/>
  <c r="AA73" i="76"/>
  <c r="AK75" i="77"/>
  <c r="AT75" i="77"/>
  <c r="AT76" i="77"/>
  <c r="AS73" i="76"/>
  <c r="AS74" i="76"/>
  <c r="AJ73" i="76"/>
  <c r="AA75" i="77"/>
  <c r="Z73" i="76"/>
  <c r="AS75" i="77"/>
  <c r="AS76" i="77"/>
  <c r="AJ75" i="77"/>
  <c r="AR74" i="76"/>
  <c r="AI73" i="76"/>
  <c r="AR73" i="76"/>
  <c r="J84" i="44"/>
  <c r="J94" i="44" s="1"/>
  <c r="Z75" i="77"/>
  <c r="Y73" i="76"/>
  <c r="AI75" i="77"/>
  <c r="AH73" i="76"/>
  <c r="I84" i="44"/>
  <c r="I94" i="44" s="1"/>
  <c r="P84" i="44"/>
  <c r="Y75" i="77"/>
  <c r="X73" i="76"/>
  <c r="AH75" i="77"/>
  <c r="AG73" i="76"/>
  <c r="S75" i="44"/>
  <c r="S129" i="44" s="1"/>
  <c r="H84" i="44"/>
  <c r="H94" i="44" s="1"/>
  <c r="O84" i="44"/>
  <c r="O94" i="44" s="1"/>
  <c r="Q94" i="44"/>
  <c r="X75" i="77"/>
  <c r="W73" i="76"/>
  <c r="AG75" i="77"/>
  <c r="AF73" i="76"/>
  <c r="G84" i="44"/>
  <c r="G94" i="44" s="1"/>
  <c r="N84" i="44"/>
  <c r="AF75" i="77"/>
  <c r="AE73" i="76"/>
  <c r="AW75" i="77"/>
  <c r="AW76" i="77"/>
  <c r="AN75" i="77"/>
  <c r="AM73" i="76"/>
  <c r="AV73" i="76"/>
  <c r="AV74" i="76"/>
  <c r="AE75" i="77"/>
  <c r="AD73" i="76"/>
  <c r="AM75" i="77"/>
  <c r="AV76" i="77"/>
  <c r="AV75" i="77"/>
  <c r="AL73" i="76"/>
  <c r="AU73" i="76"/>
  <c r="AU74" i="76"/>
  <c r="F84" i="44"/>
  <c r="F94" i="44" s="1"/>
  <c r="M84" i="44"/>
  <c r="M94" i="44" s="1"/>
  <c r="S139" i="44"/>
  <c r="S140" i="44"/>
  <c r="T140" i="44" s="1"/>
  <c r="AQ69" i="77"/>
  <c r="AP67" i="76"/>
  <c r="S65" i="44"/>
  <c r="H72" i="44"/>
  <c r="S62" i="44"/>
  <c r="G72" i="44"/>
  <c r="F72" i="44"/>
  <c r="M72" i="44"/>
  <c r="E72" i="44"/>
  <c r="L72" i="44"/>
  <c r="D72" i="44"/>
  <c r="K72" i="44"/>
  <c r="S118" i="44"/>
  <c r="S43" i="44"/>
  <c r="S31" i="44"/>
  <c r="I25" i="44"/>
  <c r="H25" i="44"/>
  <c r="O25" i="44"/>
  <c r="F25" i="44"/>
  <c r="D25" i="44"/>
  <c r="R173" i="46"/>
  <c r="Q173" i="46"/>
  <c r="P173" i="46"/>
  <c r="O173" i="46"/>
  <c r="N173" i="46"/>
  <c r="M173" i="46"/>
  <c r="L173" i="46"/>
  <c r="K173" i="46"/>
  <c r="J173" i="46"/>
  <c r="I173" i="46"/>
  <c r="H173" i="46"/>
  <c r="G173" i="46"/>
  <c r="F173" i="46"/>
  <c r="E173" i="46"/>
  <c r="D173" i="46"/>
  <c r="R172" i="46"/>
  <c r="Q172" i="46"/>
  <c r="P172" i="46"/>
  <c r="O172" i="46"/>
  <c r="N172" i="46"/>
  <c r="M172" i="46"/>
  <c r="L172" i="46"/>
  <c r="K172" i="46"/>
  <c r="J172" i="46"/>
  <c r="I172" i="46"/>
  <c r="H172" i="46"/>
  <c r="C360" i="49" s="1"/>
  <c r="G172" i="46"/>
  <c r="C359" i="49" s="1"/>
  <c r="F172" i="46"/>
  <c r="C358" i="49" s="1"/>
  <c r="E172" i="46"/>
  <c r="C357" i="49" s="1"/>
  <c r="D172" i="46"/>
  <c r="C356" i="49" s="1"/>
  <c r="S168" i="46"/>
  <c r="R168" i="46"/>
  <c r="P168" i="46"/>
  <c r="O168" i="46"/>
  <c r="N168" i="46"/>
  <c r="M168" i="46"/>
  <c r="L168" i="46"/>
  <c r="K168" i="46"/>
  <c r="J168" i="46"/>
  <c r="I168" i="46"/>
  <c r="H168" i="46"/>
  <c r="G168" i="46"/>
  <c r="F168" i="46"/>
  <c r="E168" i="46"/>
  <c r="D168" i="46"/>
  <c r="R167" i="46"/>
  <c r="P167" i="46"/>
  <c r="O167" i="46"/>
  <c r="N167" i="46"/>
  <c r="M167" i="46"/>
  <c r="L167" i="46"/>
  <c r="K167" i="46"/>
  <c r="J167" i="46"/>
  <c r="I167" i="46"/>
  <c r="H167" i="46"/>
  <c r="G167" i="46"/>
  <c r="F167" i="46"/>
  <c r="E167" i="46"/>
  <c r="D167" i="46"/>
  <c r="R162" i="46"/>
  <c r="P162" i="46"/>
  <c r="O162" i="46"/>
  <c r="N162" i="46"/>
  <c r="M162" i="46"/>
  <c r="L162" i="46"/>
  <c r="K162" i="46"/>
  <c r="J162" i="46"/>
  <c r="I162" i="46"/>
  <c r="H162" i="46"/>
  <c r="G162" i="46"/>
  <c r="F162" i="46"/>
  <c r="E162" i="46"/>
  <c r="D162" i="46"/>
  <c r="R161" i="46"/>
  <c r="P161" i="46"/>
  <c r="O161" i="46"/>
  <c r="N161" i="46"/>
  <c r="M161" i="46"/>
  <c r="L161" i="46"/>
  <c r="K161" i="46"/>
  <c r="J161" i="46"/>
  <c r="I161" i="46"/>
  <c r="H161" i="46"/>
  <c r="G161" i="46"/>
  <c r="F161" i="46"/>
  <c r="E161" i="46"/>
  <c r="D161" i="46"/>
  <c r="S158" i="46"/>
  <c r="T161" i="44" s="1"/>
  <c r="R158" i="46"/>
  <c r="P158" i="46"/>
  <c r="O158" i="46"/>
  <c r="N158" i="46"/>
  <c r="M158" i="46"/>
  <c r="L158" i="46"/>
  <c r="K158" i="46"/>
  <c r="J158" i="46"/>
  <c r="I158" i="46"/>
  <c r="H158" i="46"/>
  <c r="G158" i="46"/>
  <c r="F158" i="46"/>
  <c r="E158" i="46"/>
  <c r="D158" i="46"/>
  <c r="S155" i="46"/>
  <c r="T158" i="44" s="1"/>
  <c r="R155" i="46"/>
  <c r="P155" i="46"/>
  <c r="O155" i="46"/>
  <c r="N155" i="46"/>
  <c r="L155" i="46"/>
  <c r="K155" i="46"/>
  <c r="J155" i="46"/>
  <c r="I155" i="46"/>
  <c r="H155" i="46"/>
  <c r="G155" i="46"/>
  <c r="F155" i="46"/>
  <c r="E155" i="46"/>
  <c r="D155" i="46"/>
  <c r="S154" i="46"/>
  <c r="T157" i="44" s="1"/>
  <c r="R154" i="46"/>
  <c r="P154" i="46"/>
  <c r="O154" i="46"/>
  <c r="N154" i="46"/>
  <c r="L154" i="46"/>
  <c r="K154" i="46"/>
  <c r="J154" i="46"/>
  <c r="I154" i="46"/>
  <c r="H154" i="46"/>
  <c r="G154" i="46"/>
  <c r="F154" i="46"/>
  <c r="E154" i="46"/>
  <c r="D154" i="46"/>
  <c r="R150" i="46"/>
  <c r="C331" i="49" s="1"/>
  <c r="Q150" i="46"/>
  <c r="C330" i="49" s="1"/>
  <c r="P150" i="46"/>
  <c r="O150" i="46"/>
  <c r="C328" i="49" s="1"/>
  <c r="N150" i="46"/>
  <c r="C327" i="49" s="1"/>
  <c r="M150" i="46"/>
  <c r="M163" i="46" s="1"/>
  <c r="L150" i="46"/>
  <c r="L163" i="46" s="1"/>
  <c r="K150" i="46"/>
  <c r="J150" i="46"/>
  <c r="C323" i="49" s="1"/>
  <c r="H150" i="46"/>
  <c r="H163" i="46" s="1"/>
  <c r="G150" i="46"/>
  <c r="G163" i="46" s="1"/>
  <c r="F150" i="46"/>
  <c r="F163" i="46" s="1"/>
  <c r="E150" i="46"/>
  <c r="E170" i="46" s="1"/>
  <c r="D150" i="46"/>
  <c r="C317" i="49" s="1"/>
  <c r="T149" i="46"/>
  <c r="T148" i="46"/>
  <c r="T144" i="46"/>
  <c r="T115" i="74"/>
  <c r="G156" i="46" l="1"/>
  <c r="T168" i="44"/>
  <c r="T169" i="44"/>
  <c r="S104" i="44"/>
  <c r="S111" i="44" s="1"/>
  <c r="S102" i="44"/>
  <c r="S127" i="44" s="1"/>
  <c r="D156" i="46"/>
  <c r="K29" i="44"/>
  <c r="E156" i="46"/>
  <c r="F156" i="46"/>
  <c r="J156" i="46"/>
  <c r="F333" i="49"/>
  <c r="F334" i="49" s="1"/>
  <c r="T120" i="74"/>
  <c r="D333" i="49"/>
  <c r="D334" i="49" s="1"/>
  <c r="T119" i="74"/>
  <c r="L169" i="46"/>
  <c r="S156" i="46"/>
  <c r="T159" i="44" s="1"/>
  <c r="H156" i="46"/>
  <c r="Q95" i="44"/>
  <c r="L29" i="44"/>
  <c r="P29" i="44"/>
  <c r="P38" i="44" s="1"/>
  <c r="J95" i="44"/>
  <c r="O95" i="44"/>
  <c r="Q174" i="46"/>
  <c r="K95" i="44"/>
  <c r="L94" i="44"/>
  <c r="L95" i="44" s="1"/>
  <c r="I95" i="44"/>
  <c r="M29" i="44"/>
  <c r="Q29" i="44"/>
  <c r="Q38" i="44" s="1"/>
  <c r="G29" i="44"/>
  <c r="O174" i="46"/>
  <c r="S137" i="44"/>
  <c r="S125" i="44"/>
  <c r="U144" i="46"/>
  <c r="P156" i="46"/>
  <c r="I156" i="46"/>
  <c r="R156" i="46"/>
  <c r="K169" i="46"/>
  <c r="F95" i="44"/>
  <c r="U148" i="46"/>
  <c r="S150" i="46"/>
  <c r="T153" i="44" s="1"/>
  <c r="N156" i="46"/>
  <c r="G95" i="44"/>
  <c r="L156" i="46"/>
  <c r="K156" i="46"/>
  <c r="O156" i="46"/>
  <c r="O163" i="46"/>
  <c r="H4" i="49"/>
  <c r="H8" i="49"/>
  <c r="H9" i="49"/>
  <c r="H2" i="49"/>
  <c r="H7" i="49"/>
  <c r="H14" i="49"/>
  <c r="H15" i="49"/>
  <c r="H12" i="49"/>
  <c r="H13" i="49"/>
  <c r="H6" i="49"/>
  <c r="H3" i="49"/>
  <c r="H11" i="49"/>
  <c r="H5" i="49"/>
  <c r="H10" i="49"/>
  <c r="S141" i="45"/>
  <c r="S142" i="45"/>
  <c r="M19" i="49"/>
  <c r="C26" i="32"/>
  <c r="C27" i="32" s="1"/>
  <c r="V24" i="76"/>
  <c r="V27" i="76"/>
  <c r="Z27" i="76"/>
  <c r="Z24" i="76"/>
  <c r="D38" i="45"/>
  <c r="L38" i="45"/>
  <c r="M45" i="45"/>
  <c r="S38" i="45"/>
  <c r="U38" i="45" s="1"/>
  <c r="X24" i="76"/>
  <c r="X27" i="76"/>
  <c r="Y27" i="76"/>
  <c r="Y24" i="76"/>
  <c r="W24" i="76"/>
  <c r="W27" i="76"/>
  <c r="N38" i="45"/>
  <c r="O45" i="45"/>
  <c r="E343" i="49"/>
  <c r="C324" i="49"/>
  <c r="S173" i="46"/>
  <c r="N163" i="46"/>
  <c r="F170" i="46"/>
  <c r="M170" i="46"/>
  <c r="U149" i="46"/>
  <c r="L170" i="46"/>
  <c r="E350" i="49"/>
  <c r="D350" i="49" s="1"/>
  <c r="C350" i="49" s="1"/>
  <c r="E349" i="49" s="1"/>
  <c r="D349" i="49" s="1"/>
  <c r="C349" i="49" s="1"/>
  <c r="E337" i="49"/>
  <c r="C318" i="49"/>
  <c r="E341" i="49"/>
  <c r="C322" i="49"/>
  <c r="E348" i="49"/>
  <c r="C329" i="49"/>
  <c r="D170" i="46"/>
  <c r="K170" i="46"/>
  <c r="R170" i="46"/>
  <c r="E340" i="49"/>
  <c r="C321" i="49"/>
  <c r="E163" i="46"/>
  <c r="J170" i="46"/>
  <c r="Q170" i="46"/>
  <c r="E339" i="49"/>
  <c r="C320" i="49"/>
  <c r="D163" i="46"/>
  <c r="K163" i="46"/>
  <c r="I170" i="46"/>
  <c r="P170" i="46"/>
  <c r="S162" i="46"/>
  <c r="T165" i="44" s="1"/>
  <c r="J163" i="46"/>
  <c r="R163" i="46"/>
  <c r="H170" i="46"/>
  <c r="O170" i="46"/>
  <c r="E344" i="49"/>
  <c r="C325" i="49"/>
  <c r="E338" i="49"/>
  <c r="C319" i="49"/>
  <c r="E345" i="49"/>
  <c r="C326" i="49"/>
  <c r="S161" i="46"/>
  <c r="T164" i="44" s="1"/>
  <c r="I163" i="46"/>
  <c r="P163" i="46"/>
  <c r="G170" i="46"/>
  <c r="N170" i="46"/>
  <c r="C365" i="49"/>
  <c r="M174" i="46"/>
  <c r="O177" i="46"/>
  <c r="N177" i="46" s="1"/>
  <c r="D348" i="49"/>
  <c r="C364" i="49"/>
  <c r="L174" i="46"/>
  <c r="S172" i="46"/>
  <c r="H174" i="46"/>
  <c r="C363" i="49"/>
  <c r="K174" i="46"/>
  <c r="C370" i="49"/>
  <c r="R174" i="46"/>
  <c r="G174" i="46"/>
  <c r="F359" i="49" s="1"/>
  <c r="D359" i="49" s="1"/>
  <c r="C362" i="49"/>
  <c r="J174" i="46"/>
  <c r="C361" i="49"/>
  <c r="I174" i="46"/>
  <c r="C368" i="49"/>
  <c r="P174" i="46"/>
  <c r="F174" i="46"/>
  <c r="F358" i="49" s="1"/>
  <c r="D358" i="49" s="1"/>
  <c r="E174" i="46"/>
  <c r="F357" i="49" s="1"/>
  <c r="D357" i="49" s="1"/>
  <c r="C366" i="49"/>
  <c r="N174" i="46"/>
  <c r="D174" i="46"/>
  <c r="F356" i="49" s="1"/>
  <c r="D356" i="49" s="1"/>
  <c r="H169" i="46"/>
  <c r="G169" i="46"/>
  <c r="N169" i="46"/>
  <c r="M169" i="46" s="1"/>
  <c r="F169" i="46"/>
  <c r="E169" i="46" s="1"/>
  <c r="D169" i="46"/>
  <c r="J169" i="46"/>
  <c r="I169" i="46" s="1"/>
  <c r="R169" i="46"/>
  <c r="P169" i="46" s="1"/>
  <c r="O169" i="46" s="1"/>
  <c r="M95" i="44"/>
  <c r="R94" i="44"/>
  <c r="S84" i="44"/>
  <c r="N94" i="44"/>
  <c r="N95" i="44" s="1"/>
  <c r="AP75" i="77"/>
  <c r="W75" i="77"/>
  <c r="AO73" i="76"/>
  <c r="V73" i="76"/>
  <c r="E94" i="44"/>
  <c r="E95" i="44" s="1"/>
  <c r="P94" i="44"/>
  <c r="P95" i="44" s="1"/>
  <c r="H95" i="44"/>
  <c r="D95" i="44"/>
  <c r="S72" i="44"/>
  <c r="D29" i="44"/>
  <c r="H29" i="44"/>
  <c r="N25" i="44"/>
  <c r="O29" i="44"/>
  <c r="F29" i="44"/>
  <c r="I29" i="44"/>
  <c r="S121" i="44" l="1"/>
  <c r="S106" i="44"/>
  <c r="S163" i="46"/>
  <c r="T166" i="44" s="1"/>
  <c r="T121" i="74"/>
  <c r="F367" i="49"/>
  <c r="D367" i="49" s="1"/>
  <c r="C367" i="49" s="1"/>
  <c r="F369" i="49"/>
  <c r="D369" i="49" s="1"/>
  <c r="C369" i="49" s="1"/>
  <c r="G25" i="32"/>
  <c r="G17" i="55"/>
  <c r="C348" i="49"/>
  <c r="E347" i="49" s="1"/>
  <c r="S170" i="46"/>
  <c r="C333" i="49"/>
  <c r="S123" i="44"/>
  <c r="F368" i="49"/>
  <c r="D368" i="49" s="1"/>
  <c r="C332" i="49"/>
  <c r="G19" i="32"/>
  <c r="G23" i="32"/>
  <c r="G16" i="55"/>
  <c r="G17" i="32"/>
  <c r="G24" i="32"/>
  <c r="G18" i="32"/>
  <c r="C23" i="55"/>
  <c r="C24" i="55" s="1"/>
  <c r="G20" i="32" s="1"/>
  <c r="G21" i="32"/>
  <c r="G22" i="32"/>
  <c r="H17" i="49"/>
  <c r="R38" i="45"/>
  <c r="N45" i="45"/>
  <c r="N47" i="45" s="1"/>
  <c r="D45" i="45"/>
  <c r="K38" i="45"/>
  <c r="L45" i="45"/>
  <c r="F362" i="49"/>
  <c r="D362" i="49" s="1"/>
  <c r="F364" i="49"/>
  <c r="D364" i="49" s="1"/>
  <c r="C371" i="49"/>
  <c r="F370" i="49" s="1"/>
  <c r="D370" i="49" s="1"/>
  <c r="S174" i="46"/>
  <c r="M177" i="46"/>
  <c r="D346" i="49"/>
  <c r="F360" i="49"/>
  <c r="D360" i="49" s="1"/>
  <c r="D347" i="49"/>
  <c r="F366" i="49"/>
  <c r="D366" i="49" s="1"/>
  <c r="F363" i="49"/>
  <c r="D363" i="49" s="1"/>
  <c r="F365" i="49"/>
  <c r="D365" i="49" s="1"/>
  <c r="F361" i="49"/>
  <c r="D361" i="49" s="1"/>
  <c r="S94" i="44"/>
  <c r="S95" i="44" s="1"/>
  <c r="S128" i="44"/>
  <c r="S124" i="44"/>
  <c r="S126" i="44"/>
  <c r="S103" i="44"/>
  <c r="O38" i="44"/>
  <c r="P45" i="44"/>
  <c r="N29" i="44"/>
  <c r="C347" i="49" l="1"/>
  <c r="E346" i="49" s="1"/>
  <c r="C346" i="49" s="1"/>
  <c r="S175" i="46"/>
  <c r="C334" i="49"/>
  <c r="G23" i="55"/>
  <c r="G18" i="55"/>
  <c r="G20" i="55"/>
  <c r="G21" i="55"/>
  <c r="G19" i="55"/>
  <c r="G22" i="55"/>
  <c r="C26" i="55"/>
  <c r="G26" i="32"/>
  <c r="J38" i="45"/>
  <c r="K45" i="45"/>
  <c r="K47" i="45" s="1"/>
  <c r="Q38" i="45"/>
  <c r="R45" i="45"/>
  <c r="M47" i="45"/>
  <c r="L177" i="46"/>
  <c r="D345" i="49"/>
  <c r="C345" i="49" s="1"/>
  <c r="N38" i="44"/>
  <c r="O45" i="44"/>
  <c r="S25" i="44"/>
  <c r="D110" i="46"/>
  <c r="G24" i="55" l="1"/>
  <c r="P38" i="45"/>
  <c r="Q45" i="45"/>
  <c r="I38" i="45"/>
  <c r="J45" i="45"/>
  <c r="J47" i="45" s="1"/>
  <c r="L47" i="45"/>
  <c r="L49" i="45" s="1"/>
  <c r="M49" i="45"/>
  <c r="R47" i="45"/>
  <c r="R49" i="45" s="1"/>
  <c r="U160" i="78" s="1"/>
  <c r="K177" i="46"/>
  <c r="D344" i="49"/>
  <c r="C344" i="49" s="1"/>
  <c r="S131" i="44"/>
  <c r="N45" i="44"/>
  <c r="S116" i="44"/>
  <c r="S115" i="44"/>
  <c r="S110" i="44"/>
  <c r="S29" i="44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S101" i="46"/>
  <c r="T101" i="44" s="1"/>
  <c r="R101" i="46"/>
  <c r="Q101" i="46"/>
  <c r="P101" i="46"/>
  <c r="O101" i="46"/>
  <c r="N101" i="46"/>
  <c r="M101" i="46"/>
  <c r="L101" i="46"/>
  <c r="K101" i="46"/>
  <c r="J101" i="46"/>
  <c r="I101" i="46"/>
  <c r="F101" i="46"/>
  <c r="E101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T97" i="46"/>
  <c r="T95" i="76"/>
  <c r="U95" i="76" s="1"/>
  <c r="T96" i="46"/>
  <c r="T94" i="76"/>
  <c r="U94" i="76" s="1"/>
  <c r="AZ93" i="46"/>
  <c r="AY93" i="46"/>
  <c r="K35" i="80" l="1"/>
  <c r="K23" i="80"/>
  <c r="T98" i="46"/>
  <c r="U96" i="46"/>
  <c r="H38" i="45"/>
  <c r="I45" i="45"/>
  <c r="I47" i="45" s="1"/>
  <c r="K49" i="45"/>
  <c r="G129" i="49"/>
  <c r="C159" i="78" s="1"/>
  <c r="C46" i="32"/>
  <c r="P45" i="45"/>
  <c r="P47" i="45" s="1"/>
  <c r="O47" i="45" s="1"/>
  <c r="O49" i="45" s="1"/>
  <c r="Q47" i="45"/>
  <c r="Q49" i="45" s="1"/>
  <c r="U150" i="78" s="1"/>
  <c r="G130" i="49"/>
  <c r="C160" i="78" s="1"/>
  <c r="G135" i="49"/>
  <c r="C165" i="78" s="1"/>
  <c r="C48" i="55"/>
  <c r="J177" i="46"/>
  <c r="I177" i="46" s="1"/>
  <c r="D343" i="49"/>
  <c r="C343" i="49" s="1"/>
  <c r="E342" i="49" s="1"/>
  <c r="S98" i="46"/>
  <c r="U97" i="46"/>
  <c r="M38" i="44"/>
  <c r="S38" i="44"/>
  <c r="T93" i="46"/>
  <c r="V93" i="46" s="1"/>
  <c r="U93" i="46" s="1"/>
  <c r="R38" i="44" l="1"/>
  <c r="R45" i="44" s="1"/>
  <c r="Q45" i="44" s="1"/>
  <c r="T98" i="74"/>
  <c r="T98" i="44"/>
  <c r="K20" i="80"/>
  <c r="T96" i="76"/>
  <c r="U96" i="76" s="1"/>
  <c r="U98" i="46"/>
  <c r="P49" i="45"/>
  <c r="U159" i="78" s="1"/>
  <c r="G134" i="49"/>
  <c r="C164" i="78" s="1"/>
  <c r="C45" i="32"/>
  <c r="J49" i="45"/>
  <c r="G128" i="49"/>
  <c r="C158" i="78" s="1"/>
  <c r="C43" i="55"/>
  <c r="G38" i="45"/>
  <c r="H45" i="45"/>
  <c r="H47" i="45" s="1"/>
  <c r="H49" i="45" s="1"/>
  <c r="N49" i="45"/>
  <c r="U148" i="78" s="1"/>
  <c r="G132" i="49"/>
  <c r="C162" i="78" s="1"/>
  <c r="C49" i="32"/>
  <c r="H177" i="46"/>
  <c r="D341" i="49"/>
  <c r="C341" i="49" s="1"/>
  <c r="D342" i="49"/>
  <c r="C342" i="49" s="1"/>
  <c r="L38" i="44"/>
  <c r="M45" i="44"/>
  <c r="R92" i="46"/>
  <c r="Q92" i="46"/>
  <c r="H92" i="46"/>
  <c r="F92" i="46"/>
  <c r="D92" i="46"/>
  <c r="AZ91" i="46"/>
  <c r="AY91" i="46"/>
  <c r="T91" i="46"/>
  <c r="AZ90" i="46"/>
  <c r="AY90" i="46"/>
  <c r="T90" i="46"/>
  <c r="AZ89" i="46"/>
  <c r="AY89" i="46"/>
  <c r="T89" i="46"/>
  <c r="AZ88" i="46"/>
  <c r="AY88" i="46"/>
  <c r="T88" i="46"/>
  <c r="AZ87" i="46"/>
  <c r="AY87" i="46"/>
  <c r="T87" i="46"/>
  <c r="AZ86" i="46"/>
  <c r="AY86" i="46"/>
  <c r="T86" i="46"/>
  <c r="U86" i="77"/>
  <c r="AZ85" i="46"/>
  <c r="AY85" i="46"/>
  <c r="T85" i="46"/>
  <c r="K17" i="80" l="1"/>
  <c r="U158" i="78"/>
  <c r="K19" i="80"/>
  <c r="K34" i="80"/>
  <c r="K22" i="80"/>
  <c r="T88" i="76"/>
  <c r="U88" i="76" s="1"/>
  <c r="U90" i="77"/>
  <c r="U83" i="76"/>
  <c r="U85" i="77"/>
  <c r="T87" i="76"/>
  <c r="U87" i="76" s="1"/>
  <c r="U89" i="77"/>
  <c r="T89" i="76"/>
  <c r="U89" i="76" s="1"/>
  <c r="U91" i="77"/>
  <c r="T85" i="76"/>
  <c r="U85" i="76" s="1"/>
  <c r="U87" i="77"/>
  <c r="U85" i="46"/>
  <c r="T86" i="76"/>
  <c r="U86" i="76" s="1"/>
  <c r="U88" i="77"/>
  <c r="V90" i="46"/>
  <c r="U86" i="46"/>
  <c r="V89" i="46"/>
  <c r="V87" i="46"/>
  <c r="U87" i="46"/>
  <c r="V91" i="46"/>
  <c r="V85" i="46"/>
  <c r="U89" i="46"/>
  <c r="U91" i="46"/>
  <c r="V86" i="46"/>
  <c r="U90" i="46"/>
  <c r="U88" i="46"/>
  <c r="C46" i="55"/>
  <c r="G45" i="45"/>
  <c r="G47" i="45" s="1"/>
  <c r="G49" i="45" s="1"/>
  <c r="G125" i="49"/>
  <c r="C155" i="78" s="1"/>
  <c r="C44" i="55"/>
  <c r="G131" i="49"/>
  <c r="C161" i="78" s="1"/>
  <c r="C43" i="32"/>
  <c r="I49" i="45"/>
  <c r="G127" i="49"/>
  <c r="C157" i="78" s="1"/>
  <c r="C49" i="55"/>
  <c r="G177" i="46"/>
  <c r="D340" i="49"/>
  <c r="C340" i="49" s="1"/>
  <c r="B103" i="49"/>
  <c r="B113" i="49"/>
  <c r="B114" i="49"/>
  <c r="P92" i="46"/>
  <c r="B102" i="49"/>
  <c r="B105" i="49"/>
  <c r="K92" i="46"/>
  <c r="B104" i="49"/>
  <c r="S167" i="46"/>
  <c r="S169" i="46" s="1"/>
  <c r="T84" i="76"/>
  <c r="B109" i="49"/>
  <c r="AY92" i="46"/>
  <c r="B108" i="49"/>
  <c r="V88" i="46"/>
  <c r="B106" i="49"/>
  <c r="S92" i="46"/>
  <c r="K38" i="44"/>
  <c r="L45" i="44"/>
  <c r="U92" i="77" l="1"/>
  <c r="T92" i="44"/>
  <c r="V85" i="76"/>
  <c r="K18" i="80"/>
  <c r="C45" i="55"/>
  <c r="K33" i="80"/>
  <c r="K36" i="80" s="1"/>
  <c r="K21" i="80"/>
  <c r="V88" i="76"/>
  <c r="V86" i="76"/>
  <c r="V89" i="76"/>
  <c r="V87" i="76"/>
  <c r="V83" i="76"/>
  <c r="C50" i="32"/>
  <c r="G126" i="49"/>
  <c r="C156" i="78" s="1"/>
  <c r="F38" i="45"/>
  <c r="D339" i="49"/>
  <c r="C339" i="49" s="1"/>
  <c r="V84" i="76"/>
  <c r="U84" i="76"/>
  <c r="B107" i="49"/>
  <c r="B117" i="49"/>
  <c r="T90" i="76"/>
  <c r="O92" i="46"/>
  <c r="B112" i="49"/>
  <c r="B111" i="49"/>
  <c r="J38" i="44"/>
  <c r="K45" i="44"/>
  <c r="AZ83" i="46"/>
  <c r="AY83" i="46"/>
  <c r="T83" i="46"/>
  <c r="AZ82" i="46"/>
  <c r="AY82" i="46"/>
  <c r="T82" i="46"/>
  <c r="AZ81" i="46"/>
  <c r="AY81" i="46"/>
  <c r="T81" i="46"/>
  <c r="AZ80" i="46"/>
  <c r="AY80" i="46"/>
  <c r="T80" i="46"/>
  <c r="AZ79" i="46"/>
  <c r="AY79" i="46"/>
  <c r="T79" i="46"/>
  <c r="AZ78" i="46"/>
  <c r="AY78" i="46"/>
  <c r="T78" i="46"/>
  <c r="U78" i="77"/>
  <c r="AZ77" i="46"/>
  <c r="AY77" i="46"/>
  <c r="AZ76" i="46"/>
  <c r="AY76" i="46"/>
  <c r="AB75" i="46"/>
  <c r="R75" i="46"/>
  <c r="Q75" i="46"/>
  <c r="AV76" i="46" s="1"/>
  <c r="P75" i="46"/>
  <c r="P84" i="46" s="1"/>
  <c r="AT76" i="46"/>
  <c r="N75" i="46"/>
  <c r="AJ75" i="46" s="1"/>
  <c r="M75" i="46"/>
  <c r="M84" i="46" s="1"/>
  <c r="M94" i="46" s="1"/>
  <c r="L75" i="46"/>
  <c r="AG75" i="46" s="1"/>
  <c r="K75" i="46"/>
  <c r="I75" i="46"/>
  <c r="Z75" i="46"/>
  <c r="F75" i="46"/>
  <c r="B34" i="32" s="1"/>
  <c r="I34" i="32" s="1"/>
  <c r="D75" i="46"/>
  <c r="AZ74" i="46"/>
  <c r="AY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AZ73" i="46"/>
  <c r="AY73" i="46"/>
  <c r="T71" i="76"/>
  <c r="AZ71" i="46"/>
  <c r="AY71" i="46"/>
  <c r="T71" i="46"/>
  <c r="AZ70" i="46"/>
  <c r="AY70" i="46"/>
  <c r="T70" i="46"/>
  <c r="AZ69" i="46"/>
  <c r="AY69" i="46"/>
  <c r="AO69" i="46"/>
  <c r="AN69" i="46"/>
  <c r="AM69" i="46"/>
  <c r="AL69" i="46"/>
  <c r="AK69" i="46"/>
  <c r="AJ69" i="46"/>
  <c r="AI69" i="46"/>
  <c r="AH69" i="46"/>
  <c r="AG69" i="46"/>
  <c r="AF69" i="46"/>
  <c r="Z69" i="46"/>
  <c r="Y69" i="46"/>
  <c r="X69" i="46"/>
  <c r="W69" i="46"/>
  <c r="T69" i="46"/>
  <c r="AZ68" i="46"/>
  <c r="AY68" i="46"/>
  <c r="T68" i="46"/>
  <c r="AZ67" i="46"/>
  <c r="AY67" i="46"/>
  <c r="AZ66" i="46"/>
  <c r="AY66" i="46"/>
  <c r="T66" i="46"/>
  <c r="R65" i="46"/>
  <c r="Q65" i="46"/>
  <c r="O65" i="46"/>
  <c r="N65" i="46"/>
  <c r="J65" i="46"/>
  <c r="AZ65" i="46" s="1"/>
  <c r="I65" i="46"/>
  <c r="AY65" i="46" s="1"/>
  <c r="H65" i="46"/>
  <c r="F65" i="46"/>
  <c r="E65" i="46"/>
  <c r="AZ64" i="46"/>
  <c r="AY64" i="46"/>
  <c r="T64" i="46"/>
  <c r="AZ63" i="46"/>
  <c r="AY63" i="46"/>
  <c r="T63" i="46"/>
  <c r="R62" i="46"/>
  <c r="Q62" i="46"/>
  <c r="P62" i="46"/>
  <c r="M62" i="46"/>
  <c r="L62" i="46"/>
  <c r="K62" i="46"/>
  <c r="J62" i="46"/>
  <c r="I62" i="46"/>
  <c r="H62" i="46"/>
  <c r="G62" i="46"/>
  <c r="F62" i="46"/>
  <c r="E62" i="46"/>
  <c r="AZ61" i="46"/>
  <c r="AY61" i="46"/>
  <c r="T61" i="46"/>
  <c r="AZ60" i="46"/>
  <c r="AY60" i="46" s="1"/>
  <c r="T60" i="46"/>
  <c r="AZ59" i="46"/>
  <c r="AY59" i="46"/>
  <c r="T59" i="46"/>
  <c r="AZ58" i="46"/>
  <c r="AY58" i="46"/>
  <c r="T58" i="46"/>
  <c r="P57" i="46"/>
  <c r="O57" i="46"/>
  <c r="N57" i="46"/>
  <c r="M57" i="46"/>
  <c r="L57" i="46"/>
  <c r="K57" i="46"/>
  <c r="J57" i="46"/>
  <c r="I57" i="46"/>
  <c r="AY57" i="46" s="1"/>
  <c r="H57" i="46"/>
  <c r="G57" i="46"/>
  <c r="F57" i="46"/>
  <c r="E57" i="46"/>
  <c r="AZ56" i="46"/>
  <c r="AY56" i="46"/>
  <c r="T56" i="46"/>
  <c r="U56" i="77"/>
  <c r="G72" i="46" l="1"/>
  <c r="B9" i="49" s="1"/>
  <c r="H72" i="46"/>
  <c r="V65" i="46"/>
  <c r="W65" i="46" s="1"/>
  <c r="AZ62" i="46"/>
  <c r="G84" i="46"/>
  <c r="G94" i="46" s="1"/>
  <c r="B58" i="68"/>
  <c r="U161" i="78"/>
  <c r="B13" i="32"/>
  <c r="D102" i="46"/>
  <c r="D132" i="46" s="1"/>
  <c r="L102" i="46"/>
  <c r="L130" i="46" s="1"/>
  <c r="AI75" i="46"/>
  <c r="I81" i="80"/>
  <c r="M81" i="80" s="1"/>
  <c r="B81" i="80"/>
  <c r="F81" i="80" s="1"/>
  <c r="I78" i="80"/>
  <c r="M78" i="80" s="1"/>
  <c r="B78" i="80"/>
  <c r="F78" i="80" s="1"/>
  <c r="B30" i="55"/>
  <c r="AU75" i="46"/>
  <c r="I82" i="80"/>
  <c r="M82" i="80" s="1"/>
  <c r="B82" i="80"/>
  <c r="F82" i="80" s="1"/>
  <c r="AZ75" i="46"/>
  <c r="I79" i="80"/>
  <c r="M79" i="80" s="1"/>
  <c r="B79" i="80"/>
  <c r="F79" i="80" s="1"/>
  <c r="I75" i="80"/>
  <c r="B75" i="80"/>
  <c r="I80" i="80"/>
  <c r="M80" i="80" s="1"/>
  <c r="B80" i="80"/>
  <c r="F80" i="80" s="1"/>
  <c r="I83" i="80"/>
  <c r="M83" i="80" s="1"/>
  <c r="B83" i="80"/>
  <c r="F83" i="80" s="1"/>
  <c r="I76" i="80"/>
  <c r="M76" i="80" s="1"/>
  <c r="B76" i="80"/>
  <c r="F76" i="80" s="1"/>
  <c r="AA75" i="46"/>
  <c r="AK75" i="46"/>
  <c r="T61" i="76"/>
  <c r="V61" i="76" s="1"/>
  <c r="U63" i="77"/>
  <c r="T56" i="76"/>
  <c r="V56" i="76" s="1"/>
  <c r="U58" i="77"/>
  <c r="T77" i="76"/>
  <c r="U77" i="76" s="1"/>
  <c r="U79" i="77"/>
  <c r="U60" i="46"/>
  <c r="T62" i="76"/>
  <c r="V62" i="76" s="1"/>
  <c r="U64" i="77"/>
  <c r="AP69" i="46"/>
  <c r="U69" i="77"/>
  <c r="T80" i="76"/>
  <c r="U80" i="76" s="1"/>
  <c r="U82" i="77"/>
  <c r="T58" i="76"/>
  <c r="V58" i="76" s="1"/>
  <c r="U60" i="77"/>
  <c r="T64" i="76"/>
  <c r="U64" i="76" s="1"/>
  <c r="U66" i="77"/>
  <c r="T68" i="76"/>
  <c r="U68" i="76" s="1"/>
  <c r="U70" i="77"/>
  <c r="T79" i="76"/>
  <c r="U79" i="76" s="1"/>
  <c r="U81" i="77"/>
  <c r="T57" i="76"/>
  <c r="V57" i="76" s="1"/>
  <c r="U59" i="77"/>
  <c r="T78" i="76"/>
  <c r="U78" i="76" s="1"/>
  <c r="U80" i="77"/>
  <c r="U82" i="46"/>
  <c r="T66" i="76"/>
  <c r="V66" i="76" s="1"/>
  <c r="U68" i="77"/>
  <c r="T81" i="76"/>
  <c r="U81" i="76" s="1"/>
  <c r="U83" i="77"/>
  <c r="V81" i="46"/>
  <c r="T59" i="76"/>
  <c r="V59" i="76" s="1"/>
  <c r="U61" i="77"/>
  <c r="T69" i="76"/>
  <c r="V69" i="76" s="1"/>
  <c r="U71" i="77"/>
  <c r="AT75" i="46"/>
  <c r="AS75" i="46"/>
  <c r="F102" i="46"/>
  <c r="F130" i="46" s="1"/>
  <c r="E102" i="46"/>
  <c r="E130" i="46" s="1"/>
  <c r="V68" i="46"/>
  <c r="R102" i="46"/>
  <c r="R131" i="46" s="1"/>
  <c r="U81" i="46"/>
  <c r="U69" i="46"/>
  <c r="V58" i="46"/>
  <c r="U64" i="46"/>
  <c r="U68" i="46"/>
  <c r="U58" i="46"/>
  <c r="U56" i="46"/>
  <c r="V56" i="46"/>
  <c r="V70" i="46"/>
  <c r="U71" i="46"/>
  <c r="AR75" i="46"/>
  <c r="U78" i="46"/>
  <c r="U80" i="46"/>
  <c r="U59" i="46"/>
  <c r="U61" i="46"/>
  <c r="U66" i="46"/>
  <c r="V61" i="46"/>
  <c r="V82" i="46"/>
  <c r="E38" i="45"/>
  <c r="F45" i="45"/>
  <c r="F47" i="45" s="1"/>
  <c r="F49" i="45" s="1"/>
  <c r="G123" i="49" s="1"/>
  <c r="C153" i="78" s="1"/>
  <c r="F177" i="46"/>
  <c r="N92" i="46"/>
  <c r="B110" i="49"/>
  <c r="B115" i="49"/>
  <c r="AZ92" i="46"/>
  <c r="V79" i="46"/>
  <c r="V83" i="46"/>
  <c r="U79" i="46"/>
  <c r="U83" i="46"/>
  <c r="V80" i="46"/>
  <c r="B417" i="49"/>
  <c r="B84" i="49"/>
  <c r="G84" i="49" s="1"/>
  <c r="B64" i="49"/>
  <c r="B26" i="49"/>
  <c r="F141" i="46"/>
  <c r="B44" i="68"/>
  <c r="F133" i="46"/>
  <c r="F129" i="46"/>
  <c r="B424" i="49"/>
  <c r="B86" i="49"/>
  <c r="G86" i="49" s="1"/>
  <c r="B63" i="49"/>
  <c r="B28" i="49"/>
  <c r="B36" i="32"/>
  <c r="B47" i="68"/>
  <c r="M141" i="46"/>
  <c r="M129" i="46"/>
  <c r="M133" i="46"/>
  <c r="D452" i="49"/>
  <c r="D453" i="49" s="1"/>
  <c r="T76" i="76"/>
  <c r="B415" i="49"/>
  <c r="B69" i="49"/>
  <c r="B95" i="49"/>
  <c r="G95" i="49" s="1"/>
  <c r="B37" i="49"/>
  <c r="B35" i="55"/>
  <c r="B52" i="68"/>
  <c r="D141" i="46"/>
  <c r="D129" i="46"/>
  <c r="D133" i="46"/>
  <c r="B422" i="49"/>
  <c r="B73" i="49"/>
  <c r="B91" i="49"/>
  <c r="G91" i="49" s="1"/>
  <c r="B33" i="49"/>
  <c r="B31" i="55"/>
  <c r="B48" i="68"/>
  <c r="K141" i="46"/>
  <c r="K129" i="46"/>
  <c r="K133" i="46"/>
  <c r="B429" i="49"/>
  <c r="B92" i="49"/>
  <c r="G92" i="49" s="1"/>
  <c r="B68" i="49"/>
  <c r="B34" i="49"/>
  <c r="B32" i="55"/>
  <c r="B55" i="68"/>
  <c r="R141" i="46"/>
  <c r="R129" i="46"/>
  <c r="R133" i="46"/>
  <c r="AW76" i="46"/>
  <c r="AH75" i="46"/>
  <c r="B420" i="49"/>
  <c r="B90" i="49"/>
  <c r="G90" i="49" s="1"/>
  <c r="B66" i="49"/>
  <c r="B32" i="49"/>
  <c r="I141" i="46"/>
  <c r="B53" i="68"/>
  <c r="I129" i="46"/>
  <c r="I133" i="46"/>
  <c r="B427" i="49"/>
  <c r="B93" i="49"/>
  <c r="G93" i="49" s="1"/>
  <c r="B70" i="49"/>
  <c r="B35" i="49"/>
  <c r="B33" i="55"/>
  <c r="B54" i="68"/>
  <c r="P141" i="46"/>
  <c r="P129" i="46"/>
  <c r="P133" i="46"/>
  <c r="Y75" i="46"/>
  <c r="AU76" i="46"/>
  <c r="F84" i="46"/>
  <c r="B416" i="49"/>
  <c r="B74" i="49"/>
  <c r="B83" i="49"/>
  <c r="G83" i="49" s="1"/>
  <c r="B25" i="49"/>
  <c r="O25" i="49" s="1"/>
  <c r="B33" i="32"/>
  <c r="E141" i="46"/>
  <c r="B56" i="68"/>
  <c r="E129" i="46"/>
  <c r="E133" i="46"/>
  <c r="B428" i="49"/>
  <c r="B81" i="49"/>
  <c r="G81" i="49" s="1"/>
  <c r="B65" i="49"/>
  <c r="B23" i="49"/>
  <c r="B31" i="32"/>
  <c r="Q141" i="46"/>
  <c r="B46" i="68"/>
  <c r="Q133" i="46"/>
  <c r="Q129" i="46"/>
  <c r="X75" i="46"/>
  <c r="AF75" i="46"/>
  <c r="AN75" i="46"/>
  <c r="AY75" i="46"/>
  <c r="B423" i="49"/>
  <c r="B85" i="49"/>
  <c r="G85" i="49" s="1"/>
  <c r="B61" i="49"/>
  <c r="B27" i="49"/>
  <c r="B35" i="32"/>
  <c r="L141" i="46"/>
  <c r="B45" i="68"/>
  <c r="L129" i="46"/>
  <c r="L133" i="46"/>
  <c r="B421" i="49"/>
  <c r="B71" i="49"/>
  <c r="B94" i="49"/>
  <c r="G94" i="49" s="1"/>
  <c r="B36" i="49"/>
  <c r="B34" i="55"/>
  <c r="B51" i="68"/>
  <c r="J141" i="46"/>
  <c r="J133" i="46"/>
  <c r="J129" i="46"/>
  <c r="B418" i="49"/>
  <c r="B88" i="49"/>
  <c r="G88" i="49" s="1"/>
  <c r="B75" i="49"/>
  <c r="B30" i="49"/>
  <c r="B38" i="32"/>
  <c r="G141" i="46"/>
  <c r="G133" i="46"/>
  <c r="G129" i="46"/>
  <c r="B425" i="49"/>
  <c r="B82" i="49"/>
  <c r="G82" i="49" s="1"/>
  <c r="B62" i="49"/>
  <c r="B24" i="49"/>
  <c r="B32" i="32"/>
  <c r="B57" i="68"/>
  <c r="N141" i="46"/>
  <c r="N129" i="46"/>
  <c r="N133" i="46"/>
  <c r="W75" i="46"/>
  <c r="AE75" i="46"/>
  <c r="AM75" i="46"/>
  <c r="AW75" i="46"/>
  <c r="AS76" i="46"/>
  <c r="V78" i="46"/>
  <c r="B426" i="49"/>
  <c r="B72" i="49"/>
  <c r="B87" i="49"/>
  <c r="G87" i="49" s="1"/>
  <c r="B29" i="49"/>
  <c r="B37" i="32"/>
  <c r="B49" i="68"/>
  <c r="O141" i="46"/>
  <c r="O133" i="46"/>
  <c r="O129" i="46"/>
  <c r="AD75" i="46"/>
  <c r="AL75" i="46"/>
  <c r="AV75" i="46"/>
  <c r="AR76" i="46"/>
  <c r="B410" i="49"/>
  <c r="B411" i="49" s="1"/>
  <c r="B295" i="49"/>
  <c r="B296" i="49" s="1"/>
  <c r="C97" i="49"/>
  <c r="C98" i="49" s="1"/>
  <c r="H77" i="49"/>
  <c r="H78" i="49" s="1"/>
  <c r="B58" i="49"/>
  <c r="B59" i="49" s="1"/>
  <c r="O58" i="49" s="1"/>
  <c r="B12" i="55"/>
  <c r="B13" i="55" s="1"/>
  <c r="T67" i="76"/>
  <c r="U67" i="76" s="1"/>
  <c r="U70" i="46"/>
  <c r="V71" i="46"/>
  <c r="V66" i="46"/>
  <c r="J102" i="46"/>
  <c r="J130" i="46" s="1"/>
  <c r="Q102" i="46"/>
  <c r="Q130" i="46" s="1"/>
  <c r="AY62" i="46"/>
  <c r="T62" i="46"/>
  <c r="I102" i="46"/>
  <c r="I132" i="46" s="1"/>
  <c r="P102" i="46"/>
  <c r="S62" i="46"/>
  <c r="V63" i="46"/>
  <c r="H102" i="46"/>
  <c r="H132" i="46" s="1"/>
  <c r="O102" i="46"/>
  <c r="O131" i="46" s="1"/>
  <c r="U63" i="46"/>
  <c r="G102" i="46"/>
  <c r="G131" i="46" s="1"/>
  <c r="N102" i="46"/>
  <c r="N130" i="46" s="1"/>
  <c r="V64" i="46"/>
  <c r="AZ57" i="46"/>
  <c r="V60" i="46"/>
  <c r="I72" i="46"/>
  <c r="P72" i="46"/>
  <c r="O72" i="46"/>
  <c r="B23" i="32" s="1"/>
  <c r="N72" i="46"/>
  <c r="B3" i="49" s="1"/>
  <c r="T57" i="46"/>
  <c r="F72" i="46"/>
  <c r="B20" i="32" s="1"/>
  <c r="I20" i="32" s="1"/>
  <c r="S57" i="46"/>
  <c r="E72" i="46"/>
  <c r="E125" i="46" s="1"/>
  <c r="L72" i="46"/>
  <c r="L125" i="46" s="1"/>
  <c r="V59" i="46"/>
  <c r="D72" i="46"/>
  <c r="R72" i="46"/>
  <c r="J72" i="46"/>
  <c r="Q72" i="46"/>
  <c r="B2" i="49" s="1"/>
  <c r="T54" i="76"/>
  <c r="I38" i="44"/>
  <c r="J45" i="44"/>
  <c r="V71" i="76"/>
  <c r="U71" i="76"/>
  <c r="V69" i="46"/>
  <c r="D53" i="46"/>
  <c r="AB62" i="46" l="1"/>
  <c r="U62" i="77"/>
  <c r="T62" i="44"/>
  <c r="U57" i="77"/>
  <c r="T57" i="44"/>
  <c r="P130" i="46"/>
  <c r="P132" i="46"/>
  <c r="L131" i="46"/>
  <c r="D130" i="46"/>
  <c r="D131" i="46"/>
  <c r="V64" i="76"/>
  <c r="K16" i="80"/>
  <c r="C47" i="32"/>
  <c r="L132" i="46"/>
  <c r="R130" i="46"/>
  <c r="R132" i="46"/>
  <c r="V68" i="76"/>
  <c r="U59" i="76"/>
  <c r="U56" i="76"/>
  <c r="Q132" i="46"/>
  <c r="E131" i="46"/>
  <c r="E132" i="46"/>
  <c r="U69" i="76"/>
  <c r="M75" i="80"/>
  <c r="F75" i="80"/>
  <c r="I94" i="80"/>
  <c r="M94" i="80" s="1"/>
  <c r="P128" i="46"/>
  <c r="I95" i="80"/>
  <c r="M95" i="80" s="1"/>
  <c r="D128" i="46"/>
  <c r="I88" i="80"/>
  <c r="I91" i="80"/>
  <c r="M91" i="80" s="1"/>
  <c r="B17" i="55"/>
  <c r="J125" i="46"/>
  <c r="I92" i="80"/>
  <c r="M92" i="80" s="1"/>
  <c r="B20" i="55"/>
  <c r="I96" i="80"/>
  <c r="M96" i="80" s="1"/>
  <c r="B5" i="49"/>
  <c r="I89" i="80"/>
  <c r="M89" i="80" s="1"/>
  <c r="H128" i="46"/>
  <c r="I90" i="80"/>
  <c r="M90" i="80" s="1"/>
  <c r="N127" i="46"/>
  <c r="B18" i="32"/>
  <c r="V80" i="76"/>
  <c r="V78" i="76"/>
  <c r="V81" i="76"/>
  <c r="U57" i="76"/>
  <c r="U61" i="76"/>
  <c r="O125" i="46"/>
  <c r="U66" i="76"/>
  <c r="U62" i="76"/>
  <c r="U58" i="76"/>
  <c r="G130" i="46"/>
  <c r="V77" i="76"/>
  <c r="V79" i="76"/>
  <c r="G132" i="46"/>
  <c r="F132" i="46"/>
  <c r="B6" i="49"/>
  <c r="O6" i="49" s="1"/>
  <c r="F131" i="46"/>
  <c r="N132" i="46"/>
  <c r="V75" i="46"/>
  <c r="B21" i="32"/>
  <c r="L128" i="46"/>
  <c r="L127" i="46"/>
  <c r="J132" i="46"/>
  <c r="J131" i="46"/>
  <c r="I131" i="46"/>
  <c r="AO75" i="46"/>
  <c r="F127" i="46"/>
  <c r="F128" i="46"/>
  <c r="P127" i="46"/>
  <c r="P125" i="46"/>
  <c r="P131" i="46"/>
  <c r="B22" i="55"/>
  <c r="D125" i="46"/>
  <c r="D127" i="46"/>
  <c r="Q125" i="46"/>
  <c r="R128" i="46"/>
  <c r="B14" i="49"/>
  <c r="B16" i="55"/>
  <c r="B10" i="49"/>
  <c r="H125" i="46"/>
  <c r="O127" i="46"/>
  <c r="O128" i="46"/>
  <c r="O132" i="46"/>
  <c r="R125" i="46"/>
  <c r="J128" i="46"/>
  <c r="N131" i="46"/>
  <c r="I130" i="46"/>
  <c r="U57" i="46"/>
  <c r="S128" i="45"/>
  <c r="E45" i="45"/>
  <c r="S45" i="45" s="1"/>
  <c r="E177" i="46"/>
  <c r="D338" i="49"/>
  <c r="C338" i="49" s="1"/>
  <c r="B101" i="49"/>
  <c r="B116" i="49" s="1"/>
  <c r="G95" i="46"/>
  <c r="T92" i="46"/>
  <c r="V92" i="46" s="1"/>
  <c r="U92" i="46" s="1"/>
  <c r="O23" i="49"/>
  <c r="I36" i="32"/>
  <c r="O26" i="49"/>
  <c r="O29" i="49"/>
  <c r="O34" i="49"/>
  <c r="R84" i="46"/>
  <c r="I37" i="32"/>
  <c r="O32" i="49"/>
  <c r="U76" i="76"/>
  <c r="V76" i="76"/>
  <c r="I33" i="32"/>
  <c r="J33" i="32" s="1"/>
  <c r="O33" i="49"/>
  <c r="I35" i="32"/>
  <c r="O30" i="49"/>
  <c r="O24" i="49"/>
  <c r="O36" i="49"/>
  <c r="I38" i="32"/>
  <c r="J38" i="32" s="1"/>
  <c r="I31" i="32"/>
  <c r="J31" i="32" s="1"/>
  <c r="O28" i="49"/>
  <c r="O27" i="49"/>
  <c r="F94" i="46"/>
  <c r="F95" i="46" s="1"/>
  <c r="O35" i="49"/>
  <c r="O37" i="49"/>
  <c r="B24" i="32"/>
  <c r="N125" i="46"/>
  <c r="G127" i="46"/>
  <c r="N128" i="46"/>
  <c r="G128" i="46"/>
  <c r="AY72" i="46"/>
  <c r="I127" i="46"/>
  <c r="G125" i="46"/>
  <c r="I128" i="46"/>
  <c r="B19" i="32"/>
  <c r="V72" i="46"/>
  <c r="H127" i="46"/>
  <c r="B13" i="49"/>
  <c r="R127" i="46"/>
  <c r="E127" i="46"/>
  <c r="E128" i="46"/>
  <c r="B19" i="55"/>
  <c r="J127" i="46"/>
  <c r="Q128" i="46"/>
  <c r="H131" i="46"/>
  <c r="AZ72" i="46"/>
  <c r="B15" i="49"/>
  <c r="F125" i="46"/>
  <c r="B11" i="49"/>
  <c r="O11" i="49" s="1"/>
  <c r="B21" i="55"/>
  <c r="Q131" i="46"/>
  <c r="O130" i="46"/>
  <c r="I125" i="46"/>
  <c r="T60" i="76"/>
  <c r="V62" i="46"/>
  <c r="Q127" i="46"/>
  <c r="U62" i="46"/>
  <c r="B4" i="49"/>
  <c r="O4" i="49" s="1"/>
  <c r="B8" i="49"/>
  <c r="B17" i="32"/>
  <c r="I17" i="32" s="1"/>
  <c r="J17" i="32" s="1"/>
  <c r="T55" i="76"/>
  <c r="V57" i="46"/>
  <c r="B16" i="49"/>
  <c r="V54" i="76"/>
  <c r="U54" i="76"/>
  <c r="O3" i="49"/>
  <c r="O9" i="49"/>
  <c r="O2" i="49"/>
  <c r="H38" i="44"/>
  <c r="I45" i="44"/>
  <c r="Z48" i="46"/>
  <c r="Y48" i="46"/>
  <c r="N48" i="77"/>
  <c r="X48" i="46"/>
  <c r="W48" i="46"/>
  <c r="V48" i="46"/>
  <c r="F48" i="77"/>
  <c r="Z46" i="46"/>
  <c r="Y46" i="46"/>
  <c r="L46" i="77"/>
  <c r="I46" i="77"/>
  <c r="H46" i="77"/>
  <c r="W46" i="77"/>
  <c r="F46" i="77"/>
  <c r="O15" i="49" l="1"/>
  <c r="O13" i="49"/>
  <c r="O14" i="49"/>
  <c r="S46" i="46"/>
  <c r="T46" i="46" s="1"/>
  <c r="S48" i="46"/>
  <c r="T48" i="46" s="1"/>
  <c r="U45" i="45"/>
  <c r="S47" i="45"/>
  <c r="J36" i="32"/>
  <c r="J34" i="32"/>
  <c r="J37" i="32"/>
  <c r="J35" i="32"/>
  <c r="O16" i="49"/>
  <c r="O10" i="49"/>
  <c r="M88" i="80"/>
  <c r="I21" i="32"/>
  <c r="J20" i="32" s="1"/>
  <c r="I24" i="32"/>
  <c r="J24" i="32" s="1"/>
  <c r="E46" i="77"/>
  <c r="E47" i="45"/>
  <c r="D177" i="46"/>
  <c r="D337" i="49"/>
  <c r="C337" i="49" s="1"/>
  <c r="E336" i="49" s="1"/>
  <c r="Q84" i="46"/>
  <c r="R94" i="46"/>
  <c r="R95" i="46" s="1"/>
  <c r="D84" i="46"/>
  <c r="E94" i="46"/>
  <c r="E95" i="46" s="1"/>
  <c r="V60" i="76"/>
  <c r="U60" i="76"/>
  <c r="O8" i="49"/>
  <c r="V55" i="76"/>
  <c r="U55" i="76"/>
  <c r="W46" i="46"/>
  <c r="G38" i="44"/>
  <c r="H45" i="44"/>
  <c r="H47" i="44" s="1"/>
  <c r="M48" i="77"/>
  <c r="D46" i="77"/>
  <c r="K46" i="77"/>
  <c r="Y46" i="77"/>
  <c r="D48" i="77"/>
  <c r="L48" i="77"/>
  <c r="K48" i="77" s="1"/>
  <c r="J48" i="77" s="1"/>
  <c r="I48" i="77" s="1"/>
  <c r="H48" i="77" s="1"/>
  <c r="G48" i="77" s="1"/>
  <c r="V46" i="46"/>
  <c r="G46" i="77"/>
  <c r="X46" i="77"/>
  <c r="X46" i="46"/>
  <c r="E48" i="77"/>
  <c r="U47" i="45" l="1"/>
  <c r="S49" i="45"/>
  <c r="D47" i="45"/>
  <c r="E49" i="45"/>
  <c r="U149" i="78" s="1"/>
  <c r="D336" i="49"/>
  <c r="C336" i="49" s="1"/>
  <c r="D94" i="46"/>
  <c r="D95" i="46" s="1"/>
  <c r="Q94" i="46"/>
  <c r="Q95" i="46" s="1"/>
  <c r="G45" i="44"/>
  <c r="G47" i="44" s="1"/>
  <c r="H49" i="44"/>
  <c r="AB44" i="46"/>
  <c r="R42" i="77"/>
  <c r="Q42" i="77"/>
  <c r="P42" i="77"/>
  <c r="O42" i="77"/>
  <c r="N42" i="77"/>
  <c r="M42" i="77"/>
  <c r="L42" i="77"/>
  <c r="K42" i="77"/>
  <c r="J42" i="77"/>
  <c r="I42" i="77"/>
  <c r="H42" i="77"/>
  <c r="G42" i="77"/>
  <c r="F42" i="77"/>
  <c r="N41" i="77"/>
  <c r="F41" i="77"/>
  <c r="AB40" i="46"/>
  <c r="AB39" i="46"/>
  <c r="R37" i="77"/>
  <c r="Q37" i="77"/>
  <c r="P37" i="77"/>
  <c r="O37" i="77"/>
  <c r="N37" i="77"/>
  <c r="M37" i="77"/>
  <c r="L37" i="77"/>
  <c r="K37" i="77"/>
  <c r="J37" i="77"/>
  <c r="I37" i="77"/>
  <c r="H37" i="77"/>
  <c r="G37" i="77"/>
  <c r="F37" i="77"/>
  <c r="E37" i="77"/>
  <c r="R36" i="77"/>
  <c r="Q36" i="77"/>
  <c r="P36" i="77"/>
  <c r="O36" i="77"/>
  <c r="N36" i="77"/>
  <c r="M36" i="77"/>
  <c r="L36" i="77"/>
  <c r="K36" i="77"/>
  <c r="J36" i="77"/>
  <c r="I36" i="77"/>
  <c r="H36" i="77"/>
  <c r="G36" i="77"/>
  <c r="F36" i="77"/>
  <c r="E36" i="77"/>
  <c r="R35" i="77"/>
  <c r="Q35" i="77"/>
  <c r="P35" i="77"/>
  <c r="O35" i="77"/>
  <c r="N35" i="77"/>
  <c r="M35" i="77"/>
  <c r="L35" i="77"/>
  <c r="K35" i="77"/>
  <c r="J35" i="77"/>
  <c r="I35" i="77"/>
  <c r="H35" i="77"/>
  <c r="G35" i="77"/>
  <c r="F35" i="77"/>
  <c r="E35" i="77"/>
  <c r="Z34" i="46"/>
  <c r="R33" i="77"/>
  <c r="Q33" i="77"/>
  <c r="P33" i="77"/>
  <c r="O33" i="77"/>
  <c r="N33" i="77"/>
  <c r="M33" i="77"/>
  <c r="L33" i="77"/>
  <c r="K33" i="77"/>
  <c r="J33" i="77"/>
  <c r="I33" i="77"/>
  <c r="H33" i="77"/>
  <c r="G33" i="77"/>
  <c r="F33" i="77"/>
  <c r="E33" i="77"/>
  <c r="R32" i="77"/>
  <c r="Q32" i="77"/>
  <c r="P32" i="77"/>
  <c r="O32" i="77"/>
  <c r="N32" i="77"/>
  <c r="M32" i="77"/>
  <c r="L32" i="77"/>
  <c r="K32" i="77"/>
  <c r="J32" i="77"/>
  <c r="I32" i="77"/>
  <c r="H32" i="77"/>
  <c r="G32" i="77"/>
  <c r="F32" i="77"/>
  <c r="E32" i="77"/>
  <c r="S36" i="46" l="1"/>
  <c r="T36" i="46" s="1"/>
  <c r="S41" i="46"/>
  <c r="T41" i="46" s="1"/>
  <c r="S35" i="46"/>
  <c r="T35" i="46" s="1"/>
  <c r="S32" i="46"/>
  <c r="T32" i="46" s="1"/>
  <c r="E42" i="77"/>
  <c r="S42" i="46"/>
  <c r="T42" i="46" s="1"/>
  <c r="S34" i="46"/>
  <c r="T34" i="46" s="1"/>
  <c r="S33" i="46"/>
  <c r="T33" i="46" s="1"/>
  <c r="S37" i="46"/>
  <c r="T37" i="46" s="1"/>
  <c r="U49" i="45"/>
  <c r="C52" i="55"/>
  <c r="S145" i="45"/>
  <c r="T50" i="77"/>
  <c r="S146" i="45"/>
  <c r="T48" i="76"/>
  <c r="U48" i="76" s="1"/>
  <c r="G137" i="49"/>
  <c r="T50" i="46"/>
  <c r="D37" i="77"/>
  <c r="S37" i="77" s="1"/>
  <c r="D32" i="77"/>
  <c r="S32" i="77" s="1"/>
  <c r="D41" i="77"/>
  <c r="D42" i="77"/>
  <c r="D33" i="77"/>
  <c r="S33" i="77" s="1"/>
  <c r="D36" i="77"/>
  <c r="S36" i="77" s="1"/>
  <c r="D35" i="77"/>
  <c r="U40" i="46"/>
  <c r="L43" i="46"/>
  <c r="L122" i="46" s="1"/>
  <c r="H43" i="46"/>
  <c r="O43" i="46"/>
  <c r="O122" i="46" s="1"/>
  <c r="J43" i="46"/>
  <c r="J122" i="46" s="1"/>
  <c r="V43" i="46"/>
  <c r="Q43" i="46"/>
  <c r="Z43" i="46" s="1"/>
  <c r="Z44" i="46" s="1"/>
  <c r="D49" i="45"/>
  <c r="G122" i="49"/>
  <c r="C152" i="78" s="1"/>
  <c r="C44" i="32"/>
  <c r="O84" i="46"/>
  <c r="P94" i="46"/>
  <c r="P95" i="46" s="1"/>
  <c r="I43" i="46"/>
  <c r="M43" i="46"/>
  <c r="K189" i="49" s="1"/>
  <c r="P43" i="46"/>
  <c r="G43" i="46"/>
  <c r="K183" i="49" s="1"/>
  <c r="F38" i="44"/>
  <c r="G49" i="44"/>
  <c r="K43" i="46"/>
  <c r="R43" i="46"/>
  <c r="N43" i="46"/>
  <c r="D190" i="49" s="1"/>
  <c r="B151" i="49"/>
  <c r="R34" i="77"/>
  <c r="B153" i="49"/>
  <c r="J34" i="77"/>
  <c r="J131" i="77" s="1"/>
  <c r="B148" i="49"/>
  <c r="H34" i="77"/>
  <c r="H131" i="77" s="1"/>
  <c r="B147" i="49"/>
  <c r="O34" i="77"/>
  <c r="O131" i="77" s="1"/>
  <c r="N43" i="77"/>
  <c r="F43" i="46"/>
  <c r="I52" i="80" s="1"/>
  <c r="M52" i="80" s="1"/>
  <c r="B152" i="49"/>
  <c r="P34" i="77"/>
  <c r="P131" i="77" s="1"/>
  <c r="B154" i="49"/>
  <c r="G34" i="77"/>
  <c r="G131" i="77" s="1"/>
  <c r="G120" i="46"/>
  <c r="F120" i="46" s="1"/>
  <c r="E120" i="46" s="1"/>
  <c r="B144" i="49"/>
  <c r="N34" i="77"/>
  <c r="N131" i="77" s="1"/>
  <c r="E43" i="46"/>
  <c r="B141" i="49"/>
  <c r="Q34" i="77"/>
  <c r="Q131" i="77" s="1"/>
  <c r="B149" i="49"/>
  <c r="I34" i="77"/>
  <c r="I131" i="77" s="1"/>
  <c r="E41" i="77"/>
  <c r="F43" i="77"/>
  <c r="D43" i="46"/>
  <c r="B150" i="49"/>
  <c r="K34" i="77"/>
  <c r="K131" i="77" s="1"/>
  <c r="B146" i="49"/>
  <c r="M34" i="77"/>
  <c r="M131" i="77" s="1"/>
  <c r="B155" i="49"/>
  <c r="D34" i="77"/>
  <c r="D120" i="46"/>
  <c r="B142" i="49"/>
  <c r="F34" i="77"/>
  <c r="F131" i="77" s="1"/>
  <c r="B143" i="49"/>
  <c r="E34" i="77"/>
  <c r="E131" i="77" s="1"/>
  <c r="B145" i="49"/>
  <c r="L34" i="77"/>
  <c r="L131" i="77" s="1"/>
  <c r="U40" i="77"/>
  <c r="R31" i="46"/>
  <c r="I47" i="80" s="1"/>
  <c r="M47" i="80" s="1"/>
  <c r="Q31" i="46"/>
  <c r="Z31" i="46" s="1"/>
  <c r="P31" i="46"/>
  <c r="I46" i="80" s="1"/>
  <c r="M46" i="80" s="1"/>
  <c r="O31" i="46"/>
  <c r="Y31" i="46" s="1"/>
  <c r="N31" i="46"/>
  <c r="I45" i="80"/>
  <c r="M45" i="80" s="1"/>
  <c r="M31" i="46"/>
  <c r="L31" i="46"/>
  <c r="K31" i="46"/>
  <c r="I44" i="80" s="1"/>
  <c r="M44" i="80" s="1"/>
  <c r="J31" i="46"/>
  <c r="I43" i="80" s="1"/>
  <c r="M43" i="80" s="1"/>
  <c r="I31" i="46"/>
  <c r="I42" i="80" s="1"/>
  <c r="M42" i="80" s="1"/>
  <c r="H31" i="46"/>
  <c r="I41" i="80" s="1"/>
  <c r="M41" i="80" s="1"/>
  <c r="G31" i="46"/>
  <c r="V31" i="46"/>
  <c r="F31" i="46"/>
  <c r="I40" i="80" s="1"/>
  <c r="M40" i="80" s="1"/>
  <c r="E31" i="46"/>
  <c r="D31" i="46"/>
  <c r="I39" i="80" s="1"/>
  <c r="AB30" i="46"/>
  <c r="I11" i="80"/>
  <c r="M11" i="80" s="1"/>
  <c r="I10" i="80"/>
  <c r="M10" i="80" s="1"/>
  <c r="Y26" i="46"/>
  <c r="I9" i="80"/>
  <c r="M9" i="80" s="1"/>
  <c r="I8" i="80"/>
  <c r="M8" i="80" s="1"/>
  <c r="I7" i="80"/>
  <c r="M7" i="80" s="1"/>
  <c r="I6" i="80"/>
  <c r="M6" i="80" s="1"/>
  <c r="I5" i="80"/>
  <c r="M5" i="80" s="1"/>
  <c r="I4" i="80"/>
  <c r="M4" i="80" s="1"/>
  <c r="N24" i="77"/>
  <c r="F24" i="77"/>
  <c r="N23" i="77"/>
  <c r="F23" i="77"/>
  <c r="N22" i="77"/>
  <c r="F22" i="77"/>
  <c r="N21" i="77"/>
  <c r="F21" i="77"/>
  <c r="Q20" i="77"/>
  <c r="L20" i="77"/>
  <c r="H20" i="77"/>
  <c r="G20" i="77"/>
  <c r="F20" i="77"/>
  <c r="AB18" i="46"/>
  <c r="N17" i="77"/>
  <c r="G17" i="77"/>
  <c r="F17" i="77"/>
  <c r="N16" i="77"/>
  <c r="F16" i="77"/>
  <c r="N15" i="77"/>
  <c r="F15" i="77"/>
  <c r="I51" i="80" l="1"/>
  <c r="M51" i="80" s="1"/>
  <c r="E43" i="77"/>
  <c r="T35" i="77"/>
  <c r="S35" i="77"/>
  <c r="S34" i="77"/>
  <c r="S21" i="46"/>
  <c r="T21" i="46" s="1"/>
  <c r="T42" i="77"/>
  <c r="S42" i="77"/>
  <c r="S17" i="46"/>
  <c r="T17" i="46" s="1"/>
  <c r="S24" i="46"/>
  <c r="T24" i="46" s="1"/>
  <c r="S16" i="46"/>
  <c r="T16" i="46" s="1"/>
  <c r="S20" i="46"/>
  <c r="T20" i="46" s="1"/>
  <c r="S23" i="46"/>
  <c r="T23" i="46" s="1"/>
  <c r="S15" i="46"/>
  <c r="T15" i="46" s="1"/>
  <c r="S22" i="46"/>
  <c r="T22" i="46" s="1"/>
  <c r="D191" i="49"/>
  <c r="T37" i="77"/>
  <c r="U37" i="77" s="1"/>
  <c r="T36" i="77"/>
  <c r="U36" i="77" s="1"/>
  <c r="T32" i="77"/>
  <c r="U32" i="77" s="1"/>
  <c r="K15" i="80"/>
  <c r="K24" i="80" s="1"/>
  <c r="T33" i="77"/>
  <c r="R131" i="77"/>
  <c r="D43" i="77"/>
  <c r="D15" i="77"/>
  <c r="D16" i="77"/>
  <c r="D17" i="77"/>
  <c r="D20" i="77"/>
  <c r="D21" i="77"/>
  <c r="D22" i="77"/>
  <c r="D23" i="77"/>
  <c r="D24" i="77"/>
  <c r="I3" i="80"/>
  <c r="I12" i="80" s="1"/>
  <c r="K191" i="49"/>
  <c r="K188" i="49"/>
  <c r="D188" i="49"/>
  <c r="U18" i="46"/>
  <c r="X43" i="46"/>
  <c r="K186" i="49"/>
  <c r="H122" i="46"/>
  <c r="I53" i="80"/>
  <c r="M53" i="80" s="1"/>
  <c r="R122" i="46"/>
  <c r="I59" i="80"/>
  <c r="M59" i="80" s="1"/>
  <c r="K122" i="46"/>
  <c r="I56" i="80"/>
  <c r="M56" i="80" s="1"/>
  <c r="K192" i="49"/>
  <c r="I58" i="80"/>
  <c r="M58" i="80" s="1"/>
  <c r="D185" i="49"/>
  <c r="I54" i="80"/>
  <c r="M54" i="80" s="1"/>
  <c r="D186" i="49"/>
  <c r="I55" i="80"/>
  <c r="M55" i="80" s="1"/>
  <c r="I57" i="80"/>
  <c r="M57" i="80" s="1"/>
  <c r="M39" i="80"/>
  <c r="M48" i="80" s="1"/>
  <c r="I48" i="80"/>
  <c r="I143" i="49"/>
  <c r="I122" i="46"/>
  <c r="K185" i="49"/>
  <c r="K193" i="49"/>
  <c r="D193" i="49"/>
  <c r="Q122" i="46"/>
  <c r="E17" i="77"/>
  <c r="D192" i="49"/>
  <c r="P122" i="46"/>
  <c r="N122" i="46"/>
  <c r="D31" i="77"/>
  <c r="K190" i="49"/>
  <c r="N31" i="77"/>
  <c r="Y43" i="46"/>
  <c r="Y44" i="46" s="1"/>
  <c r="K184" i="49"/>
  <c r="G122" i="46"/>
  <c r="D184" i="49"/>
  <c r="W43" i="46"/>
  <c r="M15" i="77"/>
  <c r="U30" i="46"/>
  <c r="W31" i="77"/>
  <c r="G121" i="49"/>
  <c r="C151" i="78" s="1"/>
  <c r="C47" i="55"/>
  <c r="C51" i="32" s="1"/>
  <c r="N84" i="46"/>
  <c r="O94" i="46"/>
  <c r="O95" i="46" s="1"/>
  <c r="M122" i="46"/>
  <c r="M24" i="77"/>
  <c r="L24" i="77" s="1"/>
  <c r="K24" i="77" s="1"/>
  <c r="M17" i="77"/>
  <c r="L17" i="77" s="1"/>
  <c r="K17" i="77" s="1"/>
  <c r="E19" i="46"/>
  <c r="V19" i="46" s="1"/>
  <c r="J19" i="46"/>
  <c r="C167" i="49" s="1"/>
  <c r="P31" i="77"/>
  <c r="D189" i="49"/>
  <c r="D194" i="49"/>
  <c r="D183" i="49"/>
  <c r="Q19" i="46"/>
  <c r="Z19" i="46" s="1"/>
  <c r="O19" i="46"/>
  <c r="C172" i="49" s="1"/>
  <c r="M21" i="77"/>
  <c r="E38" i="44"/>
  <c r="F45" i="44"/>
  <c r="F47" i="44" s="1"/>
  <c r="K194" i="49"/>
  <c r="M23" i="77"/>
  <c r="L23" i="77" s="1"/>
  <c r="K23" i="77" s="1"/>
  <c r="D187" i="49"/>
  <c r="K187" i="49"/>
  <c r="I19" i="46"/>
  <c r="C166" i="49" s="1"/>
  <c r="P19" i="46"/>
  <c r="G19" i="46"/>
  <c r="J23" i="77"/>
  <c r="I23" i="77" s="1"/>
  <c r="H23" i="77" s="1"/>
  <c r="G23" i="77" s="1"/>
  <c r="J17" i="77"/>
  <c r="I17" i="77" s="1"/>
  <c r="H17" i="77" s="1"/>
  <c r="H19" i="46"/>
  <c r="C165" i="49" s="1"/>
  <c r="M31" i="77"/>
  <c r="L15" i="77"/>
  <c r="K15" i="77" s="1"/>
  <c r="J15" i="77" s="1"/>
  <c r="L21" i="77"/>
  <c r="K21" i="77" s="1"/>
  <c r="J21" i="77" s="1"/>
  <c r="G31" i="77"/>
  <c r="R31" i="77"/>
  <c r="K31" i="77"/>
  <c r="J189" i="49"/>
  <c r="C189" i="49"/>
  <c r="F135" i="77"/>
  <c r="M135" i="77"/>
  <c r="C282" i="49"/>
  <c r="C181" i="49"/>
  <c r="J181" i="49"/>
  <c r="C188" i="49"/>
  <c r="J188" i="49"/>
  <c r="K180" i="49"/>
  <c r="D180" i="49"/>
  <c r="D122" i="46"/>
  <c r="D182" i="49"/>
  <c r="K182" i="49"/>
  <c r="F122" i="46"/>
  <c r="S31" i="46"/>
  <c r="J182" i="49"/>
  <c r="C182" i="49"/>
  <c r="C280" i="49"/>
  <c r="C281" i="49"/>
  <c r="J180" i="49"/>
  <c r="C180" i="49"/>
  <c r="C187" i="49"/>
  <c r="J187" i="49"/>
  <c r="C194" i="49"/>
  <c r="J194" i="49"/>
  <c r="I21" i="77"/>
  <c r="H21" i="77" s="1"/>
  <c r="G21" i="77" s="1"/>
  <c r="E23" i="77"/>
  <c r="Q31" i="77"/>
  <c r="M20" i="77"/>
  <c r="K20" i="77"/>
  <c r="R20" i="77"/>
  <c r="C290" i="49"/>
  <c r="K135" i="77"/>
  <c r="C284" i="49"/>
  <c r="C288" i="49"/>
  <c r="J186" i="49"/>
  <c r="C186" i="49"/>
  <c r="J193" i="49"/>
  <c r="C193" i="49"/>
  <c r="M41" i="77"/>
  <c r="F19" i="46"/>
  <c r="J24" i="77"/>
  <c r="I24" i="77" s="1"/>
  <c r="H24" i="77" s="1"/>
  <c r="G24" i="77" s="1"/>
  <c r="I31" i="77"/>
  <c r="B156" i="49"/>
  <c r="J20" i="77"/>
  <c r="J135" i="77"/>
  <c r="C292" i="49"/>
  <c r="C185" i="49"/>
  <c r="J185" i="49"/>
  <c r="J192" i="49"/>
  <c r="C192" i="49"/>
  <c r="D131" i="77"/>
  <c r="T34" i="77"/>
  <c r="N133" i="77"/>
  <c r="N19" i="46"/>
  <c r="C171" i="49" s="1"/>
  <c r="E15" i="77"/>
  <c r="L19" i="46"/>
  <c r="E21" i="77"/>
  <c r="X31" i="46"/>
  <c r="H31" i="77"/>
  <c r="X31" i="77" s="1"/>
  <c r="E31" i="77"/>
  <c r="E7" i="77" s="1"/>
  <c r="B157" i="49"/>
  <c r="S120" i="46"/>
  <c r="R120" i="46" s="1"/>
  <c r="Q120" i="46" s="1"/>
  <c r="P120" i="46" s="1"/>
  <c r="O120" i="46" s="1"/>
  <c r="N120" i="46" s="1"/>
  <c r="M120" i="46" s="1"/>
  <c r="L120" i="46" s="1"/>
  <c r="K120" i="46" s="1"/>
  <c r="J120" i="46" s="1"/>
  <c r="I120" i="46" s="1"/>
  <c r="H120" i="46" s="1"/>
  <c r="I20" i="77"/>
  <c r="P20" i="77"/>
  <c r="C285" i="49"/>
  <c r="C287" i="49"/>
  <c r="C184" i="49"/>
  <c r="J184" i="49"/>
  <c r="C191" i="49"/>
  <c r="J191" i="49"/>
  <c r="M19" i="46"/>
  <c r="C170" i="49" s="1"/>
  <c r="M16" i="77"/>
  <c r="L16" i="77" s="1"/>
  <c r="K16" i="77" s="1"/>
  <c r="J16" i="77" s="1"/>
  <c r="I16" i="77" s="1"/>
  <c r="H16" i="77" s="1"/>
  <c r="G16" i="77" s="1"/>
  <c r="D19" i="46"/>
  <c r="K19" i="46"/>
  <c r="R19" i="46"/>
  <c r="M22" i="77"/>
  <c r="L22" i="77" s="1"/>
  <c r="K22" i="77" s="1"/>
  <c r="J22" i="77" s="1"/>
  <c r="I22" i="77" s="1"/>
  <c r="H22" i="77" s="1"/>
  <c r="G22" i="77" s="1"/>
  <c r="E24" i="77"/>
  <c r="X26" i="46"/>
  <c r="W31" i="46"/>
  <c r="F31" i="77"/>
  <c r="L31" i="77"/>
  <c r="O20" i="77"/>
  <c r="C289" i="49"/>
  <c r="O135" i="77"/>
  <c r="C183" i="49"/>
  <c r="J183" i="49"/>
  <c r="J190" i="49"/>
  <c r="C190" i="49"/>
  <c r="I15" i="77"/>
  <c r="H15" i="77" s="1"/>
  <c r="G15" i="77" s="1"/>
  <c r="W26" i="46"/>
  <c r="Z32" i="46"/>
  <c r="Y32" i="46" s="1"/>
  <c r="O31" i="77"/>
  <c r="Z31" i="77" s="1"/>
  <c r="J31" i="77"/>
  <c r="S43" i="46"/>
  <c r="E20" i="77"/>
  <c r="N20" i="77"/>
  <c r="G135" i="77"/>
  <c r="C291" i="49"/>
  <c r="N135" i="77"/>
  <c r="D181" i="49"/>
  <c r="K181" i="49"/>
  <c r="E122" i="46"/>
  <c r="E16" i="77"/>
  <c r="E22" i="77"/>
  <c r="V26" i="46"/>
  <c r="R13" i="46"/>
  <c r="Q14" i="77"/>
  <c r="P13" i="46"/>
  <c r="L14" i="77"/>
  <c r="K13" i="46"/>
  <c r="J13" i="46"/>
  <c r="I13" i="46"/>
  <c r="H14" i="77"/>
  <c r="H125" i="77" s="1"/>
  <c r="F14" i="77"/>
  <c r="F125" i="77" s="1"/>
  <c r="E13" i="46"/>
  <c r="D11" i="46"/>
  <c r="L53" i="47"/>
  <c r="R43" i="47"/>
  <c r="B59" i="80" s="1"/>
  <c r="F59" i="80" s="1"/>
  <c r="Q43" i="47"/>
  <c r="P43" i="47"/>
  <c r="B58" i="80" s="1"/>
  <c r="F58" i="80" s="1"/>
  <c r="O43" i="47"/>
  <c r="N43" i="47"/>
  <c r="B57" i="80"/>
  <c r="F57" i="80" s="1"/>
  <c r="M43" i="47"/>
  <c r="L43" i="47"/>
  <c r="K43" i="47"/>
  <c r="B56" i="80" s="1"/>
  <c r="F56" i="80" s="1"/>
  <c r="J43" i="47"/>
  <c r="B55" i="80" s="1"/>
  <c r="F55" i="80" s="1"/>
  <c r="I43" i="47"/>
  <c r="B54" i="80" s="1"/>
  <c r="F54" i="80" s="1"/>
  <c r="B53" i="80"/>
  <c r="F53" i="80" s="1"/>
  <c r="G43" i="47"/>
  <c r="F43" i="47"/>
  <c r="B52" i="80" s="1"/>
  <c r="F52" i="80" s="1"/>
  <c r="E43" i="47"/>
  <c r="D43" i="47"/>
  <c r="U34" i="46"/>
  <c r="U32" i="46"/>
  <c r="R31" i="47"/>
  <c r="B47" i="80" s="1"/>
  <c r="F47" i="80" s="1"/>
  <c r="Q31" i="47"/>
  <c r="B46" i="80"/>
  <c r="F46" i="80" s="1"/>
  <c r="O31" i="47"/>
  <c r="N31" i="47"/>
  <c r="B45" i="80"/>
  <c r="F45" i="80" s="1"/>
  <c r="M31" i="47"/>
  <c r="B44" i="80"/>
  <c r="F44" i="80" s="1"/>
  <c r="J31" i="47"/>
  <c r="B43" i="80" s="1"/>
  <c r="F43" i="80" s="1"/>
  <c r="I31" i="47"/>
  <c r="B42" i="80" s="1"/>
  <c r="F42" i="80" s="1"/>
  <c r="B41" i="80"/>
  <c r="F41" i="80" s="1"/>
  <c r="G31" i="47"/>
  <c r="F31" i="47"/>
  <c r="B40" i="80" s="1"/>
  <c r="F40" i="80" s="1"/>
  <c r="E31" i="47"/>
  <c r="U35" i="77" l="1"/>
  <c r="U42" i="77"/>
  <c r="S20" i="77"/>
  <c r="S14" i="46"/>
  <c r="T14" i="46" s="1"/>
  <c r="U33" i="77"/>
  <c r="M3" i="80"/>
  <c r="D19" i="77"/>
  <c r="R135" i="77"/>
  <c r="D13" i="46"/>
  <c r="B161" i="49" s="1"/>
  <c r="AB46" i="46"/>
  <c r="U46" i="46"/>
  <c r="AB48" i="46"/>
  <c r="U48" i="46"/>
  <c r="AB41" i="46"/>
  <c r="U41" i="46"/>
  <c r="AB33" i="46"/>
  <c r="U33" i="46"/>
  <c r="AB35" i="46"/>
  <c r="U35" i="46"/>
  <c r="AB36" i="46"/>
  <c r="U36" i="46"/>
  <c r="AB37" i="46"/>
  <c r="U37" i="46"/>
  <c r="X44" i="46"/>
  <c r="B51" i="80"/>
  <c r="I60" i="80"/>
  <c r="W44" i="46"/>
  <c r="V44" i="46" s="1"/>
  <c r="U44" i="46" s="1"/>
  <c r="E135" i="77"/>
  <c r="V26" i="77"/>
  <c r="W19" i="46"/>
  <c r="S31" i="47"/>
  <c r="L54" i="47"/>
  <c r="N94" i="46"/>
  <c r="N95" i="46" s="1"/>
  <c r="AB32" i="46"/>
  <c r="AB34" i="46"/>
  <c r="Y19" i="46"/>
  <c r="C162" i="49"/>
  <c r="Q13" i="46"/>
  <c r="B174" i="49" s="1"/>
  <c r="C174" i="49"/>
  <c r="D38" i="44"/>
  <c r="E45" i="44"/>
  <c r="E47" i="44" s="1"/>
  <c r="F49" i="44"/>
  <c r="C173" i="49"/>
  <c r="C164" i="49"/>
  <c r="L13" i="46"/>
  <c r="X13" i="46" s="1"/>
  <c r="T20" i="77"/>
  <c r="L13" i="77"/>
  <c r="I135" i="77"/>
  <c r="O14" i="77"/>
  <c r="O114" i="46"/>
  <c r="C404" i="49" s="1"/>
  <c r="H135" i="77"/>
  <c r="X26" i="77"/>
  <c r="G14" i="77"/>
  <c r="G13" i="77" s="1"/>
  <c r="G114" i="46"/>
  <c r="C396" i="49" s="1"/>
  <c r="L135" i="77"/>
  <c r="Y26" i="77"/>
  <c r="M14" i="77"/>
  <c r="M13" i="77" s="1"/>
  <c r="M114" i="46"/>
  <c r="S131" i="77"/>
  <c r="G13" i="46"/>
  <c r="M19" i="77"/>
  <c r="L19" i="77" s="1"/>
  <c r="Y19" i="77" s="1"/>
  <c r="J195" i="49"/>
  <c r="D195" i="49"/>
  <c r="Y31" i="77"/>
  <c r="N19" i="77"/>
  <c r="C279" i="49"/>
  <c r="C286" i="49"/>
  <c r="C161" i="49"/>
  <c r="C169" i="49"/>
  <c r="X19" i="46"/>
  <c r="L41" i="77"/>
  <c r="M43" i="77"/>
  <c r="M133" i="77" s="1"/>
  <c r="I19" i="77"/>
  <c r="H19" i="77" s="1"/>
  <c r="X19" i="77" s="1"/>
  <c r="F19" i="77"/>
  <c r="K195" i="49"/>
  <c r="C195" i="49"/>
  <c r="B167" i="49"/>
  <c r="J25" i="46"/>
  <c r="I31" i="80" s="1"/>
  <c r="M31" i="80" s="1"/>
  <c r="B166" i="49"/>
  <c r="I25" i="46"/>
  <c r="I30" i="80" s="1"/>
  <c r="M30" i="80" s="1"/>
  <c r="N14" i="77"/>
  <c r="N114" i="46"/>
  <c r="C403" i="49" s="1"/>
  <c r="K196" i="49"/>
  <c r="D196" i="49"/>
  <c r="S122" i="46"/>
  <c r="D135" i="77"/>
  <c r="E14" i="77"/>
  <c r="E114" i="46"/>
  <c r="D14" i="77"/>
  <c r="K14" i="77"/>
  <c r="K114" i="46"/>
  <c r="C400" i="49" s="1"/>
  <c r="R14" i="77"/>
  <c r="R114" i="46"/>
  <c r="C168" i="49"/>
  <c r="U18" i="77"/>
  <c r="J196" i="49"/>
  <c r="C196" i="49"/>
  <c r="O13" i="46"/>
  <c r="E19" i="77"/>
  <c r="W19" i="77" s="1"/>
  <c r="N13" i="46"/>
  <c r="F13" i="46"/>
  <c r="M13" i="46"/>
  <c r="G19" i="77"/>
  <c r="X32" i="46"/>
  <c r="W32" i="46" s="1"/>
  <c r="V32" i="46" s="1"/>
  <c r="K19" i="77"/>
  <c r="AA31" i="77"/>
  <c r="AA32" i="77" s="1"/>
  <c r="Z32" i="77" s="1"/>
  <c r="C175" i="49"/>
  <c r="C163" i="49"/>
  <c r="S19" i="46"/>
  <c r="C6" i="81" s="1"/>
  <c r="T31" i="77"/>
  <c r="J19" i="77"/>
  <c r="B173" i="49"/>
  <c r="P25" i="46"/>
  <c r="W26" i="77"/>
  <c r="C283" i="49"/>
  <c r="B162" i="49"/>
  <c r="E25" i="46"/>
  <c r="J14" i="77"/>
  <c r="J114" i="46"/>
  <c r="C399" i="49" s="1"/>
  <c r="B168" i="49"/>
  <c r="K25" i="46"/>
  <c r="I32" i="80" s="1"/>
  <c r="M32" i="80" s="1"/>
  <c r="B175" i="49"/>
  <c r="R25" i="46"/>
  <c r="I14" i="77"/>
  <c r="I114" i="46"/>
  <c r="P14" i="77"/>
  <c r="P114" i="46"/>
  <c r="C405" i="49" s="1"/>
  <c r="H13" i="46"/>
  <c r="D31" i="47"/>
  <c r="B39" i="80" s="1"/>
  <c r="E6" i="81" l="1"/>
  <c r="F6" i="81" s="1"/>
  <c r="T31" i="46"/>
  <c r="U31" i="46" s="1"/>
  <c r="S14" i="77"/>
  <c r="D25" i="46"/>
  <c r="AB42" i="46"/>
  <c r="U42" i="46"/>
  <c r="AB31" i="46"/>
  <c r="S43" i="47"/>
  <c r="F51" i="80"/>
  <c r="F60" i="80" s="1"/>
  <c r="B60" i="80"/>
  <c r="F39" i="80"/>
  <c r="F48" i="80" s="1"/>
  <c r="B48" i="80"/>
  <c r="Z13" i="46"/>
  <c r="Q25" i="46"/>
  <c r="L25" i="46"/>
  <c r="L118" i="46" s="1"/>
  <c r="B223" i="49" s="1"/>
  <c r="B169" i="49"/>
  <c r="G125" i="77"/>
  <c r="Y13" i="77"/>
  <c r="Y32" i="77"/>
  <c r="X32" i="77" s="1"/>
  <c r="W32" i="77" s="1"/>
  <c r="D45" i="44"/>
  <c r="S117" i="44"/>
  <c r="E49" i="44"/>
  <c r="K197" i="49"/>
  <c r="J197" i="49"/>
  <c r="S31" i="77"/>
  <c r="U31" i="77" s="1"/>
  <c r="E125" i="77"/>
  <c r="D125" i="77" s="1"/>
  <c r="E13" i="77"/>
  <c r="E25" i="77" s="1"/>
  <c r="D114" i="46"/>
  <c r="C394" i="49"/>
  <c r="P118" i="46"/>
  <c r="B227" i="49" s="1"/>
  <c r="P29" i="46"/>
  <c r="B172" i="49"/>
  <c r="O25" i="46"/>
  <c r="Y13" i="46"/>
  <c r="T14" i="77"/>
  <c r="D13" i="77"/>
  <c r="V13" i="46"/>
  <c r="L114" i="46"/>
  <c r="C401" i="49" s="1"/>
  <c r="C402" i="49"/>
  <c r="D197" i="49"/>
  <c r="Q114" i="46"/>
  <c r="C406" i="49" s="1"/>
  <c r="C407" i="49"/>
  <c r="R29" i="46"/>
  <c r="R38" i="46" s="1"/>
  <c r="R119" i="46"/>
  <c r="B237" i="49" s="1"/>
  <c r="C177" i="49"/>
  <c r="P125" i="77"/>
  <c r="O125" i="77" s="1"/>
  <c r="J118" i="46"/>
  <c r="B233" i="49" s="1"/>
  <c r="J29" i="46"/>
  <c r="J119" i="46"/>
  <c r="B164" i="49"/>
  <c r="G25" i="46"/>
  <c r="G25" i="77"/>
  <c r="N125" i="77"/>
  <c r="N13" i="77"/>
  <c r="N25" i="77" s="1"/>
  <c r="B158" i="49"/>
  <c r="H114" i="46"/>
  <c r="C397" i="49" s="1"/>
  <c r="C398" i="49"/>
  <c r="E29" i="46"/>
  <c r="E119" i="46"/>
  <c r="B245" i="49" s="1"/>
  <c r="B171" i="49"/>
  <c r="N25" i="46"/>
  <c r="K125" i="77"/>
  <c r="K13" i="77"/>
  <c r="K25" i="77" s="1"/>
  <c r="K41" i="77"/>
  <c r="L43" i="77"/>
  <c r="Y43" i="77" s="1"/>
  <c r="F114" i="46"/>
  <c r="C395" i="49" s="1"/>
  <c r="I125" i="77"/>
  <c r="I13" i="77"/>
  <c r="S13" i="46"/>
  <c r="C5" i="81" s="1"/>
  <c r="C176" i="49"/>
  <c r="B170" i="49"/>
  <c r="M25" i="46"/>
  <c r="K118" i="46"/>
  <c r="B224" i="49" s="1"/>
  <c r="K29" i="46"/>
  <c r="J125" i="77"/>
  <c r="J13" i="77"/>
  <c r="M125" i="77"/>
  <c r="L125" i="77" s="1"/>
  <c r="B165" i="49"/>
  <c r="H25" i="46"/>
  <c r="I29" i="80" s="1"/>
  <c r="M29" i="80" s="1"/>
  <c r="W13" i="46"/>
  <c r="B163" i="49"/>
  <c r="F25" i="46"/>
  <c r="I118" i="46"/>
  <c r="B226" i="49" s="1"/>
  <c r="I29" i="46"/>
  <c r="C197" i="49"/>
  <c r="U20" i="77"/>
  <c r="M25" i="77"/>
  <c r="M129" i="77" s="1"/>
  <c r="U34" i="77"/>
  <c r="R19" i="47"/>
  <c r="Q19" i="47"/>
  <c r="P19" i="47"/>
  <c r="N19" i="47"/>
  <c r="M19" i="47"/>
  <c r="L19" i="47"/>
  <c r="J19" i="47"/>
  <c r="I19" i="47"/>
  <c r="G19" i="47"/>
  <c r="F19" i="47"/>
  <c r="E19" i="47"/>
  <c r="D19" i="47"/>
  <c r="R13" i="47"/>
  <c r="Q13" i="47"/>
  <c r="P13" i="47"/>
  <c r="O13" i="47"/>
  <c r="N13" i="47"/>
  <c r="M13" i="47"/>
  <c r="L13" i="47"/>
  <c r="K13" i="47"/>
  <c r="K25" i="47" s="1"/>
  <c r="K29" i="47" s="1"/>
  <c r="K38" i="47" s="1"/>
  <c r="J13" i="47"/>
  <c r="I13" i="47"/>
  <c r="G13" i="47"/>
  <c r="F13" i="47"/>
  <c r="E13" i="47"/>
  <c r="D13" i="47"/>
  <c r="D11" i="47"/>
  <c r="R190" i="75"/>
  <c r="Q190" i="75"/>
  <c r="P190" i="75"/>
  <c r="O190" i="75"/>
  <c r="N190" i="75"/>
  <c r="M190" i="75"/>
  <c r="L190" i="75"/>
  <c r="K190" i="75"/>
  <c r="J190" i="75"/>
  <c r="I190" i="75"/>
  <c r="H190" i="75"/>
  <c r="G190" i="75"/>
  <c r="F190" i="75"/>
  <c r="E190" i="75"/>
  <c r="D190" i="75"/>
  <c r="R187" i="75"/>
  <c r="Q187" i="75"/>
  <c r="P187" i="75"/>
  <c r="O187" i="75"/>
  <c r="N187" i="75"/>
  <c r="M187" i="75"/>
  <c r="L187" i="75"/>
  <c r="K187" i="75"/>
  <c r="J187" i="75"/>
  <c r="I187" i="75"/>
  <c r="H187" i="75"/>
  <c r="G187" i="75"/>
  <c r="F187" i="75"/>
  <c r="E187" i="75"/>
  <c r="D187" i="75"/>
  <c r="R186" i="75"/>
  <c r="Q186" i="75"/>
  <c r="P186" i="75"/>
  <c r="O186" i="75"/>
  <c r="N186" i="75"/>
  <c r="M186" i="75"/>
  <c r="L186" i="75"/>
  <c r="K186" i="75"/>
  <c r="J186" i="75"/>
  <c r="I186" i="75"/>
  <c r="H186" i="75"/>
  <c r="G186" i="75"/>
  <c r="F186" i="75"/>
  <c r="E186" i="75"/>
  <c r="D186" i="75"/>
  <c r="S182" i="75"/>
  <c r="R182" i="75"/>
  <c r="P182" i="75"/>
  <c r="O182" i="75"/>
  <c r="N182" i="75"/>
  <c r="L182" i="75"/>
  <c r="K182" i="75"/>
  <c r="J182" i="75"/>
  <c r="I182" i="75"/>
  <c r="H182" i="75"/>
  <c r="G182" i="75"/>
  <c r="F182" i="75"/>
  <c r="E182" i="75"/>
  <c r="D182" i="75"/>
  <c r="R176" i="75"/>
  <c r="P176" i="75"/>
  <c r="O176" i="75"/>
  <c r="N176" i="75"/>
  <c r="M176" i="75"/>
  <c r="L176" i="75"/>
  <c r="K176" i="75"/>
  <c r="J176" i="75"/>
  <c r="I176" i="75"/>
  <c r="H176" i="75"/>
  <c r="G176" i="75"/>
  <c r="F176" i="75"/>
  <c r="E176" i="75"/>
  <c r="D176" i="75"/>
  <c r="R175" i="75"/>
  <c r="P175" i="75"/>
  <c r="O175" i="75"/>
  <c r="N175" i="75"/>
  <c r="M175" i="75"/>
  <c r="L175" i="75"/>
  <c r="K175" i="75"/>
  <c r="J175" i="75"/>
  <c r="I175" i="75"/>
  <c r="H175" i="75"/>
  <c r="G175" i="75"/>
  <c r="F175" i="75"/>
  <c r="E175" i="75"/>
  <c r="D175" i="75"/>
  <c r="S172" i="75"/>
  <c r="R172" i="75"/>
  <c r="P172" i="75"/>
  <c r="O172" i="75"/>
  <c r="N172" i="75"/>
  <c r="M172" i="75"/>
  <c r="L172" i="75"/>
  <c r="K172" i="75"/>
  <c r="J172" i="75"/>
  <c r="I172" i="75"/>
  <c r="H172" i="75"/>
  <c r="G172" i="75"/>
  <c r="F172" i="75"/>
  <c r="E172" i="75"/>
  <c r="D172" i="75"/>
  <c r="S169" i="75"/>
  <c r="R169" i="75"/>
  <c r="P169" i="75"/>
  <c r="O169" i="75"/>
  <c r="N169" i="75"/>
  <c r="L169" i="75"/>
  <c r="K169" i="75"/>
  <c r="J169" i="75"/>
  <c r="I169" i="75"/>
  <c r="H169" i="75"/>
  <c r="G169" i="75"/>
  <c r="F169" i="75"/>
  <c r="E169" i="75"/>
  <c r="D169" i="75"/>
  <c r="S168" i="75"/>
  <c r="R168" i="75"/>
  <c r="P168" i="75"/>
  <c r="O168" i="75"/>
  <c r="N168" i="75"/>
  <c r="L168" i="75"/>
  <c r="K168" i="75"/>
  <c r="J168" i="75"/>
  <c r="I168" i="75"/>
  <c r="H168" i="75"/>
  <c r="G168" i="75"/>
  <c r="F168" i="75"/>
  <c r="E168" i="75"/>
  <c r="D168" i="75"/>
  <c r="R164" i="75"/>
  <c r="R184" i="75" s="1"/>
  <c r="Q164" i="75"/>
  <c r="P164" i="75"/>
  <c r="P177" i="75" s="1"/>
  <c r="O164" i="75"/>
  <c r="O184" i="75" s="1"/>
  <c r="N164" i="75"/>
  <c r="N177" i="75" s="1"/>
  <c r="M164" i="75"/>
  <c r="M177" i="75" s="1"/>
  <c r="L164" i="75"/>
  <c r="L184" i="75" s="1"/>
  <c r="K164" i="75"/>
  <c r="K177" i="75" s="1"/>
  <c r="J164" i="75"/>
  <c r="J177" i="75" s="1"/>
  <c r="I164" i="75"/>
  <c r="I177" i="75" s="1"/>
  <c r="H164" i="75"/>
  <c r="H184" i="75" s="1"/>
  <c r="G164" i="75"/>
  <c r="G177" i="75" s="1"/>
  <c r="F164" i="75"/>
  <c r="F177" i="75" s="1"/>
  <c r="E164" i="75"/>
  <c r="E177" i="75" s="1"/>
  <c r="D164" i="75"/>
  <c r="D177" i="75" s="1"/>
  <c r="T163" i="75"/>
  <c r="S176" i="75"/>
  <c r="T162" i="75"/>
  <c r="T158" i="75"/>
  <c r="R155" i="75"/>
  <c r="P155" i="75"/>
  <c r="N155" i="75"/>
  <c r="M155" i="75"/>
  <c r="L155" i="75"/>
  <c r="K155" i="75"/>
  <c r="J155" i="75"/>
  <c r="I155" i="75"/>
  <c r="H155" i="75"/>
  <c r="G155" i="75"/>
  <c r="F155" i="75"/>
  <c r="E155" i="75"/>
  <c r="R154" i="75"/>
  <c r="P154" i="75"/>
  <c r="N154" i="75"/>
  <c r="M154" i="75"/>
  <c r="L154" i="75"/>
  <c r="K154" i="75"/>
  <c r="J154" i="75"/>
  <c r="I154" i="75"/>
  <c r="H154" i="75"/>
  <c r="G154" i="75"/>
  <c r="F154" i="75"/>
  <c r="E154" i="75"/>
  <c r="R153" i="75"/>
  <c r="P153" i="75"/>
  <c r="N153" i="75"/>
  <c r="M153" i="75"/>
  <c r="L153" i="75"/>
  <c r="K153" i="75"/>
  <c r="J153" i="75"/>
  <c r="I153" i="75"/>
  <c r="H153" i="75"/>
  <c r="G153" i="75"/>
  <c r="F153" i="75"/>
  <c r="E153" i="75"/>
  <c r="T43" i="46" l="1"/>
  <c r="U43" i="46" s="1"/>
  <c r="I27" i="80"/>
  <c r="M27" i="80" s="1"/>
  <c r="D118" i="46"/>
  <c r="E5" i="81"/>
  <c r="F5" i="81" s="1"/>
  <c r="C7" i="81"/>
  <c r="H170" i="75"/>
  <c r="P188" i="75"/>
  <c r="F170" i="75"/>
  <c r="R188" i="75"/>
  <c r="N188" i="75"/>
  <c r="G170" i="75"/>
  <c r="K188" i="75"/>
  <c r="S186" i="75"/>
  <c r="G188" i="75"/>
  <c r="D119" i="46"/>
  <c r="B250" i="49" s="1"/>
  <c r="D29" i="46"/>
  <c r="Z25" i="46"/>
  <c r="Z24" i="46" s="1"/>
  <c r="I28" i="80"/>
  <c r="M28" i="80" s="1"/>
  <c r="D170" i="75"/>
  <c r="E170" i="75"/>
  <c r="U158" i="75"/>
  <c r="AB43" i="46"/>
  <c r="AB20" i="46"/>
  <c r="U20" i="46"/>
  <c r="AB21" i="46"/>
  <c r="U21" i="46"/>
  <c r="AB22" i="46"/>
  <c r="U22" i="46"/>
  <c r="AB23" i="46"/>
  <c r="U23" i="46"/>
  <c r="AB24" i="46"/>
  <c r="U24" i="46"/>
  <c r="AB17" i="46"/>
  <c r="U17" i="46"/>
  <c r="AB14" i="46"/>
  <c r="U14" i="46"/>
  <c r="AB15" i="46"/>
  <c r="U15" i="46"/>
  <c r="AB16" i="46"/>
  <c r="U16" i="46"/>
  <c r="H188" i="75"/>
  <c r="O188" i="75"/>
  <c r="G184" i="75"/>
  <c r="I188" i="75"/>
  <c r="U162" i="75"/>
  <c r="D188" i="75"/>
  <c r="J188" i="75"/>
  <c r="N184" i="75"/>
  <c r="M184" i="75" s="1"/>
  <c r="V25" i="77"/>
  <c r="V24" i="77" s="1"/>
  <c r="E2" i="77"/>
  <c r="X25" i="46"/>
  <c r="X24" i="46" s="1"/>
  <c r="Q118" i="46"/>
  <c r="B229" i="49" s="1"/>
  <c r="Q184" i="75"/>
  <c r="P184" i="75" s="1"/>
  <c r="Q188" i="75"/>
  <c r="E188" i="75"/>
  <c r="L188" i="75"/>
  <c r="M188" i="75"/>
  <c r="F188" i="75"/>
  <c r="K184" i="75"/>
  <c r="J184" i="75" s="1"/>
  <c r="I184" i="75" s="1"/>
  <c r="S164" i="75"/>
  <c r="S177" i="75" s="1"/>
  <c r="R177" i="75" s="1"/>
  <c r="R191" i="75"/>
  <c r="Q191" i="75" s="1"/>
  <c r="P191" i="75" s="1"/>
  <c r="Q25" i="47"/>
  <c r="L29" i="46"/>
  <c r="Q119" i="46"/>
  <c r="P119" i="46" s="1"/>
  <c r="B249" i="49" s="1"/>
  <c r="M25" i="47"/>
  <c r="J25" i="47"/>
  <c r="I25" i="47"/>
  <c r="O25" i="47"/>
  <c r="O29" i="47" s="1"/>
  <c r="F25" i="47"/>
  <c r="P25" i="47"/>
  <c r="N170" i="75"/>
  <c r="K170" i="75"/>
  <c r="O170" i="75"/>
  <c r="F184" i="75"/>
  <c r="E184" i="75" s="1"/>
  <c r="D184" i="75" s="1"/>
  <c r="U163" i="75"/>
  <c r="L170" i="75"/>
  <c r="P170" i="75"/>
  <c r="H177" i="75"/>
  <c r="L177" i="75"/>
  <c r="O177" i="75"/>
  <c r="S187" i="75"/>
  <c r="S13" i="47"/>
  <c r="I170" i="75"/>
  <c r="R170" i="75"/>
  <c r="S175" i="75"/>
  <c r="J170" i="75"/>
  <c r="S170" i="75"/>
  <c r="O191" i="75"/>
  <c r="N191" i="75" s="1"/>
  <c r="M191" i="75" s="1"/>
  <c r="L191" i="75" s="1"/>
  <c r="K191" i="75" s="1"/>
  <c r="J191" i="75" s="1"/>
  <c r="I191" i="75" s="1"/>
  <c r="H191" i="75" s="1"/>
  <c r="G191" i="75" s="1"/>
  <c r="F191" i="75" s="1"/>
  <c r="E191" i="75" s="1"/>
  <c r="D191" i="75" s="1"/>
  <c r="L84" i="46"/>
  <c r="L94" i="46" s="1"/>
  <c r="S19" i="47"/>
  <c r="G25" i="47"/>
  <c r="N25" i="47"/>
  <c r="E25" i="47"/>
  <c r="L25" i="47"/>
  <c r="D25" i="47"/>
  <c r="R25" i="47"/>
  <c r="R29" i="47" s="1"/>
  <c r="R38" i="47" s="1"/>
  <c r="B176" i="49"/>
  <c r="D47" i="44"/>
  <c r="U14" i="77"/>
  <c r="L133" i="77"/>
  <c r="C178" i="49"/>
  <c r="F29" i="46"/>
  <c r="F118" i="46"/>
  <c r="J25" i="77"/>
  <c r="B194" i="49"/>
  <c r="R45" i="46"/>
  <c r="D25" i="77"/>
  <c r="E29" i="77"/>
  <c r="E129" i="77"/>
  <c r="E130" i="77"/>
  <c r="G130" i="77"/>
  <c r="N29" i="77"/>
  <c r="N129" i="77"/>
  <c r="N130" i="77"/>
  <c r="M29" i="46"/>
  <c r="M38" i="46" s="1"/>
  <c r="M119" i="46"/>
  <c r="B177" i="49"/>
  <c r="S25" i="46"/>
  <c r="I119" i="46"/>
  <c r="C393" i="49"/>
  <c r="H13" i="77"/>
  <c r="I25" i="77"/>
  <c r="L25" i="77"/>
  <c r="L129" i="77" s="1"/>
  <c r="M29" i="77"/>
  <c r="M130" i="77"/>
  <c r="O119" i="46"/>
  <c r="B241" i="49" s="1"/>
  <c r="F13" i="77"/>
  <c r="F25" i="77" s="1"/>
  <c r="W13" i="77"/>
  <c r="N29" i="46"/>
  <c r="N118" i="46"/>
  <c r="N119" i="46"/>
  <c r="G118" i="46"/>
  <c r="B228" i="49" s="1"/>
  <c r="G29" i="46"/>
  <c r="K29" i="77"/>
  <c r="K130" i="77"/>
  <c r="J41" i="77"/>
  <c r="K43" i="77"/>
  <c r="K133" i="77" s="1"/>
  <c r="O118" i="46"/>
  <c r="B231" i="49" s="1"/>
  <c r="Y25" i="46"/>
  <c r="Y24" i="46" s="1"/>
  <c r="O29" i="46"/>
  <c r="O38" i="46" s="1"/>
  <c r="W25" i="46"/>
  <c r="W24" i="46" s="1"/>
  <c r="H29" i="46"/>
  <c r="H38" i="46" s="1"/>
  <c r="H118" i="46"/>
  <c r="B219" i="49" s="1"/>
  <c r="V25" i="46"/>
  <c r="V24" i="46" s="1"/>
  <c r="D121" i="75"/>
  <c r="S112" i="75"/>
  <c r="R112" i="75"/>
  <c r="Q112" i="75"/>
  <c r="P112" i="75"/>
  <c r="O112" i="75"/>
  <c r="N112" i="75"/>
  <c r="M112" i="75"/>
  <c r="L112" i="75"/>
  <c r="K112" i="75"/>
  <c r="J112" i="75"/>
  <c r="I112" i="75"/>
  <c r="F112" i="75"/>
  <c r="E112" i="75"/>
  <c r="S107" i="75"/>
  <c r="S103" i="75"/>
  <c r="S102" i="75"/>
  <c r="S101" i="75" s="1"/>
  <c r="R101" i="75"/>
  <c r="P101" i="75"/>
  <c r="O101" i="75"/>
  <c r="N101" i="75"/>
  <c r="M101" i="75"/>
  <c r="L101" i="75"/>
  <c r="K101" i="75"/>
  <c r="J101" i="75"/>
  <c r="I101" i="75"/>
  <c r="H101" i="75"/>
  <c r="G101" i="75"/>
  <c r="F101" i="75"/>
  <c r="E101" i="75"/>
  <c r="D101" i="75"/>
  <c r="S100" i="75"/>
  <c r="S99" i="75"/>
  <c r="R98" i="75"/>
  <c r="Q98" i="75"/>
  <c r="P98" i="75"/>
  <c r="O98" i="75"/>
  <c r="N98" i="75"/>
  <c r="L98" i="75"/>
  <c r="K98" i="75"/>
  <c r="J98" i="75"/>
  <c r="I98" i="75"/>
  <c r="H98" i="75"/>
  <c r="G98" i="75"/>
  <c r="E98" i="75"/>
  <c r="D98" i="75"/>
  <c r="M97" i="75"/>
  <c r="F97" i="75"/>
  <c r="T96" i="75"/>
  <c r="AZ93" i="75"/>
  <c r="AY93" i="75"/>
  <c r="T93" i="75"/>
  <c r="V93" i="75" s="1"/>
  <c r="T19" i="46" l="1"/>
  <c r="U19" i="46" s="1"/>
  <c r="T13" i="46"/>
  <c r="U13" i="46" s="1"/>
  <c r="Q29" i="47"/>
  <c r="Q38" i="47" s="1"/>
  <c r="S97" i="75"/>
  <c r="E7" i="81"/>
  <c r="F7" i="81" s="1"/>
  <c r="S188" i="75"/>
  <c r="P29" i="47"/>
  <c r="P38" i="47" s="1"/>
  <c r="AB19" i="46"/>
  <c r="AB13" i="46"/>
  <c r="S184" i="75"/>
  <c r="B243" i="49"/>
  <c r="T97" i="75"/>
  <c r="S98" i="75"/>
  <c r="U93" i="75"/>
  <c r="F98" i="75"/>
  <c r="M98" i="75"/>
  <c r="U96" i="75"/>
  <c r="K84" i="46"/>
  <c r="L95" i="46"/>
  <c r="S25" i="47"/>
  <c r="N29" i="47"/>
  <c r="O38" i="47"/>
  <c r="O45" i="47" s="1"/>
  <c r="R45" i="47"/>
  <c r="B178" i="49"/>
  <c r="K129" i="77"/>
  <c r="S45" i="44"/>
  <c r="D49" i="44"/>
  <c r="Y29" i="46"/>
  <c r="X29" i="46" s="1"/>
  <c r="N38" i="46"/>
  <c r="B191" i="49"/>
  <c r="O121" i="46"/>
  <c r="O45" i="46"/>
  <c r="Y38" i="46"/>
  <c r="Y45" i="46" s="1"/>
  <c r="P38" i="46"/>
  <c r="G38" i="46"/>
  <c r="B184" i="49"/>
  <c r="H121" i="46"/>
  <c r="H45" i="46"/>
  <c r="E184" i="49" s="1"/>
  <c r="W38" i="46"/>
  <c r="I41" i="77"/>
  <c r="J43" i="77"/>
  <c r="J129" i="77" s="1"/>
  <c r="W25" i="77"/>
  <c r="F130" i="77"/>
  <c r="W29" i="46"/>
  <c r="V29" i="46" s="1"/>
  <c r="F29" i="77"/>
  <c r="F129" i="77"/>
  <c r="I29" i="77"/>
  <c r="I130" i="77"/>
  <c r="L29" i="77"/>
  <c r="Y25" i="77"/>
  <c r="L130" i="77"/>
  <c r="L38" i="46"/>
  <c r="B189" i="49"/>
  <c r="M121" i="46"/>
  <c r="M45" i="46"/>
  <c r="H25" i="77"/>
  <c r="X13" i="77"/>
  <c r="L119" i="46"/>
  <c r="B248" i="49"/>
  <c r="D130" i="77"/>
  <c r="D129" i="77"/>
  <c r="E118" i="46"/>
  <c r="B225" i="49"/>
  <c r="H119" i="46"/>
  <c r="B240" i="49"/>
  <c r="E194" i="49"/>
  <c r="R47" i="46"/>
  <c r="R49" i="46" s="1"/>
  <c r="F38" i="46"/>
  <c r="D29" i="77"/>
  <c r="B221" i="49"/>
  <c r="S119" i="46"/>
  <c r="B252" i="49" s="1"/>
  <c r="S118" i="46"/>
  <c r="J29" i="77"/>
  <c r="J130" i="77"/>
  <c r="C92" i="75"/>
  <c r="R91" i="75"/>
  <c r="Q91" i="75"/>
  <c r="P91" i="75"/>
  <c r="O91" i="75"/>
  <c r="N91" i="75"/>
  <c r="M91" i="75"/>
  <c r="L91" i="75"/>
  <c r="K91" i="75"/>
  <c r="J91" i="75"/>
  <c r="AZ91" i="75" s="1"/>
  <c r="I91" i="75"/>
  <c r="AY91" i="75" s="1"/>
  <c r="H91" i="75"/>
  <c r="G91" i="75"/>
  <c r="F91" i="75"/>
  <c r="E91" i="75"/>
  <c r="D91" i="75"/>
  <c r="R90" i="75"/>
  <c r="Q90" i="75"/>
  <c r="P90" i="75"/>
  <c r="O90" i="75"/>
  <c r="N90" i="75"/>
  <c r="M90" i="75"/>
  <c r="L90" i="75"/>
  <c r="K90" i="75"/>
  <c r="J90" i="75"/>
  <c r="AZ90" i="75" s="1"/>
  <c r="I90" i="75"/>
  <c r="AY90" i="75" s="1"/>
  <c r="H90" i="75"/>
  <c r="G90" i="75"/>
  <c r="F90" i="75"/>
  <c r="E90" i="75"/>
  <c r="D90" i="75"/>
  <c r="R89" i="75"/>
  <c r="Q89" i="75"/>
  <c r="P89" i="75"/>
  <c r="O89" i="75"/>
  <c r="N89" i="75"/>
  <c r="M89" i="75"/>
  <c r="L89" i="75"/>
  <c r="K89" i="75"/>
  <c r="J89" i="75"/>
  <c r="AZ89" i="75" s="1"/>
  <c r="I89" i="75"/>
  <c r="AY89" i="75" s="1"/>
  <c r="H89" i="75"/>
  <c r="G89" i="75"/>
  <c r="F89" i="75"/>
  <c r="E89" i="75"/>
  <c r="D89" i="75"/>
  <c r="R88" i="75"/>
  <c r="Q88" i="75"/>
  <c r="P88" i="75"/>
  <c r="O88" i="75"/>
  <c r="N88" i="75"/>
  <c r="M88" i="75"/>
  <c r="L88" i="75"/>
  <c r="K88" i="75"/>
  <c r="J88" i="75"/>
  <c r="AZ88" i="75" s="1"/>
  <c r="I88" i="75"/>
  <c r="AY88" i="75" s="1"/>
  <c r="H88" i="75"/>
  <c r="G88" i="75"/>
  <c r="F88" i="75"/>
  <c r="E88" i="75"/>
  <c r="D88" i="75"/>
  <c r="R87" i="75"/>
  <c r="Q87" i="75"/>
  <c r="P87" i="75"/>
  <c r="O87" i="75"/>
  <c r="N87" i="75"/>
  <c r="M87" i="75"/>
  <c r="L87" i="75"/>
  <c r="K87" i="75"/>
  <c r="J87" i="75"/>
  <c r="AZ87" i="75" s="1"/>
  <c r="I87" i="75"/>
  <c r="AY87" i="75" s="1"/>
  <c r="H87" i="75"/>
  <c r="G87" i="75"/>
  <c r="F87" i="75"/>
  <c r="E87" i="75"/>
  <c r="D87" i="75"/>
  <c r="R86" i="75"/>
  <c r="Q86" i="75"/>
  <c r="P86" i="75"/>
  <c r="O86" i="75"/>
  <c r="N86" i="75"/>
  <c r="M86" i="75"/>
  <c r="L86" i="75"/>
  <c r="K86" i="75"/>
  <c r="J86" i="75"/>
  <c r="I86" i="75"/>
  <c r="H86" i="75"/>
  <c r="G86" i="75"/>
  <c r="F86" i="75"/>
  <c r="E86" i="75"/>
  <c r="D86" i="75"/>
  <c r="AZ85" i="75"/>
  <c r="AY85" i="75"/>
  <c r="T85" i="75"/>
  <c r="U85" i="75" s="1"/>
  <c r="C84" i="75"/>
  <c r="AY83" i="75"/>
  <c r="R83" i="75"/>
  <c r="Q83" i="75"/>
  <c r="P83" i="75"/>
  <c r="O83" i="75"/>
  <c r="N83" i="75"/>
  <c r="M83" i="75"/>
  <c r="L83" i="75"/>
  <c r="K83" i="75"/>
  <c r="J83" i="75"/>
  <c r="AZ83" i="75" s="1"/>
  <c r="I83" i="75"/>
  <c r="H83" i="75"/>
  <c r="G83" i="75"/>
  <c r="F83" i="75"/>
  <c r="E83" i="75"/>
  <c r="D83" i="75"/>
  <c r="C83" i="75"/>
  <c r="R82" i="75"/>
  <c r="Q82" i="75"/>
  <c r="P82" i="75"/>
  <c r="O82" i="75"/>
  <c r="N82" i="75"/>
  <c r="M82" i="75"/>
  <c r="L82" i="75"/>
  <c r="K82" i="75"/>
  <c r="J82" i="75"/>
  <c r="AZ82" i="75" s="1"/>
  <c r="I82" i="75"/>
  <c r="AY82" i="75" s="1"/>
  <c r="H82" i="75"/>
  <c r="G82" i="75"/>
  <c r="F82" i="75"/>
  <c r="E82" i="75"/>
  <c r="D82" i="75"/>
  <c r="C82" i="75"/>
  <c r="R81" i="75"/>
  <c r="Q81" i="75"/>
  <c r="P81" i="75"/>
  <c r="O81" i="75"/>
  <c r="N81" i="75"/>
  <c r="M81" i="75"/>
  <c r="L81" i="75"/>
  <c r="K81" i="75"/>
  <c r="J81" i="75"/>
  <c r="AZ81" i="75" s="1"/>
  <c r="I81" i="75"/>
  <c r="AY81" i="75" s="1"/>
  <c r="H81" i="75"/>
  <c r="G81" i="75"/>
  <c r="F81" i="75"/>
  <c r="E81" i="75"/>
  <c r="D81" i="75"/>
  <c r="C81" i="75"/>
  <c r="R80" i="75"/>
  <c r="Q80" i="75"/>
  <c r="P80" i="75"/>
  <c r="O80" i="75"/>
  <c r="N80" i="75"/>
  <c r="M80" i="75"/>
  <c r="M182" i="75" s="1"/>
  <c r="L80" i="75"/>
  <c r="K80" i="75"/>
  <c r="J80" i="75"/>
  <c r="AZ80" i="75" s="1"/>
  <c r="I80" i="75"/>
  <c r="AY80" i="75" s="1"/>
  <c r="H80" i="75"/>
  <c r="G80" i="75"/>
  <c r="F80" i="75"/>
  <c r="E80" i="75"/>
  <c r="D80" i="75"/>
  <c r="C80" i="75"/>
  <c r="R79" i="75"/>
  <c r="Q79" i="75"/>
  <c r="P79" i="75"/>
  <c r="O79" i="75"/>
  <c r="N79" i="75"/>
  <c r="M79" i="75"/>
  <c r="L79" i="75"/>
  <c r="K79" i="75"/>
  <c r="J79" i="75"/>
  <c r="AZ79" i="75" s="1"/>
  <c r="I79" i="75"/>
  <c r="AY79" i="75" s="1"/>
  <c r="H79" i="75"/>
  <c r="G79" i="75"/>
  <c r="F79" i="75"/>
  <c r="E79" i="75"/>
  <c r="D79" i="75"/>
  <c r="C79" i="75"/>
  <c r="R78" i="75"/>
  <c r="Q78" i="75"/>
  <c r="P78" i="75"/>
  <c r="O78" i="75"/>
  <c r="N78" i="75"/>
  <c r="M78" i="75"/>
  <c r="L78" i="75"/>
  <c r="K78" i="75"/>
  <c r="J78" i="75"/>
  <c r="AZ78" i="75" s="1"/>
  <c r="I78" i="75"/>
  <c r="AY78" i="75" s="1"/>
  <c r="H78" i="75"/>
  <c r="G78" i="75"/>
  <c r="F78" i="75"/>
  <c r="E78" i="75"/>
  <c r="D78" i="75"/>
  <c r="R77" i="75"/>
  <c r="Q77" i="75"/>
  <c r="P77" i="75"/>
  <c r="O77" i="75"/>
  <c r="N77" i="75"/>
  <c r="M77" i="75"/>
  <c r="L77" i="75"/>
  <c r="K77" i="75"/>
  <c r="J77" i="75"/>
  <c r="AZ77" i="75" s="1"/>
  <c r="I77" i="75"/>
  <c r="AY77" i="75" s="1"/>
  <c r="G77" i="75"/>
  <c r="F77" i="75"/>
  <c r="E77" i="75"/>
  <c r="D77" i="75"/>
  <c r="R76" i="75"/>
  <c r="Q76" i="75"/>
  <c r="P76" i="75"/>
  <c r="O76" i="75"/>
  <c r="N76" i="75"/>
  <c r="M76" i="75"/>
  <c r="L76" i="75"/>
  <c r="K76" i="75"/>
  <c r="J76" i="75"/>
  <c r="AZ76" i="75" s="1"/>
  <c r="I76" i="75"/>
  <c r="AY76" i="75" s="1"/>
  <c r="G76" i="75"/>
  <c r="F76" i="75"/>
  <c r="E76" i="75"/>
  <c r="D76" i="75"/>
  <c r="AB75" i="75"/>
  <c r="C75" i="75"/>
  <c r="AZ74" i="75"/>
  <c r="AY74" i="75"/>
  <c r="AO74" i="75"/>
  <c r="AN74" i="75"/>
  <c r="AM74" i="75"/>
  <c r="AL74" i="75"/>
  <c r="AK74" i="75"/>
  <c r="AJ74" i="75"/>
  <c r="AI74" i="75"/>
  <c r="AH74" i="75"/>
  <c r="AG74" i="75"/>
  <c r="AF74" i="75"/>
  <c r="AE74" i="75"/>
  <c r="AD74" i="75"/>
  <c r="AC74" i="75"/>
  <c r="AB74" i="75"/>
  <c r="AA74" i="75"/>
  <c r="Z74" i="75"/>
  <c r="Y74" i="75"/>
  <c r="X74" i="75"/>
  <c r="W74" i="75"/>
  <c r="AZ73" i="75"/>
  <c r="AY73" i="75"/>
  <c r="S73" i="75"/>
  <c r="C72" i="75"/>
  <c r="R71" i="75"/>
  <c r="Q71" i="75"/>
  <c r="P71" i="75"/>
  <c r="O71" i="75"/>
  <c r="N71" i="75"/>
  <c r="M71" i="75"/>
  <c r="L71" i="75"/>
  <c r="K71" i="75"/>
  <c r="J71" i="75"/>
  <c r="AZ71" i="75" s="1"/>
  <c r="I71" i="75"/>
  <c r="AY71" i="75" s="1"/>
  <c r="H71" i="75"/>
  <c r="G71" i="75"/>
  <c r="F71" i="75"/>
  <c r="E71" i="75"/>
  <c r="D71" i="75"/>
  <c r="R70" i="75"/>
  <c r="Q70" i="75"/>
  <c r="P70" i="75"/>
  <c r="O70" i="75"/>
  <c r="N70" i="75"/>
  <c r="M70" i="75"/>
  <c r="L70" i="75"/>
  <c r="K70" i="75"/>
  <c r="J70" i="75"/>
  <c r="AZ70" i="75" s="1"/>
  <c r="I70" i="75"/>
  <c r="AY70" i="75" s="1"/>
  <c r="H70" i="75"/>
  <c r="G70" i="75"/>
  <c r="F70" i="75"/>
  <c r="E70" i="75"/>
  <c r="D70" i="75"/>
  <c r="Z69" i="75"/>
  <c r="R69" i="75"/>
  <c r="Q69" i="75"/>
  <c r="P69" i="75"/>
  <c r="AM69" i="75" s="1"/>
  <c r="O69" i="75"/>
  <c r="N69" i="75"/>
  <c r="AJ69" i="75"/>
  <c r="M69" i="75"/>
  <c r="L69" i="75"/>
  <c r="AH69" i="75" s="1"/>
  <c r="K69" i="75"/>
  <c r="J69" i="75"/>
  <c r="I69" i="75"/>
  <c r="AB69" i="75" s="1"/>
  <c r="H69" i="75"/>
  <c r="G69" i="75"/>
  <c r="F69" i="75"/>
  <c r="E69" i="75"/>
  <c r="D69" i="75"/>
  <c r="R68" i="75"/>
  <c r="Q68" i="75"/>
  <c r="P68" i="75"/>
  <c r="O68" i="75"/>
  <c r="N68" i="75"/>
  <c r="M68" i="75"/>
  <c r="L68" i="75"/>
  <c r="K68" i="75"/>
  <c r="J68" i="75"/>
  <c r="AZ68" i="75" s="1"/>
  <c r="I68" i="75"/>
  <c r="AY68" i="75" s="1"/>
  <c r="H68" i="75"/>
  <c r="G68" i="75"/>
  <c r="F68" i="75"/>
  <c r="E68" i="75"/>
  <c r="D68" i="75"/>
  <c r="R67" i="75"/>
  <c r="Q67" i="75"/>
  <c r="P67" i="75"/>
  <c r="O67" i="75"/>
  <c r="N67" i="75"/>
  <c r="L67" i="75"/>
  <c r="J67" i="75"/>
  <c r="AZ67" i="75" s="1"/>
  <c r="I67" i="75"/>
  <c r="AY67" i="75" s="1"/>
  <c r="H67" i="75"/>
  <c r="G67" i="75"/>
  <c r="F67" i="75"/>
  <c r="E67" i="75"/>
  <c r="D67" i="75"/>
  <c r="R66" i="75"/>
  <c r="Q66" i="75"/>
  <c r="P66" i="75"/>
  <c r="O66" i="75"/>
  <c r="N66" i="75"/>
  <c r="M66" i="75"/>
  <c r="L66" i="75"/>
  <c r="K66" i="75"/>
  <c r="J66" i="75"/>
  <c r="I66" i="75"/>
  <c r="AY66" i="75" s="1"/>
  <c r="H66" i="75"/>
  <c r="G66" i="75"/>
  <c r="F66" i="75"/>
  <c r="E66" i="75"/>
  <c r="D66" i="75"/>
  <c r="R64" i="75"/>
  <c r="Q64" i="75"/>
  <c r="P64" i="75"/>
  <c r="O64" i="75"/>
  <c r="N64" i="75"/>
  <c r="M64" i="75"/>
  <c r="L64" i="75"/>
  <c r="K64" i="75"/>
  <c r="J64" i="75"/>
  <c r="AZ64" i="75" s="1"/>
  <c r="I64" i="75"/>
  <c r="AY64" i="75" s="1"/>
  <c r="H64" i="75"/>
  <c r="G64" i="75"/>
  <c r="F64" i="75"/>
  <c r="E64" i="75"/>
  <c r="D64" i="75"/>
  <c r="R63" i="75"/>
  <c r="Q63" i="75"/>
  <c r="P63" i="75"/>
  <c r="O63" i="75"/>
  <c r="N63" i="75"/>
  <c r="M63" i="75"/>
  <c r="L63" i="75"/>
  <c r="K63" i="75"/>
  <c r="J63" i="75"/>
  <c r="AZ63" i="75" s="1"/>
  <c r="I63" i="75"/>
  <c r="AY63" i="75" s="1"/>
  <c r="H63" i="75"/>
  <c r="G63" i="75"/>
  <c r="F63" i="75"/>
  <c r="E63" i="75"/>
  <c r="D63" i="75"/>
  <c r="R61" i="75"/>
  <c r="Q61" i="75"/>
  <c r="P61" i="75"/>
  <c r="O61" i="75"/>
  <c r="N61" i="75"/>
  <c r="M61" i="75"/>
  <c r="L61" i="75"/>
  <c r="K61" i="75"/>
  <c r="J61" i="75"/>
  <c r="AZ61" i="75" s="1"/>
  <c r="I61" i="75"/>
  <c r="AY61" i="75" s="1"/>
  <c r="H61" i="75"/>
  <c r="G61" i="75"/>
  <c r="F61" i="75"/>
  <c r="E61" i="75"/>
  <c r="D61" i="75"/>
  <c r="R60" i="75"/>
  <c r="Q60" i="75"/>
  <c r="P60" i="75"/>
  <c r="O60" i="75"/>
  <c r="N60" i="75"/>
  <c r="M60" i="75"/>
  <c r="L60" i="75"/>
  <c r="K60" i="75"/>
  <c r="J60" i="75"/>
  <c r="AZ60" i="75" s="1"/>
  <c r="I60" i="75"/>
  <c r="AY60" i="75" s="1"/>
  <c r="H60" i="75"/>
  <c r="G60" i="75"/>
  <c r="F60" i="75"/>
  <c r="E60" i="75"/>
  <c r="D60" i="75"/>
  <c r="R59" i="75"/>
  <c r="Q59" i="75"/>
  <c r="P59" i="75"/>
  <c r="O59" i="75"/>
  <c r="N59" i="75"/>
  <c r="M59" i="75"/>
  <c r="L59" i="75"/>
  <c r="K59" i="75"/>
  <c r="J59" i="75"/>
  <c r="I59" i="75"/>
  <c r="AY59" i="75" s="1"/>
  <c r="H59" i="75"/>
  <c r="G59" i="75"/>
  <c r="F59" i="75"/>
  <c r="E59" i="75"/>
  <c r="D59" i="75"/>
  <c r="R58" i="75"/>
  <c r="Q58" i="75"/>
  <c r="P58" i="75"/>
  <c r="O58" i="75"/>
  <c r="N58" i="75"/>
  <c r="M58" i="75"/>
  <c r="L58" i="75"/>
  <c r="K58" i="75"/>
  <c r="J58" i="75"/>
  <c r="AZ58" i="75" s="1"/>
  <c r="I58" i="75"/>
  <c r="H58" i="75"/>
  <c r="G58" i="75"/>
  <c r="F58" i="75"/>
  <c r="E58" i="75"/>
  <c r="D58" i="75"/>
  <c r="R56" i="75"/>
  <c r="Q56" i="75"/>
  <c r="P56" i="75"/>
  <c r="O56" i="75"/>
  <c r="N56" i="75"/>
  <c r="M56" i="75"/>
  <c r="L56" i="75"/>
  <c r="K56" i="75"/>
  <c r="J56" i="75"/>
  <c r="I56" i="75"/>
  <c r="H56" i="75"/>
  <c r="G56" i="75"/>
  <c r="F56" i="75"/>
  <c r="E56" i="75"/>
  <c r="D56" i="75"/>
  <c r="D53" i="75"/>
  <c r="T50" i="75"/>
  <c r="U50" i="75" s="1"/>
  <c r="R48" i="75"/>
  <c r="Q48" i="75"/>
  <c r="P48" i="75"/>
  <c r="O48" i="75"/>
  <c r="N48" i="75"/>
  <c r="M48" i="75"/>
  <c r="L48" i="75"/>
  <c r="K48" i="75"/>
  <c r="J48" i="75"/>
  <c r="I48" i="75"/>
  <c r="H48" i="75"/>
  <c r="G48" i="75"/>
  <c r="F48" i="75"/>
  <c r="E48" i="75"/>
  <c r="D48" i="75"/>
  <c r="R46" i="75"/>
  <c r="Q46" i="75"/>
  <c r="P46" i="75"/>
  <c r="O46" i="75"/>
  <c r="N46" i="75"/>
  <c r="M46" i="75"/>
  <c r="L46" i="75"/>
  <c r="K46" i="75"/>
  <c r="J46" i="75"/>
  <c r="I46" i="75"/>
  <c r="H46" i="75"/>
  <c r="G46" i="75"/>
  <c r="F46" i="75"/>
  <c r="E46" i="75"/>
  <c r="D46" i="75"/>
  <c r="T44" i="75"/>
  <c r="R42" i="75"/>
  <c r="Q42" i="75"/>
  <c r="P42" i="75"/>
  <c r="O42" i="75"/>
  <c r="N42" i="75"/>
  <c r="M42" i="75"/>
  <c r="L42" i="75"/>
  <c r="K42" i="75"/>
  <c r="J42" i="75"/>
  <c r="I42" i="75"/>
  <c r="H42" i="75"/>
  <c r="G42" i="75"/>
  <c r="F42" i="75"/>
  <c r="E42" i="75"/>
  <c r="D42" i="75"/>
  <c r="R41" i="75"/>
  <c r="Q41" i="75"/>
  <c r="P41" i="75"/>
  <c r="O41" i="75"/>
  <c r="N41" i="75"/>
  <c r="M41" i="75"/>
  <c r="L41" i="75"/>
  <c r="K41" i="75"/>
  <c r="J41" i="75"/>
  <c r="I41" i="75"/>
  <c r="H41" i="75"/>
  <c r="G41" i="75"/>
  <c r="F41" i="75"/>
  <c r="E41" i="75"/>
  <c r="D41" i="75"/>
  <c r="T40" i="75"/>
  <c r="T39" i="75"/>
  <c r="R37" i="75"/>
  <c r="Q37" i="75"/>
  <c r="P37" i="75"/>
  <c r="O37" i="75"/>
  <c r="N37" i="75"/>
  <c r="M37" i="75"/>
  <c r="L37" i="75"/>
  <c r="K37" i="75"/>
  <c r="J37" i="75"/>
  <c r="I37" i="75"/>
  <c r="H37" i="75"/>
  <c r="G37" i="75"/>
  <c r="F37" i="75"/>
  <c r="E37" i="75"/>
  <c r="D37" i="75"/>
  <c r="R36" i="75"/>
  <c r="Q36" i="75"/>
  <c r="P36" i="75"/>
  <c r="O36" i="75"/>
  <c r="N36" i="75"/>
  <c r="M36" i="75"/>
  <c r="L36" i="75"/>
  <c r="K36" i="75"/>
  <c r="J36" i="75"/>
  <c r="I36" i="75"/>
  <c r="H36" i="75"/>
  <c r="G36" i="75"/>
  <c r="F36" i="75"/>
  <c r="E36" i="75"/>
  <c r="D36" i="75"/>
  <c r="R35" i="75"/>
  <c r="Q35" i="75"/>
  <c r="P35" i="75"/>
  <c r="O35" i="75"/>
  <c r="N35" i="75"/>
  <c r="M35" i="75"/>
  <c r="L35" i="75"/>
  <c r="K35" i="75"/>
  <c r="J35" i="75"/>
  <c r="I35" i="75"/>
  <c r="H35" i="75"/>
  <c r="G35" i="75"/>
  <c r="F35" i="75"/>
  <c r="E35" i="75"/>
  <c r="D35" i="75"/>
  <c r="Z34" i="75"/>
  <c r="R34" i="75"/>
  <c r="Q34" i="75"/>
  <c r="P34" i="75"/>
  <c r="O34" i="75"/>
  <c r="N34" i="75"/>
  <c r="M34" i="75"/>
  <c r="L34" i="75"/>
  <c r="K34" i="75"/>
  <c r="J34" i="75"/>
  <c r="I34" i="75"/>
  <c r="H34" i="75"/>
  <c r="G34" i="75"/>
  <c r="F34" i="75"/>
  <c r="E34" i="75"/>
  <c r="D34" i="75"/>
  <c r="R33" i="75"/>
  <c r="Q33" i="75"/>
  <c r="P33" i="75"/>
  <c r="O33" i="75"/>
  <c r="N33" i="75"/>
  <c r="M33" i="75"/>
  <c r="L33" i="75"/>
  <c r="K33" i="75"/>
  <c r="J33" i="75"/>
  <c r="I33" i="75"/>
  <c r="H33" i="75"/>
  <c r="G33" i="75"/>
  <c r="F33" i="75"/>
  <c r="E33" i="75"/>
  <c r="D33" i="75"/>
  <c r="R32" i="75"/>
  <c r="Q32" i="75"/>
  <c r="P32" i="75"/>
  <c r="O32" i="75"/>
  <c r="N32" i="75"/>
  <c r="M32" i="75"/>
  <c r="L32" i="75"/>
  <c r="K32" i="75"/>
  <c r="J32" i="75"/>
  <c r="I32" i="75"/>
  <c r="H32" i="75"/>
  <c r="G32" i="75"/>
  <c r="F32" i="75"/>
  <c r="E32" i="75"/>
  <c r="D32" i="75"/>
  <c r="T30" i="75"/>
  <c r="B93" i="78"/>
  <c r="B91" i="78"/>
  <c r="B90" i="78"/>
  <c r="R24" i="75"/>
  <c r="Q24" i="75"/>
  <c r="P24" i="75"/>
  <c r="O24" i="75"/>
  <c r="N24" i="75"/>
  <c r="M24" i="75"/>
  <c r="L24" i="75"/>
  <c r="K24" i="75"/>
  <c r="J24" i="75"/>
  <c r="I24" i="75"/>
  <c r="H24" i="75"/>
  <c r="G24" i="75"/>
  <c r="F24" i="75"/>
  <c r="E24" i="75"/>
  <c r="D24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R22" i="75"/>
  <c r="Q22" i="75"/>
  <c r="P22" i="75"/>
  <c r="O22" i="75"/>
  <c r="N22" i="75"/>
  <c r="M22" i="75"/>
  <c r="L22" i="75"/>
  <c r="K22" i="75"/>
  <c r="J22" i="75"/>
  <c r="I22" i="75"/>
  <c r="H22" i="75"/>
  <c r="G22" i="75"/>
  <c r="F22" i="75"/>
  <c r="E22" i="75"/>
  <c r="D22" i="75"/>
  <c r="R21" i="75"/>
  <c r="Q21" i="75"/>
  <c r="P21" i="75"/>
  <c r="O21" i="75"/>
  <c r="N21" i="75"/>
  <c r="M21" i="75"/>
  <c r="L21" i="75"/>
  <c r="K21" i="75"/>
  <c r="J21" i="75"/>
  <c r="I21" i="75"/>
  <c r="H21" i="75"/>
  <c r="G21" i="75"/>
  <c r="F21" i="75"/>
  <c r="E21" i="75"/>
  <c r="D21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T18" i="75"/>
  <c r="R17" i="75"/>
  <c r="Q17" i="75"/>
  <c r="P17" i="75"/>
  <c r="O17" i="75"/>
  <c r="N17" i="75"/>
  <c r="M17" i="75"/>
  <c r="L17" i="75"/>
  <c r="K17" i="75"/>
  <c r="J17" i="75"/>
  <c r="I17" i="75"/>
  <c r="H17" i="75"/>
  <c r="G17" i="75"/>
  <c r="F17" i="75"/>
  <c r="E17" i="75"/>
  <c r="D17" i="75"/>
  <c r="R16" i="75"/>
  <c r="Q16" i="75"/>
  <c r="P16" i="75"/>
  <c r="O16" i="75"/>
  <c r="N16" i="75"/>
  <c r="M16" i="75"/>
  <c r="L16" i="75"/>
  <c r="K16" i="75"/>
  <c r="J16" i="75"/>
  <c r="I16" i="75"/>
  <c r="H16" i="75"/>
  <c r="G16" i="75"/>
  <c r="F16" i="75"/>
  <c r="E16" i="75"/>
  <c r="D16" i="75"/>
  <c r="R15" i="75"/>
  <c r="Q15" i="75"/>
  <c r="P15" i="75"/>
  <c r="O15" i="75"/>
  <c r="N15" i="75"/>
  <c r="M15" i="75"/>
  <c r="L15" i="75"/>
  <c r="K15" i="75"/>
  <c r="J15" i="75"/>
  <c r="I15" i="75"/>
  <c r="H15" i="75"/>
  <c r="G15" i="75"/>
  <c r="F15" i="75"/>
  <c r="E15" i="75"/>
  <c r="D15" i="75"/>
  <c r="R14" i="75"/>
  <c r="Q14" i="75"/>
  <c r="P14" i="75"/>
  <c r="O14" i="75"/>
  <c r="N14" i="75"/>
  <c r="M14" i="75"/>
  <c r="L14" i="75"/>
  <c r="K14" i="75"/>
  <c r="J14" i="75"/>
  <c r="I14" i="75"/>
  <c r="H14" i="75"/>
  <c r="G14" i="75"/>
  <c r="F14" i="75"/>
  <c r="E14" i="75"/>
  <c r="D14" i="75"/>
  <c r="D11" i="75"/>
  <c r="L53" i="66"/>
  <c r="R43" i="66"/>
  <c r="Q43" i="66"/>
  <c r="P43" i="66"/>
  <c r="O43" i="66"/>
  <c r="N43" i="66"/>
  <c r="M43" i="66"/>
  <c r="L43" i="66"/>
  <c r="K43" i="66"/>
  <c r="J43" i="66"/>
  <c r="I43" i="66"/>
  <c r="H43" i="66"/>
  <c r="G43" i="66"/>
  <c r="F43" i="66"/>
  <c r="E43" i="66"/>
  <c r="D43" i="66"/>
  <c r="R31" i="66"/>
  <c r="Q31" i="66"/>
  <c r="P31" i="66"/>
  <c r="O31" i="66"/>
  <c r="N31" i="66"/>
  <c r="M31" i="66"/>
  <c r="L31" i="66"/>
  <c r="K31" i="66"/>
  <c r="J31" i="66"/>
  <c r="I31" i="66"/>
  <c r="H31" i="66"/>
  <c r="G31" i="66"/>
  <c r="F31" i="66"/>
  <c r="E31" i="66"/>
  <c r="U25" i="66"/>
  <c r="AG21" i="66"/>
  <c r="AF21" i="66"/>
  <c r="AE21" i="66"/>
  <c r="AD21" i="66"/>
  <c r="AC21" i="66"/>
  <c r="AB21" i="66"/>
  <c r="AA21" i="66"/>
  <c r="Z21" i="66"/>
  <c r="U21" i="66"/>
  <c r="AG20" i="66"/>
  <c r="AF20" i="66"/>
  <c r="AE20" i="66"/>
  <c r="AD20" i="66"/>
  <c r="AC20" i="66"/>
  <c r="AB20" i="66"/>
  <c r="AA20" i="66"/>
  <c r="Z20" i="66"/>
  <c r="U20" i="66"/>
  <c r="AE19" i="66"/>
  <c r="AB19" i="66"/>
  <c r="Y19" i="66"/>
  <c r="U19" i="66"/>
  <c r="R19" i="66"/>
  <c r="Q19" i="66"/>
  <c r="P19" i="66"/>
  <c r="O19" i="66"/>
  <c r="N19" i="66"/>
  <c r="M19" i="66"/>
  <c r="AF19" i="66" s="1"/>
  <c r="L19" i="66"/>
  <c r="AD19" i="66" s="1"/>
  <c r="AC19" i="66" s="1"/>
  <c r="K19" i="66"/>
  <c r="J19" i="66"/>
  <c r="I19" i="66"/>
  <c r="H19" i="66"/>
  <c r="G19" i="66"/>
  <c r="F19" i="66"/>
  <c r="E19" i="66"/>
  <c r="D19" i="66"/>
  <c r="AG16" i="66"/>
  <c r="AF16" i="66"/>
  <c r="AE16" i="66"/>
  <c r="AD16" i="66"/>
  <c r="AC16" i="66"/>
  <c r="AB16" i="66"/>
  <c r="AA16" i="66"/>
  <c r="Z16" i="66"/>
  <c r="AG15" i="66"/>
  <c r="AF15" i="66"/>
  <c r="AE15" i="66"/>
  <c r="AD15" i="66"/>
  <c r="AC15" i="66"/>
  <c r="AB15" i="66"/>
  <c r="AA15" i="66"/>
  <c r="Z15" i="66"/>
  <c r="AG14" i="66"/>
  <c r="AF14" i="66"/>
  <c r="AE14" i="66"/>
  <c r="AD14" i="66"/>
  <c r="AC14" i="66"/>
  <c r="AB14" i="66"/>
  <c r="AA14" i="66"/>
  <c r="Z14" i="66"/>
  <c r="AE13" i="66"/>
  <c r="AB13" i="66"/>
  <c r="Y13" i="66"/>
  <c r="U13" i="66"/>
  <c r="R13" i="66"/>
  <c r="Q13" i="66"/>
  <c r="P13" i="66"/>
  <c r="O13" i="66"/>
  <c r="N13" i="66"/>
  <c r="M13" i="66"/>
  <c r="AF13" i="66" s="1"/>
  <c r="L13" i="66"/>
  <c r="K13" i="66"/>
  <c r="J13" i="66"/>
  <c r="I13" i="66"/>
  <c r="H13" i="66"/>
  <c r="G13" i="66"/>
  <c r="F13" i="66"/>
  <c r="E13" i="66"/>
  <c r="D13" i="66"/>
  <c r="AG12" i="66"/>
  <c r="AF12" i="66"/>
  <c r="AE12" i="66"/>
  <c r="AD12" i="66"/>
  <c r="AC12" i="66"/>
  <c r="AB12" i="66"/>
  <c r="AA12" i="66"/>
  <c r="Z12" i="66"/>
  <c r="Y12" i="66"/>
  <c r="D11" i="66"/>
  <c r="S139" i="74"/>
  <c r="R139" i="74"/>
  <c r="P139" i="74"/>
  <c r="O139" i="74"/>
  <c r="N139" i="74"/>
  <c r="M139" i="74"/>
  <c r="L139" i="74"/>
  <c r="K139" i="74"/>
  <c r="J139" i="74"/>
  <c r="I139" i="74"/>
  <c r="H139" i="74"/>
  <c r="G139" i="74"/>
  <c r="F139" i="74"/>
  <c r="E139" i="74"/>
  <c r="D139" i="74"/>
  <c r="R138" i="74"/>
  <c r="P138" i="74"/>
  <c r="O138" i="74"/>
  <c r="N138" i="74"/>
  <c r="M138" i="74"/>
  <c r="L138" i="74"/>
  <c r="K138" i="74"/>
  <c r="J138" i="74"/>
  <c r="I138" i="74"/>
  <c r="H138" i="74"/>
  <c r="G138" i="74"/>
  <c r="F138" i="74"/>
  <c r="E138" i="74"/>
  <c r="D138" i="74"/>
  <c r="R133" i="74"/>
  <c r="P133" i="74"/>
  <c r="O133" i="74"/>
  <c r="N133" i="74"/>
  <c r="M133" i="74"/>
  <c r="L133" i="74"/>
  <c r="K133" i="74"/>
  <c r="J133" i="74"/>
  <c r="I133" i="74"/>
  <c r="H133" i="74"/>
  <c r="G133" i="74"/>
  <c r="F133" i="74"/>
  <c r="E133" i="74"/>
  <c r="D133" i="74"/>
  <c r="R132" i="74"/>
  <c r="P132" i="74"/>
  <c r="O132" i="74"/>
  <c r="N132" i="74"/>
  <c r="M132" i="74"/>
  <c r="L132" i="74"/>
  <c r="K132" i="74"/>
  <c r="J132" i="74"/>
  <c r="I132" i="74"/>
  <c r="H132" i="74"/>
  <c r="G132" i="74"/>
  <c r="F132" i="74"/>
  <c r="E132" i="74"/>
  <c r="D132" i="74"/>
  <c r="S129" i="74"/>
  <c r="R129" i="74"/>
  <c r="P129" i="74"/>
  <c r="O129" i="74"/>
  <c r="N129" i="74"/>
  <c r="M129" i="74"/>
  <c r="L129" i="74"/>
  <c r="K129" i="74"/>
  <c r="J129" i="74"/>
  <c r="I129" i="74"/>
  <c r="H129" i="74"/>
  <c r="G129" i="74"/>
  <c r="F129" i="74"/>
  <c r="E129" i="74"/>
  <c r="D129" i="74"/>
  <c r="S126" i="74"/>
  <c r="R126" i="74"/>
  <c r="P126" i="74"/>
  <c r="O126" i="74"/>
  <c r="N126" i="74"/>
  <c r="L126" i="74"/>
  <c r="K126" i="74"/>
  <c r="J126" i="74"/>
  <c r="I126" i="74"/>
  <c r="H126" i="74"/>
  <c r="G126" i="74"/>
  <c r="F126" i="74"/>
  <c r="E126" i="74"/>
  <c r="D126" i="74"/>
  <c r="S125" i="74"/>
  <c r="R125" i="74"/>
  <c r="P125" i="74"/>
  <c r="O125" i="74"/>
  <c r="N125" i="74"/>
  <c r="L125" i="74"/>
  <c r="K125" i="74"/>
  <c r="J125" i="74"/>
  <c r="I125" i="74"/>
  <c r="H125" i="74"/>
  <c r="G125" i="74"/>
  <c r="F125" i="74"/>
  <c r="E125" i="74"/>
  <c r="D125" i="74"/>
  <c r="R121" i="74"/>
  <c r="Q121" i="74"/>
  <c r="P121" i="74"/>
  <c r="O121" i="74"/>
  <c r="N121" i="74"/>
  <c r="M121" i="74"/>
  <c r="L121" i="74"/>
  <c r="K121" i="74"/>
  <c r="J121" i="74"/>
  <c r="I121" i="74"/>
  <c r="H121" i="74"/>
  <c r="G121" i="74"/>
  <c r="F121" i="74"/>
  <c r="E121" i="74"/>
  <c r="D121" i="74"/>
  <c r="U119" i="74"/>
  <c r="U115" i="74"/>
  <c r="R112" i="74"/>
  <c r="P112" i="74"/>
  <c r="O112" i="74"/>
  <c r="N112" i="74"/>
  <c r="M112" i="74"/>
  <c r="L112" i="74"/>
  <c r="K112" i="74"/>
  <c r="J112" i="74"/>
  <c r="I112" i="74"/>
  <c r="H112" i="74"/>
  <c r="G112" i="74"/>
  <c r="F112" i="74"/>
  <c r="E112" i="74"/>
  <c r="R111" i="74"/>
  <c r="P111" i="74"/>
  <c r="O111" i="74"/>
  <c r="N111" i="74"/>
  <c r="M111" i="74"/>
  <c r="L111" i="74"/>
  <c r="K111" i="74"/>
  <c r="J111" i="74"/>
  <c r="I111" i="74"/>
  <c r="H111" i="74"/>
  <c r="G111" i="74"/>
  <c r="F111" i="74"/>
  <c r="E111" i="74"/>
  <c r="R110" i="74"/>
  <c r="P110" i="74"/>
  <c r="N110" i="74"/>
  <c r="M110" i="74"/>
  <c r="L110" i="74"/>
  <c r="K110" i="74"/>
  <c r="J110" i="74"/>
  <c r="I110" i="74"/>
  <c r="H110" i="74"/>
  <c r="G110" i="74"/>
  <c r="F110" i="74"/>
  <c r="E110" i="74"/>
  <c r="S107" i="74"/>
  <c r="S103" i="74"/>
  <c r="S102" i="74"/>
  <c r="S101" i="74" s="1"/>
  <c r="R101" i="74"/>
  <c r="P101" i="74"/>
  <c r="O101" i="74"/>
  <c r="N101" i="74"/>
  <c r="M101" i="74"/>
  <c r="L101" i="74"/>
  <c r="K101" i="74"/>
  <c r="J101" i="74"/>
  <c r="I101" i="74"/>
  <c r="H101" i="74"/>
  <c r="G101" i="74"/>
  <c r="F101" i="74"/>
  <c r="E101" i="74"/>
  <c r="D101" i="74"/>
  <c r="S100" i="74"/>
  <c r="S99" i="74"/>
  <c r="R98" i="74"/>
  <c r="Q98" i="74"/>
  <c r="P98" i="74"/>
  <c r="O98" i="74"/>
  <c r="N98" i="74"/>
  <c r="M98" i="74"/>
  <c r="L98" i="74"/>
  <c r="K98" i="74"/>
  <c r="J98" i="74"/>
  <c r="I98" i="74"/>
  <c r="H98" i="74"/>
  <c r="G98" i="74"/>
  <c r="F98" i="74"/>
  <c r="E98" i="74"/>
  <c r="D98" i="74"/>
  <c r="S98" i="74"/>
  <c r="U98" i="74" s="1"/>
  <c r="R92" i="74"/>
  <c r="R107" i="46" s="1"/>
  <c r="Q92" i="74"/>
  <c r="Q107" i="46" s="1"/>
  <c r="P92" i="74"/>
  <c r="P107" i="46" s="1"/>
  <c r="O92" i="74"/>
  <c r="O107" i="46" s="1"/>
  <c r="N92" i="74"/>
  <c r="N107" i="46" s="1"/>
  <c r="M92" i="74"/>
  <c r="M107" i="46" s="1"/>
  <c r="L92" i="74"/>
  <c r="L107" i="46" s="1"/>
  <c r="K92" i="74"/>
  <c r="K107" i="46" s="1"/>
  <c r="J92" i="74"/>
  <c r="J107" i="46" s="1"/>
  <c r="I92" i="74"/>
  <c r="I107" i="46" s="1"/>
  <c r="H92" i="74"/>
  <c r="H107" i="46" s="1"/>
  <c r="G92" i="74"/>
  <c r="G107" i="46" s="1"/>
  <c r="F92" i="74"/>
  <c r="F107" i="46" s="1"/>
  <c r="E92" i="74"/>
  <c r="E107" i="46" s="1"/>
  <c r="D92" i="74"/>
  <c r="D107" i="46" s="1"/>
  <c r="R75" i="74"/>
  <c r="R84" i="74" s="1"/>
  <c r="R106" i="46" s="1"/>
  <c r="Q75" i="74"/>
  <c r="Q84" i="74" s="1"/>
  <c r="Q106" i="46" s="1"/>
  <c r="P75" i="74"/>
  <c r="O75" i="74"/>
  <c r="O84" i="74" s="1"/>
  <c r="O106" i="46" s="1"/>
  <c r="N75" i="74"/>
  <c r="N84" i="74" s="1"/>
  <c r="N106" i="46" s="1"/>
  <c r="M75" i="74"/>
  <c r="L75" i="74"/>
  <c r="L84" i="74" s="1"/>
  <c r="L106" i="46" s="1"/>
  <c r="K75" i="74"/>
  <c r="K84" i="74" s="1"/>
  <c r="J75" i="74"/>
  <c r="J84" i="74" s="1"/>
  <c r="I75" i="74"/>
  <c r="H75" i="74"/>
  <c r="H84" i="74" s="1"/>
  <c r="G75" i="74"/>
  <c r="G84" i="74" s="1"/>
  <c r="G106" i="46" s="1"/>
  <c r="F75" i="74"/>
  <c r="E75" i="74"/>
  <c r="E84" i="74" s="1"/>
  <c r="D75" i="74"/>
  <c r="D84" i="74" s="1"/>
  <c r="R65" i="74"/>
  <c r="R104" i="46" s="1"/>
  <c r="Q65" i="74"/>
  <c r="Q104" i="46" s="1"/>
  <c r="P65" i="74"/>
  <c r="P104" i="46" s="1"/>
  <c r="O65" i="74"/>
  <c r="O104" i="46" s="1"/>
  <c r="N65" i="74"/>
  <c r="N104" i="46" s="1"/>
  <c r="M65" i="74"/>
  <c r="L65" i="74"/>
  <c r="L104" i="46" s="1"/>
  <c r="K65" i="74"/>
  <c r="J65" i="74"/>
  <c r="J104" i="46" s="1"/>
  <c r="I65" i="74"/>
  <c r="I104" i="46" s="1"/>
  <c r="H65" i="74"/>
  <c r="H104" i="46" s="1"/>
  <c r="G65" i="74"/>
  <c r="G104" i="46" s="1"/>
  <c r="F65" i="74"/>
  <c r="F104" i="46" s="1"/>
  <c r="E65" i="74"/>
  <c r="E104" i="46" s="1"/>
  <c r="D65" i="74"/>
  <c r="D104" i="46" s="1"/>
  <c r="S62" i="74"/>
  <c r="AC62" i="46" s="1"/>
  <c r="R57" i="74"/>
  <c r="Q57" i="74"/>
  <c r="P57" i="74"/>
  <c r="O57" i="74"/>
  <c r="N57" i="74"/>
  <c r="M57" i="74"/>
  <c r="L57" i="74"/>
  <c r="K57" i="74"/>
  <c r="J57" i="74"/>
  <c r="I57" i="74"/>
  <c r="H57" i="74"/>
  <c r="G57" i="74"/>
  <c r="F57" i="74"/>
  <c r="E57" i="74"/>
  <c r="E72" i="74" s="1"/>
  <c r="D57" i="74"/>
  <c r="D72" i="74" s="1"/>
  <c r="D74" i="74" s="1"/>
  <c r="D53" i="74"/>
  <c r="Y69" i="75" l="1"/>
  <c r="S189" i="75"/>
  <c r="Q26" i="46"/>
  <c r="B23" i="78"/>
  <c r="B66" i="68"/>
  <c r="B80" i="68" s="1"/>
  <c r="H36" i="68"/>
  <c r="H38" i="68" s="1"/>
  <c r="E36" i="68"/>
  <c r="E38" i="68" s="1"/>
  <c r="S24" i="75"/>
  <c r="S46" i="75"/>
  <c r="S59" i="75"/>
  <c r="S64" i="75"/>
  <c r="S42" i="75"/>
  <c r="S34" i="75"/>
  <c r="S35" i="75"/>
  <c r="S37" i="75"/>
  <c r="S23" i="75"/>
  <c r="S14" i="75"/>
  <c r="T25" i="46"/>
  <c r="U25" i="46" s="1"/>
  <c r="S89" i="75"/>
  <c r="S69" i="75"/>
  <c r="T8" i="75" s="1"/>
  <c r="S86" i="75"/>
  <c r="S90" i="75"/>
  <c r="S88" i="75"/>
  <c r="S87" i="75"/>
  <c r="S91" i="75"/>
  <c r="S79" i="75"/>
  <c r="S80" i="75"/>
  <c r="S81" i="75"/>
  <c r="S82" i="75"/>
  <c r="S83" i="75"/>
  <c r="S78" i="75"/>
  <c r="S71" i="75"/>
  <c r="S70" i="75"/>
  <c r="S66" i="75"/>
  <c r="S68" i="75"/>
  <c r="S63" i="75"/>
  <c r="S58" i="75"/>
  <c r="S61" i="75"/>
  <c r="S60" i="75"/>
  <c r="S56" i="75"/>
  <c r="S48" i="75"/>
  <c r="S41" i="75"/>
  <c r="S32" i="75"/>
  <c r="S36" i="75"/>
  <c r="S33" i="75"/>
  <c r="S21" i="75"/>
  <c r="S20" i="75"/>
  <c r="S22" i="75"/>
  <c r="S17" i="75"/>
  <c r="S16" i="75"/>
  <c r="S15" i="75"/>
  <c r="U97" i="75"/>
  <c r="L72" i="74"/>
  <c r="L103" i="46" s="1"/>
  <c r="D127" i="74"/>
  <c r="E127" i="74"/>
  <c r="AL69" i="75"/>
  <c r="K25" i="66"/>
  <c r="D25" i="66"/>
  <c r="D29" i="66" s="1"/>
  <c r="D38" i="66" s="1"/>
  <c r="R25" i="66"/>
  <c r="F140" i="74"/>
  <c r="G140" i="74"/>
  <c r="L140" i="74"/>
  <c r="M140" i="74"/>
  <c r="D106" i="46"/>
  <c r="AK69" i="75"/>
  <c r="M72" i="74"/>
  <c r="G127" i="74"/>
  <c r="K140" i="74"/>
  <c r="F127" i="74"/>
  <c r="Q72" i="74"/>
  <c r="Q114" i="77" s="1"/>
  <c r="Q145" i="77" s="1"/>
  <c r="S133" i="74"/>
  <c r="U120" i="74"/>
  <c r="R140" i="74"/>
  <c r="F72" i="74"/>
  <c r="F112" i="76" s="1"/>
  <c r="S75" i="74"/>
  <c r="AA69" i="75"/>
  <c r="T26" i="47"/>
  <c r="F25" i="66"/>
  <c r="AB25" i="46"/>
  <c r="Y26" i="75"/>
  <c r="S121" i="74"/>
  <c r="J140" i="74"/>
  <c r="N72" i="74"/>
  <c r="N103" i="46" s="1"/>
  <c r="N111" i="46" s="1"/>
  <c r="B204" i="49" s="1"/>
  <c r="Q45" i="47"/>
  <c r="P45" i="47" s="1"/>
  <c r="P47" i="47" s="1"/>
  <c r="P43" i="75"/>
  <c r="H135" i="75"/>
  <c r="D135" i="75"/>
  <c r="I31" i="75"/>
  <c r="P25" i="66"/>
  <c r="I25" i="66"/>
  <c r="E25" i="66"/>
  <c r="L25" i="66"/>
  <c r="S19" i="66"/>
  <c r="E94" i="74"/>
  <c r="E106" i="46"/>
  <c r="S57" i="74"/>
  <c r="J72" i="74"/>
  <c r="J103" i="46" s="1"/>
  <c r="J111" i="46" s="1"/>
  <c r="H25" i="66"/>
  <c r="O25" i="66"/>
  <c r="I131" i="75"/>
  <c r="V85" i="75"/>
  <c r="O72" i="74"/>
  <c r="O114" i="77" s="1"/>
  <c r="O145" i="77" s="1"/>
  <c r="R72" i="74"/>
  <c r="I140" i="74"/>
  <c r="H140" i="74" s="1"/>
  <c r="V26" i="75"/>
  <c r="D114" i="77"/>
  <c r="K72" i="74"/>
  <c r="S65" i="74"/>
  <c r="AC65" i="46" s="1"/>
  <c r="E140" i="74"/>
  <c r="D140" i="74" s="1"/>
  <c r="J25" i="66"/>
  <c r="Q25" i="66"/>
  <c r="H94" i="74"/>
  <c r="Q135" i="75"/>
  <c r="B94" i="78"/>
  <c r="H72" i="74"/>
  <c r="H112" i="76" s="1"/>
  <c r="I72" i="74"/>
  <c r="I112" i="76" s="1"/>
  <c r="P72" i="74"/>
  <c r="P103" i="46" s="1"/>
  <c r="S138" i="74"/>
  <c r="S140" i="74" s="1"/>
  <c r="P140" i="74"/>
  <c r="O140" i="74" s="1"/>
  <c r="N140" i="74" s="1"/>
  <c r="G25" i="66"/>
  <c r="N25" i="66"/>
  <c r="U26" i="66"/>
  <c r="K106" i="46"/>
  <c r="H43" i="75"/>
  <c r="Q62" i="75"/>
  <c r="K62" i="75"/>
  <c r="F65" i="75"/>
  <c r="P62" i="75"/>
  <c r="R62" i="75"/>
  <c r="J43" i="75"/>
  <c r="L43" i="75"/>
  <c r="Q43" i="75"/>
  <c r="B84" i="78" s="1"/>
  <c r="O43" i="75"/>
  <c r="B83" i="78" s="1"/>
  <c r="E43" i="75"/>
  <c r="P31" i="75"/>
  <c r="P131" i="75"/>
  <c r="J115" i="76"/>
  <c r="J94" i="74"/>
  <c r="Q117" i="77"/>
  <c r="Q115" i="76"/>
  <c r="G115" i="76"/>
  <c r="G94" i="74"/>
  <c r="N117" i="77"/>
  <c r="N115" i="76"/>
  <c r="N94" i="74"/>
  <c r="R117" i="77"/>
  <c r="R115" i="76"/>
  <c r="R94" i="74"/>
  <c r="Q94" i="74" s="1"/>
  <c r="D117" i="77"/>
  <c r="D115" i="76"/>
  <c r="D94" i="74"/>
  <c r="E114" i="77"/>
  <c r="E112" i="76"/>
  <c r="E103" i="46"/>
  <c r="E111" i="46" s="1"/>
  <c r="G72" i="74"/>
  <c r="D115" i="77"/>
  <c r="D123" i="77" s="1"/>
  <c r="D113" i="76"/>
  <c r="D121" i="76" s="1"/>
  <c r="G115" i="77"/>
  <c r="G113" i="76"/>
  <c r="G121" i="76" s="1"/>
  <c r="N115" i="77"/>
  <c r="R113" i="76"/>
  <c r="Q113" i="76" s="1"/>
  <c r="Q121" i="76" s="1"/>
  <c r="E116" i="77"/>
  <c r="E120" i="77"/>
  <c r="E114" i="76"/>
  <c r="E118" i="76"/>
  <c r="E109" i="46"/>
  <c r="E115" i="46" s="1"/>
  <c r="C416" i="49" s="1"/>
  <c r="L116" i="77"/>
  <c r="L120" i="77"/>
  <c r="L118" i="76"/>
  <c r="L114" i="76"/>
  <c r="L109" i="46"/>
  <c r="L115" i="46" s="1"/>
  <c r="C423" i="49" s="1"/>
  <c r="L105" i="46"/>
  <c r="L136" i="46" s="1"/>
  <c r="O120" i="77"/>
  <c r="O116" i="77"/>
  <c r="O118" i="76"/>
  <c r="O114" i="76"/>
  <c r="O109" i="46"/>
  <c r="O115" i="46" s="1"/>
  <c r="C426" i="49" s="1"/>
  <c r="O105" i="46"/>
  <c r="O136" i="46" s="1"/>
  <c r="H127" i="74"/>
  <c r="L127" i="74"/>
  <c r="P127" i="74"/>
  <c r="AD13" i="66"/>
  <c r="AC13" i="66" s="1"/>
  <c r="S13" i="66"/>
  <c r="I115" i="77"/>
  <c r="I113" i="76"/>
  <c r="I112" i="46"/>
  <c r="E53" i="74"/>
  <c r="E115" i="77"/>
  <c r="E113" i="76"/>
  <c r="H115" i="77"/>
  <c r="H113" i="76"/>
  <c r="O115" i="77"/>
  <c r="O113" i="76"/>
  <c r="S119" i="77"/>
  <c r="S117" i="76"/>
  <c r="S108" i="46"/>
  <c r="S114" i="46" s="1"/>
  <c r="C408" i="49" s="1"/>
  <c r="F120" i="77"/>
  <c r="F116" i="77"/>
  <c r="F118" i="76"/>
  <c r="F114" i="76"/>
  <c r="F109" i="46"/>
  <c r="F115" i="46" s="1"/>
  <c r="C417" i="49" s="1"/>
  <c r="I120" i="77"/>
  <c r="I116" i="77"/>
  <c r="I118" i="76"/>
  <c r="I114" i="76"/>
  <c r="I109" i="46"/>
  <c r="I115" i="46" s="1"/>
  <c r="C420" i="49" s="1"/>
  <c r="M120" i="77"/>
  <c r="M116" i="77"/>
  <c r="M114" i="76"/>
  <c r="M118" i="76"/>
  <c r="M109" i="46"/>
  <c r="M115" i="46" s="1"/>
  <c r="C424" i="49" s="1"/>
  <c r="P120" i="77"/>
  <c r="P116" i="77"/>
  <c r="P118" i="76"/>
  <c r="P114" i="76"/>
  <c r="P109" i="46"/>
  <c r="P115" i="46" s="1"/>
  <c r="C427" i="49" s="1"/>
  <c r="S111" i="74"/>
  <c r="S112" i="74"/>
  <c r="I127" i="74"/>
  <c r="R127" i="74"/>
  <c r="S132" i="74"/>
  <c r="S31" i="66"/>
  <c r="L54" i="66"/>
  <c r="F115" i="77"/>
  <c r="F113" i="76"/>
  <c r="F112" i="46"/>
  <c r="P115" i="77"/>
  <c r="P113" i="76"/>
  <c r="P121" i="76" s="1"/>
  <c r="P112" i="46"/>
  <c r="J120" i="77"/>
  <c r="J116" i="77"/>
  <c r="J118" i="76"/>
  <c r="J114" i="76"/>
  <c r="J109" i="46"/>
  <c r="J115" i="46" s="1"/>
  <c r="C421" i="49" s="1"/>
  <c r="J105" i="46"/>
  <c r="Q116" i="77"/>
  <c r="Q120" i="77"/>
  <c r="Q118" i="76"/>
  <c r="Q114" i="76"/>
  <c r="Q109" i="46"/>
  <c r="Q115" i="46" s="1"/>
  <c r="C428" i="49" s="1"/>
  <c r="Q105" i="46"/>
  <c r="E117" i="77"/>
  <c r="E115" i="76"/>
  <c r="L117" i="77"/>
  <c r="K117" i="77" s="1"/>
  <c r="J117" i="77" s="1"/>
  <c r="L115" i="76"/>
  <c r="K115" i="76" s="1"/>
  <c r="O117" i="77"/>
  <c r="O115" i="76"/>
  <c r="O94" i="74"/>
  <c r="J127" i="74"/>
  <c r="N127" i="74"/>
  <c r="S127" i="74"/>
  <c r="T46" i="75"/>
  <c r="O62" i="75"/>
  <c r="J115" i="77"/>
  <c r="J123" i="77" s="1"/>
  <c r="J113" i="76"/>
  <c r="Q115" i="77"/>
  <c r="D120" i="77"/>
  <c r="D116" i="77"/>
  <c r="D124" i="77" s="1"/>
  <c r="D118" i="76"/>
  <c r="D114" i="76"/>
  <c r="D122" i="76" s="1"/>
  <c r="D109" i="46"/>
  <c r="D115" i="46" s="1"/>
  <c r="C415" i="49" s="1"/>
  <c r="G120" i="77"/>
  <c r="G116" i="77"/>
  <c r="G118" i="76"/>
  <c r="G114" i="76"/>
  <c r="G122" i="76" s="1"/>
  <c r="G109" i="46"/>
  <c r="G115" i="46" s="1"/>
  <c r="C418" i="49" s="1"/>
  <c r="G105" i="46"/>
  <c r="K120" i="77"/>
  <c r="K116" i="77"/>
  <c r="K118" i="76"/>
  <c r="K114" i="76"/>
  <c r="K109" i="46"/>
  <c r="K115" i="46" s="1"/>
  <c r="C422" i="49" s="1"/>
  <c r="K105" i="46"/>
  <c r="K113" i="46" s="1"/>
  <c r="N116" i="77"/>
  <c r="N124" i="77" s="1"/>
  <c r="N120" i="77"/>
  <c r="N126" i="77" s="1"/>
  <c r="N114" i="76"/>
  <c r="N118" i="76"/>
  <c r="N105" i="46"/>
  <c r="N109" i="46"/>
  <c r="N115" i="46" s="1"/>
  <c r="C425" i="49" s="1"/>
  <c r="R116" i="77"/>
  <c r="R120" i="77"/>
  <c r="R118" i="76"/>
  <c r="R114" i="76"/>
  <c r="R105" i="46"/>
  <c r="R109" i="46"/>
  <c r="R115" i="46" s="1"/>
  <c r="C429" i="49" s="1"/>
  <c r="F84" i="74"/>
  <c r="F106" i="46" s="1"/>
  <c r="I84" i="74"/>
  <c r="M84" i="74"/>
  <c r="M106" i="46" s="1"/>
  <c r="P84" i="74"/>
  <c r="P106" i="46" s="1"/>
  <c r="S92" i="74"/>
  <c r="S107" i="46" s="1"/>
  <c r="L94" i="74"/>
  <c r="K94" i="74" s="1"/>
  <c r="K127" i="74"/>
  <c r="O127" i="74"/>
  <c r="S43" i="66"/>
  <c r="E13" i="75"/>
  <c r="O13" i="75"/>
  <c r="Y13" i="75" s="1"/>
  <c r="U40" i="75"/>
  <c r="G43" i="75"/>
  <c r="K43" i="75"/>
  <c r="R43" i="75"/>
  <c r="F62" i="75"/>
  <c r="J106" i="46"/>
  <c r="K94" i="46"/>
  <c r="Q75" i="75"/>
  <c r="J31" i="75"/>
  <c r="D19" i="75"/>
  <c r="K19" i="75"/>
  <c r="N38" i="47"/>
  <c r="N45" i="47" s="1"/>
  <c r="O47" i="47"/>
  <c r="O49" i="47" s="1"/>
  <c r="R47" i="47"/>
  <c r="R49" i="47" s="1"/>
  <c r="L13" i="75"/>
  <c r="X13" i="75" s="1"/>
  <c r="H62" i="75"/>
  <c r="I62" i="75"/>
  <c r="AY62" i="75" s="1"/>
  <c r="G62" i="75"/>
  <c r="N62" i="75"/>
  <c r="E57" i="75"/>
  <c r="L57" i="75"/>
  <c r="J57" i="75"/>
  <c r="AZ57" i="75" s="1"/>
  <c r="Q57" i="75"/>
  <c r="O75" i="75"/>
  <c r="T82" i="75"/>
  <c r="M62" i="75"/>
  <c r="T58" i="75"/>
  <c r="M57" i="75"/>
  <c r="D57" i="75"/>
  <c r="K57" i="75"/>
  <c r="R57" i="75"/>
  <c r="H65" i="75"/>
  <c r="O65" i="75"/>
  <c r="D75" i="75"/>
  <c r="W75" i="75" s="1"/>
  <c r="K75" i="75"/>
  <c r="B106" i="78" s="1"/>
  <c r="T87" i="75"/>
  <c r="N75" i="75"/>
  <c r="B109" i="78" s="1"/>
  <c r="R75" i="75"/>
  <c r="B111" i="78" s="1"/>
  <c r="T79" i="75"/>
  <c r="P75" i="75"/>
  <c r="G75" i="75"/>
  <c r="B105" i="78" s="1"/>
  <c r="T69" i="75"/>
  <c r="J65" i="75"/>
  <c r="AZ65" i="75" s="1"/>
  <c r="Q65" i="75"/>
  <c r="P65" i="75"/>
  <c r="J62" i="75"/>
  <c r="AZ62" i="75" s="1"/>
  <c r="F57" i="75"/>
  <c r="H130" i="77"/>
  <c r="R19" i="75"/>
  <c r="T22" i="75"/>
  <c r="H13" i="75"/>
  <c r="W13" i="75" s="1"/>
  <c r="I19" i="75"/>
  <c r="E19" i="75"/>
  <c r="I43" i="75"/>
  <c r="T37" i="75"/>
  <c r="Q31" i="75"/>
  <c r="B73" i="78" s="1"/>
  <c r="AG19" i="66"/>
  <c r="AA19" i="66"/>
  <c r="Z19" i="66" s="1"/>
  <c r="L19" i="75"/>
  <c r="X19" i="75" s="1"/>
  <c r="J19" i="75"/>
  <c r="AA13" i="66"/>
  <c r="Z13" i="66" s="1"/>
  <c r="F13" i="75"/>
  <c r="M13" i="75"/>
  <c r="M25" i="66"/>
  <c r="AG13" i="66"/>
  <c r="G135" i="75"/>
  <c r="X26" i="75"/>
  <c r="W26" i="75" s="1"/>
  <c r="I57" i="75"/>
  <c r="AY57" i="75" s="1"/>
  <c r="P57" i="75"/>
  <c r="T71" i="75"/>
  <c r="K13" i="75"/>
  <c r="R13" i="75"/>
  <c r="T20" i="75"/>
  <c r="M19" i="75"/>
  <c r="D31" i="75"/>
  <c r="K31" i="75"/>
  <c r="R31" i="75"/>
  <c r="B74" i="78" s="1"/>
  <c r="T48" i="75"/>
  <c r="H57" i="75"/>
  <c r="O57" i="75"/>
  <c r="T59" i="75"/>
  <c r="T88" i="75"/>
  <c r="J13" i="75"/>
  <c r="Q13" i="75"/>
  <c r="Z13" i="75" s="1"/>
  <c r="AZ59" i="75"/>
  <c r="T70" i="75"/>
  <c r="Q19" i="75"/>
  <c r="Z19" i="75" s="1"/>
  <c r="N43" i="75"/>
  <c r="B82" i="78" s="1"/>
  <c r="J75" i="75"/>
  <c r="P19" i="75"/>
  <c r="T24" i="75"/>
  <c r="H31" i="75"/>
  <c r="O31" i="75"/>
  <c r="G65" i="75"/>
  <c r="N65" i="75"/>
  <c r="V65" i="75" s="1"/>
  <c r="I75" i="75"/>
  <c r="T78" i="75"/>
  <c r="T81" i="75"/>
  <c r="H19" i="75"/>
  <c r="W19" i="75" s="1"/>
  <c r="O19" i="75"/>
  <c r="Y19" i="75" s="1"/>
  <c r="G31" i="75"/>
  <c r="N31" i="75"/>
  <c r="B72" i="78" s="1"/>
  <c r="F131" i="75"/>
  <c r="M131" i="75"/>
  <c r="T35" i="75"/>
  <c r="T42" i="75"/>
  <c r="AY58" i="75"/>
  <c r="L65" i="75"/>
  <c r="T83" i="75"/>
  <c r="G13" i="75"/>
  <c r="T16" i="75"/>
  <c r="P135" i="75"/>
  <c r="O135" i="75" s="1"/>
  <c r="N135" i="75" s="1"/>
  <c r="F31" i="75"/>
  <c r="B70" i="78" s="1"/>
  <c r="M31" i="75"/>
  <c r="F43" i="75"/>
  <c r="M43" i="75"/>
  <c r="E62" i="75"/>
  <c r="L62" i="75"/>
  <c r="T68" i="75"/>
  <c r="M75" i="75"/>
  <c r="B108" i="78" s="1"/>
  <c r="T80" i="75"/>
  <c r="G19" i="75"/>
  <c r="N19" i="75"/>
  <c r="E31" i="75"/>
  <c r="B69" i="78" s="1"/>
  <c r="L31" i="75"/>
  <c r="B71" i="78" s="1"/>
  <c r="G57" i="75"/>
  <c r="N57" i="75"/>
  <c r="R65" i="75"/>
  <c r="E75" i="75"/>
  <c r="L75" i="75"/>
  <c r="B107" i="78" s="1"/>
  <c r="F121" i="46"/>
  <c r="U18" i="75"/>
  <c r="U30" i="75"/>
  <c r="E119" i="75"/>
  <c r="E125" i="75" s="1"/>
  <c r="M181" i="75"/>
  <c r="M92" i="75"/>
  <c r="M118" i="75" s="1"/>
  <c r="D119" i="75"/>
  <c r="D125" i="75" s="1"/>
  <c r="J119" i="75"/>
  <c r="Q119" i="75"/>
  <c r="D181" i="75"/>
  <c r="D183" i="75" s="1"/>
  <c r="D92" i="75"/>
  <c r="K181" i="75"/>
  <c r="K183" i="75" s="1"/>
  <c r="K92" i="75"/>
  <c r="R181" i="75"/>
  <c r="R183" i="75" s="1"/>
  <c r="R92" i="75"/>
  <c r="G119" i="46"/>
  <c r="B242" i="49"/>
  <c r="Y29" i="77"/>
  <c r="Y24" i="77"/>
  <c r="E191" i="49"/>
  <c r="O47" i="46"/>
  <c r="O49" i="46" s="1"/>
  <c r="T33" i="75"/>
  <c r="D43" i="75"/>
  <c r="M135" i="75"/>
  <c r="H131" i="75"/>
  <c r="AZ66" i="75"/>
  <c r="J133" i="77"/>
  <c r="N131" i="75"/>
  <c r="F135" i="75"/>
  <c r="E135" i="75" s="1"/>
  <c r="T36" i="75"/>
  <c r="AZ56" i="75"/>
  <c r="T60" i="75"/>
  <c r="D65" i="75"/>
  <c r="AZ69" i="75"/>
  <c r="M119" i="75"/>
  <c r="M125" i="75" s="1"/>
  <c r="B190" i="49"/>
  <c r="N121" i="46"/>
  <c r="N45" i="46"/>
  <c r="F181" i="75"/>
  <c r="F92" i="75"/>
  <c r="R119" i="75"/>
  <c r="R125" i="75" s="1"/>
  <c r="B183" i="49"/>
  <c r="G45" i="46"/>
  <c r="I119" i="75"/>
  <c r="I125" i="75" s="1"/>
  <c r="P119" i="75"/>
  <c r="P125" i="75" s="1"/>
  <c r="J181" i="75"/>
  <c r="J183" i="75" s="1"/>
  <c r="J92" i="75"/>
  <c r="B230" i="49"/>
  <c r="B222" i="49"/>
  <c r="H29" i="77"/>
  <c r="G29" i="77" s="1"/>
  <c r="X25" i="77"/>
  <c r="F19" i="75"/>
  <c r="O131" i="75"/>
  <c r="T21" i="75"/>
  <c r="T23" i="75"/>
  <c r="T32" i="75"/>
  <c r="T34" i="75"/>
  <c r="AY56" i="75"/>
  <c r="T61" i="75"/>
  <c r="X69" i="75"/>
  <c r="AI69" i="75"/>
  <c r="AY69" i="75"/>
  <c r="Q92" i="75"/>
  <c r="T89" i="75"/>
  <c r="G121" i="46"/>
  <c r="F119" i="75"/>
  <c r="F125" i="75" s="1"/>
  <c r="K119" i="75"/>
  <c r="K125" i="75" s="1"/>
  <c r="W29" i="77"/>
  <c r="W24" i="77"/>
  <c r="H119" i="75"/>
  <c r="H125" i="75" s="1"/>
  <c r="O155" i="75"/>
  <c r="O154" i="75"/>
  <c r="O119" i="75"/>
  <c r="O125" i="75" s="1"/>
  <c r="I181" i="75"/>
  <c r="I183" i="75" s="1"/>
  <c r="I92" i="75"/>
  <c r="P181" i="75"/>
  <c r="P92" i="75"/>
  <c r="P118" i="75" s="1"/>
  <c r="R118" i="46"/>
  <c r="B232" i="49" s="1"/>
  <c r="B234" i="49"/>
  <c r="K38" i="46"/>
  <c r="B188" i="49"/>
  <c r="L121" i="46"/>
  <c r="L45" i="46"/>
  <c r="X38" i="46"/>
  <c r="X45" i="46" s="1"/>
  <c r="W45" i="46" s="1"/>
  <c r="B192" i="49"/>
  <c r="P121" i="46"/>
  <c r="P45" i="46"/>
  <c r="T64" i="75"/>
  <c r="E65" i="75"/>
  <c r="D13" i="75"/>
  <c r="E131" i="75"/>
  <c r="L131" i="75"/>
  <c r="I65" i="75"/>
  <c r="T66" i="75"/>
  <c r="W69" i="75"/>
  <c r="F75" i="75"/>
  <c r="B104" i="78" s="1"/>
  <c r="AZ86" i="75"/>
  <c r="T90" i="75"/>
  <c r="L181" i="75"/>
  <c r="L183" i="75" s="1"/>
  <c r="L92" i="75"/>
  <c r="L118" i="75" s="1"/>
  <c r="G119" i="75"/>
  <c r="G125" i="75" s="1"/>
  <c r="N119" i="75"/>
  <c r="N125" i="75" s="1"/>
  <c r="H181" i="75"/>
  <c r="H183" i="75" s="1"/>
  <c r="H92" i="75"/>
  <c r="H118" i="75" s="1"/>
  <c r="O181" i="75"/>
  <c r="O183" i="75" s="1"/>
  <c r="O92" i="75"/>
  <c r="O118" i="75" s="1"/>
  <c r="K119" i="46"/>
  <c r="B247" i="49" s="1"/>
  <c r="B244" i="49"/>
  <c r="B246" i="49" s="1"/>
  <c r="V38" i="46"/>
  <c r="W39" i="46"/>
  <c r="G131" i="75"/>
  <c r="T15" i="75"/>
  <c r="T17" i="75"/>
  <c r="D131" i="75"/>
  <c r="K131" i="75"/>
  <c r="R131" i="75"/>
  <c r="T41" i="75"/>
  <c r="AG69" i="75"/>
  <c r="AO69" i="75"/>
  <c r="AY86" i="75"/>
  <c r="T91" i="75"/>
  <c r="E189" i="49"/>
  <c r="M47" i="46"/>
  <c r="M49" i="46" s="1"/>
  <c r="L119" i="75"/>
  <c r="L125" i="75" s="1"/>
  <c r="E181" i="75"/>
  <c r="E183" i="75" s="1"/>
  <c r="E92" i="75"/>
  <c r="G181" i="75"/>
  <c r="G183" i="75" s="1"/>
  <c r="G92" i="75"/>
  <c r="N181" i="75"/>
  <c r="N183" i="75" s="1"/>
  <c r="N92" i="75"/>
  <c r="M118" i="46"/>
  <c r="B220" i="49" s="1"/>
  <c r="E38" i="46"/>
  <c r="B182" i="49"/>
  <c r="F45" i="46"/>
  <c r="H41" i="77"/>
  <c r="I43" i="77"/>
  <c r="I129" i="77" s="1"/>
  <c r="N13" i="75"/>
  <c r="T86" i="75"/>
  <c r="T14" i="75"/>
  <c r="I13" i="75"/>
  <c r="P13" i="75"/>
  <c r="L135" i="75"/>
  <c r="K135" i="75" s="1"/>
  <c r="J135" i="75" s="1"/>
  <c r="I135" i="75" s="1"/>
  <c r="J131" i="75"/>
  <c r="Q131" i="75"/>
  <c r="T56" i="75"/>
  <c r="D62" i="75"/>
  <c r="T63" i="75"/>
  <c r="AF69" i="75"/>
  <c r="AN69" i="75"/>
  <c r="P49" i="47" l="1"/>
  <c r="B23" i="80" s="1"/>
  <c r="F23" i="80" s="1"/>
  <c r="T19" i="44"/>
  <c r="T19" i="66"/>
  <c r="T13" i="44"/>
  <c r="T13" i="66"/>
  <c r="T43" i="44"/>
  <c r="T43" i="66"/>
  <c r="T31" i="44"/>
  <c r="T31" i="66"/>
  <c r="F270" i="49"/>
  <c r="F271" i="49" s="1"/>
  <c r="D269" i="49"/>
  <c r="D271" i="49" s="1"/>
  <c r="AV76" i="75"/>
  <c r="B110" i="78"/>
  <c r="H39" i="68"/>
  <c r="H40" i="68" s="1"/>
  <c r="B81" i="68"/>
  <c r="B82" i="68" s="1"/>
  <c r="E39" i="68"/>
  <c r="E40" i="68" s="1"/>
  <c r="S26" i="46"/>
  <c r="Z26" i="46"/>
  <c r="Z29" i="46" s="1"/>
  <c r="C278" i="49"/>
  <c r="Q29" i="46"/>
  <c r="Q38" i="46" s="1"/>
  <c r="S84" i="74"/>
  <c r="Q95" i="74"/>
  <c r="Q103" i="46"/>
  <c r="Q111" i="46" s="1"/>
  <c r="B203" i="49" s="1"/>
  <c r="Q112" i="76"/>
  <c r="Q120" i="76" s="1"/>
  <c r="H114" i="77"/>
  <c r="H145" i="77" s="1"/>
  <c r="S134" i="74"/>
  <c r="R134" i="74" s="1"/>
  <c r="P134" i="74" s="1"/>
  <c r="O134" i="74" s="1"/>
  <c r="N134" i="74" s="1"/>
  <c r="M134" i="74" s="1"/>
  <c r="L134" i="74" s="1"/>
  <c r="K134" i="74" s="1"/>
  <c r="J134" i="74" s="1"/>
  <c r="I134" i="74" s="1"/>
  <c r="H134" i="74" s="1"/>
  <c r="G134" i="74" s="1"/>
  <c r="F134" i="74" s="1"/>
  <c r="E134" i="74" s="1"/>
  <c r="D134" i="74" s="1"/>
  <c r="U121" i="74"/>
  <c r="J112" i="76"/>
  <c r="J120" i="76" s="1"/>
  <c r="P112" i="76"/>
  <c r="P144" i="76" s="1"/>
  <c r="J114" i="77"/>
  <c r="J145" i="77" s="1"/>
  <c r="F114" i="77"/>
  <c r="F122" i="77" s="1"/>
  <c r="N114" i="77"/>
  <c r="N145" i="77" s="1"/>
  <c r="P114" i="77"/>
  <c r="P145" i="77" s="1"/>
  <c r="F103" i="46"/>
  <c r="F135" i="46" s="1"/>
  <c r="S72" i="74"/>
  <c r="D103" i="46"/>
  <c r="D134" i="46" s="1"/>
  <c r="O103" i="46"/>
  <c r="O111" i="46" s="1"/>
  <c r="B209" i="49" s="1"/>
  <c r="D112" i="76"/>
  <c r="D120" i="76" s="1"/>
  <c r="O112" i="76"/>
  <c r="O144" i="76" s="1"/>
  <c r="P140" i="75"/>
  <c r="Q84" i="75"/>
  <c r="Q117" i="75" s="1"/>
  <c r="N84" i="75"/>
  <c r="N94" i="75" s="1"/>
  <c r="I120" i="75"/>
  <c r="E140" i="75"/>
  <c r="B103" i="78"/>
  <c r="W31" i="75"/>
  <c r="W43" i="75"/>
  <c r="V82" i="75"/>
  <c r="E112" i="46"/>
  <c r="M133" i="75"/>
  <c r="R116" i="75"/>
  <c r="J84" i="75"/>
  <c r="J117" i="75" s="1"/>
  <c r="I144" i="75"/>
  <c r="O140" i="75"/>
  <c r="K152" i="75"/>
  <c r="AU75" i="75"/>
  <c r="M116" i="75"/>
  <c r="M124" i="75" s="1"/>
  <c r="Q47" i="47"/>
  <c r="Q49" i="47" s="1"/>
  <c r="Y43" i="75"/>
  <c r="I133" i="75"/>
  <c r="S25" i="66"/>
  <c r="H103" i="46"/>
  <c r="H135" i="46" s="1"/>
  <c r="I114" i="77"/>
  <c r="I145" i="77" s="1"/>
  <c r="R95" i="74"/>
  <c r="K95" i="74"/>
  <c r="J95" i="74" s="1"/>
  <c r="R103" i="46"/>
  <c r="R111" i="46" s="1"/>
  <c r="R112" i="76"/>
  <c r="R120" i="76" s="1"/>
  <c r="I103" i="46"/>
  <c r="I111" i="46" s="1"/>
  <c r="J72" i="75"/>
  <c r="J138" i="75" s="1"/>
  <c r="U90" i="75"/>
  <c r="N140" i="75"/>
  <c r="N144" i="75"/>
  <c r="N152" i="75"/>
  <c r="N116" i="75"/>
  <c r="N120" i="75"/>
  <c r="R115" i="75"/>
  <c r="V59" i="75"/>
  <c r="D146" i="77"/>
  <c r="Z43" i="75"/>
  <c r="L120" i="75"/>
  <c r="I116" i="75"/>
  <c r="K120" i="75"/>
  <c r="G115" i="75"/>
  <c r="G123" i="75" s="1"/>
  <c r="I23" i="80"/>
  <c r="M23" i="80" s="1"/>
  <c r="I35" i="80"/>
  <c r="M35" i="80" s="1"/>
  <c r="V31" i="75"/>
  <c r="Q29" i="66"/>
  <c r="P29" i="66" s="1"/>
  <c r="O29" i="66" s="1"/>
  <c r="N29" i="66" s="1"/>
  <c r="AK75" i="75"/>
  <c r="F122" i="76"/>
  <c r="E122" i="76" s="1"/>
  <c r="R152" i="75"/>
  <c r="R120" i="75"/>
  <c r="Q72" i="75"/>
  <c r="Q138" i="75" s="1"/>
  <c r="S181" i="75"/>
  <c r="S183" i="75" s="1"/>
  <c r="M124" i="77"/>
  <c r="V87" i="75"/>
  <c r="J145" i="76"/>
  <c r="L144" i="75"/>
  <c r="Q144" i="75"/>
  <c r="L152" i="75"/>
  <c r="AV75" i="75"/>
  <c r="H133" i="75"/>
  <c r="U46" i="75"/>
  <c r="L133" i="75"/>
  <c r="K133" i="75" s="1"/>
  <c r="J133" i="75" s="1"/>
  <c r="U21" i="75"/>
  <c r="AT75" i="75"/>
  <c r="AM75" i="75"/>
  <c r="Q152" i="75"/>
  <c r="R140" i="75"/>
  <c r="J120" i="75"/>
  <c r="R84" i="75"/>
  <c r="R94" i="75" s="1"/>
  <c r="Q140" i="75"/>
  <c r="AW75" i="75"/>
  <c r="Q116" i="75"/>
  <c r="Q124" i="75" s="1"/>
  <c r="AW76" i="75"/>
  <c r="R144" i="75"/>
  <c r="Q120" i="75"/>
  <c r="J125" i="75"/>
  <c r="Q115" i="75"/>
  <c r="L115" i="75"/>
  <c r="E144" i="76"/>
  <c r="Q113" i="75"/>
  <c r="Q142" i="75" s="1"/>
  <c r="F115" i="75"/>
  <c r="P72" i="75"/>
  <c r="P138" i="75" s="1"/>
  <c r="U60" i="75"/>
  <c r="G133" i="75"/>
  <c r="I25" i="75"/>
  <c r="G25" i="75"/>
  <c r="F152" i="75"/>
  <c r="N113" i="75"/>
  <c r="N141" i="75" s="1"/>
  <c r="Y31" i="75"/>
  <c r="Y32" i="75" s="1"/>
  <c r="Q125" i="75"/>
  <c r="Q25" i="75"/>
  <c r="B60" i="78" s="1"/>
  <c r="F183" i="75"/>
  <c r="U36" i="75"/>
  <c r="M25" i="75"/>
  <c r="B58" i="78" s="1"/>
  <c r="Z31" i="75"/>
  <c r="Z32" i="75" s="1"/>
  <c r="AN75" i="75"/>
  <c r="AT76" i="75"/>
  <c r="X31" i="75"/>
  <c r="AJ75" i="75"/>
  <c r="E84" i="75"/>
  <c r="E94" i="75" s="1"/>
  <c r="N95" i="74"/>
  <c r="X43" i="75"/>
  <c r="V43" i="75"/>
  <c r="G84" i="75"/>
  <c r="G117" i="75" s="1"/>
  <c r="H72" i="75"/>
  <c r="H138" i="75" s="1"/>
  <c r="K25" i="75"/>
  <c r="B56" i="78" s="1"/>
  <c r="J25" i="75"/>
  <c r="P115" i="75"/>
  <c r="P113" i="75"/>
  <c r="P143" i="75" s="1"/>
  <c r="E134" i="46"/>
  <c r="P144" i="75"/>
  <c r="AA75" i="75"/>
  <c r="K136" i="46"/>
  <c r="D152" i="75"/>
  <c r="D120" i="75"/>
  <c r="AR75" i="75"/>
  <c r="K144" i="75"/>
  <c r="F72" i="75"/>
  <c r="F138" i="75" s="1"/>
  <c r="G152" i="75"/>
  <c r="D140" i="75"/>
  <c r="G140" i="75"/>
  <c r="D84" i="75"/>
  <c r="D94" i="75" s="1"/>
  <c r="AI75" i="75"/>
  <c r="U58" i="75"/>
  <c r="E25" i="75"/>
  <c r="B54" i="78" s="1"/>
  <c r="E147" i="77"/>
  <c r="O146" i="77"/>
  <c r="AU76" i="75"/>
  <c r="P116" i="75"/>
  <c r="P124" i="75" s="1"/>
  <c r="G144" i="75"/>
  <c r="G120" i="75"/>
  <c r="D144" i="75"/>
  <c r="AR76" i="75"/>
  <c r="H115" i="75"/>
  <c r="H123" i="75" s="1"/>
  <c r="M126" i="77"/>
  <c r="N25" i="75"/>
  <c r="K140" i="75"/>
  <c r="G116" i="75"/>
  <c r="G113" i="75"/>
  <c r="G143" i="75" s="1"/>
  <c r="U71" i="75"/>
  <c r="O72" i="75"/>
  <c r="O138" i="75" s="1"/>
  <c r="AF75" i="75"/>
  <c r="K116" i="75"/>
  <c r="K124" i="75" s="1"/>
  <c r="K84" i="75"/>
  <c r="K94" i="75" s="1"/>
  <c r="L124" i="77"/>
  <c r="L126" i="77"/>
  <c r="L72" i="75"/>
  <c r="L138" i="75" s="1"/>
  <c r="L113" i="75"/>
  <c r="L143" i="75" s="1"/>
  <c r="U70" i="75"/>
  <c r="N72" i="75"/>
  <c r="V72" i="75" s="1"/>
  <c r="N134" i="46"/>
  <c r="N135" i="46"/>
  <c r="U91" i="75"/>
  <c r="M144" i="75"/>
  <c r="AH75" i="75"/>
  <c r="M140" i="75"/>
  <c r="L140" i="75" s="1"/>
  <c r="M152" i="75"/>
  <c r="AE75" i="75"/>
  <c r="J152" i="75"/>
  <c r="AZ75" i="75"/>
  <c r="J116" i="75"/>
  <c r="J140" i="75"/>
  <c r="J144" i="75"/>
  <c r="J115" i="75"/>
  <c r="J123" i="75" s="1"/>
  <c r="J113" i="75"/>
  <c r="J143" i="75" s="1"/>
  <c r="I84" i="75"/>
  <c r="AY84" i="75" s="1"/>
  <c r="AY75" i="75"/>
  <c r="AD75" i="75"/>
  <c r="I152" i="75"/>
  <c r="I140" i="75"/>
  <c r="I113" i="75"/>
  <c r="I142" i="75" s="1"/>
  <c r="I144" i="76"/>
  <c r="F140" i="75"/>
  <c r="F113" i="75"/>
  <c r="F141" i="75" s="1"/>
  <c r="F144" i="76"/>
  <c r="U89" i="75"/>
  <c r="U86" i="75"/>
  <c r="P120" i="75"/>
  <c r="P152" i="75"/>
  <c r="AL75" i="75"/>
  <c r="U66" i="75"/>
  <c r="U63" i="75"/>
  <c r="P134" i="46"/>
  <c r="D116" i="75"/>
  <c r="U61" i="75"/>
  <c r="E72" i="75"/>
  <c r="E138" i="75" s="1"/>
  <c r="E135" i="46"/>
  <c r="E122" i="77"/>
  <c r="G72" i="75"/>
  <c r="G138" i="75" s="1"/>
  <c r="Q146" i="77"/>
  <c r="U79" i="75"/>
  <c r="R113" i="75"/>
  <c r="R141" i="75" s="1"/>
  <c r="U88" i="75"/>
  <c r="H113" i="75"/>
  <c r="H142" i="75" s="1"/>
  <c r="T57" i="75"/>
  <c r="U82" i="75"/>
  <c r="V78" i="75"/>
  <c r="O152" i="75"/>
  <c r="O144" i="75"/>
  <c r="U64" i="75"/>
  <c r="V68" i="75"/>
  <c r="O115" i="75"/>
  <c r="O113" i="75"/>
  <c r="O142" i="75" s="1"/>
  <c r="S57" i="75"/>
  <c r="U14" i="75"/>
  <c r="L25" i="75"/>
  <c r="B57" i="78" s="1"/>
  <c r="V19" i="75"/>
  <c r="U22" i="75"/>
  <c r="U15" i="75"/>
  <c r="O25" i="75"/>
  <c r="B59" i="78" s="1"/>
  <c r="U23" i="75"/>
  <c r="S13" i="75"/>
  <c r="S131" i="75"/>
  <c r="P25" i="75"/>
  <c r="E144" i="75"/>
  <c r="P117" i="77"/>
  <c r="P115" i="76"/>
  <c r="P94" i="74"/>
  <c r="P95" i="74" s="1"/>
  <c r="O95" i="74" s="1"/>
  <c r="K147" i="77"/>
  <c r="I123" i="77"/>
  <c r="P105" i="46"/>
  <c r="Q136" i="46"/>
  <c r="R119" i="77"/>
  <c r="R125" i="77" s="1"/>
  <c r="Q125" i="77" s="1"/>
  <c r="S125" i="77"/>
  <c r="L135" i="46"/>
  <c r="L112" i="46"/>
  <c r="H144" i="76"/>
  <c r="H121" i="76"/>
  <c r="L147" i="77"/>
  <c r="F121" i="76"/>
  <c r="E121" i="76" s="1"/>
  <c r="G125" i="76"/>
  <c r="R126" i="77"/>
  <c r="Q126" i="77" s="1"/>
  <c r="P126" i="77" s="1"/>
  <c r="O126" i="77" s="1"/>
  <c r="P135" i="46"/>
  <c r="P111" i="46"/>
  <c r="B207" i="49" s="1"/>
  <c r="F143" i="76"/>
  <c r="F120" i="76"/>
  <c r="M117" i="77"/>
  <c r="M147" i="77" s="1"/>
  <c r="M115" i="76"/>
  <c r="M94" i="74"/>
  <c r="M95" i="74" s="1"/>
  <c r="L95" i="74" s="1"/>
  <c r="R136" i="46"/>
  <c r="R113" i="46"/>
  <c r="Q113" i="46" s="1"/>
  <c r="O112" i="46"/>
  <c r="N112" i="46" s="1"/>
  <c r="H123" i="77"/>
  <c r="L134" i="46"/>
  <c r="L111" i="46"/>
  <c r="H120" i="76"/>
  <c r="H143" i="76"/>
  <c r="E120" i="76"/>
  <c r="E143" i="76"/>
  <c r="Q147" i="77"/>
  <c r="I117" i="77"/>
  <c r="I147" i="77" s="1"/>
  <c r="I115" i="76"/>
  <c r="I145" i="76" s="1"/>
  <c r="I94" i="74"/>
  <c r="I95" i="74" s="1"/>
  <c r="H95" i="74" s="1"/>
  <c r="G95" i="74" s="1"/>
  <c r="K126" i="77"/>
  <c r="J126" i="77" s="1"/>
  <c r="I126" i="77" s="1"/>
  <c r="G113" i="46"/>
  <c r="J135" i="46"/>
  <c r="J112" i="46"/>
  <c r="K145" i="76"/>
  <c r="K124" i="77"/>
  <c r="J124" i="77" s="1"/>
  <c r="I124" i="77" s="1"/>
  <c r="F123" i="77"/>
  <c r="N113" i="76"/>
  <c r="N121" i="76" s="1"/>
  <c r="O121" i="76"/>
  <c r="D112" i="46"/>
  <c r="E146" i="77"/>
  <c r="N147" i="77"/>
  <c r="F115" i="76"/>
  <c r="F94" i="74"/>
  <c r="N136" i="46"/>
  <c r="N113" i="46"/>
  <c r="J121" i="76"/>
  <c r="D147" i="77"/>
  <c r="I105" i="46"/>
  <c r="J113" i="46"/>
  <c r="J147" i="77"/>
  <c r="H112" i="46"/>
  <c r="R112" i="46"/>
  <c r="Q112" i="46" s="1"/>
  <c r="D125" i="76"/>
  <c r="N112" i="76"/>
  <c r="G114" i="77"/>
  <c r="G112" i="76"/>
  <c r="G103" i="46"/>
  <c r="G135" i="46" s="1"/>
  <c r="G74" i="74"/>
  <c r="F117" i="77"/>
  <c r="F147" i="77" s="1"/>
  <c r="I120" i="76"/>
  <c r="I143" i="76"/>
  <c r="D145" i="77"/>
  <c r="D122" i="77"/>
  <c r="M120" i="75"/>
  <c r="I84" i="46"/>
  <c r="I106" i="46" s="1"/>
  <c r="J95" i="46"/>
  <c r="J136" i="46"/>
  <c r="AZ84" i="46"/>
  <c r="L84" i="75"/>
  <c r="L117" i="75" s="1"/>
  <c r="Z75" i="75"/>
  <c r="AG75" i="75"/>
  <c r="V70" i="75"/>
  <c r="V58" i="75"/>
  <c r="U24" i="75"/>
  <c r="M29" i="47"/>
  <c r="X39" i="46"/>
  <c r="N47" i="47"/>
  <c r="N49" i="47" s="1"/>
  <c r="B11" i="68"/>
  <c r="F11" i="68"/>
  <c r="B24" i="80"/>
  <c r="F24" i="80" s="1"/>
  <c r="V81" i="75"/>
  <c r="V88" i="75"/>
  <c r="V83" i="75"/>
  <c r="V71" i="75"/>
  <c r="L116" i="75"/>
  <c r="L124" i="75" s="1"/>
  <c r="AY65" i="75"/>
  <c r="W65" i="75" s="1"/>
  <c r="S135" i="75"/>
  <c r="R135" i="75" s="1"/>
  <c r="V69" i="75"/>
  <c r="O120" i="75"/>
  <c r="I72" i="75"/>
  <c r="I138" i="75" s="1"/>
  <c r="O116" i="75"/>
  <c r="U87" i="75"/>
  <c r="M183" i="75"/>
  <c r="AS76" i="75"/>
  <c r="AS75" i="75"/>
  <c r="U78" i="75"/>
  <c r="V80" i="75"/>
  <c r="U81" i="75"/>
  <c r="V79" i="75"/>
  <c r="E116" i="75"/>
  <c r="E120" i="75"/>
  <c r="E152" i="75"/>
  <c r="X75" i="75"/>
  <c r="E115" i="75"/>
  <c r="U68" i="75"/>
  <c r="N115" i="75"/>
  <c r="S19" i="75"/>
  <c r="U37" i="75"/>
  <c r="F25" i="75"/>
  <c r="B55" i="78" s="1"/>
  <c r="U48" i="75"/>
  <c r="U34" i="75"/>
  <c r="R25" i="75"/>
  <c r="S43" i="75"/>
  <c r="S133" i="75" s="1"/>
  <c r="R133" i="75" s="1"/>
  <c r="Q133" i="75" s="1"/>
  <c r="P133" i="75" s="1"/>
  <c r="O133" i="75" s="1"/>
  <c r="N133" i="75" s="1"/>
  <c r="F133" i="75"/>
  <c r="E133" i="75" s="1"/>
  <c r="T31" i="75"/>
  <c r="U35" i="75"/>
  <c r="M29" i="66"/>
  <c r="L29" i="66" s="1"/>
  <c r="K29" i="66" s="1"/>
  <c r="J29" i="66" s="1"/>
  <c r="I29" i="66" s="1"/>
  <c r="H29" i="66" s="1"/>
  <c r="G29" i="66" s="1"/>
  <c r="F29" i="66" s="1"/>
  <c r="E29" i="66" s="1"/>
  <c r="U16" i="75"/>
  <c r="U17" i="75"/>
  <c r="U32" i="75"/>
  <c r="V66" i="75"/>
  <c r="H25" i="75"/>
  <c r="U41" i="75"/>
  <c r="I115" i="75"/>
  <c r="I123" i="75" s="1"/>
  <c r="R72" i="75"/>
  <c r="R138" i="75" s="1"/>
  <c r="U59" i="75"/>
  <c r="E113" i="75"/>
  <c r="E142" i="75" s="1"/>
  <c r="U20" i="75"/>
  <c r="U80" i="75"/>
  <c r="U83" i="75"/>
  <c r="U42" i="75"/>
  <c r="S31" i="75"/>
  <c r="B251" i="49"/>
  <c r="D25" i="75"/>
  <c r="D130" i="75" s="1"/>
  <c r="T13" i="75"/>
  <c r="N118" i="75"/>
  <c r="K118" i="75"/>
  <c r="S155" i="75"/>
  <c r="S154" i="75"/>
  <c r="S119" i="75"/>
  <c r="AP69" i="75"/>
  <c r="V56" i="75"/>
  <c r="E188" i="49"/>
  <c r="L47" i="46"/>
  <c r="L49" i="46" s="1"/>
  <c r="X29" i="77"/>
  <c r="X24" i="77"/>
  <c r="F116" i="75"/>
  <c r="F124" i="75" s="1"/>
  <c r="F120" i="75"/>
  <c r="Y75" i="75"/>
  <c r="E190" i="49"/>
  <c r="N47" i="46"/>
  <c r="N49" i="46" s="1"/>
  <c r="T92" i="75"/>
  <c r="S92" i="75" s="1"/>
  <c r="D118" i="75"/>
  <c r="M84" i="75"/>
  <c r="V64" i="75"/>
  <c r="F144" i="75"/>
  <c r="B135" i="49"/>
  <c r="B165" i="78" s="1"/>
  <c r="D165" i="78" s="1"/>
  <c r="E165" i="78" s="1"/>
  <c r="C14" i="49"/>
  <c r="B48" i="55"/>
  <c r="R139" i="46"/>
  <c r="V86" i="75"/>
  <c r="U56" i="75"/>
  <c r="U69" i="75"/>
  <c r="T19" i="75"/>
  <c r="I118" i="75"/>
  <c r="AY92" i="75"/>
  <c r="D38" i="46"/>
  <c r="B181" i="49"/>
  <c r="E121" i="46"/>
  <c r="E45" i="46"/>
  <c r="D115" i="75"/>
  <c r="D123" i="75" s="1"/>
  <c r="T62" i="75"/>
  <c r="E192" i="49"/>
  <c r="P47" i="46"/>
  <c r="S62" i="75"/>
  <c r="V63" i="75"/>
  <c r="J118" i="75"/>
  <c r="AZ92" i="75"/>
  <c r="B132" i="49"/>
  <c r="B162" i="78" s="1"/>
  <c r="D162" i="78" s="1"/>
  <c r="E162" i="78" s="1"/>
  <c r="C8" i="49"/>
  <c r="B49" i="32"/>
  <c r="O139" i="46"/>
  <c r="F84" i="75"/>
  <c r="D113" i="75"/>
  <c r="D127" i="77"/>
  <c r="V60" i="75"/>
  <c r="G118" i="75"/>
  <c r="E182" i="49"/>
  <c r="F47" i="46"/>
  <c r="F49" i="46" s="1"/>
  <c r="F139" i="46" s="1"/>
  <c r="B130" i="49"/>
  <c r="B160" i="78" s="1"/>
  <c r="D160" i="78" s="1"/>
  <c r="E160" i="78" s="1"/>
  <c r="C7" i="49"/>
  <c r="B48" i="32"/>
  <c r="M139" i="46"/>
  <c r="V13" i="75"/>
  <c r="J38" i="46"/>
  <c r="B187" i="49"/>
  <c r="K121" i="46"/>
  <c r="K45" i="46"/>
  <c r="U33" i="75"/>
  <c r="P183" i="75"/>
  <c r="D133" i="75"/>
  <c r="V61" i="75"/>
  <c r="V90" i="75"/>
  <c r="D72" i="75"/>
  <c r="P84" i="75"/>
  <c r="G41" i="77"/>
  <c r="H43" i="77"/>
  <c r="V45" i="46"/>
  <c r="V39" i="46"/>
  <c r="U39" i="46" s="1"/>
  <c r="E183" i="49"/>
  <c r="G47" i="46"/>
  <c r="G49" i="46" s="1"/>
  <c r="T43" i="75"/>
  <c r="I133" i="77"/>
  <c r="V89" i="75"/>
  <c r="V91" i="75"/>
  <c r="R43" i="74"/>
  <c r="Q43" i="74"/>
  <c r="P43" i="74"/>
  <c r="O43" i="74"/>
  <c r="N43" i="74"/>
  <c r="M43" i="74"/>
  <c r="L43" i="74"/>
  <c r="K43" i="74"/>
  <c r="J43" i="74"/>
  <c r="I43" i="74"/>
  <c r="H43" i="74"/>
  <c r="G43" i="74"/>
  <c r="F43" i="74"/>
  <c r="E43" i="74"/>
  <c r="D43" i="74"/>
  <c r="S43" i="74"/>
  <c r="R31" i="74"/>
  <c r="Q31" i="74"/>
  <c r="P31" i="74"/>
  <c r="O31" i="74"/>
  <c r="N31" i="74"/>
  <c r="M31" i="74"/>
  <c r="L31" i="74"/>
  <c r="K31" i="74"/>
  <c r="J31" i="74"/>
  <c r="I31" i="74"/>
  <c r="H31" i="74"/>
  <c r="G31" i="74"/>
  <c r="F31" i="74"/>
  <c r="E31" i="74"/>
  <c r="D31" i="74"/>
  <c r="R19" i="74"/>
  <c r="Q19" i="74"/>
  <c r="P19" i="74"/>
  <c r="O19" i="74"/>
  <c r="N19" i="74"/>
  <c r="M19" i="74"/>
  <c r="L19" i="74"/>
  <c r="K19" i="74"/>
  <c r="J19" i="74"/>
  <c r="I19" i="74"/>
  <c r="H19" i="74"/>
  <c r="G19" i="74"/>
  <c r="F19" i="74"/>
  <c r="E19" i="74"/>
  <c r="D19" i="74"/>
  <c r="R13" i="74"/>
  <c r="Q13" i="74"/>
  <c r="P13" i="74"/>
  <c r="O13" i="74"/>
  <c r="N13" i="74"/>
  <c r="M13" i="74"/>
  <c r="L13" i="74"/>
  <c r="K13" i="74"/>
  <c r="J13" i="74"/>
  <c r="I13" i="74"/>
  <c r="H13" i="74"/>
  <c r="G13" i="74"/>
  <c r="F13" i="74"/>
  <c r="E13" i="74"/>
  <c r="D13" i="74"/>
  <c r="E11" i="74"/>
  <c r="T25" i="44" l="1"/>
  <c r="T25" i="66"/>
  <c r="F272" i="49"/>
  <c r="D272" i="49"/>
  <c r="D273" i="49" s="1"/>
  <c r="Q135" i="77"/>
  <c r="P135" i="77" s="1"/>
  <c r="AA26" i="77"/>
  <c r="Z26" i="77" s="1"/>
  <c r="T26" i="77"/>
  <c r="T26" i="46"/>
  <c r="C8" i="81"/>
  <c r="C293" i="49"/>
  <c r="S29" i="46"/>
  <c r="S38" i="46" s="1"/>
  <c r="B271" i="49"/>
  <c r="B193" i="49"/>
  <c r="Q121" i="46"/>
  <c r="Z38" i="46"/>
  <c r="Q45" i="46"/>
  <c r="G130" i="75"/>
  <c r="Q134" i="46"/>
  <c r="Q135" i="46"/>
  <c r="K130" i="75"/>
  <c r="Q144" i="76"/>
  <c r="H146" i="77"/>
  <c r="H122" i="77"/>
  <c r="J130" i="75"/>
  <c r="F134" i="46"/>
  <c r="F111" i="46"/>
  <c r="F130" i="75"/>
  <c r="I130" i="75"/>
  <c r="R130" i="75"/>
  <c r="E130" i="49"/>
  <c r="Q94" i="75"/>
  <c r="J122" i="77"/>
  <c r="J144" i="76"/>
  <c r="J143" i="76"/>
  <c r="P120" i="76"/>
  <c r="D147" i="76"/>
  <c r="O120" i="76"/>
  <c r="D144" i="76"/>
  <c r="P146" i="77"/>
  <c r="F146" i="77"/>
  <c r="O135" i="46"/>
  <c r="D143" i="76"/>
  <c r="F145" i="77"/>
  <c r="E145" i="77" s="1"/>
  <c r="O138" i="46"/>
  <c r="G310" i="49" s="1"/>
  <c r="N146" i="77"/>
  <c r="D135" i="46"/>
  <c r="D111" i="46"/>
  <c r="B200" i="49" s="1"/>
  <c r="O134" i="46"/>
  <c r="I25" i="74"/>
  <c r="M130" i="75"/>
  <c r="N25" i="74"/>
  <c r="Y25" i="75"/>
  <c r="Y24" i="75" s="1"/>
  <c r="AZ84" i="75"/>
  <c r="J94" i="75"/>
  <c r="J95" i="75" s="1"/>
  <c r="P129" i="75"/>
  <c r="E132" i="49"/>
  <c r="R138" i="46"/>
  <c r="G313" i="49" s="1"/>
  <c r="R134" i="46"/>
  <c r="E130" i="75"/>
  <c r="Q129" i="75"/>
  <c r="L130" i="75"/>
  <c r="N129" i="75"/>
  <c r="O130" i="75"/>
  <c r="I135" i="46"/>
  <c r="I122" i="77"/>
  <c r="E129" i="75"/>
  <c r="J147" i="75"/>
  <c r="I16" i="80"/>
  <c r="M16" i="80" s="1"/>
  <c r="B47" i="32"/>
  <c r="G147" i="75"/>
  <c r="R135" i="46"/>
  <c r="P136" i="75"/>
  <c r="I146" i="77"/>
  <c r="J136" i="75"/>
  <c r="J142" i="75"/>
  <c r="AZ72" i="75"/>
  <c r="N142" i="75"/>
  <c r="N143" i="75"/>
  <c r="J114" i="75"/>
  <c r="J122" i="75" s="1"/>
  <c r="H139" i="75"/>
  <c r="J139" i="75"/>
  <c r="I129" i="75"/>
  <c r="S29" i="66"/>
  <c r="T29" i="44" s="1"/>
  <c r="E125" i="76"/>
  <c r="F95" i="74"/>
  <c r="E95" i="74" s="1"/>
  <c r="D95" i="74" s="1"/>
  <c r="S94" i="74" s="1"/>
  <c r="S95" i="74" s="1"/>
  <c r="H111" i="46"/>
  <c r="H134" i="46"/>
  <c r="S31" i="74"/>
  <c r="G25" i="74"/>
  <c r="F25" i="74" s="1"/>
  <c r="S13" i="74"/>
  <c r="L139" i="75"/>
  <c r="K117" i="75"/>
  <c r="K147" i="75" s="1"/>
  <c r="E114" i="75"/>
  <c r="E122" i="75" s="1"/>
  <c r="E139" i="75"/>
  <c r="E136" i="75"/>
  <c r="G94" i="75"/>
  <c r="G29" i="75"/>
  <c r="Q136" i="75"/>
  <c r="Q114" i="75"/>
  <c r="Q146" i="75" s="1"/>
  <c r="Q141" i="75"/>
  <c r="Q143" i="75"/>
  <c r="P139" i="75"/>
  <c r="G142" i="75"/>
  <c r="R142" i="75"/>
  <c r="H136" i="75"/>
  <c r="P114" i="75"/>
  <c r="P146" i="75" s="1"/>
  <c r="H114" i="75"/>
  <c r="H146" i="75" s="1"/>
  <c r="M29" i="75"/>
  <c r="X32" i="75"/>
  <c r="W32" i="75" s="1"/>
  <c r="V32" i="75" s="1"/>
  <c r="M129" i="75"/>
  <c r="L129" i="75" s="1"/>
  <c r="K29" i="75"/>
  <c r="X25" i="75"/>
  <c r="X24" i="75" s="1"/>
  <c r="L29" i="75"/>
  <c r="P130" i="75"/>
  <c r="F114" i="75"/>
  <c r="F146" i="75" s="1"/>
  <c r="F136" i="75"/>
  <c r="N139" i="75"/>
  <c r="N138" i="75"/>
  <c r="N136" i="75"/>
  <c r="L141" i="75"/>
  <c r="N114" i="75"/>
  <c r="N145" i="75" s="1"/>
  <c r="I143" i="75"/>
  <c r="F139" i="75"/>
  <c r="I141" i="75"/>
  <c r="L142" i="75"/>
  <c r="J29" i="75"/>
  <c r="I29" i="75" s="1"/>
  <c r="K129" i="75"/>
  <c r="J129" i="75" s="1"/>
  <c r="O29" i="75"/>
  <c r="P29" i="75"/>
  <c r="O129" i="75"/>
  <c r="Q29" i="75"/>
  <c r="Z25" i="75"/>
  <c r="Z24" i="75" s="1"/>
  <c r="Q130" i="75"/>
  <c r="M25" i="74"/>
  <c r="H25" i="74"/>
  <c r="E25" i="74"/>
  <c r="L25" i="74"/>
  <c r="K25" i="74" s="1"/>
  <c r="J25" i="74" s="1"/>
  <c r="S19" i="74"/>
  <c r="O136" i="75"/>
  <c r="F143" i="75"/>
  <c r="L114" i="75"/>
  <c r="L145" i="75" s="1"/>
  <c r="G114" i="75"/>
  <c r="G146" i="75" s="1"/>
  <c r="N29" i="75"/>
  <c r="L136" i="75"/>
  <c r="G136" i="75"/>
  <c r="I117" i="75"/>
  <c r="I147" i="75" s="1"/>
  <c r="P142" i="75"/>
  <c r="G139" i="75"/>
  <c r="H143" i="75"/>
  <c r="O114" i="75"/>
  <c r="O122" i="75" s="1"/>
  <c r="O139" i="75"/>
  <c r="N130" i="75"/>
  <c r="P141" i="75"/>
  <c r="F142" i="75"/>
  <c r="P145" i="76"/>
  <c r="O145" i="76" s="1"/>
  <c r="N145" i="76" s="1"/>
  <c r="M145" i="76" s="1"/>
  <c r="L145" i="76" s="1"/>
  <c r="L94" i="75"/>
  <c r="J124" i="75"/>
  <c r="I124" i="75" s="1"/>
  <c r="P147" i="77"/>
  <c r="O147" i="77" s="1"/>
  <c r="E143" i="75"/>
  <c r="U57" i="75"/>
  <c r="V57" i="75"/>
  <c r="O124" i="75"/>
  <c r="N124" i="75" s="1"/>
  <c r="O143" i="75"/>
  <c r="O141" i="75"/>
  <c r="R129" i="75"/>
  <c r="S25" i="75"/>
  <c r="S130" i="75" s="1"/>
  <c r="U13" i="75"/>
  <c r="U43" i="75"/>
  <c r="U31" i="75"/>
  <c r="G145" i="77"/>
  <c r="G122" i="77"/>
  <c r="N143" i="76"/>
  <c r="N120" i="76"/>
  <c r="N144" i="76"/>
  <c r="G120" i="76"/>
  <c r="F125" i="76"/>
  <c r="I127" i="77"/>
  <c r="G112" i="46"/>
  <c r="I121" i="76"/>
  <c r="R121" i="76"/>
  <c r="R116" i="46"/>
  <c r="Q116" i="46" s="1"/>
  <c r="D25" i="74"/>
  <c r="G111" i="46"/>
  <c r="G134" i="46"/>
  <c r="E123" i="77"/>
  <c r="F145" i="76"/>
  <c r="E145" i="76" s="1"/>
  <c r="D145" i="76" s="1"/>
  <c r="J116" i="46"/>
  <c r="P136" i="46"/>
  <c r="P113" i="46"/>
  <c r="O113" i="46" s="1"/>
  <c r="G144" i="76"/>
  <c r="G143" i="76"/>
  <c r="I113" i="46"/>
  <c r="M105" i="46"/>
  <c r="F105" i="46"/>
  <c r="G146" i="77"/>
  <c r="G123" i="77"/>
  <c r="J127" i="77"/>
  <c r="I94" i="46"/>
  <c r="I136" i="46"/>
  <c r="AY84" i="46"/>
  <c r="AZ94" i="46"/>
  <c r="L29" i="47"/>
  <c r="M38" i="47"/>
  <c r="M45" i="47" s="1"/>
  <c r="F12" i="68"/>
  <c r="B12" i="68"/>
  <c r="F129" i="75"/>
  <c r="B15" i="68"/>
  <c r="F15" i="68"/>
  <c r="E141" i="75"/>
  <c r="I136" i="75"/>
  <c r="I139" i="75"/>
  <c r="I114" i="75"/>
  <c r="I122" i="75" s="1"/>
  <c r="AY72" i="75"/>
  <c r="AO75" i="75"/>
  <c r="P117" i="75"/>
  <c r="P147" i="75" s="1"/>
  <c r="E124" i="75"/>
  <c r="D124" i="75" s="1"/>
  <c r="R139" i="75"/>
  <c r="Q139" i="75" s="1"/>
  <c r="R114" i="75"/>
  <c r="U19" i="75"/>
  <c r="W25" i="75"/>
  <c r="H130" i="75"/>
  <c r="H29" i="75"/>
  <c r="H129" i="75"/>
  <c r="G129" i="75" s="1"/>
  <c r="F29" i="75"/>
  <c r="E29" i="75" s="1"/>
  <c r="B123" i="49"/>
  <c r="B153" i="78" s="1"/>
  <c r="D153" i="78" s="1"/>
  <c r="E153" i="78" s="1"/>
  <c r="C5" i="49"/>
  <c r="F138" i="46"/>
  <c r="G301" i="49" s="1"/>
  <c r="B131" i="49"/>
  <c r="B161" i="78" s="1"/>
  <c r="D161" i="78" s="1"/>
  <c r="E161" i="78" s="1"/>
  <c r="C3" i="49"/>
  <c r="B43" i="32"/>
  <c r="N139" i="46"/>
  <c r="N138" i="46"/>
  <c r="G309" i="49" s="1"/>
  <c r="E187" i="49"/>
  <c r="K47" i="46"/>
  <c r="K49" i="46" s="1"/>
  <c r="F123" i="75"/>
  <c r="P49" i="46"/>
  <c r="M117" i="75"/>
  <c r="M147" i="75" s="1"/>
  <c r="L147" i="75" s="1"/>
  <c r="M94" i="75"/>
  <c r="V92" i="75"/>
  <c r="U92" i="75" s="1"/>
  <c r="S118" i="75"/>
  <c r="R118" i="75" s="1"/>
  <c r="F118" i="75"/>
  <c r="E181" i="49"/>
  <c r="E47" i="46"/>
  <c r="E49" i="46" s="1"/>
  <c r="V25" i="75"/>
  <c r="D142" i="75"/>
  <c r="D143" i="75"/>
  <c r="C385" i="49"/>
  <c r="B310" i="49"/>
  <c r="B129" i="49"/>
  <c r="B159" i="78" s="1"/>
  <c r="D159" i="78" s="1"/>
  <c r="E159" i="78" s="1"/>
  <c r="C6" i="49"/>
  <c r="B46" i="32"/>
  <c r="L139" i="46"/>
  <c r="L138" i="46"/>
  <c r="G307" i="49" s="1"/>
  <c r="F119" i="46"/>
  <c r="B238" i="49" s="1"/>
  <c r="U62" i="75"/>
  <c r="C94" i="75"/>
  <c r="H129" i="77"/>
  <c r="X43" i="77"/>
  <c r="V62" i="75"/>
  <c r="D136" i="75"/>
  <c r="D139" i="75"/>
  <c r="D114" i="75"/>
  <c r="D146" i="75" s="1"/>
  <c r="D95" i="75"/>
  <c r="F117" i="75"/>
  <c r="E117" i="75" s="1"/>
  <c r="F94" i="75"/>
  <c r="H133" i="77"/>
  <c r="V75" i="75"/>
  <c r="T25" i="75"/>
  <c r="D29" i="75"/>
  <c r="B124" i="49"/>
  <c r="B154" i="78" s="1"/>
  <c r="C9" i="49"/>
  <c r="B50" i="32"/>
  <c r="G139" i="46"/>
  <c r="G138" i="46"/>
  <c r="O84" i="75"/>
  <c r="P94" i="75"/>
  <c r="C383" i="49"/>
  <c r="B308" i="49"/>
  <c r="G43" i="77"/>
  <c r="I94" i="75"/>
  <c r="B180" i="49"/>
  <c r="D121" i="46"/>
  <c r="D45" i="46"/>
  <c r="C388" i="49"/>
  <c r="B313" i="49"/>
  <c r="D129" i="75"/>
  <c r="I38" i="46"/>
  <c r="B186" i="49"/>
  <c r="J121" i="46"/>
  <c r="J45" i="46"/>
  <c r="D141" i="75"/>
  <c r="D138" i="75"/>
  <c r="U26" i="77" l="1"/>
  <c r="E193" i="49"/>
  <c r="Q47" i="46"/>
  <c r="Q49" i="46" s="1"/>
  <c r="Z45" i="46"/>
  <c r="Z39" i="46"/>
  <c r="Y39" i="46" s="1"/>
  <c r="B273" i="49"/>
  <c r="E8" i="81"/>
  <c r="F8" i="81" s="1"/>
  <c r="C9" i="81"/>
  <c r="E9" i="81" s="1"/>
  <c r="F9" i="81" s="1"/>
  <c r="B196" i="49"/>
  <c r="S121" i="46"/>
  <c r="R121" i="46" s="1"/>
  <c r="S45" i="46"/>
  <c r="AB26" i="77"/>
  <c r="S135" i="77"/>
  <c r="I20" i="80"/>
  <c r="M20" i="80" s="1"/>
  <c r="K139" i="46"/>
  <c r="E123" i="49"/>
  <c r="S25" i="74"/>
  <c r="Y29" i="75"/>
  <c r="AZ94" i="75"/>
  <c r="E124" i="49"/>
  <c r="E129" i="49"/>
  <c r="E131" i="49"/>
  <c r="J145" i="75"/>
  <c r="J146" i="75"/>
  <c r="E146" i="75"/>
  <c r="H145" i="75"/>
  <c r="G145" i="75"/>
  <c r="R29" i="66"/>
  <c r="P122" i="75"/>
  <c r="H122" i="75"/>
  <c r="Q122" i="75"/>
  <c r="F122" i="75"/>
  <c r="L122" i="75"/>
  <c r="I34" i="80"/>
  <c r="M34" i="80" s="1"/>
  <c r="I22" i="80"/>
  <c r="M22" i="80" s="1"/>
  <c r="I33" i="80"/>
  <c r="I21" i="80"/>
  <c r="M21" i="80" s="1"/>
  <c r="X29" i="75"/>
  <c r="P145" i="75"/>
  <c r="N146" i="75"/>
  <c r="I127" i="75"/>
  <c r="S29" i="75"/>
  <c r="R29" i="75" s="1"/>
  <c r="T29" i="75" s="1"/>
  <c r="N122" i="75"/>
  <c r="G122" i="75"/>
  <c r="O146" i="75"/>
  <c r="L146" i="75"/>
  <c r="O145" i="75"/>
  <c r="I146" i="75"/>
  <c r="U25" i="75"/>
  <c r="S129" i="75"/>
  <c r="P116" i="46"/>
  <c r="O116" i="46" s="1"/>
  <c r="N116" i="46" s="1"/>
  <c r="B212" i="49"/>
  <c r="B210" i="49" s="1"/>
  <c r="B202" i="49" s="1"/>
  <c r="E105" i="46"/>
  <c r="D105" i="46" s="1"/>
  <c r="D113" i="46" s="1"/>
  <c r="D116" i="46" s="1"/>
  <c r="F113" i="46"/>
  <c r="M113" i="46"/>
  <c r="M136" i="46"/>
  <c r="I116" i="46"/>
  <c r="R25" i="74"/>
  <c r="Q25" i="74" s="1"/>
  <c r="P25" i="74" s="1"/>
  <c r="O25" i="74" s="1"/>
  <c r="I95" i="46"/>
  <c r="AY94" i="46"/>
  <c r="I145" i="75"/>
  <c r="D122" i="75"/>
  <c r="D145" i="75"/>
  <c r="L38" i="47"/>
  <c r="L45" i="47" s="1"/>
  <c r="M47" i="47"/>
  <c r="M49" i="47" s="1"/>
  <c r="B22" i="80"/>
  <c r="F22" i="80" s="1"/>
  <c r="B2" i="68"/>
  <c r="F2" i="68"/>
  <c r="B5" i="68"/>
  <c r="F5" i="68"/>
  <c r="R146" i="75"/>
  <c r="R122" i="75"/>
  <c r="W29" i="75"/>
  <c r="W24" i="75"/>
  <c r="D117" i="75"/>
  <c r="D147" i="75" s="1"/>
  <c r="E147" i="75"/>
  <c r="G133" i="77"/>
  <c r="G129" i="77"/>
  <c r="G44" i="77"/>
  <c r="E118" i="75"/>
  <c r="F145" i="75"/>
  <c r="B133" i="49"/>
  <c r="B163" i="78" s="1"/>
  <c r="C13" i="49"/>
  <c r="B46" i="55"/>
  <c r="P139" i="46"/>
  <c r="P138" i="46"/>
  <c r="G311" i="49" s="1"/>
  <c r="C384" i="49"/>
  <c r="B309" i="49"/>
  <c r="C376" i="49"/>
  <c r="B301" i="49"/>
  <c r="I123" i="49"/>
  <c r="E180" i="49"/>
  <c r="D47" i="46"/>
  <c r="B185" i="49"/>
  <c r="B195" i="49" s="1"/>
  <c r="I121" i="46"/>
  <c r="I45" i="46"/>
  <c r="AY94" i="75"/>
  <c r="I95" i="75"/>
  <c r="C382" i="49"/>
  <c r="B307" i="49"/>
  <c r="O117" i="75"/>
  <c r="O94" i="75"/>
  <c r="O95" i="75" s="1"/>
  <c r="N95" i="75" s="1"/>
  <c r="C95" i="75"/>
  <c r="V24" i="75"/>
  <c r="V29" i="75"/>
  <c r="Q118" i="75"/>
  <c r="Q145" i="75" s="1"/>
  <c r="R145" i="75"/>
  <c r="B118" i="49"/>
  <c r="C377" i="49"/>
  <c r="B302" i="49"/>
  <c r="B122" i="49"/>
  <c r="B152" i="78" s="1"/>
  <c r="D152" i="78" s="1"/>
  <c r="E152" i="78" s="1"/>
  <c r="C4" i="49"/>
  <c r="B44" i="32"/>
  <c r="E139" i="46"/>
  <c r="E138" i="46"/>
  <c r="G300" i="49" s="1"/>
  <c r="F147" i="75"/>
  <c r="Z26" i="75"/>
  <c r="Z29" i="75" s="1"/>
  <c r="E186" i="49"/>
  <c r="J47" i="46"/>
  <c r="J49" i="46" s="1"/>
  <c r="I19" i="80" s="1"/>
  <c r="M19" i="80" s="1"/>
  <c r="B128" i="49"/>
  <c r="B158" i="78" s="1"/>
  <c r="D158" i="78" s="1"/>
  <c r="E158" i="78" s="1"/>
  <c r="C12" i="49"/>
  <c r="B43" i="55"/>
  <c r="E123" i="75"/>
  <c r="E127" i="75" s="1"/>
  <c r="D127" i="75" s="1"/>
  <c r="F127" i="75"/>
  <c r="B197" i="49" l="1"/>
  <c r="S47" i="46"/>
  <c r="S49" i="46" s="1"/>
  <c r="S139" i="46" s="1"/>
  <c r="T139" i="44" s="1"/>
  <c r="E196" i="49"/>
  <c r="Q139" i="46"/>
  <c r="B134" i="49"/>
  <c r="B164" i="78" s="1"/>
  <c r="D164" i="78" s="1"/>
  <c r="E164" i="78" s="1"/>
  <c r="Q138" i="46"/>
  <c r="G312" i="49" s="1"/>
  <c r="C2" i="49"/>
  <c r="B45" i="32"/>
  <c r="E122" i="49"/>
  <c r="E128" i="49"/>
  <c r="E133" i="49"/>
  <c r="U29" i="75"/>
  <c r="M33" i="80"/>
  <c r="M36" i="80" s="1"/>
  <c r="I36" i="80"/>
  <c r="E113" i="46"/>
  <c r="E116" i="46" s="1"/>
  <c r="F116" i="46"/>
  <c r="L113" i="46"/>
  <c r="L116" i="46" s="1"/>
  <c r="E136" i="46"/>
  <c r="D136" i="46" s="1"/>
  <c r="J29" i="47"/>
  <c r="K45" i="47"/>
  <c r="L47" i="47"/>
  <c r="L49" i="47" s="1"/>
  <c r="B127" i="49"/>
  <c r="B157" i="78" s="1"/>
  <c r="D157" i="78" s="1"/>
  <c r="E157" i="78" s="1"/>
  <c r="C15" i="49"/>
  <c r="B49" i="55"/>
  <c r="J139" i="46"/>
  <c r="J138" i="46"/>
  <c r="G305" i="49" s="1"/>
  <c r="C386" i="49"/>
  <c r="B311" i="49"/>
  <c r="F133" i="77"/>
  <c r="E133" i="77" s="1"/>
  <c r="D133" i="77" s="1"/>
  <c r="C375" i="49"/>
  <c r="B300" i="49"/>
  <c r="R123" i="75"/>
  <c r="I122" i="49"/>
  <c r="J122" i="49" s="1"/>
  <c r="E185" i="49"/>
  <c r="E195" i="49" s="1"/>
  <c r="I47" i="46"/>
  <c r="H47" i="46" s="1"/>
  <c r="H49" i="46" s="1"/>
  <c r="I17" i="80" s="1"/>
  <c r="M17" i="80" s="1"/>
  <c r="D49" i="46"/>
  <c r="I15" i="80" s="1"/>
  <c r="W43" i="77"/>
  <c r="C381" i="49"/>
  <c r="B306" i="49"/>
  <c r="G74" i="75"/>
  <c r="N117" i="75"/>
  <c r="N147" i="75" s="1"/>
  <c r="O147" i="75"/>
  <c r="E145" i="75"/>
  <c r="E197" i="49" l="1"/>
  <c r="B52" i="55"/>
  <c r="C18" i="49"/>
  <c r="B137" i="49"/>
  <c r="B312" i="49"/>
  <c r="C387" i="49"/>
  <c r="E134" i="49"/>
  <c r="I134" i="49"/>
  <c r="J134" i="49" s="1"/>
  <c r="M15" i="80"/>
  <c r="I49" i="46"/>
  <c r="I29" i="47"/>
  <c r="J38" i="47"/>
  <c r="J45" i="47" s="1"/>
  <c r="B7" i="68"/>
  <c r="F7" i="68"/>
  <c r="K47" i="47"/>
  <c r="K49" i="47" s="1"/>
  <c r="C380" i="49"/>
  <c r="B305" i="49"/>
  <c r="B125" i="49"/>
  <c r="B155" i="78" s="1"/>
  <c r="D155" i="78" s="1"/>
  <c r="E155" i="78" s="1"/>
  <c r="C10" i="49"/>
  <c r="B44" i="55"/>
  <c r="H139" i="46"/>
  <c r="H138" i="46"/>
  <c r="G303" i="49" s="1"/>
  <c r="J123" i="49"/>
  <c r="I127" i="49"/>
  <c r="Q123" i="75"/>
  <c r="C389" i="49"/>
  <c r="B314" i="49"/>
  <c r="B121" i="49"/>
  <c r="B151" i="78" s="1"/>
  <c r="C16" i="49"/>
  <c r="B47" i="55"/>
  <c r="D139" i="46"/>
  <c r="B299" i="49" s="1"/>
  <c r="D138" i="46"/>
  <c r="G299" i="49" s="1"/>
  <c r="E125" i="49" l="1"/>
  <c r="I18" i="80"/>
  <c r="B45" i="55"/>
  <c r="B51" i="32" s="1"/>
  <c r="I139" i="46"/>
  <c r="B304" i="49" s="1"/>
  <c r="I138" i="46"/>
  <c r="G304" i="49" s="1"/>
  <c r="C11" i="49"/>
  <c r="C17" i="49" s="1"/>
  <c r="C19" i="49" s="1"/>
  <c r="B126" i="49"/>
  <c r="B156" i="78" s="1"/>
  <c r="D156" i="78" s="1"/>
  <c r="E156" i="78" s="1"/>
  <c r="B21" i="80"/>
  <c r="F21" i="80" s="1"/>
  <c r="F6" i="68"/>
  <c r="B6" i="68"/>
  <c r="I38" i="47"/>
  <c r="I45" i="47" s="1"/>
  <c r="J47" i="47"/>
  <c r="J49" i="47" s="1"/>
  <c r="J127" i="49"/>
  <c r="I121" i="49"/>
  <c r="J121" i="49" s="1"/>
  <c r="C378" i="49"/>
  <c r="B303" i="49"/>
  <c r="G302" i="49" s="1"/>
  <c r="P123" i="75"/>
  <c r="Q127" i="75"/>
  <c r="I125" i="49"/>
  <c r="J125" i="49" s="1"/>
  <c r="C374" i="49"/>
  <c r="F371" i="49" s="1"/>
  <c r="D371" i="49" s="1"/>
  <c r="E126" i="49" l="1"/>
  <c r="B136" i="49"/>
  <c r="M18" i="80"/>
  <c r="M24" i="80" s="1"/>
  <c r="I24" i="80"/>
  <c r="C379" i="49"/>
  <c r="G29" i="47"/>
  <c r="B20" i="80"/>
  <c r="F20" i="80" s="1"/>
  <c r="F8" i="68"/>
  <c r="B8" i="68"/>
  <c r="I47" i="47"/>
  <c r="I49" i="47" s="1"/>
  <c r="B52" i="32"/>
  <c r="B53" i="32" s="1"/>
  <c r="O123" i="75"/>
  <c r="P127" i="75"/>
  <c r="B138" i="49" l="1"/>
  <c r="F51" i="32"/>
  <c r="G38" i="47"/>
  <c r="G45" i="47" s="1"/>
  <c r="B19" i="80"/>
  <c r="F19" i="80" s="1"/>
  <c r="B16" i="68"/>
  <c r="F16" i="68"/>
  <c r="B50" i="55"/>
  <c r="F48" i="32"/>
  <c r="C48" i="32" s="1"/>
  <c r="F49" i="32"/>
  <c r="F45" i="32"/>
  <c r="F46" i="32"/>
  <c r="F50" i="32"/>
  <c r="F43" i="32"/>
  <c r="F44" i="32"/>
  <c r="F44" i="55"/>
  <c r="N123" i="75"/>
  <c r="O127" i="75"/>
  <c r="F29" i="47" l="1"/>
  <c r="B18" i="80"/>
  <c r="F18" i="80" s="1"/>
  <c r="B10" i="68"/>
  <c r="F10" i="68"/>
  <c r="G47" i="47"/>
  <c r="G49" i="47" s="1"/>
  <c r="B51" i="55"/>
  <c r="F47" i="32" s="1"/>
  <c r="F52" i="32" s="1"/>
  <c r="C52" i="32"/>
  <c r="C53" i="32" s="1"/>
  <c r="N127" i="75"/>
  <c r="F50" i="55" l="1"/>
  <c r="F45" i="55"/>
  <c r="E29" i="47"/>
  <c r="F38" i="47"/>
  <c r="F45" i="47" s="1"/>
  <c r="B9" i="68"/>
  <c r="F9" i="68"/>
  <c r="C50" i="55"/>
  <c r="G44" i="32"/>
  <c r="G43" i="32"/>
  <c r="G51" i="32"/>
  <c r="G50" i="32"/>
  <c r="G45" i="32"/>
  <c r="G46" i="32"/>
  <c r="G44" i="55"/>
  <c r="B53" i="55"/>
  <c r="F48" i="55"/>
  <c r="F43" i="55"/>
  <c r="F46" i="55"/>
  <c r="F49" i="55"/>
  <c r="F47" i="55"/>
  <c r="G48" i="32"/>
  <c r="G49" i="32"/>
  <c r="D29" i="47" l="1"/>
  <c r="E38" i="47"/>
  <c r="E45" i="47" s="1"/>
  <c r="B13" i="68"/>
  <c r="F13" i="68"/>
  <c r="F47" i="47"/>
  <c r="F51" i="55"/>
  <c r="C51" i="55"/>
  <c r="G48" i="55" s="1"/>
  <c r="I137" i="49"/>
  <c r="J137" i="49" s="1"/>
  <c r="I128" i="49"/>
  <c r="J128" i="49" s="1"/>
  <c r="I126" i="49"/>
  <c r="J126" i="49" s="1"/>
  <c r="I132" i="49"/>
  <c r="J132" i="49" s="1"/>
  <c r="I135" i="49"/>
  <c r="J135" i="49" s="1"/>
  <c r="G133" i="49"/>
  <c r="G124" i="49"/>
  <c r="C154" i="78" s="1"/>
  <c r="D154" i="78" s="1"/>
  <c r="E154" i="78" s="1"/>
  <c r="H121" i="75"/>
  <c r="I121" i="75" s="1"/>
  <c r="J121" i="75" s="1"/>
  <c r="K121" i="75" s="1"/>
  <c r="L121" i="75" s="1"/>
  <c r="M121" i="75" s="1"/>
  <c r="N121" i="75" s="1"/>
  <c r="O121" i="75" s="1"/>
  <c r="P121" i="75" s="1"/>
  <c r="Q121" i="75" s="1"/>
  <c r="R121" i="75" s="1"/>
  <c r="S121" i="75" s="1"/>
  <c r="E121" i="75"/>
  <c r="F121" i="75" s="1"/>
  <c r="G121" i="75" s="1"/>
  <c r="I131" i="49"/>
  <c r="J131" i="49" s="1"/>
  <c r="I129" i="49"/>
  <c r="J129" i="49" s="1"/>
  <c r="I130" i="49"/>
  <c r="J130" i="49" s="1"/>
  <c r="O15" i="77"/>
  <c r="O16" i="77"/>
  <c r="O17" i="77"/>
  <c r="O21" i="77"/>
  <c r="O22" i="77"/>
  <c r="O23" i="77"/>
  <c r="O24" i="77"/>
  <c r="P15" i="77"/>
  <c r="P16" i="77"/>
  <c r="P17" i="77"/>
  <c r="P21" i="77"/>
  <c r="P22" i="77"/>
  <c r="P23" i="77"/>
  <c r="P24" i="77"/>
  <c r="Q15" i="77"/>
  <c r="Q16" i="77"/>
  <c r="Q17" i="77"/>
  <c r="Q21" i="77"/>
  <c r="Q22" i="77"/>
  <c r="Q23" i="77"/>
  <c r="Q24" i="77"/>
  <c r="R15" i="77"/>
  <c r="R16" i="77"/>
  <c r="R17" i="77"/>
  <c r="R21" i="77"/>
  <c r="R22" i="77"/>
  <c r="R23" i="77"/>
  <c r="R24" i="77"/>
  <c r="E11" i="75"/>
  <c r="F11" i="75" s="1"/>
  <c r="D38" i="75"/>
  <c r="D45" i="75" s="1"/>
  <c r="E38" i="75"/>
  <c r="E132" i="75" s="1"/>
  <c r="F38" i="75"/>
  <c r="F45" i="75" s="1"/>
  <c r="F47" i="75" s="1"/>
  <c r="F49" i="75" s="1"/>
  <c r="G38" i="75"/>
  <c r="G45" i="75" s="1"/>
  <c r="G47" i="75" s="1"/>
  <c r="G49" i="75" s="1"/>
  <c r="H38" i="75"/>
  <c r="H45" i="75" s="1"/>
  <c r="H47" i="75" s="1"/>
  <c r="H49" i="75" s="1"/>
  <c r="I38" i="75"/>
  <c r="I45" i="75" s="1"/>
  <c r="I47" i="75" s="1"/>
  <c r="I49" i="75" s="1"/>
  <c r="J38" i="75"/>
  <c r="J45" i="75" s="1"/>
  <c r="J47" i="75" s="1"/>
  <c r="J49" i="75" s="1"/>
  <c r="K38" i="75"/>
  <c r="K45" i="75" s="1"/>
  <c r="K47" i="75" s="1"/>
  <c r="K49" i="75" s="1"/>
  <c r="L38" i="75"/>
  <c r="L45" i="75" s="1"/>
  <c r="L47" i="75" s="1"/>
  <c r="L49" i="75" s="1"/>
  <c r="M38" i="75"/>
  <c r="M45" i="75" s="1"/>
  <c r="M47" i="75" s="1"/>
  <c r="M49" i="75" s="1"/>
  <c r="N38" i="75"/>
  <c r="N45" i="75" s="1"/>
  <c r="N47" i="75" s="1"/>
  <c r="N49" i="75" s="1"/>
  <c r="O38" i="75"/>
  <c r="Y38" i="75" s="1"/>
  <c r="P38" i="75"/>
  <c r="P45" i="75" s="1"/>
  <c r="P47" i="75" s="1"/>
  <c r="P49" i="75" s="1"/>
  <c r="Q38" i="75"/>
  <c r="Q45" i="75" s="1"/>
  <c r="Q47" i="75" s="1"/>
  <c r="Q49" i="75" s="1"/>
  <c r="R38" i="75"/>
  <c r="R45" i="75" s="1"/>
  <c r="R47" i="75" s="1"/>
  <c r="R49" i="75" s="1"/>
  <c r="Z46" i="75"/>
  <c r="E121" i="77"/>
  <c r="F121" i="77" s="1"/>
  <c r="G121" i="77" s="1"/>
  <c r="H121" i="77" s="1"/>
  <c r="I121" i="77" s="1"/>
  <c r="J121" i="77" s="1"/>
  <c r="K121" i="77" s="1"/>
  <c r="L121" i="77" s="1"/>
  <c r="M121" i="77" s="1"/>
  <c r="Z48" i="75"/>
  <c r="Y46" i="75"/>
  <c r="X46" i="75"/>
  <c r="W46" i="75"/>
  <c r="V38" i="75"/>
  <c r="V45" i="75" s="1"/>
  <c r="V46" i="75"/>
  <c r="S38" i="75"/>
  <c r="S45" i="75" s="1"/>
  <c r="S47" i="75" s="1"/>
  <c r="S49" i="75" s="1"/>
  <c r="E53" i="75"/>
  <c r="F53" i="75" s="1"/>
  <c r="E11" i="66"/>
  <c r="F11" i="66" s="1"/>
  <c r="E11" i="77"/>
  <c r="F11" i="77" s="1"/>
  <c r="Y48" i="75"/>
  <c r="W48" i="75"/>
  <c r="V48" i="75"/>
  <c r="U39" i="75"/>
  <c r="X48" i="75"/>
  <c r="Z44" i="75"/>
  <c r="Y44" i="75"/>
  <c r="X44" i="75"/>
  <c r="W44" i="75"/>
  <c r="V44" i="75"/>
  <c r="U44" i="75"/>
  <c r="E110" i="46"/>
  <c r="F110" i="46" s="1"/>
  <c r="E11" i="47"/>
  <c r="F11" i="47" s="1"/>
  <c r="E11" i="46"/>
  <c r="F11" i="46" s="1"/>
  <c r="E30" i="77"/>
  <c r="L30" i="77"/>
  <c r="N30" i="77"/>
  <c r="O41" i="77"/>
  <c r="P41" i="77"/>
  <c r="P43" i="77" s="1"/>
  <c r="P133" i="77" s="1"/>
  <c r="Q41" i="77"/>
  <c r="Q43" i="77" s="1"/>
  <c r="R41" i="77"/>
  <c r="Q46" i="77"/>
  <c r="AA46" i="77" s="1"/>
  <c r="O48" i="77"/>
  <c r="P48" i="77"/>
  <c r="R48" i="77"/>
  <c r="Q48" i="77"/>
  <c r="AA48" i="77" s="1"/>
  <c r="M46" i="77"/>
  <c r="N46" i="77"/>
  <c r="O46" i="77"/>
  <c r="Z46" i="77" s="1"/>
  <c r="P46" i="77"/>
  <c r="R46" i="77"/>
  <c r="E53" i="46"/>
  <c r="F53" i="46" s="1"/>
  <c r="E53" i="44"/>
  <c r="F53" i="44" s="1"/>
  <c r="E11" i="45"/>
  <c r="F11" i="45" s="1"/>
  <c r="E36" i="76"/>
  <c r="E130" i="76" s="1"/>
  <c r="F36" i="76"/>
  <c r="F130" i="76" s="1"/>
  <c r="H36" i="76"/>
  <c r="H43" i="76" s="1"/>
  <c r="H45" i="76" s="1"/>
  <c r="H47" i="76" s="1"/>
  <c r="I36" i="76"/>
  <c r="I43" i="76" s="1"/>
  <c r="I45" i="76" s="1"/>
  <c r="I47" i="76" s="1"/>
  <c r="J36" i="76"/>
  <c r="J130" i="76" s="1"/>
  <c r="K36" i="76"/>
  <c r="K43" i="76" s="1"/>
  <c r="K45" i="76" s="1"/>
  <c r="K47" i="76" s="1"/>
  <c r="L36" i="76"/>
  <c r="X36" i="76" s="1"/>
  <c r="M36" i="76"/>
  <c r="M43" i="76" s="1"/>
  <c r="M45" i="76" s="1"/>
  <c r="M47" i="76" s="1"/>
  <c r="N36" i="76"/>
  <c r="N130" i="76" s="1"/>
  <c r="O36" i="76"/>
  <c r="Y36" i="76" s="1"/>
  <c r="P36" i="76"/>
  <c r="P43" i="76" s="1"/>
  <c r="P45" i="76" s="1"/>
  <c r="P47" i="76" s="1"/>
  <c r="Q36" i="76"/>
  <c r="Q43" i="76" s="1"/>
  <c r="Q45" i="76" s="1"/>
  <c r="Q47" i="76" s="1"/>
  <c r="R36" i="76"/>
  <c r="R43" i="76" s="1"/>
  <c r="R45" i="76" s="1"/>
  <c r="R47" i="76" s="1"/>
  <c r="S36" i="76"/>
  <c r="S130" i="76" s="1"/>
  <c r="E53" i="45"/>
  <c r="F53" i="45" s="1"/>
  <c r="N93" i="76"/>
  <c r="O90" i="76"/>
  <c r="O116" i="76" s="1"/>
  <c r="P90" i="76"/>
  <c r="P92" i="76" s="1"/>
  <c r="P93" i="76" s="1"/>
  <c r="Q90" i="76"/>
  <c r="Q92" i="76" s="1"/>
  <c r="Q93" i="76" s="1"/>
  <c r="R90" i="76"/>
  <c r="R116" i="76" s="1"/>
  <c r="R143" i="76" s="1"/>
  <c r="E119" i="76"/>
  <c r="F119" i="76" s="1"/>
  <c r="G119" i="76" s="1"/>
  <c r="H119" i="76" s="1"/>
  <c r="I119" i="76" s="1"/>
  <c r="J119" i="76" s="1"/>
  <c r="K119" i="76" s="1"/>
  <c r="L119" i="76" s="1"/>
  <c r="M119" i="76" s="1"/>
  <c r="S90" i="76"/>
  <c r="E11" i="76"/>
  <c r="F11" i="76" s="1"/>
  <c r="V36" i="76"/>
  <c r="V43" i="76" s="1"/>
  <c r="V45" i="76" s="1"/>
  <c r="V47" i="76" s="1"/>
  <c r="V48" i="76" s="1"/>
  <c r="E120" i="45"/>
  <c r="F120" i="45" s="1"/>
  <c r="E51" i="76"/>
  <c r="F51" i="76" s="1"/>
  <c r="G51" i="76" s="1"/>
  <c r="H51" i="76" s="1"/>
  <c r="I51" i="76" s="1"/>
  <c r="J51" i="76" s="1"/>
  <c r="K51" i="76" s="1"/>
  <c r="L51" i="76" s="1"/>
  <c r="M51" i="76" s="1"/>
  <c r="U37" i="76"/>
  <c r="G36" i="76"/>
  <c r="E53" i="77"/>
  <c r="F53" i="77" s="1"/>
  <c r="L38" i="77"/>
  <c r="L45" i="77" s="1"/>
  <c r="L47" i="77" s="1"/>
  <c r="L49" i="77" s="1"/>
  <c r="H38" i="77"/>
  <c r="X38" i="77" s="1"/>
  <c r="X39" i="77" s="1"/>
  <c r="W38" i="77"/>
  <c r="W45" i="77" s="1"/>
  <c r="W47" i="77" s="1"/>
  <c r="D38" i="77"/>
  <c r="D45" i="77" s="1"/>
  <c r="D47" i="77" s="1"/>
  <c r="E38" i="77"/>
  <c r="E45" i="77" s="1"/>
  <c r="E47" i="77" s="1"/>
  <c r="E49" i="77" s="1"/>
  <c r="F38" i="77"/>
  <c r="F45" i="77" s="1"/>
  <c r="F47" i="77" s="1"/>
  <c r="F49" i="77" s="1"/>
  <c r="G38" i="77"/>
  <c r="G45" i="77" s="1"/>
  <c r="G47" i="77" s="1"/>
  <c r="G49" i="77" s="1"/>
  <c r="I38" i="77"/>
  <c r="I45" i="77" s="1"/>
  <c r="I47" i="77" s="1"/>
  <c r="I49" i="77" s="1"/>
  <c r="J38" i="77"/>
  <c r="J45" i="77" s="1"/>
  <c r="J47" i="77" s="1"/>
  <c r="J49" i="77" s="1"/>
  <c r="K38" i="77"/>
  <c r="K45" i="77" s="1"/>
  <c r="K47" i="77" s="1"/>
  <c r="K49" i="77" s="1"/>
  <c r="M38" i="77"/>
  <c r="M132" i="77" s="1"/>
  <c r="N38" i="77"/>
  <c r="N132" i="77" s="1"/>
  <c r="L39" i="77"/>
  <c r="N39" i="77"/>
  <c r="Y48" i="77"/>
  <c r="X48" i="77"/>
  <c r="Y44" i="77"/>
  <c r="X44" i="77"/>
  <c r="W44" i="77"/>
  <c r="T44" i="77"/>
  <c r="U44" i="77" s="1"/>
  <c r="W48" i="77"/>
  <c r="N122" i="77"/>
  <c r="N123" i="77"/>
  <c r="N127" i="77" s="1"/>
  <c r="R147" i="77"/>
  <c r="I7" i="32"/>
  <c r="I10" i="32"/>
  <c r="J10" i="32" s="1"/>
  <c r="I19" i="32"/>
  <c r="J19" i="32" s="1"/>
  <c r="I23" i="32"/>
  <c r="I18" i="32"/>
  <c r="J18" i="32" s="1"/>
  <c r="I32" i="32"/>
  <c r="J32" i="32" s="1"/>
  <c r="I5" i="55"/>
  <c r="J5" i="55" s="1"/>
  <c r="C37" i="55"/>
  <c r="M39" i="49"/>
  <c r="O57" i="49"/>
  <c r="P57" i="49" s="1"/>
  <c r="M59" i="49"/>
  <c r="D151" i="78" l="1"/>
  <c r="E151" i="78" s="1"/>
  <c r="C163" i="78"/>
  <c r="D163" i="78" s="1"/>
  <c r="E163" i="78" s="1"/>
  <c r="G136" i="49"/>
  <c r="M136" i="49" s="1"/>
  <c r="S22" i="77"/>
  <c r="S46" i="77"/>
  <c r="G53" i="77"/>
  <c r="H53" i="77" s="1"/>
  <c r="G53" i="44"/>
  <c r="H53" i="44" s="1"/>
  <c r="I53" i="44" s="1"/>
  <c r="J53" i="44" s="1"/>
  <c r="K53" i="44" s="1"/>
  <c r="L53" i="44" s="1"/>
  <c r="M53" i="44" s="1"/>
  <c r="N53" i="44" s="1"/>
  <c r="O53" i="44" s="1"/>
  <c r="P53" i="44" s="1"/>
  <c r="Q53" i="44" s="1"/>
  <c r="R53" i="44" s="1"/>
  <c r="S53" i="44" s="1"/>
  <c r="G53" i="46"/>
  <c r="H53" i="46" s="1"/>
  <c r="I53" i="46" s="1"/>
  <c r="J53" i="46" s="1"/>
  <c r="K53" i="46" s="1"/>
  <c r="L53" i="46" s="1"/>
  <c r="M53" i="46" s="1"/>
  <c r="N53" i="46" s="1"/>
  <c r="O53" i="46" s="1"/>
  <c r="P53" i="46" s="1"/>
  <c r="Q53" i="46" s="1"/>
  <c r="R53" i="46" s="1"/>
  <c r="S53" i="46" s="1"/>
  <c r="G110" i="46"/>
  <c r="H110" i="46" s="1"/>
  <c r="I110" i="46" s="1"/>
  <c r="J110" i="46" s="1"/>
  <c r="K110" i="46" s="1"/>
  <c r="L110" i="46" s="1"/>
  <c r="M110" i="46" s="1"/>
  <c r="N110" i="46" s="1"/>
  <c r="O110" i="46" s="1"/>
  <c r="P110" i="46" s="1"/>
  <c r="Q110" i="46" s="1"/>
  <c r="R110" i="46" s="1"/>
  <c r="S110" i="46" s="1"/>
  <c r="G53" i="75"/>
  <c r="H53" i="75" s="1"/>
  <c r="I53" i="75" s="1"/>
  <c r="J53" i="75" s="1"/>
  <c r="K53" i="75" s="1"/>
  <c r="L53" i="75" s="1"/>
  <c r="M53" i="75" s="1"/>
  <c r="N53" i="75" s="1"/>
  <c r="O53" i="75" s="1"/>
  <c r="P53" i="75" s="1"/>
  <c r="Q53" i="75" s="1"/>
  <c r="R53" i="75" s="1"/>
  <c r="S53" i="75" s="1"/>
  <c r="S41" i="77"/>
  <c r="S43" i="77" s="1"/>
  <c r="S133" i="77" s="1"/>
  <c r="S15" i="77"/>
  <c r="S48" i="77"/>
  <c r="S21" i="77"/>
  <c r="S24" i="77"/>
  <c r="S23" i="77"/>
  <c r="S17" i="77"/>
  <c r="S16" i="77"/>
  <c r="G11" i="46"/>
  <c r="H11" i="46" s="1"/>
  <c r="I11" i="46" s="1"/>
  <c r="J11" i="46" s="1"/>
  <c r="K11" i="46" s="1"/>
  <c r="L11" i="46" s="1"/>
  <c r="M11" i="46" s="1"/>
  <c r="N11" i="46" s="1"/>
  <c r="O11" i="46" s="1"/>
  <c r="P11" i="46" s="1"/>
  <c r="Q11" i="46" s="1"/>
  <c r="R11" i="46" s="1"/>
  <c r="S11" i="46" s="1"/>
  <c r="G11" i="47"/>
  <c r="H11" i="47" s="1"/>
  <c r="I11" i="47" s="1"/>
  <c r="J11" i="47" s="1"/>
  <c r="K11" i="47" s="1"/>
  <c r="L11" i="47" s="1"/>
  <c r="M11" i="47" s="1"/>
  <c r="N11" i="47" s="1"/>
  <c r="O11" i="47" s="1"/>
  <c r="P11" i="47" s="1"/>
  <c r="Q11" i="47" s="1"/>
  <c r="R11" i="47" s="1"/>
  <c r="S11" i="47" s="1"/>
  <c r="G11" i="75"/>
  <c r="H11" i="75" s="1"/>
  <c r="I11" i="75" s="1"/>
  <c r="J11" i="75" s="1"/>
  <c r="K11" i="75" s="1"/>
  <c r="L11" i="75" s="1"/>
  <c r="M11" i="75" s="1"/>
  <c r="N11" i="75" s="1"/>
  <c r="O11" i="75" s="1"/>
  <c r="P11" i="75" s="1"/>
  <c r="Q11" i="75" s="1"/>
  <c r="R11" i="75" s="1"/>
  <c r="S11" i="75" s="1"/>
  <c r="G53" i="45"/>
  <c r="H53" i="45" s="1"/>
  <c r="I53" i="45" s="1"/>
  <c r="J53" i="45" s="1"/>
  <c r="K53" i="45" s="1"/>
  <c r="L53" i="45" s="1"/>
  <c r="M53" i="45" s="1"/>
  <c r="N53" i="45" s="1"/>
  <c r="O53" i="45" s="1"/>
  <c r="P53" i="45" s="1"/>
  <c r="Q53" i="45" s="1"/>
  <c r="R53" i="45" s="1"/>
  <c r="S53" i="45" s="1"/>
  <c r="U53" i="45" s="1"/>
  <c r="G11" i="76"/>
  <c r="H11" i="76" s="1"/>
  <c r="I11" i="76" s="1"/>
  <c r="J11" i="76" s="1"/>
  <c r="K11" i="76" s="1"/>
  <c r="L11" i="76" s="1"/>
  <c r="M11" i="76" s="1"/>
  <c r="N11" i="76" s="1"/>
  <c r="O11" i="76" s="1"/>
  <c r="P11" i="76" s="1"/>
  <c r="Q11" i="76" s="1"/>
  <c r="R11" i="76" s="1"/>
  <c r="S11" i="76" s="1"/>
  <c r="G11" i="45"/>
  <c r="H11" i="45" s="1"/>
  <c r="I11" i="45" s="1"/>
  <c r="J11" i="45" s="1"/>
  <c r="K11" i="45" s="1"/>
  <c r="L11" i="45" s="1"/>
  <c r="M11" i="45" s="1"/>
  <c r="N11" i="45" s="1"/>
  <c r="O11" i="45" s="1"/>
  <c r="P11" i="45" s="1"/>
  <c r="Q11" i="45" s="1"/>
  <c r="R11" i="45" s="1"/>
  <c r="S11" i="45" s="1"/>
  <c r="G11" i="77"/>
  <c r="H11" i="77" s="1"/>
  <c r="I11" i="77" s="1"/>
  <c r="J11" i="77" s="1"/>
  <c r="K11" i="77" s="1"/>
  <c r="L11" i="77" s="1"/>
  <c r="M11" i="77" s="1"/>
  <c r="N11" i="77" s="1"/>
  <c r="O11" i="77" s="1"/>
  <c r="P11" i="77" s="1"/>
  <c r="Q11" i="77" s="1"/>
  <c r="R11" i="77" s="1"/>
  <c r="S11" i="77" s="1"/>
  <c r="G11" i="66"/>
  <c r="H11" i="66" s="1"/>
  <c r="I11" i="66" s="1"/>
  <c r="J11" i="66" s="1"/>
  <c r="K11" i="66" s="1"/>
  <c r="L11" i="66" s="1"/>
  <c r="M11" i="66" s="1"/>
  <c r="N11" i="66" s="1"/>
  <c r="O11" i="66" s="1"/>
  <c r="P11" i="66" s="1"/>
  <c r="Q11" i="66" s="1"/>
  <c r="R11" i="66" s="1"/>
  <c r="S11" i="66" s="1"/>
  <c r="G120" i="45"/>
  <c r="H120" i="45" s="1"/>
  <c r="I120" i="45" s="1"/>
  <c r="J120" i="45" s="1"/>
  <c r="K120" i="45" s="1"/>
  <c r="L120" i="45" s="1"/>
  <c r="M120" i="45" s="1"/>
  <c r="N120" i="45" s="1"/>
  <c r="O120" i="45" s="1"/>
  <c r="P120" i="45" s="1"/>
  <c r="Q120" i="45" s="1"/>
  <c r="R120" i="45" s="1"/>
  <c r="S120" i="45" s="1"/>
  <c r="J7" i="32"/>
  <c r="J6" i="32"/>
  <c r="N121" i="77"/>
  <c r="O121" i="77" s="1"/>
  <c r="P121" i="77" s="1"/>
  <c r="Q121" i="77" s="1"/>
  <c r="R121" i="77" s="1"/>
  <c r="S121" i="77" s="1"/>
  <c r="N119" i="76"/>
  <c r="O119" i="76" s="1"/>
  <c r="P119" i="76" s="1"/>
  <c r="Q119" i="76" s="1"/>
  <c r="R119" i="76" s="1"/>
  <c r="S119" i="76" s="1"/>
  <c r="N51" i="76"/>
  <c r="O51" i="76" s="1"/>
  <c r="P51" i="76" s="1"/>
  <c r="Q51" i="76" s="1"/>
  <c r="R51" i="76" s="1"/>
  <c r="S51" i="76" s="1"/>
  <c r="R43" i="77"/>
  <c r="R133" i="77" s="1"/>
  <c r="J23" i="32"/>
  <c r="I133" i="49"/>
  <c r="J133" i="49" s="1"/>
  <c r="I124" i="49"/>
  <c r="J124" i="49" s="1"/>
  <c r="G49" i="55"/>
  <c r="G47" i="32"/>
  <c r="G52" i="32" s="1"/>
  <c r="G32" i="55"/>
  <c r="G34" i="32"/>
  <c r="G40" i="32" s="1"/>
  <c r="G50" i="55"/>
  <c r="G46" i="55"/>
  <c r="C53" i="55"/>
  <c r="G47" i="55"/>
  <c r="G43" i="55"/>
  <c r="G45" i="55"/>
  <c r="O43" i="77"/>
  <c r="Z43" i="77" s="1"/>
  <c r="Z44" i="77" s="1"/>
  <c r="I130" i="76"/>
  <c r="Z48" i="77"/>
  <c r="H132" i="75"/>
  <c r="T48" i="77"/>
  <c r="N132" i="75"/>
  <c r="G130" i="76"/>
  <c r="G43" i="76"/>
  <c r="G45" i="76" s="1"/>
  <c r="G47" i="76" s="1"/>
  <c r="G148" i="76" s="1"/>
  <c r="M40" i="49"/>
  <c r="G34" i="55"/>
  <c r="G35" i="55"/>
  <c r="G33" i="55"/>
  <c r="G36" i="55"/>
  <c r="C39" i="55"/>
  <c r="G31" i="55"/>
  <c r="P116" i="76"/>
  <c r="P143" i="76" s="1"/>
  <c r="R130" i="76"/>
  <c r="K130" i="76"/>
  <c r="M130" i="76"/>
  <c r="D38" i="47"/>
  <c r="D45" i="47" s="1"/>
  <c r="T15" i="77"/>
  <c r="F49" i="47"/>
  <c r="B16" i="80" s="1"/>
  <c r="F16" i="80" s="1"/>
  <c r="E47" i="47"/>
  <c r="G132" i="75"/>
  <c r="T24" i="77"/>
  <c r="H130" i="76"/>
  <c r="L132" i="77"/>
  <c r="K132" i="77"/>
  <c r="T23" i="77"/>
  <c r="T17" i="77"/>
  <c r="R92" i="76"/>
  <c r="R93" i="76" s="1"/>
  <c r="Q116" i="76"/>
  <c r="Q143" i="76" s="1"/>
  <c r="V90" i="76"/>
  <c r="U90" i="76"/>
  <c r="W49" i="77"/>
  <c r="W50" i="77" s="1"/>
  <c r="L43" i="76"/>
  <c r="L45" i="76" s="1"/>
  <c r="L47" i="76" s="1"/>
  <c r="L130" i="76"/>
  <c r="F132" i="77"/>
  <c r="Z36" i="76"/>
  <c r="Z43" i="76" s="1"/>
  <c r="Z45" i="76" s="1"/>
  <c r="Z47" i="76" s="1"/>
  <c r="Z48" i="76" s="1"/>
  <c r="V37" i="76"/>
  <c r="W36" i="76"/>
  <c r="W43" i="76" s="1"/>
  <c r="W45" i="76" s="1"/>
  <c r="W47" i="76" s="1"/>
  <c r="W48" i="76" s="1"/>
  <c r="J43" i="76"/>
  <c r="J45" i="76" s="1"/>
  <c r="J47" i="76" s="1"/>
  <c r="J147" i="76" s="1"/>
  <c r="E132" i="77"/>
  <c r="O19" i="77"/>
  <c r="O124" i="77" s="1"/>
  <c r="H45" i="77"/>
  <c r="H47" i="77" s="1"/>
  <c r="H49" i="77" s="1"/>
  <c r="H149" i="77" s="1"/>
  <c r="E43" i="76"/>
  <c r="E45" i="76" s="1"/>
  <c r="D132" i="77"/>
  <c r="H132" i="77"/>
  <c r="W39" i="77"/>
  <c r="R19" i="77"/>
  <c r="R124" i="77" s="1"/>
  <c r="Q19" i="77"/>
  <c r="AA19" i="77" s="1"/>
  <c r="P130" i="76"/>
  <c r="T22" i="77"/>
  <c r="Q13" i="77"/>
  <c r="AA13" i="77" s="1"/>
  <c r="Y38" i="77"/>
  <c r="J132" i="77"/>
  <c r="Q130" i="76"/>
  <c r="I132" i="77"/>
  <c r="Y43" i="76"/>
  <c r="Y45" i="76" s="1"/>
  <c r="Y47" i="76" s="1"/>
  <c r="Y48" i="76" s="1"/>
  <c r="Y37" i="76"/>
  <c r="X37" i="76"/>
  <c r="X43" i="76"/>
  <c r="X45" i="76" s="1"/>
  <c r="X47" i="76" s="1"/>
  <c r="X48" i="76" s="1"/>
  <c r="P13" i="77"/>
  <c r="P123" i="77" s="1"/>
  <c r="S43" i="76"/>
  <c r="S45" i="76" s="1"/>
  <c r="S47" i="76" s="1"/>
  <c r="O43" i="76"/>
  <c r="O45" i="76" s="1"/>
  <c r="O47" i="76" s="1"/>
  <c r="O147" i="76" s="1"/>
  <c r="F43" i="76"/>
  <c r="F45" i="76" s="1"/>
  <c r="F47" i="76" s="1"/>
  <c r="F147" i="76" s="1"/>
  <c r="T46" i="77"/>
  <c r="O130" i="76"/>
  <c r="T16" i="77"/>
  <c r="T21" i="77"/>
  <c r="G132" i="77"/>
  <c r="T39" i="77"/>
  <c r="U39" i="77" s="1"/>
  <c r="R13" i="77"/>
  <c r="V47" i="75"/>
  <c r="V49" i="75" s="1"/>
  <c r="V50" i="75" s="1"/>
  <c r="F132" i="75"/>
  <c r="L132" i="75"/>
  <c r="W38" i="75"/>
  <c r="W39" i="75" s="1"/>
  <c r="Q132" i="75"/>
  <c r="V39" i="75"/>
  <c r="X38" i="75"/>
  <c r="X39" i="75" s="1"/>
  <c r="O132" i="75"/>
  <c r="O45" i="75"/>
  <c r="O47" i="75" s="1"/>
  <c r="O49" i="75" s="1"/>
  <c r="O150" i="75" s="1"/>
  <c r="Z38" i="75"/>
  <c r="Z45" i="75" s="1"/>
  <c r="Z47" i="75" s="1"/>
  <c r="Z49" i="75" s="1"/>
  <c r="Z50" i="75" s="1"/>
  <c r="K132" i="75"/>
  <c r="I132" i="75"/>
  <c r="J149" i="75"/>
  <c r="J150" i="75"/>
  <c r="Q150" i="75"/>
  <c r="Q149" i="75"/>
  <c r="L150" i="75"/>
  <c r="L149" i="75"/>
  <c r="Y39" i="75"/>
  <c r="Y45" i="75"/>
  <c r="Y47" i="75" s="1"/>
  <c r="Y49" i="75" s="1"/>
  <c r="Y50" i="75" s="1"/>
  <c r="H149" i="75"/>
  <c r="H150" i="75"/>
  <c r="J132" i="75"/>
  <c r="R132" i="75"/>
  <c r="M132" i="75"/>
  <c r="E45" i="75"/>
  <c r="E47" i="75" s="1"/>
  <c r="E49" i="75" s="1"/>
  <c r="S132" i="75"/>
  <c r="T38" i="75"/>
  <c r="U38" i="75" s="1"/>
  <c r="P132" i="75"/>
  <c r="D132" i="75"/>
  <c r="I150" i="77"/>
  <c r="I149" i="77"/>
  <c r="E150" i="77"/>
  <c r="E149" i="77"/>
  <c r="K148" i="76"/>
  <c r="S150" i="75"/>
  <c r="R150" i="75"/>
  <c r="R149" i="75"/>
  <c r="D47" i="75"/>
  <c r="J150" i="77"/>
  <c r="J149" i="77"/>
  <c r="P147" i="76"/>
  <c r="M150" i="75"/>
  <c r="K150" i="77"/>
  <c r="F150" i="77"/>
  <c r="F149" i="77"/>
  <c r="G150" i="75"/>
  <c r="G149" i="75"/>
  <c r="L150" i="77"/>
  <c r="Q147" i="76"/>
  <c r="M148" i="76"/>
  <c r="H148" i="76"/>
  <c r="H147" i="76"/>
  <c r="P150" i="75"/>
  <c r="P149" i="75"/>
  <c r="I147" i="76"/>
  <c r="I148" i="76"/>
  <c r="K150" i="75"/>
  <c r="G149" i="77"/>
  <c r="G150" i="77"/>
  <c r="R148" i="76"/>
  <c r="R147" i="76"/>
  <c r="F149" i="75"/>
  <c r="F150" i="75"/>
  <c r="O143" i="76"/>
  <c r="Q133" i="77"/>
  <c r="AA43" i="77"/>
  <c r="AA44" i="77" s="1"/>
  <c r="N150" i="75"/>
  <c r="N149" i="75"/>
  <c r="I150" i="75"/>
  <c r="I149" i="75"/>
  <c r="N45" i="77"/>
  <c r="N47" i="77" s="1"/>
  <c r="N49" i="77" s="1"/>
  <c r="X45" i="77"/>
  <c r="X47" i="77" s="1"/>
  <c r="X49" i="77" s="1"/>
  <c r="X50" i="77" s="1"/>
  <c r="O92" i="76"/>
  <c r="O93" i="76" s="1"/>
  <c r="N43" i="76"/>
  <c r="N45" i="76" s="1"/>
  <c r="N47" i="76" s="1"/>
  <c r="T36" i="76"/>
  <c r="U36" i="76" s="1"/>
  <c r="O59" i="49"/>
  <c r="M45" i="77"/>
  <c r="M47" i="77" s="1"/>
  <c r="M49" i="77" s="1"/>
  <c r="S116" i="76"/>
  <c r="P19" i="77"/>
  <c r="O13" i="77"/>
  <c r="T41" i="77"/>
  <c r="D49" i="77"/>
  <c r="G147" i="76" l="1"/>
  <c r="I136" i="49"/>
  <c r="J136" i="49" s="1"/>
  <c r="T26" i="75"/>
  <c r="U26" i="75" s="1"/>
  <c r="U26" i="46"/>
  <c r="G51" i="55"/>
  <c r="T43" i="77"/>
  <c r="U43" i="77" s="1"/>
  <c r="Z37" i="76"/>
  <c r="O133" i="77"/>
  <c r="X45" i="75"/>
  <c r="X47" i="75" s="1"/>
  <c r="X49" i="75" s="1"/>
  <c r="X50" i="75" s="1"/>
  <c r="J148" i="76"/>
  <c r="F148" i="76"/>
  <c r="G138" i="49"/>
  <c r="N136" i="49"/>
  <c r="Q124" i="77"/>
  <c r="P148" i="76"/>
  <c r="O148" i="76"/>
  <c r="U41" i="77"/>
  <c r="U46" i="77"/>
  <c r="G37" i="55"/>
  <c r="U23" i="77"/>
  <c r="AB26" i="46"/>
  <c r="S29" i="47"/>
  <c r="U24" i="77"/>
  <c r="E49" i="47"/>
  <c r="B4" i="68"/>
  <c r="F4" i="68"/>
  <c r="U17" i="77"/>
  <c r="D47" i="47"/>
  <c r="R25" i="77"/>
  <c r="S13" i="77"/>
  <c r="AB13" i="77" s="1"/>
  <c r="Q148" i="76"/>
  <c r="L148" i="76"/>
  <c r="H150" i="77"/>
  <c r="W37" i="76"/>
  <c r="Z19" i="77"/>
  <c r="U22" i="77"/>
  <c r="Y45" i="77"/>
  <c r="Y47" i="77" s="1"/>
  <c r="Y49" i="77" s="1"/>
  <c r="Y50" i="77" s="1"/>
  <c r="Y39" i="77"/>
  <c r="Q25" i="77"/>
  <c r="Q123" i="77"/>
  <c r="P25" i="77"/>
  <c r="P129" i="77" s="1"/>
  <c r="U15" i="77"/>
  <c r="U16" i="77"/>
  <c r="W45" i="75"/>
  <c r="W47" i="75" s="1"/>
  <c r="W49" i="75" s="1"/>
  <c r="W50" i="75" s="1"/>
  <c r="O149" i="75"/>
  <c r="Z39" i="75"/>
  <c r="E150" i="75"/>
  <c r="E149" i="75"/>
  <c r="T45" i="75"/>
  <c r="U45" i="75" s="1"/>
  <c r="N150" i="77"/>
  <c r="N149" i="77"/>
  <c r="D49" i="75"/>
  <c r="T47" i="75"/>
  <c r="U47" i="75" s="1"/>
  <c r="M150" i="77"/>
  <c r="N148" i="76"/>
  <c r="N147" i="76"/>
  <c r="T45" i="76"/>
  <c r="U45" i="76" s="1"/>
  <c r="E47" i="76"/>
  <c r="T43" i="76"/>
  <c r="U43" i="76" s="1"/>
  <c r="S148" i="76"/>
  <c r="D150" i="77"/>
  <c r="D149" i="77"/>
  <c r="S19" i="77"/>
  <c r="AB19" i="77" s="1"/>
  <c r="U21" i="77"/>
  <c r="P124" i="77"/>
  <c r="P127" i="77" s="1"/>
  <c r="T19" i="77"/>
  <c r="O123" i="77"/>
  <c r="O127" i="77" s="1"/>
  <c r="T13" i="77"/>
  <c r="O25" i="77"/>
  <c r="Z13" i="77"/>
  <c r="T29" i="46" l="1"/>
  <c r="U29" i="46" s="1"/>
  <c r="T29" i="66"/>
  <c r="I138" i="49"/>
  <c r="Q127" i="77"/>
  <c r="U13" i="77"/>
  <c r="S38" i="47"/>
  <c r="AB29" i="46"/>
  <c r="D49" i="47"/>
  <c r="B15" i="80" s="1"/>
  <c r="B3" i="68"/>
  <c r="F3" i="68"/>
  <c r="R129" i="77"/>
  <c r="R29" i="77"/>
  <c r="R38" i="77" s="1"/>
  <c r="R45" i="77" s="1"/>
  <c r="R47" i="77" s="1"/>
  <c r="R49" i="77" s="1"/>
  <c r="R130" i="77"/>
  <c r="P122" i="77"/>
  <c r="P130" i="77"/>
  <c r="Q29" i="77"/>
  <c r="Q38" i="77" s="1"/>
  <c r="AA25" i="77"/>
  <c r="Q129" i="77"/>
  <c r="Q122" i="77"/>
  <c r="Q130" i="77"/>
  <c r="Q30" i="77"/>
  <c r="T30" i="77" s="1"/>
  <c r="U30" i="77" s="1"/>
  <c r="P29" i="77"/>
  <c r="P38" i="77" s="1"/>
  <c r="P45" i="77" s="1"/>
  <c r="P47" i="77" s="1"/>
  <c r="P49" i="77" s="1"/>
  <c r="U19" i="77"/>
  <c r="T49" i="75"/>
  <c r="D149" i="75"/>
  <c r="D150" i="75"/>
  <c r="S25" i="77"/>
  <c r="AB25" i="77" s="1"/>
  <c r="W25" i="45"/>
  <c r="Z25" i="77"/>
  <c r="O129" i="77"/>
  <c r="T25" i="77"/>
  <c r="O122" i="77"/>
  <c r="O29" i="77"/>
  <c r="O130" i="77"/>
  <c r="T47" i="76"/>
  <c r="E148" i="76"/>
  <c r="E147" i="76"/>
  <c r="T38" i="46" l="1"/>
  <c r="U38" i="46" s="1"/>
  <c r="F15" i="80"/>
  <c r="F25" i="80" s="1"/>
  <c r="B25" i="80"/>
  <c r="S45" i="47"/>
  <c r="AB38" i="46"/>
  <c r="B14" i="68"/>
  <c r="F14" i="68"/>
  <c r="F17" i="68" s="1"/>
  <c r="R132" i="77"/>
  <c r="P132" i="77"/>
  <c r="AA29" i="77"/>
  <c r="AA24" i="77"/>
  <c r="AA38" i="77"/>
  <c r="Q45" i="77"/>
  <c r="Q47" i="77" s="1"/>
  <c r="Q49" i="77" s="1"/>
  <c r="Q132" i="77"/>
  <c r="U25" i="77"/>
  <c r="P150" i="77"/>
  <c r="P149" i="77"/>
  <c r="T29" i="77"/>
  <c r="O38" i="77"/>
  <c r="S29" i="77"/>
  <c r="S38" i="77" s="1"/>
  <c r="S130" i="77"/>
  <c r="S129" i="77"/>
  <c r="R150" i="77"/>
  <c r="U49" i="75"/>
  <c r="T51" i="75"/>
  <c r="U51" i="75" s="1"/>
  <c r="T49" i="76"/>
  <c r="U49" i="76" s="1"/>
  <c r="U47" i="76"/>
  <c r="Z29" i="77"/>
  <c r="Z24" i="77"/>
  <c r="T45" i="46" l="1"/>
  <c r="U45" i="46" s="1"/>
  <c r="S47" i="47"/>
  <c r="S49" i="47" s="1"/>
  <c r="AB45" i="46"/>
  <c r="B17" i="68"/>
  <c r="U29" i="77"/>
  <c r="Q150" i="77"/>
  <c r="Q149" i="77"/>
  <c r="AA45" i="77"/>
  <c r="AA47" i="77" s="1"/>
  <c r="AA49" i="77" s="1"/>
  <c r="AA50" i="77" s="1"/>
  <c r="AA39" i="77"/>
  <c r="O132" i="77"/>
  <c r="Z38" i="77"/>
  <c r="O45" i="77"/>
  <c r="T38" i="77"/>
  <c r="U38" i="77" s="1"/>
  <c r="S132" i="77"/>
  <c r="S45" i="77"/>
  <c r="S47" i="77" s="1"/>
  <c r="T47" i="46" l="1"/>
  <c r="S49" i="77"/>
  <c r="U48" i="77"/>
  <c r="B51" i="78"/>
  <c r="AB47" i="46"/>
  <c r="Z47" i="46" s="1"/>
  <c r="Y47" i="46" s="1"/>
  <c r="X47" i="46" s="1"/>
  <c r="Z45" i="77"/>
  <c r="Z47" i="77" s="1"/>
  <c r="Z49" i="77" s="1"/>
  <c r="Z50" i="77" s="1"/>
  <c r="Z39" i="77"/>
  <c r="O47" i="77"/>
  <c r="T45" i="77"/>
  <c r="U45" i="77" s="1"/>
  <c r="T49" i="46" l="1"/>
  <c r="S50" i="46"/>
  <c r="S51" i="46" s="1"/>
  <c r="S150" i="77"/>
  <c r="F18" i="68"/>
  <c r="AB49" i="46"/>
  <c r="Z49" i="46" s="1"/>
  <c r="W47" i="46"/>
  <c r="X49" i="46"/>
  <c r="X50" i="46" s="1"/>
  <c r="O49" i="77"/>
  <c r="T47" i="77"/>
  <c r="U47" i="77" s="1"/>
  <c r="B18" i="68" l="1"/>
  <c r="B19" i="68" s="1"/>
  <c r="F19" i="68"/>
  <c r="Y49" i="46"/>
  <c r="Y50" i="46" s="1"/>
  <c r="Z50" i="46"/>
  <c r="V47" i="46"/>
  <c r="V49" i="46" s="1"/>
  <c r="V50" i="46" s="1"/>
  <c r="U50" i="46" s="1"/>
  <c r="W49" i="46"/>
  <c r="W50" i="46" s="1"/>
  <c r="O149" i="77"/>
  <c r="O150" i="77"/>
  <c r="T49" i="77"/>
  <c r="U49" i="77" l="1"/>
  <c r="T51" i="77"/>
  <c r="T52" i="77" s="1"/>
  <c r="S38" i="66"/>
  <c r="R38" i="66"/>
  <c r="R45" i="66" s="1"/>
  <c r="R47" i="66" s="1"/>
  <c r="R49" i="66" s="1"/>
  <c r="G15" i="68" s="1"/>
  <c r="Q38" i="66"/>
  <c r="Q45" i="66" s="1"/>
  <c r="Q47" i="66" s="1"/>
  <c r="Q49" i="66" s="1"/>
  <c r="G5" i="68" s="1"/>
  <c r="P38" i="66"/>
  <c r="P45" i="66" s="1"/>
  <c r="P47" i="66" s="1"/>
  <c r="P49" i="66" s="1"/>
  <c r="G11" i="68" s="1"/>
  <c r="O38" i="66"/>
  <c r="O45" i="66" s="1"/>
  <c r="O47" i="66" s="1"/>
  <c r="O49" i="66" s="1"/>
  <c r="G12" i="68" s="1"/>
  <c r="N38" i="66"/>
  <c r="N45" i="66" s="1"/>
  <c r="N47" i="66" s="1"/>
  <c r="N49" i="66" s="1"/>
  <c r="G2" i="68" s="1"/>
  <c r="M38" i="66"/>
  <c r="M45" i="66" s="1"/>
  <c r="M47" i="66" s="1"/>
  <c r="M49" i="66" s="1"/>
  <c r="G7" i="68" s="1"/>
  <c r="L38" i="66"/>
  <c r="L45" i="66" s="1"/>
  <c r="L47" i="66" s="1"/>
  <c r="L49" i="66" s="1"/>
  <c r="G6" i="68" s="1"/>
  <c r="K38" i="66"/>
  <c r="K45" i="66" s="1"/>
  <c r="K47" i="66" s="1"/>
  <c r="K49" i="66" s="1"/>
  <c r="G8" i="68" s="1"/>
  <c r="J38" i="66"/>
  <c r="J45" i="66" s="1"/>
  <c r="J47" i="66" s="1"/>
  <c r="J49" i="66" s="1"/>
  <c r="G16" i="68" s="1"/>
  <c r="I38" i="66"/>
  <c r="I45" i="66" s="1"/>
  <c r="I47" i="66" s="1"/>
  <c r="I49" i="66" s="1"/>
  <c r="G10" i="68" s="1"/>
  <c r="H38" i="66"/>
  <c r="H45" i="66" s="1"/>
  <c r="H47" i="66" s="1"/>
  <c r="H49" i="66" s="1"/>
  <c r="G9" i="68" s="1"/>
  <c r="G38" i="66"/>
  <c r="G45" i="66" s="1"/>
  <c r="G47" i="66" s="1"/>
  <c r="G49" i="66" s="1"/>
  <c r="G13" i="68" s="1"/>
  <c r="F38" i="66"/>
  <c r="F45" i="66" s="1"/>
  <c r="F47" i="66" s="1"/>
  <c r="F49" i="66" s="1"/>
  <c r="G4" i="68" s="1"/>
  <c r="E38" i="66"/>
  <c r="E45" i="66" s="1"/>
  <c r="E47" i="66" s="1"/>
  <c r="E49" i="66" s="1"/>
  <c r="G3" i="68" s="1"/>
  <c r="D45" i="66"/>
  <c r="D47" i="66" s="1"/>
  <c r="T38" i="44" l="1"/>
  <c r="T38" i="66"/>
  <c r="D49" i="66"/>
  <c r="G14" i="68" s="1"/>
  <c r="G17" i="68" s="1"/>
  <c r="K17" i="68" s="1"/>
  <c r="L17" i="68" s="1"/>
  <c r="S47" i="66"/>
  <c r="T47" i="66" s="1"/>
  <c r="S45" i="66"/>
  <c r="I47" i="44"/>
  <c r="I49" i="44" s="1"/>
  <c r="J47" i="44"/>
  <c r="J49" i="44" s="1"/>
  <c r="K47" i="44"/>
  <c r="K49" i="44" s="1"/>
  <c r="L47" i="44"/>
  <c r="L49" i="44" s="1"/>
  <c r="M47" i="44"/>
  <c r="M49" i="44" s="1"/>
  <c r="N47" i="44"/>
  <c r="N49" i="44" s="1"/>
  <c r="O47" i="44"/>
  <c r="O49" i="44" s="1"/>
  <c r="P47" i="44"/>
  <c r="P49" i="44" s="1"/>
  <c r="Q47" i="44"/>
  <c r="Q49" i="44" s="1"/>
  <c r="R47" i="44"/>
  <c r="R49" i="44" s="1"/>
  <c r="S47" i="44"/>
  <c r="T45" i="44" l="1"/>
  <c r="T45" i="66"/>
  <c r="S49" i="44"/>
  <c r="T47" i="44"/>
  <c r="U47" i="46"/>
  <c r="S49" i="66"/>
  <c r="T49" i="66" s="1"/>
  <c r="R95" i="44"/>
  <c r="T49" i="44" l="1"/>
  <c r="S50" i="66"/>
  <c r="S134" i="44"/>
  <c r="S50" i="75"/>
  <c r="S51" i="75" s="1"/>
  <c r="G18" i="68"/>
  <c r="G19" i="68" s="1"/>
  <c r="U49" i="66"/>
  <c r="S105" i="44" l="1"/>
  <c r="S112" i="44" s="1"/>
  <c r="S113" i="44" s="1"/>
  <c r="U49" i="46"/>
  <c r="T51" i="46"/>
  <c r="U51" i="46" s="1"/>
  <c r="S132" i="44" l="1"/>
  <c r="T95" i="45"/>
  <c r="U95" i="45" s="1"/>
  <c r="S107" i="44" l="1"/>
  <c r="S135" i="44" s="1"/>
  <c r="T50" i="44"/>
  <c r="F11" i="74"/>
  <c r="I29" i="74"/>
  <c r="I38" i="74" s="1"/>
  <c r="I45" i="74" s="1"/>
  <c r="I47" i="74" s="1"/>
  <c r="I49" i="74" s="1"/>
  <c r="H29" i="74"/>
  <c r="H38" i="74" s="1"/>
  <c r="H45" i="74" s="1"/>
  <c r="H47" i="74" s="1"/>
  <c r="H49" i="74" s="1"/>
  <c r="G29" i="74"/>
  <c r="G38" i="74" s="1"/>
  <c r="G45" i="74" s="1"/>
  <c r="G47" i="74" s="1"/>
  <c r="G49" i="74" s="1"/>
  <c r="J29" i="74"/>
  <c r="J38" i="74" s="1"/>
  <c r="J45" i="74" s="1"/>
  <c r="J47" i="74" s="1"/>
  <c r="J49" i="74" s="1"/>
  <c r="Q29" i="74"/>
  <c r="Q38" i="74" s="1"/>
  <c r="Q45" i="74" s="1"/>
  <c r="Q47" i="74" s="1"/>
  <c r="Q49" i="74" s="1"/>
  <c r="P29" i="74"/>
  <c r="P38" i="74" s="1"/>
  <c r="P45" i="74" s="1"/>
  <c r="P47" i="74" s="1"/>
  <c r="P49" i="74" s="1"/>
  <c r="O29" i="74"/>
  <c r="O38" i="74" s="1"/>
  <c r="O45" i="74" s="1"/>
  <c r="O47" i="74" s="1"/>
  <c r="O49" i="74" s="1"/>
  <c r="N29" i="74"/>
  <c r="N38" i="74" s="1"/>
  <c r="N45" i="74" s="1"/>
  <c r="N47" i="74" s="1"/>
  <c r="N49" i="74" s="1"/>
  <c r="M29" i="74"/>
  <c r="M38" i="74" s="1"/>
  <c r="M45" i="74" s="1"/>
  <c r="M47" i="74" s="1"/>
  <c r="M49" i="74" s="1"/>
  <c r="L29" i="74"/>
  <c r="L38" i="74" s="1"/>
  <c r="L45" i="74" s="1"/>
  <c r="L47" i="74" s="1"/>
  <c r="L49" i="74" s="1"/>
  <c r="K29" i="74"/>
  <c r="K38" i="74" s="1"/>
  <c r="K45" i="74" s="1"/>
  <c r="K47" i="74" s="1"/>
  <c r="K49" i="74" s="1"/>
  <c r="F29" i="74"/>
  <c r="F38" i="74" s="1"/>
  <c r="F45" i="74" s="1"/>
  <c r="F47" i="74" s="1"/>
  <c r="F49" i="74" s="1"/>
  <c r="E29" i="74"/>
  <c r="E38" i="74" s="1"/>
  <c r="E45" i="74" s="1"/>
  <c r="E47" i="74" s="1"/>
  <c r="E49" i="74" s="1"/>
  <c r="D29" i="74"/>
  <c r="D38" i="74" s="1"/>
  <c r="D45" i="74" s="1"/>
  <c r="D47" i="74" s="1"/>
  <c r="D49" i="74" s="1"/>
  <c r="R29" i="74"/>
  <c r="R38" i="74" s="1"/>
  <c r="R45" i="74" s="1"/>
  <c r="R47" i="74" s="1"/>
  <c r="R49" i="74" s="1"/>
  <c r="S29" i="74"/>
  <c r="S38" i="74" s="1"/>
  <c r="F53" i="74"/>
  <c r="T98" i="75"/>
  <c r="U98" i="75" s="1"/>
  <c r="S186" i="76"/>
  <c r="S187" i="76" s="1"/>
  <c r="I53" i="77"/>
  <c r="J53" i="77" s="1"/>
  <c r="K53" i="77" s="1"/>
  <c r="L53" i="77" s="1"/>
  <c r="M53" i="77" s="1"/>
  <c r="T98" i="77"/>
  <c r="U98" i="77" s="1"/>
  <c r="G53" i="74" l="1"/>
  <c r="H53" i="74" s="1"/>
  <c r="I53" i="74" s="1"/>
  <c r="J53" i="74" s="1"/>
  <c r="K53" i="74" s="1"/>
  <c r="L53" i="74" s="1"/>
  <c r="M53" i="74" s="1"/>
  <c r="N53" i="74" s="1"/>
  <c r="O53" i="74" s="1"/>
  <c r="P53" i="74" s="1"/>
  <c r="Q53" i="74" s="1"/>
  <c r="R53" i="74" s="1"/>
  <c r="S53" i="74" s="1"/>
  <c r="G11" i="74"/>
  <c r="H11" i="74" s="1"/>
  <c r="I11" i="74" s="1"/>
  <c r="J11" i="74" s="1"/>
  <c r="K11" i="74" s="1"/>
  <c r="L11" i="74" s="1"/>
  <c r="M11" i="74" s="1"/>
  <c r="N11" i="74" s="1"/>
  <c r="O11" i="74" s="1"/>
  <c r="P11" i="74" s="1"/>
  <c r="Q11" i="74" s="1"/>
  <c r="R11" i="74" s="1"/>
  <c r="S11" i="74" s="1"/>
  <c r="N53" i="77"/>
  <c r="O53" i="77" s="1"/>
  <c r="P53" i="77" s="1"/>
  <c r="Q53" i="77" s="1"/>
  <c r="R53" i="77" s="1"/>
  <c r="S53" i="77" s="1"/>
  <c r="S130" i="44"/>
  <c r="S45" i="74"/>
  <c r="S47" i="74" l="1"/>
  <c r="S49" i="74" l="1"/>
  <c r="R143" i="75"/>
  <c r="R95" i="75"/>
  <c r="Q95" i="75"/>
  <c r="P95" i="75"/>
  <c r="R136" i="75"/>
  <c r="B213" i="49"/>
  <c r="B211" i="49"/>
  <c r="B208" i="49"/>
  <c r="J127" i="75"/>
  <c r="J141" i="75"/>
  <c r="J146" i="77"/>
  <c r="J134" i="46"/>
  <c r="I134" i="46"/>
  <c r="B214" i="49"/>
  <c r="R144" i="76"/>
  <c r="R140" i="76"/>
  <c r="R134" i="76"/>
  <c r="Q134" i="76"/>
  <c r="R65" i="77"/>
  <c r="K65" i="76"/>
  <c r="K67" i="75"/>
  <c r="K67" i="77"/>
  <c r="K102" i="46" l="1"/>
  <c r="K130" i="46" s="1"/>
  <c r="K104" i="46"/>
  <c r="K65" i="75"/>
  <c r="K72" i="75" s="1"/>
  <c r="K63" i="76"/>
  <c r="K113" i="76" s="1"/>
  <c r="K72" i="46"/>
  <c r="K95" i="46" s="1"/>
  <c r="R72" i="77"/>
  <c r="R113" i="77"/>
  <c r="R115" i="77"/>
  <c r="K65" i="77"/>
  <c r="K131" i="46" l="1"/>
  <c r="K70" i="76"/>
  <c r="K112" i="76" s="1"/>
  <c r="K144" i="76" s="1"/>
  <c r="K111" i="76"/>
  <c r="K140" i="76" s="1"/>
  <c r="K132" i="46"/>
  <c r="K115" i="75"/>
  <c r="K123" i="75" s="1"/>
  <c r="K127" i="75" s="1"/>
  <c r="K113" i="75"/>
  <c r="K143" i="75" s="1"/>
  <c r="B12" i="49"/>
  <c r="O12" i="49" s="1"/>
  <c r="K103" i="46"/>
  <c r="K134" i="46" s="1"/>
  <c r="I93" i="80"/>
  <c r="I97" i="80" s="1"/>
  <c r="K128" i="46"/>
  <c r="K127" i="46"/>
  <c r="K125" i="46"/>
  <c r="B18" i="55"/>
  <c r="R123" i="77"/>
  <c r="R127" i="77" s="1"/>
  <c r="R141" i="77"/>
  <c r="R142" i="77"/>
  <c r="R143" i="77"/>
  <c r="R139" i="77"/>
  <c r="R95" i="77"/>
  <c r="R138" i="77"/>
  <c r="R114" i="77"/>
  <c r="R136" i="77"/>
  <c r="K121" i="76"/>
  <c r="K112" i="46"/>
  <c r="K116" i="46" s="1"/>
  <c r="K139" i="75"/>
  <c r="K136" i="75"/>
  <c r="K138" i="75"/>
  <c r="K95" i="75"/>
  <c r="K114" i="75"/>
  <c r="K113" i="77"/>
  <c r="K115" i="77"/>
  <c r="K72" i="77"/>
  <c r="B25" i="32" l="1"/>
  <c r="I25" i="32" s="1"/>
  <c r="J25" i="32" s="1"/>
  <c r="I17" i="55"/>
  <c r="J17" i="55" s="1"/>
  <c r="K136" i="76"/>
  <c r="K93" i="76"/>
  <c r="K134" i="76"/>
  <c r="K137" i="76"/>
  <c r="K141" i="76"/>
  <c r="K139" i="76"/>
  <c r="K142" i="75"/>
  <c r="K141" i="75"/>
  <c r="K146" i="75"/>
  <c r="M93" i="80"/>
  <c r="M97" i="80" s="1"/>
  <c r="K111" i="46"/>
  <c r="B205" i="49" s="1"/>
  <c r="K135" i="46"/>
  <c r="K138" i="46"/>
  <c r="G306" i="49" s="1"/>
  <c r="R145" i="77"/>
  <c r="R122" i="77"/>
  <c r="R149" i="77"/>
  <c r="R146" i="77"/>
  <c r="K139" i="77"/>
  <c r="K114" i="77"/>
  <c r="K146" i="77" s="1"/>
  <c r="K138" i="77"/>
  <c r="K95" i="77"/>
  <c r="K136" i="77"/>
  <c r="K145" i="75"/>
  <c r="K122" i="75"/>
  <c r="K149" i="75"/>
  <c r="K123" i="77"/>
  <c r="K127" i="77" s="1"/>
  <c r="K143" i="76"/>
  <c r="K120" i="76"/>
  <c r="K147" i="76"/>
  <c r="K142" i="77"/>
  <c r="K143" i="77"/>
  <c r="K141" i="77"/>
  <c r="K145" i="77" l="1"/>
  <c r="K149" i="77"/>
  <c r="K122" i="77"/>
  <c r="Q122" i="76" l="1"/>
  <c r="Q125" i="76" s="1"/>
  <c r="P122" i="76"/>
  <c r="P125" i="76" s="1"/>
  <c r="O122" i="76"/>
  <c r="O125" i="76" s="1"/>
  <c r="N122" i="76"/>
  <c r="N125" i="76" s="1"/>
  <c r="M122" i="76"/>
  <c r="L122" i="76"/>
  <c r="K122" i="76"/>
  <c r="K125" i="76" s="1"/>
  <c r="J122" i="76"/>
  <c r="J125" i="76" s="1"/>
  <c r="I122" i="76"/>
  <c r="I125" i="76" s="1"/>
  <c r="R122" i="76"/>
  <c r="R125" i="76" s="1"/>
  <c r="R124" i="75"/>
  <c r="R127" i="75" s="1"/>
  <c r="F95" i="75"/>
  <c r="E95" i="75"/>
  <c r="G95" i="75"/>
  <c r="R126" i="75"/>
  <c r="Q126" i="75"/>
  <c r="P126" i="75"/>
  <c r="O126" i="75"/>
  <c r="N126" i="75"/>
  <c r="M126" i="75"/>
  <c r="L126" i="75"/>
  <c r="K126" i="75"/>
  <c r="J126" i="75"/>
  <c r="I126" i="75"/>
  <c r="G126" i="75"/>
  <c r="F126" i="75"/>
  <c r="E126" i="75"/>
  <c r="D126" i="75"/>
  <c r="S125" i="75"/>
  <c r="G124" i="75"/>
  <c r="G127" i="75" s="1"/>
  <c r="G116" i="46"/>
  <c r="G136" i="46"/>
  <c r="F136" i="46"/>
  <c r="R117" i="75"/>
  <c r="R147" i="75" s="1"/>
  <c r="Q147" i="75"/>
  <c r="F124" i="77"/>
  <c r="F127" i="77" s="1"/>
  <c r="E124" i="77"/>
  <c r="E127" i="77" s="1"/>
  <c r="G124" i="77"/>
  <c r="G127" i="77" s="1"/>
  <c r="G145" i="76"/>
  <c r="G126" i="77"/>
  <c r="F126" i="77"/>
  <c r="E126" i="77"/>
  <c r="D126" i="77"/>
  <c r="R124" i="76"/>
  <c r="Q124" i="76"/>
  <c r="P124" i="76"/>
  <c r="O124" i="76"/>
  <c r="N124" i="76"/>
  <c r="M124" i="76"/>
  <c r="L124" i="76"/>
  <c r="K124" i="76"/>
  <c r="J124" i="76"/>
  <c r="I124" i="76"/>
  <c r="G124" i="76"/>
  <c r="F124" i="76"/>
  <c r="E124" i="76"/>
  <c r="D124" i="76"/>
  <c r="S123" i="76"/>
  <c r="R123" i="76"/>
  <c r="Q123" i="76"/>
  <c r="P123" i="76"/>
  <c r="O123" i="76"/>
  <c r="R145" i="76"/>
  <c r="Q145" i="76"/>
  <c r="G141" i="75"/>
  <c r="L185" i="45"/>
  <c r="G150" i="76"/>
  <c r="G117" i="77"/>
  <c r="G147" i="77" s="1"/>
  <c r="G152" i="77"/>
  <c r="F449" i="49"/>
  <c r="H77" i="75"/>
  <c r="S77" i="75" s="1"/>
  <c r="H75" i="76"/>
  <c r="S75" i="76" s="1"/>
  <c r="C439" i="49"/>
  <c r="C451" i="49" s="1"/>
  <c r="T75" i="76"/>
  <c r="T77" i="46"/>
  <c r="H77" i="77"/>
  <c r="S77" i="77" s="1"/>
  <c r="T77" i="77" l="1"/>
  <c r="W77" i="77" s="1"/>
  <c r="U77" i="46"/>
  <c r="V77" i="46"/>
  <c r="U75" i="76"/>
  <c r="U77" i="77"/>
  <c r="C452" i="49"/>
  <c r="C453" i="49" s="1"/>
  <c r="V75" i="76"/>
  <c r="T77" i="75"/>
  <c r="U77" i="75" l="1"/>
  <c r="V77" i="75"/>
  <c r="T76" i="46"/>
  <c r="B439" i="49"/>
  <c r="E439" i="49" s="1"/>
  <c r="E451" i="49" s="1"/>
  <c r="S75" i="46"/>
  <c r="T75" i="44" s="1"/>
  <c r="H76" i="77"/>
  <c r="S76" i="77" s="1"/>
  <c r="H74" i="76"/>
  <c r="S74" i="76" s="1"/>
  <c r="H75" i="46"/>
  <c r="H76" i="75"/>
  <c r="S76" i="75" s="1"/>
  <c r="H75" i="77" l="1"/>
  <c r="H120" i="77" s="1"/>
  <c r="H126" i="77" s="1"/>
  <c r="H73" i="76"/>
  <c r="H114" i="76" s="1"/>
  <c r="H122" i="76" s="1"/>
  <c r="H125" i="76" s="1"/>
  <c r="S73" i="76"/>
  <c r="S142" i="76" s="1"/>
  <c r="H75" i="75"/>
  <c r="B60" i="68"/>
  <c r="B451" i="49"/>
  <c r="F450" i="49" s="1"/>
  <c r="T76" i="75"/>
  <c r="H84" i="46"/>
  <c r="I77" i="80"/>
  <c r="H141" i="46"/>
  <c r="B419" i="49"/>
  <c r="B431" i="49" s="1"/>
  <c r="T75" i="46"/>
  <c r="U75" i="46" s="1"/>
  <c r="AC75" i="46"/>
  <c r="B31" i="49"/>
  <c r="H133" i="46"/>
  <c r="H129" i="46"/>
  <c r="H109" i="46"/>
  <c r="H115" i="46" s="1"/>
  <c r="C419" i="49" s="1"/>
  <c r="H130" i="46"/>
  <c r="B67" i="49"/>
  <c r="B76" i="49" s="1"/>
  <c r="B29" i="55"/>
  <c r="B50" i="68"/>
  <c r="B59" i="68" s="1"/>
  <c r="K59" i="68" s="1"/>
  <c r="B89" i="49"/>
  <c r="B77" i="80"/>
  <c r="H105" i="46"/>
  <c r="T73" i="76"/>
  <c r="S129" i="46"/>
  <c r="S109" i="46"/>
  <c r="S115" i="46" s="1"/>
  <c r="C430" i="49" s="1"/>
  <c r="E452" i="49"/>
  <c r="E453" i="49" s="1"/>
  <c r="S105" i="46"/>
  <c r="B452" i="49"/>
  <c r="T74" i="76"/>
  <c r="B97" i="49"/>
  <c r="U75" i="77"/>
  <c r="AP75" i="46"/>
  <c r="U76" i="46"/>
  <c r="B77" i="49"/>
  <c r="T76" i="77"/>
  <c r="S133" i="46"/>
  <c r="B39" i="49"/>
  <c r="O39" i="49" s="1"/>
  <c r="P39" i="49" s="1"/>
  <c r="B432" i="49"/>
  <c r="V76" i="46"/>
  <c r="B38" i="55"/>
  <c r="U76" i="77"/>
  <c r="S84" i="46"/>
  <c r="T84" i="44" s="1"/>
  <c r="F439" i="49"/>
  <c r="S141" i="46"/>
  <c r="H82" i="76" l="1"/>
  <c r="H92" i="76" s="1"/>
  <c r="H93" i="76" s="1"/>
  <c r="AC73" i="76"/>
  <c r="C14" i="81"/>
  <c r="T75" i="77"/>
  <c r="H116" i="77"/>
  <c r="H124" i="77" s="1"/>
  <c r="H127" i="77" s="1"/>
  <c r="H140" i="77"/>
  <c r="H152" i="77"/>
  <c r="H142" i="76"/>
  <c r="H152" i="75"/>
  <c r="H138" i="76"/>
  <c r="H140" i="75"/>
  <c r="S150" i="76"/>
  <c r="AP73" i="76"/>
  <c r="H84" i="75"/>
  <c r="T84" i="75" s="1"/>
  <c r="AC75" i="75"/>
  <c r="H120" i="75"/>
  <c r="H126" i="75" s="1"/>
  <c r="H141" i="75"/>
  <c r="S138" i="76"/>
  <c r="B61" i="68"/>
  <c r="S82" i="76"/>
  <c r="S92" i="76" s="1"/>
  <c r="S114" i="76"/>
  <c r="S122" i="76" s="1"/>
  <c r="H144" i="77"/>
  <c r="H144" i="75"/>
  <c r="H84" i="77"/>
  <c r="H117" i="77" s="1"/>
  <c r="H118" i="76"/>
  <c r="H124" i="76" s="1"/>
  <c r="AD75" i="77"/>
  <c r="H139" i="76"/>
  <c r="H141" i="77"/>
  <c r="U74" i="76"/>
  <c r="S118" i="76"/>
  <c r="S124" i="76" s="1"/>
  <c r="H150" i="76"/>
  <c r="H116" i="75"/>
  <c r="H124" i="75" s="1"/>
  <c r="H127" i="75" s="1"/>
  <c r="T75" i="75"/>
  <c r="B96" i="49"/>
  <c r="G96" i="49" s="1"/>
  <c r="G89" i="49"/>
  <c r="B453" i="49"/>
  <c r="B78" i="49"/>
  <c r="B433" i="49"/>
  <c r="V76" i="75"/>
  <c r="S75" i="75"/>
  <c r="U76" i="75"/>
  <c r="B38" i="49"/>
  <c r="G31" i="49" s="1"/>
  <c r="O31" i="49"/>
  <c r="S94" i="46"/>
  <c r="T94" i="44" s="1"/>
  <c r="S106" i="46"/>
  <c r="S136" i="46" s="1"/>
  <c r="U84" i="77"/>
  <c r="T82" i="76"/>
  <c r="W76" i="77"/>
  <c r="S75" i="77"/>
  <c r="B39" i="32"/>
  <c r="U73" i="76"/>
  <c r="T9" i="76"/>
  <c r="V74" i="76"/>
  <c r="I84" i="80"/>
  <c r="M77" i="80"/>
  <c r="M84" i="80" s="1"/>
  <c r="H113" i="46"/>
  <c r="H116" i="46" s="1"/>
  <c r="T84" i="46"/>
  <c r="U84" i="46" s="1"/>
  <c r="H94" i="46"/>
  <c r="H106" i="46"/>
  <c r="H136" i="46" s="1"/>
  <c r="S113" i="46"/>
  <c r="C15" i="81" s="1"/>
  <c r="E15" i="81" s="1"/>
  <c r="F15" i="81" s="1"/>
  <c r="B84" i="80"/>
  <c r="F77" i="80"/>
  <c r="F84" i="80" s="1"/>
  <c r="H115" i="76" l="1"/>
  <c r="H145" i="76" s="1"/>
  <c r="E14" i="81"/>
  <c r="F14" i="81" s="1"/>
  <c r="C20" i="81"/>
  <c r="H147" i="77"/>
  <c r="H94" i="75"/>
  <c r="H95" i="75" s="1"/>
  <c r="H117" i="75"/>
  <c r="H147" i="75" s="1"/>
  <c r="H94" i="77"/>
  <c r="T94" i="77" s="1"/>
  <c r="T84" i="77"/>
  <c r="S115" i="76"/>
  <c r="S145" i="76" s="1"/>
  <c r="U82" i="76"/>
  <c r="U75" i="75"/>
  <c r="B98" i="49"/>
  <c r="S140" i="75"/>
  <c r="S120" i="75"/>
  <c r="S126" i="75" s="1"/>
  <c r="AP75" i="75"/>
  <c r="S116" i="75"/>
  <c r="S124" i="75" s="1"/>
  <c r="S84" i="75"/>
  <c r="U84" i="75" s="1"/>
  <c r="S152" i="75"/>
  <c r="S144" i="75"/>
  <c r="T9" i="75"/>
  <c r="T92" i="76"/>
  <c r="U92" i="76" s="1"/>
  <c r="U94" i="77"/>
  <c r="H95" i="46"/>
  <c r="T94" i="46"/>
  <c r="U94" i="46" s="1"/>
  <c r="I39" i="32"/>
  <c r="J39" i="32" s="1"/>
  <c r="B40" i="32"/>
  <c r="F39" i="32" s="1"/>
  <c r="V82" i="76"/>
  <c r="V84" i="46"/>
  <c r="S140" i="77"/>
  <c r="S120" i="77"/>
  <c r="S126" i="77" s="1"/>
  <c r="S116" i="77"/>
  <c r="S152" i="77"/>
  <c r="S84" i="77"/>
  <c r="AQ75" i="77"/>
  <c r="S144" i="77"/>
  <c r="G34" i="49"/>
  <c r="G35" i="49"/>
  <c r="G33" i="49"/>
  <c r="G27" i="49"/>
  <c r="O38" i="49"/>
  <c r="O40" i="49" s="1"/>
  <c r="G23" i="49"/>
  <c r="G32" i="49"/>
  <c r="G28" i="49"/>
  <c r="B40" i="49"/>
  <c r="G25" i="49"/>
  <c r="G26" i="49"/>
  <c r="G29" i="49"/>
  <c r="G36" i="49"/>
  <c r="G30" i="49"/>
  <c r="G24" i="49"/>
  <c r="G37" i="49"/>
  <c r="T94" i="75" l="1"/>
  <c r="H95" i="77"/>
  <c r="V92" i="76"/>
  <c r="V84" i="75"/>
  <c r="S117" i="75"/>
  <c r="S147" i="75" s="1"/>
  <c r="S94" i="75"/>
  <c r="S124" i="77"/>
  <c r="V94" i="46"/>
  <c r="G38" i="49"/>
  <c r="S117" i="77"/>
  <c r="S147" i="77" s="1"/>
  <c r="W84" i="77"/>
  <c r="S94" i="77"/>
  <c r="F31" i="32"/>
  <c r="F37" i="32"/>
  <c r="F32" i="32"/>
  <c r="F30" i="55"/>
  <c r="F35" i="32"/>
  <c r="F36" i="32"/>
  <c r="B36" i="55"/>
  <c r="F33" i="32"/>
  <c r="B41" i="32"/>
  <c r="F38" i="32"/>
  <c r="I40" i="32"/>
  <c r="J40" i="32" s="1"/>
  <c r="F29" i="55"/>
  <c r="V94" i="75" l="1"/>
  <c r="U94" i="75"/>
  <c r="B37" i="55"/>
  <c r="W94" i="77"/>
  <c r="F33" i="55" l="1"/>
  <c r="F34" i="55"/>
  <c r="B39" i="55"/>
  <c r="F34" i="32"/>
  <c r="F40" i="32" s="1"/>
  <c r="F31" i="55"/>
  <c r="F35" i="55"/>
  <c r="F32" i="55"/>
  <c r="F36" i="55"/>
  <c r="F37" i="55" l="1"/>
  <c r="L95" i="75" l="1"/>
  <c r="L123" i="75"/>
  <c r="L127" i="75" s="1"/>
  <c r="B201" i="49"/>
  <c r="L63" i="76"/>
  <c r="L65" i="77"/>
  <c r="T67" i="46"/>
  <c r="S67" i="46"/>
  <c r="M104" i="46"/>
  <c r="M112" i="46" s="1"/>
  <c r="M116" i="46" s="1"/>
  <c r="M67" i="75"/>
  <c r="M65" i="76"/>
  <c r="S65" i="76" s="1"/>
  <c r="S63" i="76" s="1"/>
  <c r="M67" i="77"/>
  <c r="M72" i="46"/>
  <c r="M95" i="46" s="1"/>
  <c r="T65" i="46"/>
  <c r="T67" i="77" l="1"/>
  <c r="S67" i="77"/>
  <c r="S65" i="77" s="1"/>
  <c r="M102" i="46"/>
  <c r="M131" i="46" s="1"/>
  <c r="S65" i="46"/>
  <c r="T67" i="44"/>
  <c r="S70" i="76"/>
  <c r="S111" i="76"/>
  <c r="S113" i="76"/>
  <c r="M65" i="75"/>
  <c r="M115" i="75" s="1"/>
  <c r="S67" i="75"/>
  <c r="S65" i="75" s="1"/>
  <c r="S115" i="75" s="1"/>
  <c r="S123" i="75" s="1"/>
  <c r="S127" i="75" s="1"/>
  <c r="L111" i="76"/>
  <c r="L70" i="76"/>
  <c r="L113" i="76"/>
  <c r="L121" i="76" s="1"/>
  <c r="L125" i="76" s="1"/>
  <c r="U67" i="46"/>
  <c r="M65" i="77"/>
  <c r="M72" i="77" s="1"/>
  <c r="M136" i="77" s="1"/>
  <c r="L113" i="77"/>
  <c r="L72" i="77"/>
  <c r="L115" i="77"/>
  <c r="B7" i="49"/>
  <c r="O7" i="49" s="1"/>
  <c r="M127" i="46"/>
  <c r="B22" i="32"/>
  <c r="M125" i="46"/>
  <c r="T95" i="46"/>
  <c r="X72" i="46"/>
  <c r="T72" i="46"/>
  <c r="M103" i="46"/>
  <c r="M135" i="46" s="1"/>
  <c r="M128" i="46"/>
  <c r="T65" i="76"/>
  <c r="U65" i="76" s="1"/>
  <c r="V67" i="46"/>
  <c r="T67" i="75"/>
  <c r="M63" i="76"/>
  <c r="U67" i="77"/>
  <c r="W67" i="77" l="1"/>
  <c r="S72" i="77"/>
  <c r="S115" i="77"/>
  <c r="S123" i="77" s="1"/>
  <c r="S127" i="77" s="1"/>
  <c r="S113" i="77"/>
  <c r="T65" i="44"/>
  <c r="AB65" i="46"/>
  <c r="AB104" i="46" s="1"/>
  <c r="S104" i="46"/>
  <c r="C11" i="81" s="1"/>
  <c r="M130" i="46"/>
  <c r="M72" i="75"/>
  <c r="X72" i="75" s="1"/>
  <c r="M132" i="46"/>
  <c r="T65" i="77"/>
  <c r="T63" i="76"/>
  <c r="U63" i="76" s="1"/>
  <c r="U65" i="77"/>
  <c r="S102" i="46"/>
  <c r="S132" i="46" s="1"/>
  <c r="S72" i="46"/>
  <c r="T72" i="44" s="1"/>
  <c r="U65" i="46"/>
  <c r="S113" i="75"/>
  <c r="S142" i="75" s="1"/>
  <c r="T7" i="75"/>
  <c r="M113" i="77"/>
  <c r="M142" i="77" s="1"/>
  <c r="M138" i="77"/>
  <c r="M139" i="77"/>
  <c r="M114" i="77"/>
  <c r="M149" i="77" s="1"/>
  <c r="T72" i="77"/>
  <c r="T65" i="75"/>
  <c r="U65" i="75" s="1"/>
  <c r="M113" i="75"/>
  <c r="M142" i="75" s="1"/>
  <c r="S121" i="76"/>
  <c r="S125" i="76" s="1"/>
  <c r="S72" i="75"/>
  <c r="S114" i="75" s="1"/>
  <c r="S141" i="76"/>
  <c r="S140" i="76"/>
  <c r="S139" i="76"/>
  <c r="S136" i="76"/>
  <c r="S134" i="76"/>
  <c r="S137" i="76"/>
  <c r="S112" i="76"/>
  <c r="S93" i="76"/>
  <c r="U67" i="75"/>
  <c r="M95" i="77"/>
  <c r="Y72" i="77"/>
  <c r="L136" i="76"/>
  <c r="L137" i="76"/>
  <c r="L112" i="76"/>
  <c r="L93" i="76"/>
  <c r="L134" i="76"/>
  <c r="L138" i="77"/>
  <c r="L139" i="77"/>
  <c r="L95" i="77"/>
  <c r="L136" i="77"/>
  <c r="L114" i="77"/>
  <c r="L146" i="77" s="1"/>
  <c r="L141" i="77"/>
  <c r="L142" i="77"/>
  <c r="L143" i="77"/>
  <c r="M115" i="77"/>
  <c r="M123" i="77" s="1"/>
  <c r="M127" i="77" s="1"/>
  <c r="L123" i="77"/>
  <c r="L127" i="77" s="1"/>
  <c r="L140" i="76"/>
  <c r="L139" i="76"/>
  <c r="L141" i="76"/>
  <c r="B17" i="49"/>
  <c r="G7" i="49" s="1"/>
  <c r="O5" i="49"/>
  <c r="V67" i="75"/>
  <c r="M111" i="46"/>
  <c r="B206" i="49" s="1"/>
  <c r="M134" i="46"/>
  <c r="M138" i="46"/>
  <c r="G308" i="49" s="1"/>
  <c r="M123" i="75"/>
  <c r="M127" i="75" s="1"/>
  <c r="B26" i="32"/>
  <c r="F22" i="32" s="1"/>
  <c r="I22" i="32"/>
  <c r="M111" i="76"/>
  <c r="M113" i="76"/>
  <c r="M70" i="76"/>
  <c r="V65" i="76"/>
  <c r="M143" i="75" l="1"/>
  <c r="S112" i="46"/>
  <c r="C12" i="81" s="1"/>
  <c r="E12" i="81" s="1"/>
  <c r="F12" i="81" s="1"/>
  <c r="E11" i="81"/>
  <c r="F11" i="81" s="1"/>
  <c r="C19" i="81"/>
  <c r="S142" i="77"/>
  <c r="S143" i="77"/>
  <c r="S141" i="77"/>
  <c r="S114" i="77"/>
  <c r="S138" i="77"/>
  <c r="S74" i="77"/>
  <c r="S139" i="77"/>
  <c r="T73" i="77"/>
  <c r="S136" i="77"/>
  <c r="S95" i="77"/>
  <c r="J21" i="32"/>
  <c r="J22" i="32"/>
  <c r="S141" i="75"/>
  <c r="M114" i="75"/>
  <c r="M149" i="75" s="1"/>
  <c r="T72" i="75"/>
  <c r="U72" i="75" s="1"/>
  <c r="M141" i="77"/>
  <c r="M143" i="77"/>
  <c r="M136" i="75"/>
  <c r="M139" i="75"/>
  <c r="M95" i="75"/>
  <c r="T95" i="75" s="1"/>
  <c r="M138" i="75"/>
  <c r="S143" i="75"/>
  <c r="T70" i="76"/>
  <c r="U70" i="76" s="1"/>
  <c r="S131" i="46"/>
  <c r="S127" i="46"/>
  <c r="T73" i="46"/>
  <c r="T74" i="46" s="1"/>
  <c r="V74" i="46" s="1"/>
  <c r="S130" i="46"/>
  <c r="S95" i="46"/>
  <c r="T95" i="44" s="1"/>
  <c r="T72" i="74"/>
  <c r="U72" i="74" s="1"/>
  <c r="U72" i="46"/>
  <c r="S125" i="46"/>
  <c r="B25" i="55"/>
  <c r="F22" i="55" s="1"/>
  <c r="S103" i="46"/>
  <c r="S135" i="46" s="1"/>
  <c r="S128" i="46"/>
  <c r="B18" i="49"/>
  <c r="O18" i="49" s="1"/>
  <c r="U72" i="77"/>
  <c r="M146" i="77"/>
  <c r="M145" i="77"/>
  <c r="M122" i="77"/>
  <c r="T95" i="77"/>
  <c r="M141" i="75"/>
  <c r="S138" i="75"/>
  <c r="S139" i="75"/>
  <c r="T73" i="75"/>
  <c r="T74" i="75" s="1"/>
  <c r="S143" i="76"/>
  <c r="S147" i="76"/>
  <c r="S120" i="76"/>
  <c r="S144" i="76"/>
  <c r="S136" i="75"/>
  <c r="S95" i="75"/>
  <c r="L145" i="77"/>
  <c r="L122" i="77"/>
  <c r="L149" i="77"/>
  <c r="L144" i="76"/>
  <c r="L143" i="76"/>
  <c r="L147" i="76"/>
  <c r="L120" i="76"/>
  <c r="S145" i="75"/>
  <c r="S146" i="75"/>
  <c r="S122" i="75"/>
  <c r="S149" i="75"/>
  <c r="M121" i="76"/>
  <c r="M125" i="76" s="1"/>
  <c r="M141" i="76"/>
  <c r="M139" i="76"/>
  <c r="M140" i="76"/>
  <c r="M134" i="76"/>
  <c r="M93" i="76"/>
  <c r="M137" i="76"/>
  <c r="M112" i="76"/>
  <c r="M144" i="76" s="1"/>
  <c r="X70" i="76"/>
  <c r="M136" i="76"/>
  <c r="F17" i="32"/>
  <c r="F23" i="32"/>
  <c r="F24" i="32"/>
  <c r="F16" i="55"/>
  <c r="I26" i="32"/>
  <c r="J26" i="32" s="1"/>
  <c r="B23" i="55"/>
  <c r="B27" i="32"/>
  <c r="F19" i="32"/>
  <c r="F25" i="32"/>
  <c r="F21" i="32"/>
  <c r="F17" i="55"/>
  <c r="F18" i="32"/>
  <c r="O17" i="49"/>
  <c r="G12" i="49"/>
  <c r="G13" i="49"/>
  <c r="G4" i="49"/>
  <c r="G11" i="49"/>
  <c r="G9" i="49"/>
  <c r="G8" i="49"/>
  <c r="G2" i="49"/>
  <c r="G3" i="49"/>
  <c r="G10" i="49"/>
  <c r="G5" i="49"/>
  <c r="G14" i="49"/>
  <c r="G16" i="49"/>
  <c r="G15" i="49"/>
  <c r="G6" i="49"/>
  <c r="S116" i="46" l="1"/>
  <c r="U95" i="77"/>
  <c r="W73" i="77"/>
  <c r="T74" i="77"/>
  <c r="W74" i="77" s="1"/>
  <c r="S146" i="77"/>
  <c r="S149" i="77"/>
  <c r="S145" i="77"/>
  <c r="S122" i="77"/>
  <c r="M146" i="75"/>
  <c r="M122" i="75"/>
  <c r="M145" i="75"/>
  <c r="U95" i="75"/>
  <c r="F21" i="55"/>
  <c r="U74" i="46"/>
  <c r="F20" i="32"/>
  <c r="F26" i="32" s="1"/>
  <c r="U95" i="46"/>
  <c r="F18" i="55"/>
  <c r="F19" i="55"/>
  <c r="S111" i="46"/>
  <c r="B215" i="49" s="1"/>
  <c r="T93" i="76"/>
  <c r="U93" i="76" s="1"/>
  <c r="S134" i="46"/>
  <c r="S138" i="46"/>
  <c r="G314" i="49" s="1"/>
  <c r="F20" i="55"/>
  <c r="B19" i="49"/>
  <c r="U73" i="75"/>
  <c r="V73" i="75"/>
  <c r="G17" i="49"/>
  <c r="U74" i="75"/>
  <c r="V74" i="75"/>
  <c r="O19" i="49"/>
  <c r="P17" i="49"/>
  <c r="B24" i="55"/>
  <c r="B26" i="55" s="1"/>
  <c r="F23" i="55"/>
  <c r="M143" i="76"/>
  <c r="M147" i="76"/>
  <c r="M120" i="76"/>
  <c r="C17" i="81" l="1"/>
  <c r="E17" i="81" s="1"/>
  <c r="F17" i="81" s="1"/>
  <c r="T138" i="44"/>
  <c r="F24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V15</author>
  </authors>
  <commentList>
    <comment ref="H35" authorId="0" shapeId="0" xr:uid="{0676926E-180C-4C2F-B900-918725D821E8}">
      <text>
        <r>
          <rPr>
            <b/>
            <sz val="9"/>
            <color indexed="81"/>
            <rFont val="Tahoma"/>
            <family val="2"/>
          </rPr>
          <t>V15:</t>
        </r>
        <r>
          <rPr>
            <sz val="9"/>
            <color indexed="81"/>
            <rFont val="Tahoma"/>
            <family val="2"/>
          </rPr>
          <t xml:space="preserve">
FE Realized trading gains - 26885 Trading realised Trading gains - -1459</t>
        </r>
      </text>
    </comment>
    <comment ref="H36" authorId="0" shapeId="0" xr:uid="{1BF67F1D-5523-480F-A727-EF6098FAE54F}">
      <text>
        <r>
          <rPr>
            <b/>
            <sz val="9"/>
            <color indexed="81"/>
            <rFont val="Tahoma"/>
            <family val="2"/>
          </rPr>
          <t>V15:</t>
        </r>
        <r>
          <rPr>
            <sz val="9"/>
            <color indexed="81"/>
            <rFont val="Tahoma"/>
            <family val="2"/>
          </rPr>
          <t xml:space="preserve">
from foreign exchange holdings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67" authorId="0" shapeId="0" xr:uid="{055E9AF0-5517-4D56-B26C-CF69F40A2CF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tresury bill (1635,539)</t>
        </r>
      </text>
    </comment>
    <comment ref="N67" authorId="0" shapeId="0" xr:uid="{78A491AD-1DF4-4CFF-A2D3-301A7E14864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treasury bill=3493304</t>
        </r>
      </text>
    </comment>
    <comment ref="G83" authorId="0" shapeId="0" xr:uid="{C107A508-063C-4C30-8E65-1D834921440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bills of exchange=308</t>
        </r>
      </text>
    </comment>
  </commentList>
</comments>
</file>

<file path=xl/sharedStrings.xml><?xml version="1.0" encoding="utf-8"?>
<sst xmlns="http://schemas.openxmlformats.org/spreadsheetml/2006/main" count="2925" uniqueCount="363">
  <si>
    <t>ZMK</t>
  </si>
  <si>
    <t>USD</t>
  </si>
  <si>
    <t>MART included</t>
  </si>
  <si>
    <t>ZAR</t>
  </si>
  <si>
    <t>MART excluded</t>
  </si>
  <si>
    <t>Interest and similar Income</t>
  </si>
  <si>
    <t>Advances</t>
  </si>
  <si>
    <t>Government Bonds</t>
  </si>
  <si>
    <t>Balances from Other Banks</t>
  </si>
  <si>
    <t>Interest Expense</t>
  </si>
  <si>
    <t>Balances due to Other Banks</t>
  </si>
  <si>
    <t>Loan loss expense</t>
  </si>
  <si>
    <t>Net Interest Margin</t>
  </si>
  <si>
    <t>Other Income (NIR)</t>
  </si>
  <si>
    <t>Profit Before Taxation</t>
  </si>
  <si>
    <t>Taxation</t>
  </si>
  <si>
    <t>Profit After Taxation</t>
  </si>
  <si>
    <t>ASSETS</t>
  </si>
  <si>
    <t>Balances with Other Banks</t>
  </si>
  <si>
    <t>Treasury Bills</t>
  </si>
  <si>
    <t>Total Assets</t>
  </si>
  <si>
    <t>LIABILITIES</t>
  </si>
  <si>
    <t xml:space="preserve">Deposits </t>
  </si>
  <si>
    <t xml:space="preserve"> - savings</t>
  </si>
  <si>
    <t xml:space="preserve"> - demand</t>
  </si>
  <si>
    <t xml:space="preserve"> - term</t>
  </si>
  <si>
    <t>Other Liabilities</t>
  </si>
  <si>
    <t>Total Liabilities</t>
  </si>
  <si>
    <t>Share capital and share premium</t>
  </si>
  <si>
    <t>Retained income</t>
  </si>
  <si>
    <t>Equity</t>
  </si>
  <si>
    <t>Total Liabilities &amp; Equity</t>
  </si>
  <si>
    <t>Key Ratios</t>
  </si>
  <si>
    <t>Balance sheet make-up</t>
  </si>
  <si>
    <t>Liquid assets</t>
  </si>
  <si>
    <t>Average assets</t>
  </si>
  <si>
    <t>IEA average</t>
  </si>
  <si>
    <t>IBL Average</t>
  </si>
  <si>
    <t>Average liabilities</t>
  </si>
  <si>
    <t>Average equity</t>
  </si>
  <si>
    <t>Margin metrics</t>
  </si>
  <si>
    <t>NIM</t>
  </si>
  <si>
    <t>Gross yield</t>
  </si>
  <si>
    <t>Cost of funds</t>
  </si>
  <si>
    <t>Spread</t>
  </si>
  <si>
    <t>Cost/Income</t>
  </si>
  <si>
    <t>NIR/Total income</t>
  </si>
  <si>
    <t>Credit metrics</t>
  </si>
  <si>
    <t>Credit cost</t>
  </si>
  <si>
    <t>RWA/Total assets</t>
  </si>
  <si>
    <t>Balance sheet ratios</t>
  </si>
  <si>
    <t>Net loans/Total assets</t>
  </si>
  <si>
    <t xml:space="preserve">Liquid assets/Total deposits </t>
  </si>
  <si>
    <t>Liquid assets/ net Loans and Advances</t>
  </si>
  <si>
    <t>Liquid assets/IEA</t>
  </si>
  <si>
    <t>Net loans/total deposits</t>
  </si>
  <si>
    <t>Avg equity/ Avg total assets</t>
  </si>
  <si>
    <t>Avg IEA/Avg total assets</t>
  </si>
  <si>
    <t>Avg IBL/Avg total liabilites</t>
  </si>
  <si>
    <t>Return metrics</t>
  </si>
  <si>
    <t>ROAA</t>
  </si>
  <si>
    <t>ROAE</t>
  </si>
  <si>
    <t>Net loans/deposit ratio</t>
  </si>
  <si>
    <t>Net USD loans to deposit ratio  (based on net advances</t>
  </si>
  <si>
    <t>CAR and Capital requirement - ZMK'000</t>
  </si>
  <si>
    <t>Qualifying Capital</t>
  </si>
  <si>
    <t>Tier 1</t>
  </si>
  <si>
    <t>Tier 2</t>
  </si>
  <si>
    <t>Total Qualifying Capital</t>
  </si>
  <si>
    <t xml:space="preserve">Dividend calculation </t>
  </si>
  <si>
    <t>Excess capital</t>
  </si>
  <si>
    <t>Dividend payout ratio</t>
  </si>
  <si>
    <t>Dividend</t>
  </si>
  <si>
    <t>Qualifying Capital adequacy before additional</t>
  </si>
  <si>
    <t>Qualifying Capital adequacy after additional</t>
  </si>
  <si>
    <t>Actual</t>
  </si>
  <si>
    <t>Indo Zambia bank</t>
  </si>
  <si>
    <t>Deposits from customers</t>
  </si>
  <si>
    <t>Fees and commisions</t>
  </si>
  <si>
    <t>Other income</t>
  </si>
  <si>
    <t>Non interest expenditure</t>
  </si>
  <si>
    <t>Depreciation</t>
  </si>
  <si>
    <t>Total Non interest expenditure</t>
  </si>
  <si>
    <t>Total income</t>
  </si>
  <si>
    <t>Net interest income before impairment charges</t>
  </si>
  <si>
    <t>Eco Bank</t>
  </si>
  <si>
    <t>UBA</t>
  </si>
  <si>
    <t>First Capital</t>
  </si>
  <si>
    <t>First Alliance Bank</t>
  </si>
  <si>
    <t>Total</t>
  </si>
  <si>
    <t>Notes and coins</t>
  </si>
  <si>
    <t>Balances with Bank of Zambia</t>
  </si>
  <si>
    <t>Investment in securities</t>
  </si>
  <si>
    <t>Other investments</t>
  </si>
  <si>
    <t>Loans and Advances net of ISP and impairment provisions</t>
  </si>
  <si>
    <t>Other assets</t>
  </si>
  <si>
    <t>Balances due to Bank of Zambia</t>
  </si>
  <si>
    <t>Statutory reserve</t>
  </si>
  <si>
    <t>Revaluation reserve</t>
  </si>
  <si>
    <t>Non-performing loans</t>
  </si>
  <si>
    <t>Number of ATMs</t>
  </si>
  <si>
    <t>Number of employees (average)</t>
  </si>
  <si>
    <t>POS</t>
  </si>
  <si>
    <t>Footprint</t>
  </si>
  <si>
    <t>-Other retail outlets</t>
  </si>
  <si>
    <t>Executive managementy</t>
  </si>
  <si>
    <t>Efficiency ratios</t>
  </si>
  <si>
    <t>Cash )/Total assets</t>
  </si>
  <si>
    <t>cash/Total deposits</t>
  </si>
  <si>
    <t>- main branches</t>
  </si>
  <si>
    <t>Total RWA - Basel 1</t>
  </si>
  <si>
    <t>CAR -Basel 1</t>
  </si>
  <si>
    <t>Long term borrowings</t>
  </si>
  <si>
    <t>Other</t>
  </si>
  <si>
    <t>K'000</t>
  </si>
  <si>
    <t>Total Market</t>
  </si>
  <si>
    <t>Ecobank</t>
  </si>
  <si>
    <t>TOTAL B/S</t>
  </si>
  <si>
    <t>DEPOSITS</t>
  </si>
  <si>
    <t>Access Bank</t>
  </si>
  <si>
    <t>Cavmont Bank</t>
  </si>
  <si>
    <t>First Capital Bank</t>
  </si>
  <si>
    <t>Others</t>
  </si>
  <si>
    <t>AB Bank</t>
  </si>
  <si>
    <t>Atlas Mara Bank</t>
  </si>
  <si>
    <t>Bank of China</t>
  </si>
  <si>
    <t>Citi Bank</t>
  </si>
  <si>
    <t>First National Bank</t>
  </si>
  <si>
    <t>Standard chartered</t>
  </si>
  <si>
    <t>Stanbic</t>
  </si>
  <si>
    <t>ZANACO</t>
  </si>
  <si>
    <t>Extraordinary item</t>
  </si>
  <si>
    <t>Number of employees (ye)</t>
  </si>
  <si>
    <t>Fair value and other reserves</t>
  </si>
  <si>
    <t>Currency split</t>
  </si>
  <si>
    <t>Loans and advances</t>
  </si>
  <si>
    <t>Deposits</t>
  </si>
  <si>
    <t>Kwacha -Gross</t>
  </si>
  <si>
    <t>Kwacha -Impairments</t>
  </si>
  <si>
    <t>Net  Other currencies loans to deposit ratio</t>
  </si>
  <si>
    <t>Net  ZMW loans to deposit ratio</t>
  </si>
  <si>
    <t>Property and equipment and intangibles</t>
  </si>
  <si>
    <t>Totall Off Balance Sheet</t>
  </si>
  <si>
    <t>Undrawn commitments</t>
  </si>
  <si>
    <t>Acceptances, letters of credit and Guarantees</t>
  </si>
  <si>
    <t>Tier 2 capital/Preference shares</t>
  </si>
  <si>
    <t>Eligible preference shares and share premium</t>
  </si>
  <si>
    <t>FNB</t>
  </si>
  <si>
    <t>Indo Zambia Bank</t>
  </si>
  <si>
    <t>Standard Chartered Bank</t>
  </si>
  <si>
    <t>K'million</t>
  </si>
  <si>
    <t>Loans Market share</t>
  </si>
  <si>
    <t>Standard Chartered</t>
  </si>
  <si>
    <t>Access Bank *</t>
  </si>
  <si>
    <t>Investrust Bank*</t>
  </si>
  <si>
    <t>INCOME STATEMENTS</t>
  </si>
  <si>
    <t>BALANCE SHEETS</t>
  </si>
  <si>
    <t>Other expenses</t>
  </si>
  <si>
    <t>Foreign Exchange</t>
  </si>
  <si>
    <t xml:space="preserve">  Fees from foreign exchange transactions</t>
  </si>
  <si>
    <t xml:space="preserve">  Realised trading gains (losses)</t>
  </si>
  <si>
    <t xml:space="preserve">  Unrealised trading gains (losses)</t>
  </si>
  <si>
    <t>Current account</t>
  </si>
  <si>
    <t>Statutory deposits account</t>
  </si>
  <si>
    <t>OMO deposits</t>
  </si>
  <si>
    <t>Other balances</t>
  </si>
  <si>
    <t>Balances with banks and other financial institutions in Zambia</t>
  </si>
  <si>
    <t>Balances with banks and other financial institutions abroad</t>
  </si>
  <si>
    <t>Balances due to banks and other financial institutions abroad</t>
  </si>
  <si>
    <t>Other borrowed funds</t>
  </si>
  <si>
    <t>Income before taxes and extraordinary items</t>
  </si>
  <si>
    <t>Securities</t>
  </si>
  <si>
    <t>4th quarter ended 31 December 2019</t>
  </si>
  <si>
    <t>Foreign exchange income</t>
  </si>
  <si>
    <t>Cash/Total assets</t>
  </si>
  <si>
    <t>StanChart</t>
  </si>
  <si>
    <t>Citibank</t>
  </si>
  <si>
    <t>Banking Industry average</t>
  </si>
  <si>
    <t>Industry average</t>
  </si>
  <si>
    <t>ROE %</t>
  </si>
  <si>
    <t>Capital</t>
  </si>
  <si>
    <t>Capital Adequacy Ratio (CAR)</t>
  </si>
  <si>
    <t>Market average</t>
  </si>
  <si>
    <t>Average loans and advances</t>
  </si>
  <si>
    <t>Average deposits</t>
  </si>
  <si>
    <t>Advances and deposits</t>
  </si>
  <si>
    <t>Shareholders equity</t>
  </si>
  <si>
    <t>Return on equity - ROE</t>
  </si>
  <si>
    <t>Composite interest rate</t>
  </si>
  <si>
    <t>Composite effective rate on loans</t>
  </si>
  <si>
    <t>Composite effective rate on deposits</t>
  </si>
  <si>
    <t>Loans</t>
  </si>
  <si>
    <t>Balance sheets market share</t>
  </si>
  <si>
    <t>Deposits Market share</t>
  </si>
  <si>
    <t>Balance sheet totals</t>
  </si>
  <si>
    <t>ROA %</t>
  </si>
  <si>
    <t>Profit (Loss) after tax share</t>
  </si>
  <si>
    <t>Profit (Loss) after tax</t>
  </si>
  <si>
    <t>K'millions</t>
  </si>
  <si>
    <t>Impairment charges</t>
  </si>
  <si>
    <t>ZICB</t>
  </si>
  <si>
    <t>% of savings and current accounts to total deposits</t>
  </si>
  <si>
    <t>Stanchart</t>
  </si>
  <si>
    <t>ABSA (Frmly Barclays)</t>
  </si>
  <si>
    <t xml:space="preserve">Access Bank </t>
  </si>
  <si>
    <t>Industry avrge</t>
  </si>
  <si>
    <t>Capital Surplus (deficit)</t>
  </si>
  <si>
    <t>Minimum</t>
  </si>
  <si>
    <t>Surplus (deficit)</t>
  </si>
  <si>
    <t>Current quarter</t>
  </si>
  <si>
    <t>Previous quarter</t>
  </si>
  <si>
    <t>Previous year quarter</t>
  </si>
  <si>
    <t>Cumulative number of quarters</t>
  </si>
  <si>
    <t xml:space="preserve">ABSA </t>
  </si>
  <si>
    <t xml:space="preserve">Absa  </t>
  </si>
  <si>
    <t>√</t>
  </si>
  <si>
    <t>Absa</t>
  </si>
  <si>
    <t>Quarter-on-quarter deposits increase/(decrease)</t>
  </si>
  <si>
    <t>Quarter-on-quarter Loans and advances increase/(decrease)</t>
  </si>
  <si>
    <t>Investrust (No publication)</t>
  </si>
  <si>
    <t>Profit (loss) After tax (Annualised)</t>
  </si>
  <si>
    <t>Minimum capital</t>
  </si>
  <si>
    <t>Regulatory minimum capital</t>
  </si>
  <si>
    <t>10% of total risk weighted assests</t>
  </si>
  <si>
    <t xml:space="preserve">Absa   </t>
  </si>
  <si>
    <t>Quarter-on-quarter impairment charges increase/(decrease)</t>
  </si>
  <si>
    <t>Total Off Balance Sheet</t>
  </si>
  <si>
    <t>Atlas Mara</t>
  </si>
  <si>
    <t>Q3 2020</t>
  </si>
  <si>
    <t xml:space="preserve">ZICB </t>
  </si>
  <si>
    <r>
      <t>ZICB</t>
    </r>
    <r>
      <rPr>
        <b/>
        <sz val="11"/>
        <color rgb="FFFF0000"/>
        <rFont val="Calibri"/>
        <family val="2"/>
        <scheme val="minor"/>
      </rPr>
      <t xml:space="preserve"> </t>
    </r>
  </si>
  <si>
    <t>Q4 2020</t>
  </si>
  <si>
    <t>Q4 2019</t>
  </si>
  <si>
    <t>Q3 2019</t>
  </si>
  <si>
    <t>Q1 2020</t>
  </si>
  <si>
    <t>Q2 2020</t>
  </si>
  <si>
    <t xml:space="preserve">Impairment charges </t>
  </si>
  <si>
    <t>Citi</t>
  </si>
  <si>
    <t>Q1 2021</t>
  </si>
  <si>
    <t>2021 Profit (loss) After tax</t>
  </si>
  <si>
    <t>Other liabilities</t>
  </si>
  <si>
    <t>Q2 2021</t>
  </si>
  <si>
    <t>Q3 2021</t>
  </si>
  <si>
    <t>Q4 2021</t>
  </si>
  <si>
    <t>Q-o-Q increase (decrease) in non-iterest expenditure</t>
  </si>
  <si>
    <t>Q-o-Q increase (decrease) in impairment charges</t>
  </si>
  <si>
    <t>Zanaco</t>
  </si>
  <si>
    <t>Indo</t>
  </si>
  <si>
    <t>Q1 2022</t>
  </si>
  <si>
    <t>2022 Profit (loss) After tax</t>
  </si>
  <si>
    <t>Q2 2022</t>
  </si>
  <si>
    <t xml:space="preserve">Access </t>
  </si>
  <si>
    <t>Q3 2022</t>
  </si>
  <si>
    <t>PAT</t>
  </si>
  <si>
    <t>NIR</t>
  </si>
  <si>
    <t>NIE</t>
  </si>
  <si>
    <t>PAT K` Millions</t>
  </si>
  <si>
    <t>Increase (decrease)</t>
  </si>
  <si>
    <t>Q3 2022 YTD</t>
  </si>
  <si>
    <t>Q3 2021 YTD</t>
  </si>
  <si>
    <t>Interest turn</t>
  </si>
  <si>
    <t>Total assets</t>
  </si>
  <si>
    <t>Q4 2022</t>
  </si>
  <si>
    <t>Q-o-Q increase net interest income before impairment charges</t>
  </si>
  <si>
    <t>Q1 2023</t>
  </si>
  <si>
    <t>Q2 2023</t>
  </si>
  <si>
    <t>Q3 2023</t>
  </si>
  <si>
    <t>Q4 2023</t>
  </si>
  <si>
    <r>
      <t xml:space="preserve">First Alliance </t>
    </r>
    <r>
      <rPr>
        <b/>
        <sz val="10"/>
        <color rgb="FFFF0000"/>
        <rFont val="Arial"/>
        <family val="2"/>
      </rPr>
      <t>(o/s)</t>
    </r>
  </si>
  <si>
    <r>
      <t>First Alliance</t>
    </r>
    <r>
      <rPr>
        <b/>
        <sz val="10"/>
        <color rgb="FFFF0000"/>
        <rFont val="Arial"/>
        <family val="2"/>
      </rPr>
      <t xml:space="preserve"> (O/S)</t>
    </r>
  </si>
  <si>
    <r>
      <t xml:space="preserve">First Alliance </t>
    </r>
    <r>
      <rPr>
        <b/>
        <sz val="11"/>
        <color rgb="FFFF0000"/>
        <rFont val="Calibri"/>
        <family val="2"/>
        <scheme val="minor"/>
      </rPr>
      <t>(O/S)</t>
    </r>
  </si>
  <si>
    <t xml:space="preserve">First Alliance </t>
  </si>
  <si>
    <t>First Alliance</t>
  </si>
  <si>
    <r>
      <t>First Alliance</t>
    </r>
    <r>
      <rPr>
        <b/>
        <sz val="10"/>
        <color rgb="FFFF0000"/>
        <rFont val="Arial"/>
        <family val="2"/>
      </rPr>
      <t xml:space="preserve"> </t>
    </r>
  </si>
  <si>
    <t>Q1 2024</t>
  </si>
  <si>
    <t>2024 Profit (loss) After tax</t>
  </si>
  <si>
    <t>Q2 2024</t>
  </si>
  <si>
    <t>Access</t>
  </si>
  <si>
    <t>H1 2024</t>
  </si>
  <si>
    <t>%</t>
  </si>
  <si>
    <t>Interest income</t>
  </si>
  <si>
    <t>Gross margin</t>
  </si>
  <si>
    <t>Interest expense</t>
  </si>
  <si>
    <t>Net margin</t>
  </si>
  <si>
    <t>Q3 2024</t>
  </si>
  <si>
    <t>Q-o-Q increase (decrease) in non-income</t>
  </si>
  <si>
    <t>Q4 2024</t>
  </si>
  <si>
    <t>Q1 2025</t>
  </si>
  <si>
    <t>Total assets mkt share % 2025</t>
  </si>
  <si>
    <t>Total deposits market share % 2025</t>
  </si>
  <si>
    <t>2025 loans and advances</t>
  </si>
  <si>
    <t>Loans and advances market share % 2025</t>
  </si>
  <si>
    <t>2025 Profit (loss) After tax</t>
  </si>
  <si>
    <t>Q2 2025</t>
  </si>
  <si>
    <t>2025 Interest expenditure</t>
  </si>
  <si>
    <t>2025 Loans and advs</t>
  </si>
  <si>
    <t>2025 Balance sheet totals</t>
  </si>
  <si>
    <t>2025 Mkt Share</t>
  </si>
  <si>
    <t>2025 deposits</t>
  </si>
  <si>
    <t>2025 deposits mkt share</t>
  </si>
  <si>
    <t>2025 Profit (Loss) after tax</t>
  </si>
  <si>
    <t>2025 Profit (loss) after tax</t>
  </si>
  <si>
    <t>K` millions</t>
  </si>
  <si>
    <t>Increase/</t>
  </si>
  <si>
    <t>decrease</t>
  </si>
  <si>
    <t>Average interest-bearing liabilities</t>
  </si>
  <si>
    <t>H1 2025</t>
  </si>
  <si>
    <t>Average interest-earning assets</t>
  </si>
  <si>
    <t>Q3 2025</t>
  </si>
  <si>
    <t>Q4 2025</t>
  </si>
  <si>
    <t>`</t>
  </si>
  <si>
    <t>Q1 2026</t>
  </si>
  <si>
    <t>2026 loans and advances</t>
  </si>
  <si>
    <t>2026 Balance sheet totals</t>
  </si>
  <si>
    <t>2026 deposits</t>
  </si>
  <si>
    <t>2026 Profit (loss) after tax</t>
  </si>
  <si>
    <t>2026 Loans and advs</t>
  </si>
  <si>
    <t>2026 Loans and Advs</t>
  </si>
  <si>
    <t>2026 Mkt Share</t>
  </si>
  <si>
    <t>2026 deposits mkt share</t>
  </si>
  <si>
    <t>2026 Profit (Loss) after tax</t>
  </si>
  <si>
    <t>2026 Profit (Loss) share</t>
  </si>
  <si>
    <t>2025 Profit (Loss) after tax share</t>
  </si>
  <si>
    <t>2026 Total assets</t>
  </si>
  <si>
    <t>Total assets mkt share % 2026</t>
  </si>
  <si>
    <t>2026 Total deposits</t>
  </si>
  <si>
    <t>Total deposits market share % 2026</t>
  </si>
  <si>
    <t>Loans and advances market share % 2026</t>
  </si>
  <si>
    <t>2026 deposits increase/decrease</t>
  </si>
  <si>
    <t>2026 Loans and advances increase/decrease</t>
  </si>
  <si>
    <t>2026 Shareholdrs equity</t>
  </si>
  <si>
    <t>2026 Profit (loss) After tax</t>
  </si>
  <si>
    <t>2026 Total Foreign exchange income</t>
  </si>
  <si>
    <t>2026 Interest income</t>
  </si>
  <si>
    <t>2026 Non-interest Income</t>
  </si>
  <si>
    <t>2026 Non-interest Expenditure</t>
  </si>
  <si>
    <t>2026 Profit (loss) before tax and Ext. Items</t>
  </si>
  <si>
    <t>2026 NIM</t>
  </si>
  <si>
    <t>2026 CTI ratio %</t>
  </si>
  <si>
    <t>2026 Diversity ratio</t>
  </si>
  <si>
    <t>2026 Loans and advances</t>
  </si>
  <si>
    <t>2026 Composite interest rate on deposits</t>
  </si>
  <si>
    <t>2026 SAVINGS</t>
  </si>
  <si>
    <t>2026 CURRENT ACCOUNTS</t>
  </si>
  <si>
    <t>2026 TERM</t>
  </si>
  <si>
    <t>2026 Deposits total</t>
  </si>
  <si>
    <t>2026 Total Income</t>
  </si>
  <si>
    <t>Impairment provisions</t>
  </si>
  <si>
    <t>-Loan losses</t>
  </si>
  <si>
    <t>-Others</t>
  </si>
  <si>
    <t>2026 Total impairment charges</t>
  </si>
  <si>
    <t>2026 Other impairments</t>
  </si>
  <si>
    <t>2026 loan losses</t>
  </si>
  <si>
    <t>2026 Loan losses market share</t>
  </si>
  <si>
    <t>2026 Loan losses</t>
  </si>
  <si>
    <t>2026 loan losses as % of loans and advances</t>
  </si>
  <si>
    <t>Q2 2026</t>
  </si>
  <si>
    <t>Profit after tax- Q2</t>
  </si>
  <si>
    <t>30 June 26 Deposits</t>
  </si>
  <si>
    <t>30 June 2026 Advances</t>
  </si>
  <si>
    <t>30 June 2026 Loans to Deposits ratio</t>
  </si>
  <si>
    <t>2026 Return on equity</t>
  </si>
  <si>
    <t>stanChart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</si>
</sst>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0.0%"/>
    <numFmt numFmtId="168" formatCode="_ * #,##0.00_ ;_ * \-#,##0.00_ ;_ * &quot;-&quot;??_ ;_ @_ "/>
    <numFmt numFmtId="169" formatCode="_ * #,##0_ ;_ * \-#,##0_ ;_ * &quot;-&quot;??_ ;_ @_ "/>
    <numFmt numFmtId="170" formatCode="_(* #,##0.000_);_(* \(#,##0.000\);_(* &quot;-&quot;??_);_(@_)"/>
    <numFmt numFmtId="171" formatCode="_(* #,##0.0000_);_(* \(#,##0.0000\);_(* &quot;-&quot;??_);_(@_)"/>
    <numFmt numFmtId="172" formatCode="_-* #,##0_-;\-* #,##0_-;_-* &quot;-&quot;??_-;_-@_-"/>
    <numFmt numFmtId="173" formatCode="[$]d\ mmm\ yyyy;@"/>
    <numFmt numFmtId="174" formatCode="_(* #,##0.0_);_(* \(#,##0.0\);_(* &quot;-&quot;??_);_(@_)"/>
  </numFmts>
  <fonts count="5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8"/>
      <color theme="1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sz val="10"/>
      <color indexed="8"/>
      <name val="Arial Narrow"/>
      <family val="2"/>
    </font>
    <font>
      <b/>
      <u/>
      <sz val="10"/>
      <color theme="0"/>
      <name val="Arial Narrow"/>
      <family val="2"/>
    </font>
    <font>
      <sz val="10"/>
      <color indexed="8"/>
      <name val="Arial Narrow"/>
      <family val="2"/>
    </font>
    <font>
      <b/>
      <sz val="10"/>
      <color indexed="12"/>
      <name val="Arial Narrow"/>
      <family val="2"/>
    </font>
    <font>
      <sz val="10"/>
      <color rgb="FFFF0000"/>
      <name val="Arial Narrow"/>
      <family val="2"/>
    </font>
    <font>
      <b/>
      <i/>
      <sz val="10"/>
      <color theme="0"/>
      <name val="Arial Narrow"/>
      <family val="2"/>
    </font>
    <font>
      <b/>
      <i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3" tint="-0.249977111117893"/>
      <name val="Arial Narrow"/>
      <family val="2"/>
    </font>
    <font>
      <sz val="10"/>
      <color theme="1"/>
      <name val="Arial Narrow"/>
      <family val="2"/>
    </font>
    <font>
      <sz val="10"/>
      <color theme="3"/>
      <name val="Arial Narrow"/>
      <family val="2"/>
    </font>
    <font>
      <b/>
      <i/>
      <sz val="10"/>
      <name val="Arial Narrow"/>
      <family val="2"/>
    </font>
    <font>
      <sz val="10"/>
      <color theme="0"/>
      <name val="Arial Narrow"/>
      <family val="2"/>
    </font>
    <font>
      <b/>
      <sz val="10"/>
      <color rgb="FF002060"/>
      <name val="Arial Narrow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libri Light"/>
      <family val="2"/>
      <scheme val="maj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4"/>
      <color rgb="FFFF0000"/>
      <name val="Calibri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6"/>
      <color theme="9" tint="-0.249977111117893"/>
      <name val="Calibri"/>
      <family val="2"/>
    </font>
    <font>
      <b/>
      <sz val="18"/>
      <name val="Calibri"/>
      <family val="2"/>
    </font>
    <font>
      <sz val="11"/>
      <name val="Calibri"/>
      <family val="2"/>
    </font>
    <font>
      <sz val="9.5"/>
      <color rgb="FFFFFFFF"/>
      <name val="Calibri"/>
      <family val="2"/>
    </font>
    <font>
      <sz val="9.5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rgb="FFF8C51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1F32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23E4F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theme="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2">
    <xf numFmtId="0" fontId="0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35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40" fillId="14" borderId="0" applyNumberFormat="0" applyProtection="0">
      <alignment horizontal="left" wrapText="1" indent="4"/>
    </xf>
    <xf numFmtId="0" fontId="39" fillId="14" borderId="0" applyNumberFormat="0" applyProtection="0">
      <alignment horizontal="left" wrapText="1" indent="4"/>
    </xf>
    <xf numFmtId="43" fontId="11" fillId="0" borderId="0" applyFont="0" applyFill="0" applyBorder="0" applyAlignment="0" applyProtection="0"/>
    <xf numFmtId="0" fontId="11" fillId="0" borderId="0"/>
    <xf numFmtId="0" fontId="41" fillId="14" borderId="0" applyNumberFormat="0" applyBorder="0" applyProtection="0">
      <alignment horizontal="left" indent="1"/>
    </xf>
    <xf numFmtId="0" fontId="42" fillId="0" borderId="0"/>
    <xf numFmtId="0" fontId="11" fillId="15" borderId="39"/>
    <xf numFmtId="0" fontId="11" fillId="16" borderId="0"/>
    <xf numFmtId="0" fontId="37" fillId="17" borderId="0" applyNumberFormat="0" applyBorder="0" applyProtection="0"/>
    <xf numFmtId="0" fontId="11" fillId="16" borderId="43"/>
    <xf numFmtId="0" fontId="11" fillId="0" borderId="0"/>
    <xf numFmtId="0" fontId="37" fillId="0" borderId="0"/>
    <xf numFmtId="0" fontId="11" fillId="0" borderId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436">
    <xf numFmtId="0" fontId="0" fillId="0" borderId="0" xfId="0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65" fontId="17" fillId="2" borderId="0" xfId="1" applyFont="1" applyFill="1" applyAlignment="1">
      <alignment vertical="center"/>
    </xf>
    <xf numFmtId="0" fontId="20" fillId="5" borderId="1" xfId="0" applyFont="1" applyFill="1" applyBorder="1" applyAlignment="1">
      <alignment vertical="center"/>
    </xf>
    <xf numFmtId="0" fontId="20" fillId="5" borderId="2" xfId="0" applyFont="1" applyFill="1" applyBorder="1" applyAlignment="1">
      <alignment vertical="center"/>
    </xf>
    <xf numFmtId="0" fontId="21" fillId="3" borderId="0" xfId="0" applyFont="1" applyFill="1" applyAlignment="1">
      <alignment vertical="center"/>
    </xf>
    <xf numFmtId="0" fontId="22" fillId="5" borderId="3" xfId="0" applyFont="1" applyFill="1" applyBorder="1" applyAlignment="1">
      <alignment vertical="center"/>
    </xf>
    <xf numFmtId="0" fontId="21" fillId="5" borderId="4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166" fontId="17" fillId="3" borderId="0" xfId="0" applyNumberFormat="1" applyFont="1" applyFill="1" applyAlignment="1">
      <alignment vertical="center"/>
    </xf>
    <xf numFmtId="166" fontId="17" fillId="6" borderId="0" xfId="0" applyNumberFormat="1" applyFont="1" applyFill="1" applyAlignment="1">
      <alignment vertical="center"/>
    </xf>
    <xf numFmtId="166" fontId="17" fillId="3" borderId="0" xfId="1" applyNumberFormat="1" applyFont="1" applyFill="1" applyAlignment="1">
      <alignment vertical="center"/>
    </xf>
    <xf numFmtId="166" fontId="19" fillId="3" borderId="0" xfId="0" applyNumberFormat="1" applyFont="1" applyFill="1" applyAlignment="1">
      <alignment vertical="center"/>
    </xf>
    <xf numFmtId="0" fontId="19" fillId="3" borderId="0" xfId="0" applyFont="1" applyFill="1" applyAlignment="1">
      <alignment vertical="center"/>
    </xf>
    <xf numFmtId="167" fontId="19" fillId="3" borderId="0" xfId="2" applyNumberFormat="1" applyFont="1" applyFill="1" applyAlignment="1">
      <alignment vertical="center"/>
    </xf>
    <xf numFmtId="0" fontId="17" fillId="3" borderId="5" xfId="0" applyFont="1" applyFill="1" applyBorder="1" applyAlignment="1">
      <alignment horizontal="left" vertical="center"/>
    </xf>
    <xf numFmtId="166" fontId="17" fillId="3" borderId="2" xfId="1" applyNumberFormat="1" applyFont="1" applyFill="1" applyBorder="1" applyAlignment="1">
      <alignment vertical="center"/>
    </xf>
    <xf numFmtId="167" fontId="17" fillId="3" borderId="0" xfId="2" applyNumberFormat="1" applyFont="1" applyFill="1" applyAlignment="1">
      <alignment vertical="center"/>
    </xf>
    <xf numFmtId="166" fontId="17" fillId="3" borderId="6" xfId="1" applyNumberFormat="1" applyFont="1" applyFill="1" applyBorder="1" applyAlignment="1">
      <alignment vertical="center"/>
    </xf>
    <xf numFmtId="166" fontId="17" fillId="3" borderId="6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9" fillId="3" borderId="5" xfId="0" applyFont="1" applyFill="1" applyBorder="1" applyAlignment="1">
      <alignment vertical="center"/>
    </xf>
    <xf numFmtId="166" fontId="21" fillId="3" borderId="0" xfId="0" applyNumberFormat="1" applyFont="1" applyFill="1" applyAlignment="1">
      <alignment vertical="center"/>
    </xf>
    <xf numFmtId="0" fontId="21" fillId="3" borderId="5" xfId="0" applyFont="1" applyFill="1" applyBorder="1" applyAlignment="1">
      <alignment vertical="center"/>
    </xf>
    <xf numFmtId="0" fontId="23" fillId="3" borderId="5" xfId="0" applyFont="1" applyFill="1" applyBorder="1" applyAlignment="1">
      <alignment vertical="center" wrapText="1"/>
    </xf>
    <xf numFmtId="0" fontId="23" fillId="3" borderId="5" xfId="0" applyFont="1" applyFill="1" applyBorder="1" applyAlignment="1">
      <alignment vertical="center"/>
    </xf>
    <xf numFmtId="166" fontId="23" fillId="3" borderId="0" xfId="1" applyNumberFormat="1" applyFont="1" applyFill="1" applyAlignment="1">
      <alignment vertical="center"/>
    </xf>
    <xf numFmtId="166" fontId="21" fillId="3" borderId="8" xfId="0" applyNumberFormat="1" applyFont="1" applyFill="1" applyBorder="1" applyAlignment="1">
      <alignment vertical="center"/>
    </xf>
    <xf numFmtId="167" fontId="23" fillId="3" borderId="0" xfId="2" applyNumberFormat="1" applyFont="1" applyFill="1" applyAlignment="1">
      <alignment vertical="center"/>
    </xf>
    <xf numFmtId="167" fontId="23" fillId="8" borderId="0" xfId="2" applyNumberFormat="1" applyFont="1" applyFill="1" applyAlignment="1">
      <alignment vertical="center"/>
    </xf>
    <xf numFmtId="166" fontId="21" fillId="3" borderId="0" xfId="1" applyNumberFormat="1" applyFont="1" applyFill="1" applyAlignment="1">
      <alignment vertical="center"/>
    </xf>
    <xf numFmtId="0" fontId="20" fillId="5" borderId="9" xfId="0" applyFont="1" applyFill="1" applyBorder="1" applyAlignment="1">
      <alignment vertical="center"/>
    </xf>
    <xf numFmtId="0" fontId="20" fillId="5" borderId="4" xfId="0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169" fontId="17" fillId="3" borderId="0" xfId="0" applyNumberFormat="1" applyFont="1" applyFill="1" applyAlignment="1">
      <alignment vertical="center"/>
    </xf>
    <xf numFmtId="166" fontId="17" fillId="3" borderId="0" xfId="2" applyNumberFormat="1" applyFont="1" applyFill="1" applyAlignment="1">
      <alignment vertical="center"/>
    </xf>
    <xf numFmtId="166" fontId="19" fillId="3" borderId="0" xfId="1" applyNumberFormat="1" applyFont="1" applyFill="1" applyAlignment="1">
      <alignment vertical="center"/>
    </xf>
    <xf numFmtId="9" fontId="17" fillId="3" borderId="0" xfId="0" applyNumberFormat="1" applyFont="1" applyFill="1" applyAlignment="1">
      <alignment vertical="center"/>
    </xf>
    <xf numFmtId="166" fontId="17" fillId="8" borderId="0" xfId="1" applyNumberFormat="1" applyFont="1" applyFill="1" applyAlignment="1">
      <alignment vertical="center"/>
    </xf>
    <xf numFmtId="166" fontId="21" fillId="8" borderId="0" xfId="1" applyNumberFormat="1" applyFont="1" applyFill="1" applyAlignment="1">
      <alignment vertical="center"/>
    </xf>
    <xf numFmtId="9" fontId="17" fillId="3" borderId="0" xfId="2" applyFont="1" applyFill="1" applyAlignment="1">
      <alignment vertical="center"/>
    </xf>
    <xf numFmtId="166" fontId="17" fillId="8" borderId="0" xfId="0" applyNumberFormat="1" applyFont="1" applyFill="1" applyAlignment="1">
      <alignment vertical="center"/>
    </xf>
    <xf numFmtId="0" fontId="17" fillId="8" borderId="0" xfId="0" applyFont="1" applyFill="1" applyAlignment="1">
      <alignment vertical="center"/>
    </xf>
    <xf numFmtId="166" fontId="17" fillId="3" borderId="0" xfId="0" applyNumberFormat="1" applyFont="1" applyFill="1" applyAlignment="1">
      <alignment horizontal="left" vertical="center"/>
    </xf>
    <xf numFmtId="166" fontId="19" fillId="6" borderId="6" xfId="0" applyNumberFormat="1" applyFont="1" applyFill="1" applyBorder="1" applyAlignment="1">
      <alignment vertical="center"/>
    </xf>
    <xf numFmtId="166" fontId="21" fillId="6" borderId="8" xfId="1" applyNumberFormat="1" applyFont="1" applyFill="1" applyBorder="1" applyAlignment="1">
      <alignment vertical="center"/>
    </xf>
    <xf numFmtId="170" fontId="25" fillId="3" borderId="0" xfId="1" applyNumberFormat="1" applyFont="1" applyFill="1" applyAlignment="1">
      <alignment vertical="center"/>
    </xf>
    <xf numFmtId="166" fontId="25" fillId="3" borderId="0" xfId="0" applyNumberFormat="1" applyFont="1" applyFill="1" applyAlignment="1">
      <alignment vertical="center"/>
    </xf>
    <xf numFmtId="166" fontId="25" fillId="3" borderId="0" xfId="1" applyNumberFormat="1" applyFont="1" applyFill="1" applyAlignment="1">
      <alignment vertical="center"/>
    </xf>
    <xf numFmtId="165" fontId="17" fillId="3" borderId="0" xfId="1" applyFont="1" applyFill="1" applyAlignment="1">
      <alignment vertical="center"/>
    </xf>
    <xf numFmtId="0" fontId="17" fillId="3" borderId="6" xfId="0" applyFont="1" applyFill="1" applyBorder="1" applyAlignment="1">
      <alignment vertical="center"/>
    </xf>
    <xf numFmtId="168" fontId="17" fillId="3" borderId="6" xfId="0" applyNumberFormat="1" applyFont="1" applyFill="1" applyBorder="1" applyAlignment="1">
      <alignment vertical="center"/>
    </xf>
    <xf numFmtId="0" fontId="26" fillId="5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167" fontId="27" fillId="8" borderId="0" xfId="2" applyNumberFormat="1" applyFont="1" applyFill="1" applyAlignment="1" applyProtection="1">
      <alignment vertical="center"/>
      <protection locked="0"/>
    </xf>
    <xf numFmtId="167" fontId="28" fillId="8" borderId="0" xfId="2" applyNumberFormat="1" applyFont="1" applyFill="1" applyAlignment="1" applyProtection="1">
      <alignment horizontal="right" vertical="center" wrapText="1"/>
      <protection locked="0"/>
    </xf>
    <xf numFmtId="0" fontId="27" fillId="8" borderId="0" xfId="0" applyFont="1" applyFill="1" applyAlignment="1" applyProtection="1">
      <alignment horizontal="right" vertical="center"/>
      <protection locked="0"/>
    </xf>
    <xf numFmtId="167" fontId="29" fillId="8" borderId="0" xfId="2" applyNumberFormat="1" applyFont="1" applyFill="1" applyAlignment="1" applyProtection="1">
      <alignment horizontal="center" vertical="center"/>
      <protection locked="0"/>
    </xf>
    <xf numFmtId="167" fontId="30" fillId="8" borderId="10" xfId="2" applyNumberFormat="1" applyFont="1" applyFill="1" applyBorder="1" applyAlignment="1" applyProtection="1">
      <alignment vertical="center"/>
      <protection locked="0"/>
    </xf>
    <xf numFmtId="167" fontId="30" fillId="8" borderId="11" xfId="2" applyNumberFormat="1" applyFont="1" applyFill="1" applyBorder="1" applyAlignment="1" applyProtection="1">
      <alignment vertical="center"/>
      <protection locked="0"/>
    </xf>
    <xf numFmtId="166" fontId="30" fillId="8" borderId="11" xfId="1" applyNumberFormat="1" applyFont="1" applyFill="1" applyBorder="1" applyAlignment="1" applyProtection="1">
      <alignment horizontal="right" vertical="center"/>
      <protection locked="0"/>
    </xf>
    <xf numFmtId="0" fontId="17" fillId="3" borderId="12" xfId="0" applyFont="1" applyFill="1" applyBorder="1" applyAlignment="1">
      <alignment vertical="center"/>
    </xf>
    <xf numFmtId="166" fontId="30" fillId="8" borderId="0" xfId="1" applyNumberFormat="1" applyFont="1" applyFill="1" applyAlignment="1" applyProtection="1">
      <alignment horizontal="right" vertical="center"/>
      <protection locked="0"/>
    </xf>
    <xf numFmtId="169" fontId="30" fillId="8" borderId="0" xfId="1" applyNumberFormat="1" applyFont="1" applyFill="1" applyAlignment="1" applyProtection="1">
      <alignment horizontal="right" vertical="center"/>
      <protection locked="0"/>
    </xf>
    <xf numFmtId="0" fontId="17" fillId="3" borderId="13" xfId="0" applyFont="1" applyFill="1" applyBorder="1" applyAlignment="1">
      <alignment vertical="center"/>
    </xf>
    <xf numFmtId="0" fontId="17" fillId="3" borderId="14" xfId="0" applyFont="1" applyFill="1" applyBorder="1" applyAlignment="1">
      <alignment vertical="center"/>
    </xf>
    <xf numFmtId="166" fontId="30" fillId="8" borderId="14" xfId="1" applyNumberFormat="1" applyFont="1" applyFill="1" applyBorder="1" applyAlignment="1" applyProtection="1">
      <alignment horizontal="right" vertical="center"/>
      <protection locked="0"/>
    </xf>
    <xf numFmtId="0" fontId="31" fillId="8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10" fontId="31" fillId="8" borderId="0" xfId="2" applyNumberFormat="1" applyFont="1" applyFill="1" applyAlignment="1">
      <alignment vertical="center"/>
    </xf>
    <xf numFmtId="0" fontId="31" fillId="8" borderId="0" xfId="0" applyFont="1" applyFill="1" applyAlignment="1" applyProtection="1">
      <alignment horizontal="center" vertical="center"/>
      <protection locked="0"/>
    </xf>
    <xf numFmtId="0" fontId="28" fillId="8" borderId="0" xfId="0" applyFont="1" applyFill="1" applyAlignment="1">
      <alignment vertical="center"/>
    </xf>
    <xf numFmtId="164" fontId="31" fillId="8" borderId="0" xfId="0" applyNumberFormat="1" applyFont="1" applyFill="1" applyAlignment="1" applyProtection="1">
      <alignment vertical="center"/>
      <protection locked="0"/>
    </xf>
    <xf numFmtId="0" fontId="30" fillId="8" borderId="10" xfId="0" applyFont="1" applyFill="1" applyBorder="1" applyAlignment="1">
      <alignment vertical="center"/>
    </xf>
    <xf numFmtId="167" fontId="30" fillId="8" borderId="11" xfId="0" applyNumberFormat="1" applyFont="1" applyFill="1" applyBorder="1" applyAlignment="1">
      <alignment vertical="center"/>
    </xf>
    <xf numFmtId="0" fontId="30" fillId="8" borderId="11" xfId="0" applyFont="1" applyFill="1" applyBorder="1" applyAlignment="1">
      <alignment vertical="center"/>
    </xf>
    <xf numFmtId="167" fontId="30" fillId="8" borderId="11" xfId="2" applyNumberFormat="1" applyFont="1" applyFill="1" applyBorder="1" applyAlignment="1" applyProtection="1">
      <alignment horizontal="right" vertical="center"/>
      <protection locked="0"/>
    </xf>
    <xf numFmtId="0" fontId="30" fillId="8" borderId="12" xfId="0" applyFont="1" applyFill="1" applyBorder="1" applyAlignment="1">
      <alignment vertical="center"/>
    </xf>
    <xf numFmtId="167" fontId="30" fillId="8" borderId="0" xfId="0" applyNumberFormat="1" applyFont="1" applyFill="1" applyAlignment="1">
      <alignment vertical="center"/>
    </xf>
    <xf numFmtId="0" fontId="30" fillId="8" borderId="0" xfId="0" applyFont="1" applyFill="1" applyAlignment="1">
      <alignment vertical="center"/>
    </xf>
    <xf numFmtId="167" fontId="30" fillId="8" borderId="0" xfId="2" applyNumberFormat="1" applyFont="1" applyFill="1" applyAlignment="1" applyProtection="1">
      <alignment horizontal="right" vertical="center"/>
      <protection locked="0"/>
    </xf>
    <xf numFmtId="0" fontId="30" fillId="8" borderId="13" xfId="0" applyFont="1" applyFill="1" applyBorder="1" applyAlignment="1">
      <alignment vertical="center"/>
    </xf>
    <xf numFmtId="167" fontId="30" fillId="8" borderId="14" xfId="0" applyNumberFormat="1" applyFont="1" applyFill="1" applyBorder="1" applyAlignment="1">
      <alignment vertical="center"/>
    </xf>
    <xf numFmtId="167" fontId="30" fillId="8" borderId="14" xfId="2" applyNumberFormat="1" applyFont="1" applyFill="1" applyBorder="1" applyAlignment="1" applyProtection="1">
      <alignment horizontal="right" vertical="center"/>
      <protection locked="0"/>
    </xf>
    <xf numFmtId="167" fontId="28" fillId="8" borderId="0" xfId="0" applyNumberFormat="1" applyFont="1" applyFill="1" applyAlignment="1">
      <alignment vertical="center"/>
    </xf>
    <xf numFmtId="167" fontId="28" fillId="8" borderId="0" xfId="2" applyNumberFormat="1" applyFont="1" applyFill="1" applyAlignment="1" applyProtection="1">
      <alignment vertical="center"/>
      <protection locked="0"/>
    </xf>
    <xf numFmtId="9" fontId="30" fillId="8" borderId="0" xfId="2" applyFont="1" applyFill="1" applyAlignment="1" applyProtection="1">
      <alignment horizontal="right" vertical="center"/>
      <protection locked="0"/>
    </xf>
    <xf numFmtId="0" fontId="30" fillId="4" borderId="13" xfId="0" applyFont="1" applyFill="1" applyBorder="1" applyAlignment="1">
      <alignment vertical="center"/>
    </xf>
    <xf numFmtId="167" fontId="30" fillId="4" borderId="14" xfId="0" applyNumberFormat="1" applyFont="1" applyFill="1" applyBorder="1" applyAlignment="1">
      <alignment vertical="center"/>
    </xf>
    <xf numFmtId="167" fontId="30" fillId="4" borderId="14" xfId="2" applyNumberFormat="1" applyFont="1" applyFill="1" applyBorder="1" applyAlignment="1" applyProtection="1">
      <alignment horizontal="right" vertical="center"/>
      <protection locked="0"/>
    </xf>
    <xf numFmtId="0" fontId="30" fillId="8" borderId="15" xfId="0" applyFont="1" applyFill="1" applyBorder="1" applyAlignment="1">
      <alignment vertical="center"/>
    </xf>
    <xf numFmtId="0" fontId="30" fillId="8" borderId="16" xfId="0" applyFont="1" applyFill="1" applyBorder="1" applyAlignment="1">
      <alignment vertical="center"/>
    </xf>
    <xf numFmtId="167" fontId="30" fillId="8" borderId="16" xfId="2" applyNumberFormat="1" applyFont="1" applyFill="1" applyBorder="1" applyAlignment="1" applyProtection="1">
      <alignment horizontal="right" vertical="center"/>
      <protection locked="0"/>
    </xf>
    <xf numFmtId="10" fontId="17" fillId="3" borderId="0" xfId="2" applyNumberFormat="1" applyFont="1" applyFill="1" applyAlignment="1">
      <alignment vertical="center"/>
    </xf>
    <xf numFmtId="0" fontId="33" fillId="5" borderId="0" xfId="0" applyFont="1" applyFill="1" applyAlignment="1">
      <alignment vertical="center"/>
    </xf>
    <xf numFmtId="0" fontId="17" fillId="8" borderId="5" xfId="0" applyFont="1" applyFill="1" applyBorder="1" applyAlignment="1">
      <alignment vertical="center"/>
    </xf>
    <xf numFmtId="0" fontId="17" fillId="8" borderId="7" xfId="0" applyFont="1" applyFill="1" applyBorder="1" applyAlignment="1">
      <alignment vertical="center"/>
    </xf>
    <xf numFmtId="166" fontId="30" fillId="8" borderId="0" xfId="0" applyNumberFormat="1" applyFont="1" applyFill="1" applyAlignment="1">
      <alignment vertical="center"/>
    </xf>
    <xf numFmtId="9" fontId="17" fillId="8" borderId="0" xfId="6" applyFont="1" applyFill="1" applyAlignment="1">
      <alignment horizontal="center" vertical="center"/>
    </xf>
    <xf numFmtId="0" fontId="20" fillId="10" borderId="24" xfId="0" applyFont="1" applyFill="1" applyBorder="1" applyAlignment="1">
      <alignment vertical="center"/>
    </xf>
    <xf numFmtId="0" fontId="20" fillId="10" borderId="25" xfId="0" applyFont="1" applyFill="1" applyBorder="1" applyAlignment="1">
      <alignment vertical="center"/>
    </xf>
    <xf numFmtId="9" fontId="17" fillId="8" borderId="0" xfId="2" applyFont="1" applyFill="1" applyAlignment="1">
      <alignment vertical="center"/>
    </xf>
    <xf numFmtId="1" fontId="17" fillId="8" borderId="0" xfId="0" applyNumberFormat="1" applyFont="1" applyFill="1" applyAlignment="1">
      <alignment vertical="center"/>
    </xf>
    <xf numFmtId="0" fontId="20" fillId="10" borderId="21" xfId="0" applyFont="1" applyFill="1" applyBorder="1" applyAlignment="1">
      <alignment vertical="center"/>
    </xf>
    <xf numFmtId="0" fontId="20" fillId="10" borderId="27" xfId="0" applyFont="1" applyFill="1" applyBorder="1" applyAlignment="1">
      <alignment vertical="center"/>
    </xf>
    <xf numFmtId="9" fontId="20" fillId="10" borderId="27" xfId="2" applyFont="1" applyFill="1" applyBorder="1" applyAlignment="1">
      <alignment vertical="center"/>
    </xf>
    <xf numFmtId="0" fontId="20" fillId="10" borderId="2" xfId="0" applyFont="1" applyFill="1" applyBorder="1" applyAlignment="1">
      <alignment horizontal="right" vertical="center"/>
    </xf>
    <xf numFmtId="0" fontId="20" fillId="8" borderId="0" xfId="0" applyFont="1" applyFill="1" applyAlignment="1">
      <alignment horizontal="right" vertical="center"/>
    </xf>
    <xf numFmtId="166" fontId="17" fillId="8" borderId="28" xfId="1" applyNumberFormat="1" applyFont="1" applyFill="1" applyBorder="1" applyAlignment="1">
      <alignment vertical="center"/>
    </xf>
    <xf numFmtId="166" fontId="17" fillId="8" borderId="5" xfId="1" applyNumberFormat="1" applyFont="1" applyFill="1" applyBorder="1" applyAlignment="1">
      <alignment vertical="center"/>
    </xf>
    <xf numFmtId="166" fontId="19" fillId="8" borderId="29" xfId="1" applyNumberFormat="1" applyFont="1" applyFill="1" applyBorder="1" applyAlignment="1">
      <alignment vertical="center"/>
    </xf>
    <xf numFmtId="166" fontId="19" fillId="8" borderId="0" xfId="1" applyNumberFormat="1" applyFont="1" applyFill="1" applyAlignment="1">
      <alignment vertical="center"/>
    </xf>
    <xf numFmtId="0" fontId="34" fillId="8" borderId="29" xfId="0" applyFont="1" applyFill="1" applyBorder="1" applyAlignment="1">
      <alignment vertical="center" wrapText="1"/>
    </xf>
    <xf numFmtId="0" fontId="34" fillId="8" borderId="20" xfId="0" applyFont="1" applyFill="1" applyBorder="1" applyAlignment="1">
      <alignment vertical="center" wrapText="1"/>
    </xf>
    <xf numFmtId="10" fontId="34" fillId="8" borderId="30" xfId="6" applyNumberFormat="1" applyFont="1" applyFill="1" applyBorder="1" applyAlignment="1">
      <alignment horizontal="right" vertical="center" wrapText="1"/>
    </xf>
    <xf numFmtId="171" fontId="33" fillId="5" borderId="0" xfId="1" applyNumberFormat="1" applyFont="1" applyFill="1" applyAlignment="1">
      <alignment vertical="center"/>
    </xf>
    <xf numFmtId="166" fontId="33" fillId="5" borderId="6" xfId="1" applyNumberFormat="1" applyFont="1" applyFill="1" applyBorder="1" applyAlignment="1">
      <alignment vertical="center"/>
    </xf>
    <xf numFmtId="9" fontId="17" fillId="3" borderId="6" xfId="2" applyFont="1" applyFill="1" applyBorder="1" applyAlignment="1">
      <alignment vertical="center"/>
    </xf>
    <xf numFmtId="0" fontId="19" fillId="3" borderId="8" xfId="0" applyFont="1" applyFill="1" applyBorder="1" applyAlignment="1">
      <alignment vertical="center"/>
    </xf>
    <xf numFmtId="166" fontId="19" fillId="3" borderId="8" xfId="0" applyNumberFormat="1" applyFont="1" applyFill="1" applyBorder="1" applyAlignment="1">
      <alignment vertical="center"/>
    </xf>
    <xf numFmtId="0" fontId="20" fillId="10" borderId="17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vertical="center"/>
    </xf>
    <xf numFmtId="10" fontId="17" fillId="8" borderId="28" xfId="2" applyNumberFormat="1" applyFont="1" applyFill="1" applyBorder="1" applyAlignment="1">
      <alignment vertical="center"/>
    </xf>
    <xf numFmtId="0" fontId="17" fillId="8" borderId="32" xfId="0" applyFont="1" applyFill="1" applyBorder="1" applyAlignment="1">
      <alignment vertical="center"/>
    </xf>
    <xf numFmtId="10" fontId="17" fillId="8" borderId="5" xfId="2" applyNumberFormat="1" applyFont="1" applyFill="1" applyBorder="1" applyAlignment="1">
      <alignment vertical="center"/>
    </xf>
    <xf numFmtId="0" fontId="19" fillId="8" borderId="19" xfId="0" applyFont="1" applyFill="1" applyBorder="1" applyAlignment="1">
      <alignment horizontal="right" vertical="center"/>
    </xf>
    <xf numFmtId="0" fontId="19" fillId="8" borderId="31" xfId="0" applyFont="1" applyFill="1" applyBorder="1" applyAlignment="1">
      <alignment horizontal="right" vertical="center"/>
    </xf>
    <xf numFmtId="10" fontId="19" fillId="8" borderId="29" xfId="2" applyNumberFormat="1" applyFont="1" applyFill="1" applyBorder="1" applyAlignment="1">
      <alignment vertical="center"/>
    </xf>
    <xf numFmtId="0" fontId="17" fillId="11" borderId="18" xfId="0" applyFont="1" applyFill="1" applyBorder="1" applyAlignment="1">
      <alignment vertical="center"/>
    </xf>
    <xf numFmtId="0" fontId="17" fillId="11" borderId="5" xfId="0" applyFont="1" applyFill="1" applyBorder="1" applyAlignment="1">
      <alignment vertical="center"/>
    </xf>
    <xf numFmtId="10" fontId="17" fillId="11" borderId="28" xfId="2" applyNumberFormat="1" applyFont="1" applyFill="1" applyBorder="1" applyAlignment="1">
      <alignment vertical="center"/>
    </xf>
    <xf numFmtId="0" fontId="17" fillId="11" borderId="32" xfId="0" applyFont="1" applyFill="1" applyBorder="1" applyAlignment="1">
      <alignment vertical="center"/>
    </xf>
    <xf numFmtId="10" fontId="17" fillId="11" borderId="5" xfId="2" applyNumberFormat="1" applyFont="1" applyFill="1" applyBorder="1" applyAlignment="1">
      <alignment vertical="center"/>
    </xf>
    <xf numFmtId="0" fontId="19" fillId="11" borderId="19" xfId="0" applyFont="1" applyFill="1" applyBorder="1" applyAlignment="1">
      <alignment horizontal="right" vertical="center"/>
    </xf>
    <xf numFmtId="0" fontId="19" fillId="11" borderId="31" xfId="0" applyFont="1" applyFill="1" applyBorder="1" applyAlignment="1">
      <alignment horizontal="right" vertical="center"/>
    </xf>
    <xf numFmtId="10" fontId="19" fillId="11" borderId="29" xfId="2" applyNumberFormat="1" applyFont="1" applyFill="1" applyBorder="1" applyAlignment="1">
      <alignment vertical="center"/>
    </xf>
    <xf numFmtId="0" fontId="22" fillId="5" borderId="5" xfId="0" applyFont="1" applyFill="1" applyBorder="1" applyAlignment="1">
      <alignment vertical="center"/>
    </xf>
    <xf numFmtId="0" fontId="21" fillId="5" borderId="0" xfId="0" applyFont="1" applyFill="1" applyAlignment="1">
      <alignment vertical="center"/>
    </xf>
    <xf numFmtId="0" fontId="20" fillId="5" borderId="0" xfId="0" applyFont="1" applyFill="1" applyAlignment="1">
      <alignment horizontal="right" vertical="center"/>
    </xf>
    <xf numFmtId="166" fontId="23" fillId="3" borderId="8" xfId="1" applyNumberFormat="1" applyFont="1" applyFill="1" applyBorder="1" applyAlignment="1">
      <alignment vertical="center"/>
    </xf>
    <xf numFmtId="166" fontId="17" fillId="3" borderId="8" xfId="0" applyNumberFormat="1" applyFont="1" applyFill="1" applyBorder="1" applyAlignment="1">
      <alignment vertical="center"/>
    </xf>
    <xf numFmtId="0" fontId="20" fillId="5" borderId="5" xfId="0" applyFont="1" applyFill="1" applyBorder="1" applyAlignment="1">
      <alignment vertical="center"/>
    </xf>
    <xf numFmtId="166" fontId="17" fillId="3" borderId="34" xfId="1" applyNumberFormat="1" applyFont="1" applyFill="1" applyBorder="1" applyAlignment="1">
      <alignment vertical="center"/>
    </xf>
    <xf numFmtId="166" fontId="17" fillId="6" borderId="35" xfId="1" applyNumberFormat="1" applyFont="1" applyFill="1" applyBorder="1" applyAlignment="1">
      <alignment vertical="center"/>
    </xf>
    <xf numFmtId="166" fontId="17" fillId="9" borderId="34" xfId="1" applyNumberFormat="1" applyFont="1" applyFill="1" applyBorder="1" applyAlignment="1">
      <alignment vertical="center"/>
    </xf>
    <xf numFmtId="166" fontId="17" fillId="9" borderId="35" xfId="1" applyNumberFormat="1" applyFont="1" applyFill="1" applyBorder="1" applyAlignment="1">
      <alignment vertical="center"/>
    </xf>
    <xf numFmtId="166" fontId="17" fillId="9" borderId="36" xfId="1" applyNumberFormat="1" applyFont="1" applyFill="1" applyBorder="1" applyAlignment="1">
      <alignment vertical="center"/>
    </xf>
    <xf numFmtId="0" fontId="17" fillId="3" borderId="5" xfId="0" applyFont="1" applyFill="1" applyBorder="1" applyAlignment="1">
      <alignment vertical="center" wrapText="1"/>
    </xf>
    <xf numFmtId="166" fontId="19" fillId="3" borderId="37" xfId="1" applyNumberFormat="1" applyFont="1" applyFill="1" applyBorder="1" applyAlignment="1">
      <alignment vertical="center"/>
    </xf>
    <xf numFmtId="166" fontId="19" fillId="3" borderId="8" xfId="1" applyNumberFormat="1" applyFont="1" applyFill="1" applyBorder="1" applyAlignment="1">
      <alignment vertical="center"/>
    </xf>
    <xf numFmtId="166" fontId="19" fillId="6" borderId="8" xfId="0" applyNumberFormat="1" applyFont="1" applyFill="1" applyBorder="1" applyAlignment="1">
      <alignment vertical="center"/>
    </xf>
    <xf numFmtId="166" fontId="21" fillId="6" borderId="37" xfId="1" applyNumberFormat="1" applyFont="1" applyFill="1" applyBorder="1" applyAlignment="1">
      <alignment vertical="center"/>
    </xf>
    <xf numFmtId="0" fontId="19" fillId="3" borderId="5" xfId="0" quotePrefix="1" applyFont="1" applyFill="1" applyBorder="1" applyAlignment="1">
      <alignment vertical="center"/>
    </xf>
    <xf numFmtId="166" fontId="17" fillId="3" borderId="22" xfId="1" applyNumberFormat="1" applyFont="1" applyFill="1" applyBorder="1" applyAlignment="1">
      <alignment vertical="center"/>
    </xf>
    <xf numFmtId="166" fontId="17" fillId="3" borderId="23" xfId="1" applyNumberFormat="1" applyFont="1" applyFill="1" applyBorder="1" applyAlignment="1">
      <alignment vertical="center"/>
    </xf>
    <xf numFmtId="0" fontId="19" fillId="3" borderId="0" xfId="0" quotePrefix="1" applyFont="1" applyFill="1" applyAlignment="1">
      <alignment vertical="center"/>
    </xf>
    <xf numFmtId="166" fontId="30" fillId="8" borderId="38" xfId="0" applyNumberFormat="1" applyFont="1" applyFill="1" applyBorder="1" applyAlignment="1">
      <alignment vertical="center"/>
    </xf>
    <xf numFmtId="166" fontId="19" fillId="3" borderId="6" xfId="1" applyNumberFormat="1" applyFont="1" applyFill="1" applyBorder="1" applyAlignment="1">
      <alignment vertical="center"/>
    </xf>
    <xf numFmtId="0" fontId="35" fillId="0" borderId="0" xfId="9"/>
    <xf numFmtId="0" fontId="38" fillId="12" borderId="41" xfId="60" applyFont="1" applyFill="1" applyBorder="1"/>
    <xf numFmtId="0" fontId="36" fillId="12" borderId="26" xfId="60" applyFont="1" applyFill="1" applyBorder="1"/>
    <xf numFmtId="166" fontId="0" fillId="12" borderId="23" xfId="61" applyNumberFormat="1" applyFont="1" applyFill="1" applyBorder="1"/>
    <xf numFmtId="0" fontId="11" fillId="12" borderId="42" xfId="60" applyFill="1" applyBorder="1"/>
    <xf numFmtId="172" fontId="0" fillId="12" borderId="38" xfId="61" applyNumberFormat="1" applyFont="1" applyFill="1" applyBorder="1"/>
    <xf numFmtId="166" fontId="0" fillId="12" borderId="38" xfId="61" applyNumberFormat="1" applyFont="1" applyFill="1" applyBorder="1"/>
    <xf numFmtId="166" fontId="0" fillId="13" borderId="38" xfId="61" applyNumberFormat="1" applyFont="1" applyFill="1" applyBorder="1"/>
    <xf numFmtId="172" fontId="11" fillId="12" borderId="38" xfId="60" applyNumberFormat="1" applyFill="1" applyBorder="1"/>
    <xf numFmtId="0" fontId="11" fillId="12" borderId="38" xfId="60" applyFill="1" applyBorder="1"/>
    <xf numFmtId="172" fontId="35" fillId="0" borderId="0" xfId="9" applyNumberFormat="1"/>
    <xf numFmtId="166" fontId="0" fillId="0" borderId="0" xfId="59" applyNumberFormat="1" applyFont="1"/>
    <xf numFmtId="167" fontId="0" fillId="12" borderId="23" xfId="2" applyNumberFormat="1" applyFont="1" applyFill="1" applyBorder="1"/>
    <xf numFmtId="166" fontId="0" fillId="12" borderId="23" xfId="1" applyNumberFormat="1" applyFont="1" applyFill="1" applyBorder="1"/>
    <xf numFmtId="0" fontId="19" fillId="8" borderId="5" xfId="0" applyFont="1" applyFill="1" applyBorder="1" applyAlignment="1">
      <alignment horizontal="left" vertical="center"/>
    </xf>
    <xf numFmtId="169" fontId="17" fillId="3" borderId="6" xfId="0" applyNumberFormat="1" applyFont="1" applyFill="1" applyBorder="1" applyAlignment="1">
      <alignment vertical="center"/>
    </xf>
    <xf numFmtId="166" fontId="0" fillId="0" borderId="0" xfId="1" applyNumberFormat="1" applyFont="1"/>
    <xf numFmtId="166" fontId="0" fillId="0" borderId="0" xfId="0" applyNumberFormat="1"/>
    <xf numFmtId="0" fontId="28" fillId="8" borderId="10" xfId="0" applyFont="1" applyFill="1" applyBorder="1" applyAlignment="1">
      <alignment vertical="center"/>
    </xf>
    <xf numFmtId="0" fontId="28" fillId="8" borderId="11" xfId="0" applyFont="1" applyFill="1" applyBorder="1" applyAlignment="1">
      <alignment vertical="center"/>
    </xf>
    <xf numFmtId="167" fontId="28" fillId="8" borderId="11" xfId="2" applyNumberFormat="1" applyFont="1" applyFill="1" applyBorder="1" applyAlignment="1" applyProtection="1">
      <alignment horizontal="right" vertical="center"/>
      <protection locked="0"/>
    </xf>
    <xf numFmtId="167" fontId="28" fillId="8" borderId="16" xfId="2" applyNumberFormat="1" applyFont="1" applyFill="1" applyBorder="1" applyAlignment="1" applyProtection="1">
      <alignment horizontal="right" vertical="center"/>
      <protection locked="0"/>
    </xf>
    <xf numFmtId="9" fontId="0" fillId="0" borderId="0" xfId="2" applyFont="1"/>
    <xf numFmtId="0" fontId="0" fillId="0" borderId="0" xfId="0" applyAlignment="1">
      <alignment vertical="top"/>
    </xf>
    <xf numFmtId="0" fontId="38" fillId="0" borderId="0" xfId="0" applyFont="1"/>
    <xf numFmtId="166" fontId="17" fillId="3" borderId="37" xfId="1" applyNumberFormat="1" applyFont="1" applyFill="1" applyBorder="1" applyAlignment="1">
      <alignment vertical="center"/>
    </xf>
    <xf numFmtId="172" fontId="19" fillId="3" borderId="37" xfId="0" applyNumberFormat="1" applyFont="1" applyFill="1" applyBorder="1" applyAlignment="1">
      <alignment vertical="center"/>
    </xf>
    <xf numFmtId="166" fontId="30" fillId="8" borderId="11" xfId="2" applyNumberFormat="1" applyFont="1" applyFill="1" applyBorder="1" applyAlignment="1" applyProtection="1">
      <alignment vertical="center"/>
      <protection locked="0"/>
    </xf>
    <xf numFmtId="166" fontId="17" fillId="3" borderId="14" xfId="0" applyNumberFormat="1" applyFont="1" applyFill="1" applyBorder="1" applyAlignment="1">
      <alignment vertical="center"/>
    </xf>
    <xf numFmtId="0" fontId="38" fillId="0" borderId="0" xfId="0" applyFont="1" applyAlignment="1">
      <alignment wrapText="1"/>
    </xf>
    <xf numFmtId="166" fontId="0" fillId="13" borderId="23" xfId="61" applyNumberFormat="1" applyFont="1" applyFill="1" applyBorder="1"/>
    <xf numFmtId="167" fontId="0" fillId="12" borderId="23" xfId="14" applyNumberFormat="1" applyFont="1" applyFill="1" applyBorder="1"/>
    <xf numFmtId="0" fontId="10" fillId="12" borderId="42" xfId="60" applyFont="1" applyFill="1" applyBorder="1"/>
    <xf numFmtId="0" fontId="10" fillId="13" borderId="42" xfId="60" applyFont="1" applyFill="1" applyBorder="1"/>
    <xf numFmtId="166" fontId="35" fillId="0" borderId="0" xfId="1" applyNumberFormat="1" applyFont="1"/>
    <xf numFmtId="15" fontId="20" fillId="5" borderId="0" xfId="0" applyNumberFormat="1" applyFont="1" applyFill="1" applyAlignment="1">
      <alignment horizontal="right" vertical="center"/>
    </xf>
    <xf numFmtId="166" fontId="17" fillId="12" borderId="2" xfId="1" applyNumberFormat="1" applyFont="1" applyFill="1" applyBorder="1" applyAlignment="1">
      <alignment vertical="center"/>
    </xf>
    <xf numFmtId="166" fontId="17" fillId="12" borderId="0" xfId="1" applyNumberFormat="1" applyFont="1" applyFill="1" applyAlignment="1">
      <alignment vertical="center"/>
    </xf>
    <xf numFmtId="0" fontId="17" fillId="12" borderId="0" xfId="0" applyFont="1" applyFill="1" applyAlignment="1">
      <alignment vertical="center"/>
    </xf>
    <xf numFmtId="166" fontId="17" fillId="12" borderId="6" xfId="1" applyNumberFormat="1" applyFont="1" applyFill="1" applyBorder="1" applyAlignment="1">
      <alignment vertical="center"/>
    </xf>
    <xf numFmtId="166" fontId="17" fillId="12" borderId="0" xfId="0" applyNumberFormat="1" applyFont="1" applyFill="1" applyAlignment="1">
      <alignment vertical="center"/>
    </xf>
    <xf numFmtId="166" fontId="23" fillId="12" borderId="6" xfId="1" applyNumberFormat="1" applyFont="1" applyFill="1" applyBorder="1" applyAlignment="1">
      <alignment vertical="center"/>
    </xf>
    <xf numFmtId="166" fontId="23" fillId="12" borderId="0" xfId="1" applyNumberFormat="1" applyFont="1" applyFill="1" applyAlignment="1">
      <alignment vertical="center"/>
    </xf>
    <xf numFmtId="166" fontId="16" fillId="12" borderId="0" xfId="1" applyNumberFormat="1" applyFont="1" applyFill="1" applyAlignment="1">
      <alignment vertical="center"/>
    </xf>
    <xf numFmtId="166" fontId="17" fillId="12" borderId="34" xfId="1" applyNumberFormat="1" applyFont="1" applyFill="1" applyBorder="1" applyAlignment="1">
      <alignment vertical="center"/>
    </xf>
    <xf numFmtId="166" fontId="17" fillId="12" borderId="35" xfId="1" applyNumberFormat="1" applyFont="1" applyFill="1" applyBorder="1" applyAlignment="1">
      <alignment vertical="center"/>
    </xf>
    <xf numFmtId="169" fontId="17" fillId="12" borderId="35" xfId="1" applyNumberFormat="1" applyFont="1" applyFill="1" applyBorder="1" applyAlignment="1">
      <alignment vertical="center"/>
    </xf>
    <xf numFmtId="166" fontId="17" fillId="12" borderId="36" xfId="1" applyNumberFormat="1" applyFont="1" applyFill="1" applyBorder="1" applyAlignment="1">
      <alignment vertical="center"/>
    </xf>
    <xf numFmtId="169" fontId="17" fillId="12" borderId="36" xfId="1" applyNumberFormat="1" applyFont="1" applyFill="1" applyBorder="1" applyAlignment="1">
      <alignment vertical="center"/>
    </xf>
    <xf numFmtId="166" fontId="17" fillId="12" borderId="40" xfId="1" applyNumberFormat="1" applyFont="1" applyFill="1" applyBorder="1" applyAlignment="1">
      <alignment vertical="center"/>
    </xf>
    <xf numFmtId="166" fontId="25" fillId="12" borderId="0" xfId="1" applyNumberFormat="1" applyFont="1" applyFill="1" applyAlignment="1">
      <alignment vertical="center"/>
    </xf>
    <xf numFmtId="172" fontId="30" fillId="12" borderId="38" xfId="0" applyNumberFormat="1" applyFont="1" applyFill="1" applyBorder="1" applyAlignment="1">
      <alignment vertical="center"/>
    </xf>
    <xf numFmtId="166" fontId="30" fillId="12" borderId="38" xfId="0" applyNumberFormat="1" applyFont="1" applyFill="1" applyBorder="1" applyAlignment="1">
      <alignment vertical="center"/>
    </xf>
    <xf numFmtId="166" fontId="17" fillId="12" borderId="28" xfId="1" applyNumberFormat="1" applyFont="1" applyFill="1" applyBorder="1" applyAlignment="1">
      <alignment vertical="center"/>
    </xf>
    <xf numFmtId="166" fontId="17" fillId="12" borderId="5" xfId="1" applyNumberFormat="1" applyFont="1" applyFill="1" applyBorder="1" applyAlignment="1">
      <alignment vertical="center"/>
    </xf>
    <xf numFmtId="166" fontId="16" fillId="12" borderId="0" xfId="75" applyNumberFormat="1" applyFont="1" applyFill="1" applyAlignment="1">
      <alignment vertical="center"/>
    </xf>
    <xf numFmtId="166" fontId="16" fillId="12" borderId="0" xfId="76" applyNumberFormat="1" applyFont="1" applyFill="1" applyAlignment="1">
      <alignment vertical="center"/>
    </xf>
    <xf numFmtId="166" fontId="16" fillId="8" borderId="0" xfId="76" applyNumberFormat="1" applyFont="1" applyFill="1" applyAlignment="1">
      <alignment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 wrapText="1"/>
    </xf>
    <xf numFmtId="166" fontId="17" fillId="3" borderId="36" xfId="1" applyNumberFormat="1" applyFont="1" applyFill="1" applyBorder="1" applyAlignment="1">
      <alignment vertical="center"/>
    </xf>
    <xf numFmtId="166" fontId="23" fillId="12" borderId="14" xfId="1" applyNumberFormat="1" applyFont="1" applyFill="1" applyBorder="1" applyAlignment="1">
      <alignment vertical="center"/>
    </xf>
    <xf numFmtId="166" fontId="23" fillId="3" borderId="14" xfId="1" applyNumberFormat="1" applyFont="1" applyFill="1" applyBorder="1" applyAlignment="1">
      <alignment vertical="center"/>
    </xf>
    <xf numFmtId="2" fontId="17" fillId="3" borderId="0" xfId="0" applyNumberFormat="1" applyFont="1" applyFill="1" applyAlignment="1">
      <alignment vertical="center"/>
    </xf>
    <xf numFmtId="166" fontId="30" fillId="8" borderId="14" xfId="1" applyNumberFormat="1" applyFont="1" applyFill="1" applyBorder="1" applyAlignment="1">
      <alignment vertical="center"/>
    </xf>
    <xf numFmtId="167" fontId="0" fillId="0" borderId="0" xfId="2" applyNumberFormat="1" applyFont="1"/>
    <xf numFmtId="167" fontId="0" fillId="0" borderId="0" xfId="0" applyNumberFormat="1"/>
    <xf numFmtId="43" fontId="0" fillId="0" borderId="0" xfId="0" applyNumberFormat="1"/>
    <xf numFmtId="172" fontId="0" fillId="0" borderId="0" xfId="1" applyNumberFormat="1" applyFont="1"/>
    <xf numFmtId="0" fontId="0" fillId="0" borderId="0" xfId="0" applyAlignment="1">
      <alignment horizontal="right"/>
    </xf>
    <xf numFmtId="0" fontId="38" fillId="12" borderId="41" xfId="77" applyFont="1" applyFill="1" applyBorder="1"/>
    <xf numFmtId="0" fontId="36" fillId="12" borderId="26" xfId="77" applyFont="1" applyFill="1" applyBorder="1" applyAlignment="1">
      <alignment horizontal="right"/>
    </xf>
    <xf numFmtId="0" fontId="35" fillId="0" borderId="0" xfId="9" applyAlignment="1">
      <alignment horizontal="right"/>
    </xf>
    <xf numFmtId="166" fontId="0" fillId="12" borderId="0" xfId="1" applyNumberFormat="1" applyFont="1" applyFill="1" applyBorder="1"/>
    <xf numFmtId="0" fontId="8" fillId="12" borderId="0" xfId="77" applyFill="1"/>
    <xf numFmtId="0" fontId="36" fillId="12" borderId="26" xfId="78" applyFont="1" applyFill="1" applyBorder="1"/>
    <xf numFmtId="0" fontId="7" fillId="12" borderId="42" xfId="78" applyFill="1" applyBorder="1"/>
    <xf numFmtId="172" fontId="7" fillId="12" borderId="23" xfId="78" applyNumberFormat="1" applyFill="1" applyBorder="1"/>
    <xf numFmtId="166" fontId="0" fillId="12" borderId="23" xfId="79" applyNumberFormat="1" applyFont="1" applyFill="1" applyBorder="1"/>
    <xf numFmtId="166" fontId="0" fillId="13" borderId="38" xfId="79" applyNumberFormat="1" applyFont="1" applyFill="1" applyBorder="1"/>
    <xf numFmtId="166" fontId="0" fillId="12" borderId="38" xfId="79" applyNumberFormat="1" applyFont="1" applyFill="1" applyBorder="1"/>
    <xf numFmtId="172" fontId="7" fillId="12" borderId="38" xfId="78" applyNumberFormat="1" applyFill="1" applyBorder="1"/>
    <xf numFmtId="9" fontId="7" fillId="12" borderId="38" xfId="14" applyFont="1" applyFill="1" applyBorder="1"/>
    <xf numFmtId="0" fontId="38" fillId="12" borderId="41" xfId="78" applyFont="1" applyFill="1" applyBorder="1"/>
    <xf numFmtId="166" fontId="0" fillId="13" borderId="23" xfId="79" applyNumberFormat="1" applyFont="1" applyFill="1" applyBorder="1"/>
    <xf numFmtId="0" fontId="36" fillId="12" borderId="29" xfId="78" applyFont="1" applyFill="1" applyBorder="1" applyAlignment="1">
      <alignment horizontal="right"/>
    </xf>
    <xf numFmtId="167" fontId="11" fillId="12" borderId="23" xfId="2" applyNumberFormat="1" applyFont="1" applyFill="1" applyBorder="1"/>
    <xf numFmtId="9" fontId="11" fillId="12" borderId="38" xfId="2" applyFont="1" applyFill="1" applyBorder="1"/>
    <xf numFmtId="0" fontId="11" fillId="12" borderId="0" xfId="60" applyFill="1"/>
    <xf numFmtId="166" fontId="0" fillId="0" borderId="0" xfId="2" applyNumberFormat="1" applyFont="1"/>
    <xf numFmtId="166" fontId="38" fillId="0" borderId="0" xfId="0" applyNumberFormat="1" applyFont="1"/>
    <xf numFmtId="10" fontId="17" fillId="12" borderId="28" xfId="2" applyNumberFormat="1" applyFont="1" applyFill="1" applyBorder="1" applyAlignment="1">
      <alignment vertical="center"/>
    </xf>
    <xf numFmtId="10" fontId="17" fillId="12" borderId="5" xfId="2" applyNumberFormat="1" applyFont="1" applyFill="1" applyBorder="1" applyAlignment="1">
      <alignment vertical="center"/>
    </xf>
    <xf numFmtId="10" fontId="34" fillId="8" borderId="30" xfId="2" applyNumberFormat="1" applyFont="1" applyFill="1" applyBorder="1" applyAlignment="1">
      <alignment horizontal="right" vertical="center" wrapText="1"/>
    </xf>
    <xf numFmtId="166" fontId="16" fillId="0" borderId="0" xfId="1" applyNumberFormat="1" applyFont="1"/>
    <xf numFmtId="172" fontId="16" fillId="0" borderId="0" xfId="1" applyNumberFormat="1" applyFont="1"/>
    <xf numFmtId="166" fontId="0" fillId="12" borderId="0" xfId="61" applyNumberFormat="1" applyFont="1" applyFill="1" applyBorder="1"/>
    <xf numFmtId="172" fontId="0" fillId="12" borderId="0" xfId="61" applyNumberFormat="1" applyFont="1" applyFill="1" applyBorder="1"/>
    <xf numFmtId="0" fontId="36" fillId="12" borderId="0" xfId="78" applyFont="1" applyFill="1" applyAlignment="1">
      <alignment horizontal="right"/>
    </xf>
    <xf numFmtId="1" fontId="0" fillId="0" borderId="0" xfId="0" applyNumberFormat="1"/>
    <xf numFmtId="43" fontId="21" fillId="3" borderId="0" xfId="0" applyNumberFormat="1" applyFont="1" applyFill="1" applyAlignment="1">
      <alignment vertical="center"/>
    </xf>
    <xf numFmtId="2" fontId="0" fillId="0" borderId="0" xfId="0" applyNumberFormat="1"/>
    <xf numFmtId="165" fontId="0" fillId="0" borderId="0" xfId="1" applyFont="1"/>
    <xf numFmtId="9" fontId="0" fillId="0" borderId="0" xfId="0" applyNumberFormat="1"/>
    <xf numFmtId="0" fontId="0" fillId="13" borderId="44" xfId="0" applyFill="1" applyBorder="1"/>
    <xf numFmtId="0" fontId="0" fillId="13" borderId="45" xfId="0" applyFill="1" applyBorder="1"/>
    <xf numFmtId="0" fontId="0" fillId="13" borderId="46" xfId="0" applyFill="1" applyBorder="1"/>
    <xf numFmtId="0" fontId="0" fillId="13" borderId="47" xfId="0" applyFill="1" applyBorder="1"/>
    <xf numFmtId="0" fontId="0" fillId="13" borderId="0" xfId="0" applyFill="1"/>
    <xf numFmtId="0" fontId="0" fillId="13" borderId="48" xfId="0" applyFill="1" applyBorder="1"/>
    <xf numFmtId="0" fontId="0" fillId="13" borderId="49" xfId="0" applyFill="1" applyBorder="1"/>
    <xf numFmtId="0" fontId="0" fillId="13" borderId="50" xfId="0" applyFill="1" applyBorder="1"/>
    <xf numFmtId="0" fontId="0" fillId="13" borderId="51" xfId="0" applyFill="1" applyBorder="1"/>
    <xf numFmtId="0" fontId="0" fillId="18" borderId="0" xfId="0" applyFill="1"/>
    <xf numFmtId="0" fontId="20" fillId="5" borderId="33" xfId="0" applyFont="1" applyFill="1" applyBorder="1" applyAlignment="1">
      <alignment horizontal="center" vertical="center" wrapText="1"/>
    </xf>
    <xf numFmtId="172" fontId="17" fillId="3" borderId="0" xfId="0" applyNumberFormat="1" applyFont="1" applyFill="1" applyAlignment="1">
      <alignment vertical="center"/>
    </xf>
    <xf numFmtId="172" fontId="11" fillId="12" borderId="23" xfId="60" applyNumberFormat="1" applyFill="1" applyBorder="1"/>
    <xf numFmtId="172" fontId="0" fillId="0" borderId="0" xfId="0" applyNumberFormat="1"/>
    <xf numFmtId="167" fontId="0" fillId="12" borderId="0" xfId="2" applyNumberFormat="1" applyFont="1" applyFill="1" applyBorder="1"/>
    <xf numFmtId="0" fontId="35" fillId="19" borderId="0" xfId="9" applyFill="1"/>
    <xf numFmtId="173" fontId="0" fillId="0" borderId="0" xfId="0" applyNumberFormat="1"/>
    <xf numFmtId="0" fontId="44" fillId="0" borderId="0" xfId="0" applyFont="1"/>
    <xf numFmtId="0" fontId="6" fillId="12" borderId="42" xfId="60" applyFont="1" applyFill="1" applyBorder="1"/>
    <xf numFmtId="0" fontId="46" fillId="13" borderId="42" xfId="78" applyFont="1" applyFill="1" applyBorder="1"/>
    <xf numFmtId="1" fontId="35" fillId="0" borderId="0" xfId="9" applyNumberFormat="1"/>
    <xf numFmtId="38" fontId="0" fillId="0" borderId="0" xfId="0" applyNumberFormat="1" applyAlignment="1">
      <alignment vertical="center"/>
    </xf>
    <xf numFmtId="9" fontId="19" fillId="3" borderId="0" xfId="2" applyFont="1" applyFill="1" applyAlignment="1">
      <alignment vertical="center"/>
    </xf>
    <xf numFmtId="43" fontId="21" fillId="5" borderId="0" xfId="0" applyNumberFormat="1" applyFont="1" applyFill="1" applyAlignment="1">
      <alignment vertical="center"/>
    </xf>
    <xf numFmtId="166" fontId="35" fillId="0" borderId="0" xfId="9" applyNumberFormat="1"/>
    <xf numFmtId="9" fontId="35" fillId="0" borderId="0" xfId="2" applyFont="1" applyBorder="1"/>
    <xf numFmtId="166" fontId="17" fillId="12" borderId="36" xfId="1" quotePrefix="1" applyNumberFormat="1" applyFont="1" applyFill="1" applyBorder="1" applyAlignment="1">
      <alignment vertical="center"/>
    </xf>
    <xf numFmtId="166" fontId="17" fillId="12" borderId="35" xfId="1" quotePrefix="1" applyNumberFormat="1" applyFont="1" applyFill="1" applyBorder="1" applyAlignment="1">
      <alignment vertical="center"/>
    </xf>
    <xf numFmtId="174" fontId="25" fillId="3" borderId="0" xfId="1" applyNumberFormat="1" applyFont="1" applyFill="1" applyAlignment="1">
      <alignment vertical="center"/>
    </xf>
    <xf numFmtId="166" fontId="0" fillId="0" borderId="0" xfId="1" applyNumberFormat="1" applyFont="1" applyFill="1"/>
    <xf numFmtId="165" fontId="21" fillId="3" borderId="0" xfId="1" applyFont="1" applyFill="1" applyAlignment="1">
      <alignment vertical="center"/>
    </xf>
    <xf numFmtId="167" fontId="21" fillId="3" borderId="0" xfId="2" applyNumberFormat="1" applyFont="1" applyFill="1" applyAlignment="1">
      <alignment vertical="center"/>
    </xf>
    <xf numFmtId="0" fontId="19" fillId="8" borderId="0" xfId="0" applyFont="1" applyFill="1" applyAlignment="1">
      <alignment vertical="center"/>
    </xf>
    <xf numFmtId="166" fontId="21" fillId="8" borderId="0" xfId="0" applyNumberFormat="1" applyFont="1" applyFill="1" applyAlignment="1">
      <alignment vertical="center"/>
    </xf>
    <xf numFmtId="9" fontId="17" fillId="0" borderId="0" xfId="6" applyFont="1" applyFill="1" applyAlignment="1">
      <alignment horizontal="center" vertical="center"/>
    </xf>
    <xf numFmtId="0" fontId="5" fillId="12" borderId="42" xfId="78" applyFont="1" applyFill="1" applyBorder="1"/>
    <xf numFmtId="166" fontId="19" fillId="8" borderId="0" xfId="0" applyNumberFormat="1" applyFont="1" applyFill="1" applyAlignment="1">
      <alignment vertical="center"/>
    </xf>
    <xf numFmtId="166" fontId="17" fillId="4" borderId="0" xfId="1" applyNumberFormat="1" applyFont="1" applyFill="1" applyAlignment="1">
      <alignment vertical="center"/>
    </xf>
    <xf numFmtId="166" fontId="0" fillId="4" borderId="0" xfId="0" applyNumberFormat="1" applyFill="1"/>
    <xf numFmtId="9" fontId="21" fillId="3" borderId="0" xfId="2" applyFont="1" applyFill="1" applyAlignment="1">
      <alignment vertical="center"/>
    </xf>
    <xf numFmtId="166" fontId="17" fillId="8" borderId="0" xfId="1" applyNumberFormat="1" applyFont="1" applyFill="1" applyAlignment="1">
      <alignment horizontal="center" vertical="center"/>
    </xf>
    <xf numFmtId="167" fontId="17" fillId="8" borderId="0" xfId="2" applyNumberFormat="1" applyFont="1" applyFill="1" applyAlignment="1">
      <alignment vertical="center"/>
    </xf>
    <xf numFmtId="167" fontId="17" fillId="21" borderId="0" xfId="2" applyNumberFormat="1" applyFont="1" applyFill="1" applyAlignment="1">
      <alignment vertical="center"/>
    </xf>
    <xf numFmtId="9" fontId="17" fillId="21" borderId="0" xfId="6" applyFont="1" applyFill="1" applyAlignment="1">
      <alignment horizontal="center" vertical="center"/>
    </xf>
    <xf numFmtId="166" fontId="21" fillId="21" borderId="0" xfId="0" applyNumberFormat="1" applyFont="1" applyFill="1" applyAlignment="1">
      <alignment vertical="center"/>
    </xf>
    <xf numFmtId="166" fontId="17" fillId="21" borderId="0" xfId="1" applyNumberFormat="1" applyFont="1" applyFill="1" applyAlignment="1">
      <alignment vertical="center"/>
    </xf>
    <xf numFmtId="166" fontId="16" fillId="8" borderId="0" xfId="80" applyNumberFormat="1" applyFont="1" applyFill="1" applyAlignment="1">
      <alignment vertical="center"/>
    </xf>
    <xf numFmtId="166" fontId="16" fillId="12" borderId="0" xfId="80" applyNumberFormat="1" applyFont="1" applyFill="1" applyAlignment="1">
      <alignment vertical="center"/>
    </xf>
    <xf numFmtId="166" fontId="16" fillId="12" borderId="0" xfId="81" applyNumberFormat="1" applyFont="1" applyFill="1" applyAlignment="1">
      <alignment vertical="center"/>
    </xf>
    <xf numFmtId="0" fontId="17" fillId="20" borderId="0" xfId="0" applyFont="1" applyFill="1" applyAlignment="1">
      <alignment vertical="center"/>
    </xf>
    <xf numFmtId="166" fontId="25" fillId="8" borderId="0" xfId="1" applyNumberFormat="1" applyFont="1" applyFill="1" applyAlignment="1">
      <alignment vertical="center"/>
    </xf>
    <xf numFmtId="0" fontId="35" fillId="0" borderId="23" xfId="9" applyBorder="1"/>
    <xf numFmtId="167" fontId="11" fillId="12" borderId="0" xfId="2" applyNumberFormat="1" applyFont="1" applyFill="1" applyBorder="1"/>
    <xf numFmtId="9" fontId="23" fillId="3" borderId="0" xfId="2" applyFont="1" applyFill="1" applyAlignment="1">
      <alignment vertical="center"/>
    </xf>
    <xf numFmtId="0" fontId="0" fillId="0" borderId="0" xfId="0" applyAlignment="1">
      <alignment wrapText="1"/>
    </xf>
    <xf numFmtId="166" fontId="15" fillId="12" borderId="2" xfId="1" applyNumberFormat="1" applyFont="1" applyFill="1" applyBorder="1" applyAlignment="1">
      <alignment vertical="center"/>
    </xf>
    <xf numFmtId="166" fontId="15" fillId="12" borderId="0" xfId="1" applyNumberFormat="1" applyFont="1" applyFill="1" applyAlignment="1">
      <alignment vertical="center"/>
    </xf>
    <xf numFmtId="166" fontId="15" fillId="12" borderId="6" xfId="1" applyNumberFormat="1" applyFont="1" applyFill="1" applyBorder="1" applyAlignment="1">
      <alignment vertical="center"/>
    </xf>
    <xf numFmtId="166" fontId="15" fillId="12" borderId="0" xfId="0" applyNumberFormat="1" applyFont="1" applyFill="1" applyAlignment="1">
      <alignment vertical="center"/>
    </xf>
    <xf numFmtId="166" fontId="48" fillId="12" borderId="0" xfId="1" applyNumberFormat="1" applyFont="1" applyFill="1" applyAlignment="1">
      <alignment vertical="center"/>
    </xf>
    <xf numFmtId="166" fontId="15" fillId="12" borderId="34" xfId="1" applyNumberFormat="1" applyFont="1" applyFill="1" applyBorder="1" applyAlignment="1">
      <alignment vertical="center"/>
    </xf>
    <xf numFmtId="166" fontId="15" fillId="12" borderId="52" xfId="1" applyNumberFormat="1" applyFont="1" applyFill="1" applyBorder="1" applyAlignment="1">
      <alignment vertical="center"/>
    </xf>
    <xf numFmtId="166" fontId="15" fillId="12" borderId="36" xfId="1" applyNumberFormat="1" applyFont="1" applyFill="1" applyBorder="1" applyAlignment="1">
      <alignment vertical="center"/>
    </xf>
    <xf numFmtId="166" fontId="15" fillId="12" borderId="18" xfId="1" applyNumberFormat="1" applyFont="1" applyFill="1" applyBorder="1" applyAlignment="1">
      <alignment vertical="center"/>
    </xf>
    <xf numFmtId="166" fontId="15" fillId="12" borderId="35" xfId="1" applyNumberFormat="1" applyFont="1" applyFill="1" applyBorder="1" applyAlignment="1">
      <alignment vertical="center"/>
    </xf>
    <xf numFmtId="166" fontId="15" fillId="12" borderId="19" xfId="1" applyNumberFormat="1" applyFont="1" applyFill="1" applyBorder="1" applyAlignment="1">
      <alignment vertical="center"/>
    </xf>
    <xf numFmtId="166" fontId="15" fillId="3" borderId="0" xfId="1" applyNumberFormat="1" applyFont="1" applyFill="1" applyAlignment="1">
      <alignment vertical="center"/>
    </xf>
    <xf numFmtId="0" fontId="15" fillId="12" borderId="0" xfId="0" applyFont="1" applyFill="1" applyAlignment="1">
      <alignment vertical="center"/>
    </xf>
    <xf numFmtId="166" fontId="15" fillId="8" borderId="0" xfId="76" applyNumberFormat="1" applyFont="1" applyFill="1" applyAlignment="1">
      <alignment vertical="center"/>
    </xf>
    <xf numFmtId="166" fontId="15" fillId="12" borderId="0" xfId="76" applyNumberFormat="1" applyFont="1" applyFill="1" applyAlignment="1">
      <alignment vertical="center"/>
    </xf>
    <xf numFmtId="166" fontId="15" fillId="12" borderId="0" xfId="75" applyNumberFormat="1" applyFont="1" applyFill="1" applyAlignment="1">
      <alignment vertical="center"/>
    </xf>
    <xf numFmtId="166" fontId="38" fillId="6" borderId="6" xfId="0" applyNumberFormat="1" applyFont="1" applyFill="1" applyBorder="1" applyAlignment="1">
      <alignment vertical="center"/>
    </xf>
    <xf numFmtId="166" fontId="15" fillId="12" borderId="28" xfId="1" applyNumberFormat="1" applyFont="1" applyFill="1" applyBorder="1" applyAlignment="1">
      <alignment vertical="center"/>
    </xf>
    <xf numFmtId="166" fontId="15" fillId="12" borderId="5" xfId="1" applyNumberFormat="1" applyFont="1" applyFill="1" applyBorder="1" applyAlignment="1">
      <alignment vertical="center"/>
    </xf>
    <xf numFmtId="3" fontId="15" fillId="12" borderId="0" xfId="0" applyNumberFormat="1" applyFont="1" applyFill="1" applyAlignment="1">
      <alignment vertical="center"/>
    </xf>
    <xf numFmtId="170" fontId="25" fillId="8" borderId="0" xfId="1" applyNumberFormat="1" applyFont="1" applyFill="1" applyAlignment="1">
      <alignment vertical="center"/>
    </xf>
    <xf numFmtId="166" fontId="25" fillId="8" borderId="0" xfId="0" applyNumberFormat="1" applyFont="1" applyFill="1" applyAlignment="1">
      <alignment vertical="center"/>
    </xf>
    <xf numFmtId="165" fontId="23" fillId="8" borderId="0" xfId="1" applyFont="1" applyFill="1" applyAlignment="1">
      <alignment vertical="center"/>
    </xf>
    <xf numFmtId="166" fontId="0" fillId="8" borderId="0" xfId="76" applyNumberFormat="1" applyFont="1" applyFill="1" applyAlignment="1">
      <alignment vertical="center"/>
    </xf>
    <xf numFmtId="166" fontId="0" fillId="8" borderId="0" xfId="0" applyNumberFormat="1" applyFill="1"/>
    <xf numFmtId="166" fontId="47" fillId="8" borderId="0" xfId="0" applyNumberFormat="1" applyFont="1" applyFill="1"/>
    <xf numFmtId="166" fontId="0" fillId="12" borderId="6" xfId="1" applyNumberFormat="1" applyFont="1" applyFill="1" applyBorder="1" applyAlignment="1">
      <alignment vertical="center"/>
    </xf>
    <xf numFmtId="166" fontId="0" fillId="12" borderId="36" xfId="1" applyNumberFormat="1" applyFont="1" applyFill="1" applyBorder="1" applyAlignment="1">
      <alignment vertical="center"/>
    </xf>
    <xf numFmtId="0" fontId="20" fillId="8" borderId="0" xfId="0" applyFont="1" applyFill="1" applyAlignment="1">
      <alignment vertical="center"/>
    </xf>
    <xf numFmtId="0" fontId="33" fillId="8" borderId="0" xfId="0" applyFont="1" applyFill="1" applyAlignment="1">
      <alignment vertical="center"/>
    </xf>
    <xf numFmtId="172" fontId="43" fillId="8" borderId="53" xfId="0" applyNumberFormat="1" applyFont="1" applyFill="1" applyBorder="1" applyAlignment="1">
      <alignment vertical="center"/>
    </xf>
    <xf numFmtId="43" fontId="20" fillId="5" borderId="0" xfId="0" applyNumberFormat="1" applyFont="1" applyFill="1" applyAlignment="1">
      <alignment vertical="center"/>
    </xf>
    <xf numFmtId="43" fontId="19" fillId="2" borderId="0" xfId="0" applyNumberFormat="1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166" fontId="0" fillId="12" borderId="0" xfId="76" applyNumberFormat="1" applyFont="1" applyFill="1" applyAlignment="1">
      <alignment vertical="center"/>
    </xf>
    <xf numFmtId="166" fontId="0" fillId="12" borderId="0" xfId="0" applyNumberFormat="1" applyFill="1" applyAlignment="1">
      <alignment vertical="center"/>
    </xf>
    <xf numFmtId="166" fontId="17" fillId="22" borderId="0" xfId="1" applyNumberFormat="1" applyFont="1" applyFill="1" applyAlignment="1">
      <alignment vertical="center"/>
    </xf>
    <xf numFmtId="166" fontId="17" fillId="22" borderId="0" xfId="0" applyNumberFormat="1" applyFont="1" applyFill="1" applyAlignment="1">
      <alignment vertical="center"/>
    </xf>
    <xf numFmtId="0" fontId="0" fillId="8" borderId="0" xfId="0" applyFill="1"/>
    <xf numFmtId="166" fontId="15" fillId="12" borderId="0" xfId="80" applyNumberFormat="1" applyFont="1" applyFill="1" applyAlignment="1">
      <alignment vertical="center"/>
    </xf>
    <xf numFmtId="166" fontId="15" fillId="12" borderId="0" xfId="81" applyNumberFormat="1" applyFont="1" applyFill="1" applyAlignment="1">
      <alignment vertical="center"/>
    </xf>
    <xf numFmtId="0" fontId="3" fillId="12" borderId="42" xfId="78" applyFont="1" applyFill="1" applyBorder="1"/>
    <xf numFmtId="0" fontId="3" fillId="12" borderId="42" xfId="60" applyFont="1" applyFill="1" applyBorder="1"/>
    <xf numFmtId="0" fontId="2" fillId="12" borderId="42" xfId="78" applyFont="1" applyFill="1" applyBorder="1"/>
    <xf numFmtId="166" fontId="0" fillId="12" borderId="0" xfId="1" applyNumberFormat="1" applyFont="1" applyFill="1" applyAlignment="1">
      <alignment vertical="center"/>
    </xf>
    <xf numFmtId="0" fontId="0" fillId="0" borderId="0" xfId="0" applyAlignment="1">
      <alignment horizontal="center"/>
    </xf>
    <xf numFmtId="0" fontId="1" fillId="12" borderId="42" xfId="78" applyFont="1" applyFill="1" applyBorder="1"/>
    <xf numFmtId="9" fontId="0" fillId="4" borderId="0" xfId="2" applyFont="1" applyFill="1"/>
    <xf numFmtId="9" fontId="0" fillId="8" borderId="0" xfId="2" applyFont="1" applyFill="1"/>
    <xf numFmtId="10" fontId="0" fillId="0" borderId="0" xfId="0" applyNumberFormat="1"/>
    <xf numFmtId="166" fontId="0" fillId="12" borderId="52" xfId="1" applyNumberFormat="1" applyFont="1" applyFill="1" applyBorder="1" applyAlignment="1">
      <alignment vertical="center"/>
    </xf>
    <xf numFmtId="166" fontId="0" fillId="12" borderId="0" xfId="75" applyNumberFormat="1" applyFont="1" applyFill="1" applyAlignment="1">
      <alignment vertical="center"/>
    </xf>
    <xf numFmtId="3" fontId="17" fillId="3" borderId="0" xfId="0" applyNumberFormat="1" applyFont="1" applyFill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9" fontId="47" fillId="8" borderId="0" xfId="2" applyFont="1" applyFill="1"/>
    <xf numFmtId="166" fontId="15" fillId="12" borderId="0" xfId="1" applyNumberFormat="1" applyFont="1" applyFill="1" applyBorder="1" applyAlignment="1">
      <alignment vertical="center"/>
    </xf>
    <xf numFmtId="166" fontId="15" fillId="12" borderId="40" xfId="1" applyNumberFormat="1" applyFont="1" applyFill="1" applyBorder="1" applyAlignment="1">
      <alignment vertical="center"/>
    </xf>
    <xf numFmtId="166" fontId="15" fillId="12" borderId="54" xfId="1" applyNumberFormat="1" applyFont="1" applyFill="1" applyBorder="1" applyAlignment="1">
      <alignment vertical="center"/>
    </xf>
    <xf numFmtId="166" fontId="0" fillId="12" borderId="5" xfId="1" applyNumberFormat="1" applyFont="1" applyFill="1" applyBorder="1" applyAlignment="1">
      <alignment vertical="center"/>
    </xf>
    <xf numFmtId="166" fontId="49" fillId="8" borderId="0" xfId="0" applyNumberFormat="1" applyFont="1" applyFill="1" applyAlignment="1">
      <alignment horizontal="center"/>
    </xf>
    <xf numFmtId="166" fontId="0" fillId="8" borderId="0" xfId="1" applyNumberFormat="1" applyFont="1" applyFill="1"/>
    <xf numFmtId="0" fontId="0" fillId="8" borderId="0" xfId="0" applyFill="1" applyAlignment="1">
      <alignment vertical="top"/>
    </xf>
    <xf numFmtId="166" fontId="17" fillId="4" borderId="6" xfId="0" applyNumberFormat="1" applyFont="1" applyFill="1" applyBorder="1" applyAlignment="1">
      <alignment vertical="center"/>
    </xf>
    <xf numFmtId="166" fontId="23" fillId="4" borderId="8" xfId="1" applyNumberFormat="1" applyFont="1" applyFill="1" applyBorder="1" applyAlignment="1">
      <alignment vertical="center"/>
    </xf>
    <xf numFmtId="166" fontId="17" fillId="4" borderId="6" xfId="1" applyNumberFormat="1" applyFont="1" applyFill="1" applyBorder="1" applyAlignment="1">
      <alignment vertical="center"/>
    </xf>
    <xf numFmtId="166" fontId="17" fillId="4" borderId="0" xfId="0" applyNumberFormat="1" applyFont="1" applyFill="1" applyAlignment="1">
      <alignment vertical="center"/>
    </xf>
    <xf numFmtId="166" fontId="21" fillId="4" borderId="8" xfId="0" applyNumberFormat="1" applyFont="1" applyFill="1" applyBorder="1" applyAlignment="1">
      <alignment vertical="center"/>
    </xf>
    <xf numFmtId="166" fontId="50" fillId="3" borderId="0" xfId="0" applyNumberFormat="1" applyFont="1" applyFill="1" applyAlignment="1">
      <alignment horizontal="center" vertical="center"/>
    </xf>
    <xf numFmtId="10" fontId="0" fillId="0" borderId="0" xfId="2" applyNumberFormat="1" applyFont="1"/>
    <xf numFmtId="0" fontId="52" fillId="23" borderId="54" xfId="0" applyFont="1" applyFill="1" applyBorder="1" applyAlignment="1">
      <alignment horizontal="justify" vertical="center"/>
    </xf>
    <xf numFmtId="0" fontId="52" fillId="23" borderId="56" xfId="0" applyFont="1" applyFill="1" applyBorder="1" applyAlignment="1">
      <alignment horizontal="justify" vertical="center"/>
    </xf>
    <xf numFmtId="0" fontId="53" fillId="0" borderId="35" xfId="0" applyFont="1" applyBorder="1" applyAlignment="1">
      <alignment horizontal="justify" vertical="center"/>
    </xf>
    <xf numFmtId="0" fontId="51" fillId="0" borderId="56" xfId="0" applyFont="1" applyBorder="1" applyAlignment="1">
      <alignment vertical="top"/>
    </xf>
    <xf numFmtId="0" fontId="53" fillId="0" borderId="56" xfId="0" applyFont="1" applyBorder="1" applyAlignment="1">
      <alignment horizontal="justify" vertical="center"/>
    </xf>
    <xf numFmtId="0" fontId="53" fillId="0" borderId="35" xfId="0" applyFont="1" applyBorder="1" applyAlignment="1">
      <alignment horizontal="justify" vertical="center" wrapText="1"/>
    </xf>
    <xf numFmtId="3" fontId="53" fillId="0" borderId="56" xfId="0" applyNumberFormat="1" applyFont="1" applyBorder="1" applyAlignment="1">
      <alignment horizontal="right" vertical="center"/>
    </xf>
    <xf numFmtId="10" fontId="53" fillId="0" borderId="56" xfId="0" applyNumberFormat="1" applyFont="1" applyBorder="1" applyAlignment="1">
      <alignment horizontal="right" vertical="center"/>
    </xf>
    <xf numFmtId="166" fontId="23" fillId="8" borderId="55" xfId="1" applyNumberFormat="1" applyFont="1" applyFill="1" applyBorder="1" applyAlignment="1">
      <alignment horizontal="right" vertical="center"/>
    </xf>
    <xf numFmtId="167" fontId="53" fillId="0" borderId="56" xfId="0" applyNumberFormat="1" applyFont="1" applyBorder="1" applyAlignment="1">
      <alignment horizontal="right" vertical="center"/>
    </xf>
    <xf numFmtId="43" fontId="17" fillId="8" borderId="0" xfId="0" applyNumberFormat="1" applyFont="1" applyFill="1" applyAlignment="1">
      <alignment vertical="center"/>
    </xf>
    <xf numFmtId="9" fontId="53" fillId="0" borderId="56" xfId="0" applyNumberFormat="1" applyFont="1" applyBorder="1" applyAlignment="1">
      <alignment horizontal="right" vertical="center"/>
    </xf>
    <xf numFmtId="166" fontId="17" fillId="12" borderId="0" xfId="1" applyNumberFormat="1" applyFont="1" applyFill="1" applyBorder="1" applyAlignment="1">
      <alignment vertical="center"/>
    </xf>
    <xf numFmtId="166" fontId="17" fillId="12" borderId="8" xfId="1" applyNumberFormat="1" applyFont="1" applyFill="1" applyBorder="1" applyAlignment="1">
      <alignment vertical="center"/>
    </xf>
    <xf numFmtId="166" fontId="17" fillId="4" borderId="8" xfId="1" applyNumberFormat="1" applyFont="1" applyFill="1" applyBorder="1" applyAlignment="1">
      <alignment vertical="center"/>
    </xf>
    <xf numFmtId="0" fontId="0" fillId="4" borderId="0" xfId="0" applyFill="1"/>
    <xf numFmtId="166" fontId="0" fillId="4" borderId="0" xfId="1" applyNumberFormat="1" applyFont="1" applyFill="1"/>
    <xf numFmtId="166" fontId="47" fillId="4" borderId="0" xfId="0" applyNumberFormat="1" applyFont="1" applyFill="1"/>
    <xf numFmtId="0" fontId="0" fillId="4" borderId="0" xfId="0" applyFill="1" applyAlignment="1">
      <alignment vertical="top"/>
    </xf>
    <xf numFmtId="9" fontId="28" fillId="8" borderId="11" xfId="2" applyFont="1" applyFill="1" applyBorder="1" applyAlignment="1">
      <alignment vertical="center"/>
    </xf>
    <xf numFmtId="9" fontId="28" fillId="8" borderId="16" xfId="2" applyFont="1" applyFill="1" applyBorder="1" applyAlignment="1" applyProtection="1">
      <alignment horizontal="right" vertical="center"/>
      <protection locked="0"/>
    </xf>
    <xf numFmtId="9" fontId="28" fillId="8" borderId="11" xfId="2" applyFont="1" applyFill="1" applyBorder="1" applyAlignment="1" applyProtection="1">
      <alignment horizontal="right" vertical="center"/>
      <protection locked="0"/>
    </xf>
    <xf numFmtId="166" fontId="0" fillId="12" borderId="19" xfId="1" applyNumberFormat="1" applyFont="1" applyFill="1" applyBorder="1" applyAlignment="1">
      <alignment vertical="center"/>
    </xf>
    <xf numFmtId="174" fontId="21" fillId="6" borderId="37" xfId="1" applyNumberFormat="1" applyFont="1" applyFill="1" applyBorder="1" applyAlignment="1">
      <alignment vertical="center"/>
    </xf>
    <xf numFmtId="174" fontId="0" fillId="0" borderId="0" xfId="0" applyNumberFormat="1"/>
    <xf numFmtId="0" fontId="0" fillId="12" borderId="0" xfId="0" applyFill="1" applyAlignment="1">
      <alignment vertical="center"/>
    </xf>
    <xf numFmtId="166" fontId="17" fillId="12" borderId="22" xfId="1" applyNumberFormat="1" applyFont="1" applyFill="1" applyBorder="1" applyAlignment="1">
      <alignment vertical="center"/>
    </xf>
    <xf numFmtId="166" fontId="17" fillId="12" borderId="23" xfId="1" applyNumberFormat="1" applyFont="1" applyFill="1" applyBorder="1" applyAlignment="1">
      <alignment vertical="center"/>
    </xf>
    <xf numFmtId="0" fontId="17" fillId="0" borderId="0" xfId="0" quotePrefix="1" applyFont="1"/>
    <xf numFmtId="166" fontId="15" fillId="12" borderId="22" xfId="1" applyNumberFormat="1" applyFont="1" applyFill="1" applyBorder="1" applyAlignment="1">
      <alignment vertical="center"/>
    </xf>
    <xf numFmtId="166" fontId="15" fillId="12" borderId="23" xfId="1" applyNumberFormat="1" applyFont="1" applyFill="1" applyBorder="1" applyAlignment="1">
      <alignment vertical="center"/>
    </xf>
    <xf numFmtId="166" fontId="17" fillId="7" borderId="22" xfId="1" applyNumberFormat="1" applyFont="1" applyFill="1" applyBorder="1" applyAlignment="1">
      <alignment vertical="center"/>
    </xf>
    <xf numFmtId="166" fontId="17" fillId="7" borderId="23" xfId="1" applyNumberFormat="1" applyFont="1" applyFill="1" applyBorder="1" applyAlignment="1">
      <alignment vertical="center"/>
    </xf>
    <xf numFmtId="166" fontId="0" fillId="12" borderId="40" xfId="1" applyNumberFormat="1" applyFont="1" applyFill="1" applyBorder="1" applyAlignment="1">
      <alignment vertical="center"/>
    </xf>
    <xf numFmtId="166" fontId="49" fillId="19" borderId="0" xfId="0" applyNumberFormat="1" applyFont="1" applyFill="1" applyAlignment="1">
      <alignment horizontal="center"/>
    </xf>
    <xf numFmtId="166" fontId="50" fillId="19" borderId="0" xfId="0" applyNumberFormat="1" applyFont="1" applyFill="1" applyAlignment="1">
      <alignment horizontal="center" vertical="center"/>
    </xf>
    <xf numFmtId="0" fontId="35" fillId="0" borderId="0" xfId="9" applyBorder="1"/>
    <xf numFmtId="166" fontId="17" fillId="8" borderId="8" xfId="1" applyNumberFormat="1" applyFont="1" applyFill="1" applyBorder="1" applyAlignment="1">
      <alignment vertical="center"/>
    </xf>
    <xf numFmtId="166" fontId="17" fillId="8" borderId="6" xfId="0" applyNumberFormat="1" applyFont="1" applyFill="1" applyBorder="1" applyAlignment="1">
      <alignment vertical="center"/>
    </xf>
    <xf numFmtId="166" fontId="23" fillId="8" borderId="8" xfId="1" applyNumberFormat="1" applyFont="1" applyFill="1" applyBorder="1" applyAlignment="1">
      <alignment vertical="center"/>
    </xf>
    <xf numFmtId="0" fontId="52" fillId="23" borderId="34" xfId="0" applyFont="1" applyFill="1" applyBorder="1" applyAlignment="1">
      <alignment horizontal="justify" vertical="center"/>
    </xf>
    <xf numFmtId="0" fontId="52" fillId="23" borderId="35" xfId="0" applyFont="1" applyFill="1" applyBorder="1" applyAlignment="1">
      <alignment horizontal="justify" vertical="center"/>
    </xf>
    <xf numFmtId="0" fontId="52" fillId="23" borderId="34" xfId="0" applyFont="1" applyFill="1" applyBorder="1" applyAlignment="1">
      <alignment horizontal="center" vertical="center"/>
    </xf>
    <xf numFmtId="0" fontId="52" fillId="23" borderId="35" xfId="0" applyFont="1" applyFill="1" applyBorder="1" applyAlignment="1">
      <alignment horizontal="center" vertical="center"/>
    </xf>
  </cellXfs>
  <cellStyles count="82">
    <cellStyle name="Comma" xfId="1" builtinId="3"/>
    <cellStyle name="Comma 10" xfId="15" xr:uid="{00000000-0005-0000-0000-000001000000}"/>
    <cellStyle name="Comma 11" xfId="16" xr:uid="{00000000-0005-0000-0000-000002000000}"/>
    <cellStyle name="Comma 12" xfId="17" xr:uid="{00000000-0005-0000-0000-000003000000}"/>
    <cellStyle name="Comma 13" xfId="18" xr:uid="{00000000-0005-0000-0000-000004000000}"/>
    <cellStyle name="Comma 14" xfId="19" xr:uid="{00000000-0005-0000-0000-000005000000}"/>
    <cellStyle name="Comma 15" xfId="20" xr:uid="{00000000-0005-0000-0000-000006000000}"/>
    <cellStyle name="Comma 16" xfId="21" xr:uid="{00000000-0005-0000-0000-000007000000}"/>
    <cellStyle name="Comma 17" xfId="22" xr:uid="{00000000-0005-0000-0000-000008000000}"/>
    <cellStyle name="Comma 18" xfId="23" xr:uid="{00000000-0005-0000-0000-000009000000}"/>
    <cellStyle name="Comma 19" xfId="24" xr:uid="{00000000-0005-0000-0000-00000A000000}"/>
    <cellStyle name="Comma 2" xfId="13" xr:uid="{00000000-0005-0000-0000-00000B000000}"/>
    <cellStyle name="Comma 2 2" xfId="25" xr:uid="{00000000-0005-0000-0000-00000C000000}"/>
    <cellStyle name="Comma 2 3" xfId="26" xr:uid="{00000000-0005-0000-0000-00000D000000}"/>
    <cellStyle name="Comma 2_Forecast model" xfId="59" xr:uid="{00000000-0005-0000-0000-00000E000000}"/>
    <cellStyle name="Comma 20" xfId="27" xr:uid="{00000000-0005-0000-0000-00000F000000}"/>
    <cellStyle name="Comma 21" xfId="28" xr:uid="{00000000-0005-0000-0000-000010000000}"/>
    <cellStyle name="Comma 22" xfId="29" xr:uid="{00000000-0005-0000-0000-000011000000}"/>
    <cellStyle name="Comma 3" xfId="30" xr:uid="{00000000-0005-0000-0000-000012000000}"/>
    <cellStyle name="Comma 4" xfId="31" xr:uid="{00000000-0005-0000-0000-000013000000}"/>
    <cellStyle name="Comma 4 2" xfId="10" xr:uid="{00000000-0005-0000-0000-000014000000}"/>
    <cellStyle name="Comma 4 2 2" xfId="61" xr:uid="{00000000-0005-0000-0000-000015000000}"/>
    <cellStyle name="Comma 4 2 2 2" xfId="64" xr:uid="{00000000-0005-0000-0000-000016000000}"/>
    <cellStyle name="Comma 4 2 2 3" xfId="79" xr:uid="{00000000-0005-0000-0000-000017000000}"/>
    <cellStyle name="Comma 4_Forecast model" xfId="58" xr:uid="{00000000-0005-0000-0000-000018000000}"/>
    <cellStyle name="Comma 5" xfId="32" xr:uid="{00000000-0005-0000-0000-000019000000}"/>
    <cellStyle name="Comma 57" xfId="4" xr:uid="{00000000-0005-0000-0000-00001A000000}"/>
    <cellStyle name="Comma 57 2" xfId="75" xr:uid="{00000000-0005-0000-0000-00001B000000}"/>
    <cellStyle name="Comma 57 2 2" xfId="81" xr:uid="{00000000-0005-0000-0000-00001C000000}"/>
    <cellStyle name="Comma 59" xfId="3" xr:uid="{00000000-0005-0000-0000-00001D000000}"/>
    <cellStyle name="Comma 59 2" xfId="76" xr:uid="{00000000-0005-0000-0000-00001E000000}"/>
    <cellStyle name="Comma 59 2 2" xfId="80" xr:uid="{00000000-0005-0000-0000-00001F000000}"/>
    <cellStyle name="Comma 6" xfId="54" xr:uid="{00000000-0005-0000-0000-000020000000}"/>
    <cellStyle name="Comma 7" xfId="8" xr:uid="{00000000-0005-0000-0000-000021000000}"/>
    <cellStyle name="Comma 8" xfId="57" xr:uid="{00000000-0005-0000-0000-000022000000}"/>
    <cellStyle name="Comma 9" xfId="33" xr:uid="{00000000-0005-0000-0000-000023000000}"/>
    <cellStyle name="GrayCell 2 2" xfId="69" xr:uid="{00000000-0005-0000-0000-000024000000}"/>
    <cellStyle name="Heading 1 2" xfId="63" xr:uid="{00000000-0005-0000-0000-000025000000}"/>
    <cellStyle name="Heading 2 2" xfId="62" xr:uid="{00000000-0005-0000-0000-000026000000}"/>
    <cellStyle name="Heading 3 2" xfId="70" xr:uid="{00000000-0005-0000-0000-000027000000}"/>
    <cellStyle name="Normal" xfId="0" builtinId="0"/>
    <cellStyle name="Normal 10" xfId="34" xr:uid="{00000000-0005-0000-0000-000029000000}"/>
    <cellStyle name="Normal 11" xfId="35" xr:uid="{00000000-0005-0000-0000-00002A000000}"/>
    <cellStyle name="Normal 12" xfId="36" xr:uid="{00000000-0005-0000-0000-00002B000000}"/>
    <cellStyle name="Normal 13" xfId="37" xr:uid="{00000000-0005-0000-0000-00002C000000}"/>
    <cellStyle name="Normal 14" xfId="38" xr:uid="{00000000-0005-0000-0000-00002D000000}"/>
    <cellStyle name="Normal 15" xfId="39" xr:uid="{00000000-0005-0000-0000-00002E000000}"/>
    <cellStyle name="Normal 16" xfId="40" xr:uid="{00000000-0005-0000-0000-00002F000000}"/>
    <cellStyle name="Normal 17" xfId="41" xr:uid="{00000000-0005-0000-0000-000030000000}"/>
    <cellStyle name="Normal 18" xfId="42" xr:uid="{00000000-0005-0000-0000-000031000000}"/>
    <cellStyle name="Normal 19" xfId="43" xr:uid="{00000000-0005-0000-0000-000032000000}"/>
    <cellStyle name="Normal 2" xfId="9" xr:uid="{00000000-0005-0000-0000-000033000000}"/>
    <cellStyle name="Normal 2 2" xfId="44" xr:uid="{00000000-0005-0000-0000-000034000000}"/>
    <cellStyle name="Normal 2 2 2" xfId="74" xr:uid="{00000000-0005-0000-0000-000035000000}"/>
    <cellStyle name="Normal 2 3" xfId="45" xr:uid="{00000000-0005-0000-0000-000036000000}"/>
    <cellStyle name="Normal 2 4" xfId="65" xr:uid="{00000000-0005-0000-0000-000037000000}"/>
    <cellStyle name="Normal 20" xfId="46" xr:uid="{00000000-0005-0000-0000-000038000000}"/>
    <cellStyle name="Normal 21" xfId="47" xr:uid="{00000000-0005-0000-0000-000039000000}"/>
    <cellStyle name="Normal 22" xfId="48" xr:uid="{00000000-0005-0000-0000-00003A000000}"/>
    <cellStyle name="Normal 3" xfId="49" xr:uid="{00000000-0005-0000-0000-00003B000000}"/>
    <cellStyle name="Normal 3 2" xfId="72" xr:uid="{00000000-0005-0000-0000-00003C000000}"/>
    <cellStyle name="Normal 4" xfId="50" xr:uid="{00000000-0005-0000-0000-00003D000000}"/>
    <cellStyle name="Normal 5" xfId="51" xr:uid="{00000000-0005-0000-0000-00003E000000}"/>
    <cellStyle name="Normal 5 2" xfId="11" xr:uid="{00000000-0005-0000-0000-00003F000000}"/>
    <cellStyle name="Normal 5 2 2" xfId="60" xr:uid="{00000000-0005-0000-0000-000040000000}"/>
    <cellStyle name="Normal 5 2 2 2" xfId="77" xr:uid="{00000000-0005-0000-0000-000041000000}"/>
    <cellStyle name="Normal 5 2 2 3" xfId="78" xr:uid="{00000000-0005-0000-0000-000042000000}"/>
    <cellStyle name="Normal 6" xfId="55" xr:uid="{00000000-0005-0000-0000-000043000000}"/>
    <cellStyle name="Normal 64" xfId="5" xr:uid="{00000000-0005-0000-0000-000044000000}"/>
    <cellStyle name="Normal 7" xfId="7" xr:uid="{00000000-0005-0000-0000-000045000000}"/>
    <cellStyle name="Normal 8" xfId="67" xr:uid="{00000000-0005-0000-0000-000046000000}"/>
    <cellStyle name="OrangeBorder 2" xfId="71" xr:uid="{00000000-0005-0000-0000-000047000000}"/>
    <cellStyle name="Percent" xfId="2" builtinId="5"/>
    <cellStyle name="Percent 18" xfId="52" xr:uid="{00000000-0005-0000-0000-000049000000}"/>
    <cellStyle name="Percent 2" xfId="6" xr:uid="{00000000-0005-0000-0000-00004A000000}"/>
    <cellStyle name="Percent 2 2" xfId="14" xr:uid="{00000000-0005-0000-0000-00004B000000}"/>
    <cellStyle name="Percent 3" xfId="53" xr:uid="{00000000-0005-0000-0000-00004C000000}"/>
    <cellStyle name="Percent 4" xfId="56" xr:uid="{00000000-0005-0000-0000-00004D000000}"/>
    <cellStyle name="Percent 5" xfId="12" xr:uid="{00000000-0005-0000-0000-00004E000000}"/>
    <cellStyle name="Title 2" xfId="66" xr:uid="{00000000-0005-0000-0000-00004F000000}"/>
    <cellStyle name="YellowCell 2 2" xfId="68" xr:uid="{00000000-0005-0000-0000-000050000000}"/>
    <cellStyle name="z A Column text" xfId="73" xr:uid="{00000000-0005-0000-0000-000051000000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F32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63" Type="http://schemas.openxmlformats.org/officeDocument/2006/relationships/externalLink" Target="externalLinks/externalLink33.xml"/><Relationship Id="rId68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66" Type="http://schemas.openxmlformats.org/officeDocument/2006/relationships/externalLink" Target="externalLinks/externalLink3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34.xml"/><Relationship Id="rId69" Type="http://schemas.openxmlformats.org/officeDocument/2006/relationships/externalLink" Target="externalLinks/externalLink39.xml"/><Relationship Id="rId77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Relationship Id="rId67" Type="http://schemas.openxmlformats.org/officeDocument/2006/relationships/externalLink" Target="externalLinks/externalLink3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externalLink" Target="externalLinks/externalLink32.xml"/><Relationship Id="rId70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externalLink" Target="externalLinks/externalLink3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9.xml"/><Relationship Id="rId34" Type="http://schemas.openxmlformats.org/officeDocument/2006/relationships/externalLink" Target="externalLinks/externalLink4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30</a:t>
            </a:r>
            <a:r>
              <a:rPr lang="en-US" baseline="0">
                <a:solidFill>
                  <a:schemeClr val="tx1"/>
                </a:solidFill>
              </a:rPr>
              <a:t> June 2026 </a:t>
            </a:r>
            <a:r>
              <a:rPr lang="en-US">
                <a:solidFill>
                  <a:schemeClr val="tx1"/>
                </a:solidFill>
              </a:rPr>
              <a:t>Customers deposits K`Millions and composition %</a:t>
            </a:r>
          </a:p>
        </c:rich>
      </c:tx>
      <c:layout>
        <c:manualLayout>
          <c:xMode val="edge"/>
          <c:yMode val="edge"/>
          <c:x val="7.6530669318203487E-2"/>
          <c:y val="1.320900916830045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'!$B$434</c:f>
              <c:strCache>
                <c:ptCount val="1"/>
                <c:pt idx="0">
                  <c:v>2026 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'!$B$435:$B$450</c:f>
              <c:numCache>
                <c:formatCode>_(* #,##0_);_(* \(#,##0\);_(* "-"??_);_(@_)</c:formatCode>
                <c:ptCount val="16"/>
                <c:pt idx="0">
                  <c:v>196.96199999999999</c:v>
                </c:pt>
                <c:pt idx="1">
                  <c:v>2227.5859999999998</c:v>
                </c:pt>
                <c:pt idx="2">
                  <c:v>1659.1030000000001</c:v>
                </c:pt>
                <c:pt idx="3">
                  <c:v>240.09299999999999</c:v>
                </c:pt>
                <c:pt idx="4">
                  <c:v>0</c:v>
                </c:pt>
                <c:pt idx="5">
                  <c:v>793.56899999999996</c:v>
                </c:pt>
                <c:pt idx="6">
                  <c:v>3.98</c:v>
                </c:pt>
                <c:pt idx="7">
                  <c:v>198.68600000000001</c:v>
                </c:pt>
                <c:pt idx="8">
                  <c:v>1093.144</c:v>
                </c:pt>
                <c:pt idx="9">
                  <c:v>3122.8560000000002</c:v>
                </c:pt>
                <c:pt idx="10">
                  <c:v>2135.9229999999998</c:v>
                </c:pt>
                <c:pt idx="11">
                  <c:v>674.50099999999998</c:v>
                </c:pt>
                <c:pt idx="12">
                  <c:v>153.809</c:v>
                </c:pt>
                <c:pt idx="13">
                  <c:v>5092.018</c:v>
                </c:pt>
                <c:pt idx="14">
                  <c:v>112.47499999999999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6-4C2B-B249-B878AB043860}"/>
            </c:ext>
          </c:extLst>
        </c:ser>
        <c:ser>
          <c:idx val="1"/>
          <c:order val="1"/>
          <c:tx>
            <c:strRef>
              <c:f>'Other data '!$C$434</c:f>
              <c:strCache>
                <c:ptCount val="1"/>
                <c:pt idx="0">
                  <c:v>2026 CURRENT ACCOUNTS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'!$C$435:$C$450</c:f>
              <c:numCache>
                <c:formatCode>_(* #,##0_);_(* \(#,##0\);_(* "-"??_);_(@_)</c:formatCode>
                <c:ptCount val="16"/>
                <c:pt idx="0">
                  <c:v>106.14</c:v>
                </c:pt>
                <c:pt idx="1">
                  <c:v>13575.344999999999</c:v>
                </c:pt>
                <c:pt idx="2">
                  <c:v>9492.1779999999999</c:v>
                </c:pt>
                <c:pt idx="3">
                  <c:v>6630.8720000000003</c:v>
                </c:pt>
                <c:pt idx="4">
                  <c:v>7089.6239999999998</c:v>
                </c:pt>
                <c:pt idx="5">
                  <c:v>2423.0659999999998</c:v>
                </c:pt>
                <c:pt idx="6">
                  <c:v>555.14800000000002</c:v>
                </c:pt>
                <c:pt idx="7">
                  <c:v>4046.7440000000001</c:v>
                </c:pt>
                <c:pt idx="8">
                  <c:v>15742.753000000001</c:v>
                </c:pt>
                <c:pt idx="9">
                  <c:v>12211.347</c:v>
                </c:pt>
                <c:pt idx="10">
                  <c:v>25706.042000000001</c:v>
                </c:pt>
                <c:pt idx="11">
                  <c:v>9115.5810000000001</c:v>
                </c:pt>
                <c:pt idx="12">
                  <c:v>2769.7550000000001</c:v>
                </c:pt>
                <c:pt idx="13">
                  <c:v>24979.045999999998</c:v>
                </c:pt>
                <c:pt idx="14">
                  <c:v>2124.37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6-4C2B-B249-B878AB043860}"/>
            </c:ext>
          </c:extLst>
        </c:ser>
        <c:ser>
          <c:idx val="2"/>
          <c:order val="2"/>
          <c:tx>
            <c:strRef>
              <c:f>'Other data '!$D$434</c:f>
              <c:strCache>
                <c:ptCount val="1"/>
                <c:pt idx="0">
                  <c:v>2026 TERM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'!$D$435:$D$450</c:f>
              <c:numCache>
                <c:formatCode>_(* #,##0_);_(* \(#,##0\);_(* "-"??_);_(@_)</c:formatCode>
                <c:ptCount val="16"/>
                <c:pt idx="0">
                  <c:v>397.18299999999999</c:v>
                </c:pt>
                <c:pt idx="1">
                  <c:v>9298.9410000000007</c:v>
                </c:pt>
                <c:pt idx="2">
                  <c:v>10787.09</c:v>
                </c:pt>
                <c:pt idx="3">
                  <c:v>304.57299999999998</c:v>
                </c:pt>
                <c:pt idx="4">
                  <c:v>75.77</c:v>
                </c:pt>
                <c:pt idx="5">
                  <c:v>3576.712</c:v>
                </c:pt>
                <c:pt idx="6">
                  <c:v>514.93499999999995</c:v>
                </c:pt>
                <c:pt idx="7">
                  <c:v>1852.557</c:v>
                </c:pt>
                <c:pt idx="8">
                  <c:v>4815.6989999999996</c:v>
                </c:pt>
                <c:pt idx="9">
                  <c:v>5777.0680000000002</c:v>
                </c:pt>
                <c:pt idx="10">
                  <c:v>12122.306</c:v>
                </c:pt>
                <c:pt idx="11">
                  <c:v>1909.097</c:v>
                </c:pt>
                <c:pt idx="12">
                  <c:v>1813.9559999999999</c:v>
                </c:pt>
                <c:pt idx="13">
                  <c:v>10247.84</c:v>
                </c:pt>
                <c:pt idx="14">
                  <c:v>2703.5360000000001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6-4C2B-B249-B878AB043860}"/>
            </c:ext>
          </c:extLst>
        </c:ser>
        <c:ser>
          <c:idx val="3"/>
          <c:order val="3"/>
          <c:tx>
            <c:strRef>
              <c:f>'Other data '!$E$434</c:f>
              <c:strCache>
                <c:ptCount val="1"/>
                <c:pt idx="0">
                  <c:v>2026 Deposits 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'!$E$435:$E$450</c:f>
              <c:numCache>
                <c:formatCode>_(* #,##0_);_(* \(#,##0\);_(* "-"??_);_(@_)</c:formatCode>
                <c:ptCount val="16"/>
                <c:pt idx="0">
                  <c:v>700.28499999999997</c:v>
                </c:pt>
                <c:pt idx="1">
                  <c:v>25101.871999999999</c:v>
                </c:pt>
                <c:pt idx="2">
                  <c:v>21938.370999999999</c:v>
                </c:pt>
                <c:pt idx="3">
                  <c:v>7175.5380000000005</c:v>
                </c:pt>
                <c:pt idx="4">
                  <c:v>7165.3940000000002</c:v>
                </c:pt>
                <c:pt idx="5">
                  <c:v>6793.3469999999998</c:v>
                </c:pt>
                <c:pt idx="6">
                  <c:v>1074.0630000000001</c:v>
                </c:pt>
                <c:pt idx="7">
                  <c:v>6097.9870000000001</c:v>
                </c:pt>
                <c:pt idx="8">
                  <c:v>21651.596000000001</c:v>
                </c:pt>
                <c:pt idx="9">
                  <c:v>21111.271000000001</c:v>
                </c:pt>
                <c:pt idx="10">
                  <c:v>39964.271000000001</c:v>
                </c:pt>
                <c:pt idx="11">
                  <c:v>11699.179</c:v>
                </c:pt>
                <c:pt idx="12">
                  <c:v>4737.5200000000004</c:v>
                </c:pt>
                <c:pt idx="13">
                  <c:v>40318.903999999995</c:v>
                </c:pt>
                <c:pt idx="14">
                  <c:v>4940.3809999999994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B6-4C2B-B249-B878AB04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819024"/>
        <c:axId val="351823728"/>
      </c:barChart>
      <c:lineChart>
        <c:grouping val="standard"/>
        <c:varyColors val="0"/>
        <c:ser>
          <c:idx val="4"/>
          <c:order val="4"/>
          <c:tx>
            <c:strRef>
              <c:f>'Other data '!$F$434</c:f>
              <c:strCache>
                <c:ptCount val="1"/>
                <c:pt idx="0">
                  <c:v>% of savings and current accounts to total deposits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'!$F$435:$F$450</c:f>
              <c:numCache>
                <c:formatCode>0%</c:formatCode>
                <c:ptCount val="16"/>
                <c:pt idx="0">
                  <c:v>0.4328266348700886</c:v>
                </c:pt>
                <c:pt idx="1">
                  <c:v>0.62955189158800584</c:v>
                </c:pt>
                <c:pt idx="2">
                  <c:v>0.50830032001920289</c:v>
                </c:pt>
                <c:pt idx="3">
                  <c:v>0.95755398410544268</c:v>
                </c:pt>
                <c:pt idx="4">
                  <c:v>0.98942556403737181</c:v>
                </c:pt>
                <c:pt idx="5">
                  <c:v>0.47349782073549312</c:v>
                </c:pt>
                <c:pt idx="6">
                  <c:v>0.52057281556109836</c:v>
                </c:pt>
                <c:pt idx="7">
                  <c:v>0.69620187776720421</c:v>
                </c:pt>
                <c:pt idx="8">
                  <c:v>0.7775822622960451</c:v>
                </c:pt>
                <c:pt idx="9">
                  <c:v>0.72635148305376773</c:v>
                </c:pt>
                <c:pt idx="10">
                  <c:v>0.69667140931958949</c:v>
                </c:pt>
                <c:pt idx="11">
                  <c:v>0.83681786559552596</c:v>
                </c:pt>
                <c:pt idx="12">
                  <c:v>0.61710852935713201</c:v>
                </c:pt>
                <c:pt idx="13">
                  <c:v>0.74583039261186268</c:v>
                </c:pt>
                <c:pt idx="14">
                  <c:v>0.45276771164005369</c:v>
                </c:pt>
                <c:pt idx="15">
                  <c:v>0.69974477568213489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B6-4C2B-B249-B878AB04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822160"/>
        <c:axId val="351816280"/>
      </c:lineChart>
      <c:catAx>
        <c:axId val="35181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51823728"/>
        <c:crosses val="autoZero"/>
        <c:auto val="1"/>
        <c:lblAlgn val="ctr"/>
        <c:lblOffset val="100"/>
        <c:noMultiLvlLbl val="0"/>
      </c:catAx>
      <c:valAx>
        <c:axId val="35182372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51819024"/>
        <c:crosses val="autoZero"/>
        <c:crossBetween val="between"/>
      </c:valAx>
      <c:valAx>
        <c:axId val="35181628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51822160"/>
        <c:crosses val="max"/>
        <c:crossBetween val="between"/>
      </c:valAx>
      <c:catAx>
        <c:axId val="3518221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51816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ysClr val="window" lastClr="FFFFFF">
        <a:lumMod val="95000"/>
      </a:sys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Quarter-on-quarter deposits increase/(decrease)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 results data'!$B$43</c:f>
              <c:strCache>
                <c:ptCount val="1"/>
                <c:pt idx="0">
                  <c:v>Quarter-on-quarter deposits increase/(decrease)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 results data'!$A$44:$A$59</c:f>
              <c:strCache>
                <c:ptCount val="15"/>
                <c:pt idx="0">
                  <c:v>Access Bank</c:v>
                </c:pt>
                <c:pt idx="1">
                  <c:v>FNB</c:v>
                </c:pt>
                <c:pt idx="2">
                  <c:v>ZANACO</c:v>
                </c:pt>
                <c:pt idx="3">
                  <c:v>Indo Zambia Bank</c:v>
                </c:pt>
                <c:pt idx="4">
                  <c:v>First Capital Bank</c:v>
                </c:pt>
                <c:pt idx="5">
                  <c:v>StanChart</c:v>
                </c:pt>
                <c:pt idx="6">
                  <c:v>Citibank</c:v>
                </c:pt>
                <c:pt idx="7">
                  <c:v>First Alliance </c:v>
                </c:pt>
                <c:pt idx="8">
                  <c:v>AB Bank</c:v>
                </c:pt>
                <c:pt idx="9">
                  <c:v>Ecobank</c:v>
                </c:pt>
                <c:pt idx="10">
                  <c:v>UBA</c:v>
                </c:pt>
                <c:pt idx="11">
                  <c:v>ZICB </c:v>
                </c:pt>
                <c:pt idx="12">
                  <c:v>Absa  </c:v>
                </c:pt>
                <c:pt idx="13">
                  <c:v>Stanbic</c:v>
                </c:pt>
                <c:pt idx="14">
                  <c:v>Bank of China</c:v>
                </c:pt>
              </c:strCache>
            </c:strRef>
          </c:cat>
          <c:val>
            <c:numRef>
              <c:f>'quarter results data'!$B$44:$B$59</c:f>
              <c:numCache>
                <c:formatCode>_(* #,##0_);_(* \(#,##0\);_(* "-"??_);_(@_)</c:formatCode>
                <c:ptCount val="16"/>
                <c:pt idx="0">
                  <c:v>2157.8510000000001</c:v>
                </c:pt>
                <c:pt idx="1">
                  <c:v>1675.0239999999999</c:v>
                </c:pt>
                <c:pt idx="2">
                  <c:v>1018.1420000000001</c:v>
                </c:pt>
                <c:pt idx="3">
                  <c:v>534.57600000000002</c:v>
                </c:pt>
                <c:pt idx="4">
                  <c:v>499.84899999999999</c:v>
                </c:pt>
                <c:pt idx="5">
                  <c:v>210.202</c:v>
                </c:pt>
                <c:pt idx="6">
                  <c:v>168.36799999999999</c:v>
                </c:pt>
                <c:pt idx="7">
                  <c:v>6.9409999999999998</c:v>
                </c:pt>
                <c:pt idx="8">
                  <c:v>-8.0120000000000005</c:v>
                </c:pt>
                <c:pt idx="9">
                  <c:v>-115.974</c:v>
                </c:pt>
                <c:pt idx="10">
                  <c:v>-237.68700000000001</c:v>
                </c:pt>
                <c:pt idx="11">
                  <c:v>-834.90300000000002</c:v>
                </c:pt>
                <c:pt idx="12">
                  <c:v>-1151.2760000000001</c:v>
                </c:pt>
                <c:pt idx="13">
                  <c:v>-1383.152</c:v>
                </c:pt>
                <c:pt idx="14">
                  <c:v>-2449.4090000000001</c:v>
                </c:pt>
                <c:pt idx="15">
                  <c:v>90.540000000000418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A-4424-94D7-17D80C47FC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0114144"/>
        <c:axId val="380115320"/>
      </c:barChart>
      <c:catAx>
        <c:axId val="38011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5320"/>
        <c:crosses val="autoZero"/>
        <c:auto val="1"/>
        <c:lblAlgn val="ctr"/>
        <c:lblOffset val="100"/>
        <c:noMultiLvlLbl val="0"/>
      </c:catAx>
      <c:valAx>
        <c:axId val="380115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Q2</a:t>
            </a:r>
            <a:r>
              <a:rPr lang="en-US" baseline="0"/>
              <a:t> </a:t>
            </a:r>
            <a:r>
              <a:rPr lang="en-US"/>
              <a:t>2026 Impairment</a:t>
            </a:r>
            <a:r>
              <a:rPr lang="en-US" baseline="0"/>
              <a:t> charges K` Millions</a:t>
            </a:r>
            <a:endParaRPr lang="en-US"/>
          </a:p>
        </c:rich>
      </c:tx>
      <c:layout>
        <c:manualLayout>
          <c:xMode val="edge"/>
          <c:yMode val="edge"/>
          <c:x val="0.46973159231048234"/>
          <c:y val="2.036659877800407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 results data'!$D$23:$D$37</c:f>
              <c:strCache>
                <c:ptCount val="15"/>
                <c:pt idx="0">
                  <c:v>Access Bank</c:v>
                </c:pt>
                <c:pt idx="1">
                  <c:v>StanChart</c:v>
                </c:pt>
                <c:pt idx="2">
                  <c:v>First Capital Bank</c:v>
                </c:pt>
                <c:pt idx="3">
                  <c:v>Bank of China</c:v>
                </c:pt>
                <c:pt idx="4">
                  <c:v>UBA</c:v>
                </c:pt>
                <c:pt idx="5">
                  <c:v>First Alliance (o/s)</c:v>
                </c:pt>
                <c:pt idx="6">
                  <c:v>Ecobank</c:v>
                </c:pt>
                <c:pt idx="7">
                  <c:v>ZICB </c:v>
                </c:pt>
                <c:pt idx="8">
                  <c:v>Indo Zambia Bank</c:v>
                </c:pt>
                <c:pt idx="9">
                  <c:v>AB Bank</c:v>
                </c:pt>
                <c:pt idx="10">
                  <c:v>Citibank</c:v>
                </c:pt>
                <c:pt idx="11">
                  <c:v>FNB</c:v>
                </c:pt>
                <c:pt idx="12">
                  <c:v>ABSA </c:v>
                </c:pt>
                <c:pt idx="13">
                  <c:v>ZANACO</c:v>
                </c:pt>
                <c:pt idx="14">
                  <c:v>Stanbic</c:v>
                </c:pt>
              </c:strCache>
            </c:strRef>
          </c:cat>
          <c:val>
            <c:numRef>
              <c:f>'quarter results data'!$E$23:$E$37</c:f>
              <c:numCache>
                <c:formatCode>_(* #,##0_);_(* \(#,##0\);_(* "-"??_);_(@_)</c:formatCode>
                <c:ptCount val="15"/>
                <c:pt idx="0">
                  <c:v>-23.117000000000001</c:v>
                </c:pt>
                <c:pt idx="1">
                  <c:v>-19.338999999999999</c:v>
                </c:pt>
                <c:pt idx="2">
                  <c:v>-6.1890000000000001</c:v>
                </c:pt>
                <c:pt idx="3">
                  <c:v>-4.5759999999999996</c:v>
                </c:pt>
                <c:pt idx="4">
                  <c:v>-0.91700000000000004</c:v>
                </c:pt>
                <c:pt idx="5">
                  <c:v>-0.49399999999999999</c:v>
                </c:pt>
                <c:pt idx="6">
                  <c:v>0.39800000000000002</c:v>
                </c:pt>
                <c:pt idx="7">
                  <c:v>1.6879999999999999</c:v>
                </c:pt>
                <c:pt idx="8">
                  <c:v>2</c:v>
                </c:pt>
                <c:pt idx="9">
                  <c:v>4.7210000000000001</c:v>
                </c:pt>
                <c:pt idx="10">
                  <c:v>7.37</c:v>
                </c:pt>
                <c:pt idx="11">
                  <c:v>19.327000000000002</c:v>
                </c:pt>
                <c:pt idx="12">
                  <c:v>27.329000000000001</c:v>
                </c:pt>
                <c:pt idx="13">
                  <c:v>27.702999999999999</c:v>
                </c:pt>
                <c:pt idx="14">
                  <c:v>58.502000000000002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1-4DC2-A29E-5C908CC130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0114536"/>
        <c:axId val="380114928"/>
      </c:barChart>
      <c:catAx>
        <c:axId val="380114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4928"/>
        <c:crosses val="autoZero"/>
        <c:auto val="1"/>
        <c:lblAlgn val="ctr"/>
        <c:lblOffset val="100"/>
        <c:noMultiLvlLbl val="0"/>
      </c:catAx>
      <c:valAx>
        <c:axId val="38011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Quarter-on-quarter Impairment charges increase/(decrease)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1278749296707859E-2"/>
          <c:y val="0.13947725729803123"/>
          <c:w val="0.90237719876963018"/>
          <c:h val="0.83676171079429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'quarter results data'!$B$64</c:f>
              <c:strCache>
                <c:ptCount val="1"/>
                <c:pt idx="0">
                  <c:v>Quarter-on-quarter impairment charges increase/(decrease)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 results data'!$A$65:$A$80</c:f>
              <c:strCache>
                <c:ptCount val="15"/>
                <c:pt idx="0">
                  <c:v>Citibank</c:v>
                </c:pt>
                <c:pt idx="1">
                  <c:v>ZANACO</c:v>
                </c:pt>
                <c:pt idx="2">
                  <c:v>Absa  </c:v>
                </c:pt>
                <c:pt idx="3">
                  <c:v>First Capital Bank</c:v>
                </c:pt>
                <c:pt idx="4">
                  <c:v>StanChart</c:v>
                </c:pt>
                <c:pt idx="5">
                  <c:v>Access Bank</c:v>
                </c:pt>
                <c:pt idx="6">
                  <c:v>ZICB</c:v>
                </c:pt>
                <c:pt idx="7">
                  <c:v>UBA</c:v>
                </c:pt>
                <c:pt idx="8">
                  <c:v>First Alliance Bank</c:v>
                </c:pt>
                <c:pt idx="9">
                  <c:v>Indo Zambia Bank</c:v>
                </c:pt>
                <c:pt idx="10">
                  <c:v>AB Bank</c:v>
                </c:pt>
                <c:pt idx="11">
                  <c:v>FNB</c:v>
                </c:pt>
                <c:pt idx="12">
                  <c:v>Bank of China</c:v>
                </c:pt>
                <c:pt idx="13">
                  <c:v>Ecobank</c:v>
                </c:pt>
                <c:pt idx="14">
                  <c:v>Stanbic</c:v>
                </c:pt>
              </c:strCache>
            </c:strRef>
          </c:cat>
          <c:val>
            <c:numRef>
              <c:f>'quarter results data'!$B$65:$B$80</c:f>
              <c:numCache>
                <c:formatCode>_(* #,##0_);_(* \(#,##0\);_(* "-"??_);_(@_)</c:formatCode>
                <c:ptCount val="16"/>
                <c:pt idx="0">
                  <c:v>-48.155999999999999</c:v>
                </c:pt>
                <c:pt idx="1">
                  <c:v>-45.445</c:v>
                </c:pt>
                <c:pt idx="2">
                  <c:v>-43.497999999999998</c:v>
                </c:pt>
                <c:pt idx="3">
                  <c:v>-22.588000000000001</c:v>
                </c:pt>
                <c:pt idx="4">
                  <c:v>-17.427</c:v>
                </c:pt>
                <c:pt idx="5">
                  <c:v>-9.09</c:v>
                </c:pt>
                <c:pt idx="6">
                  <c:v>-2.5979999999999999</c:v>
                </c:pt>
                <c:pt idx="7">
                  <c:v>-1.52</c:v>
                </c:pt>
                <c:pt idx="8">
                  <c:v>-5.6000000000000001E-2</c:v>
                </c:pt>
                <c:pt idx="9">
                  <c:v>2</c:v>
                </c:pt>
                <c:pt idx="10">
                  <c:v>3.56</c:v>
                </c:pt>
                <c:pt idx="11">
                  <c:v>4.7110000000000003</c:v>
                </c:pt>
                <c:pt idx="12">
                  <c:v>5.6950000000000003</c:v>
                </c:pt>
                <c:pt idx="13">
                  <c:v>5.992</c:v>
                </c:pt>
                <c:pt idx="14">
                  <c:v>79.927000000000007</c:v>
                </c:pt>
                <c:pt idx="15">
                  <c:v>-88.493000000000009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F-4610-937D-98DD040A12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0117280"/>
        <c:axId val="380117672"/>
      </c:barChart>
      <c:catAx>
        <c:axId val="38011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7672"/>
        <c:crosses val="autoZero"/>
        <c:auto val="1"/>
        <c:lblAlgn val="ctr"/>
        <c:lblOffset val="100"/>
        <c:noMultiLvlLbl val="0"/>
      </c:catAx>
      <c:valAx>
        <c:axId val="38011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728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 results data'!$B$22</c:f>
              <c:strCache>
                <c:ptCount val="1"/>
                <c:pt idx="0">
                  <c:v>Foreign exchange 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 results data'!$A$23:$A$37</c:f>
              <c:strCache>
                <c:ptCount val="15"/>
                <c:pt idx="0">
                  <c:v>Access Bank</c:v>
                </c:pt>
                <c:pt idx="1">
                  <c:v>Absa  </c:v>
                </c:pt>
                <c:pt idx="2">
                  <c:v>ZANACO</c:v>
                </c:pt>
                <c:pt idx="3">
                  <c:v>Stanbic</c:v>
                </c:pt>
                <c:pt idx="4">
                  <c:v>FNB</c:v>
                </c:pt>
                <c:pt idx="5">
                  <c:v>StanChart</c:v>
                </c:pt>
                <c:pt idx="6">
                  <c:v>Indo Zambia Bank</c:v>
                </c:pt>
                <c:pt idx="7">
                  <c:v>Citibank</c:v>
                </c:pt>
                <c:pt idx="8">
                  <c:v>First Capital Bank</c:v>
                </c:pt>
                <c:pt idx="9">
                  <c:v>Ecobank</c:v>
                </c:pt>
                <c:pt idx="10">
                  <c:v>ZICB </c:v>
                </c:pt>
                <c:pt idx="11">
                  <c:v>UBA</c:v>
                </c:pt>
                <c:pt idx="12">
                  <c:v>First Alliance </c:v>
                </c:pt>
                <c:pt idx="13">
                  <c:v>Bank of China</c:v>
                </c:pt>
                <c:pt idx="14">
                  <c:v>AB Bank</c:v>
                </c:pt>
              </c:strCache>
            </c:strRef>
          </c:cat>
          <c:val>
            <c:numRef>
              <c:f>'quarter results data'!$B$23:$B$37</c:f>
              <c:numCache>
                <c:formatCode>_(* #,##0_);_(* \(#,##0\);_(* "-"??_);_(@_)</c:formatCode>
                <c:ptCount val="15"/>
                <c:pt idx="0">
                  <c:v>438.99599999999998</c:v>
                </c:pt>
                <c:pt idx="1">
                  <c:v>259.791</c:v>
                </c:pt>
                <c:pt idx="2">
                  <c:v>240.36099999999999</c:v>
                </c:pt>
                <c:pt idx="3">
                  <c:v>196.56700000000001</c:v>
                </c:pt>
                <c:pt idx="4">
                  <c:v>137.863</c:v>
                </c:pt>
                <c:pt idx="5">
                  <c:v>99.42</c:v>
                </c:pt>
                <c:pt idx="6">
                  <c:v>84.91</c:v>
                </c:pt>
                <c:pt idx="7">
                  <c:v>49.212000000000003</c:v>
                </c:pt>
                <c:pt idx="8">
                  <c:v>34.451000000000001</c:v>
                </c:pt>
                <c:pt idx="9">
                  <c:v>29.332000000000001</c:v>
                </c:pt>
                <c:pt idx="10">
                  <c:v>23.167999999999999</c:v>
                </c:pt>
                <c:pt idx="11">
                  <c:v>13.231999999999999</c:v>
                </c:pt>
                <c:pt idx="12">
                  <c:v>6.133</c:v>
                </c:pt>
                <c:pt idx="13">
                  <c:v>5.0579999999999998</c:v>
                </c:pt>
                <c:pt idx="14">
                  <c:v>-3.6999999999999998E-2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2-4E97-8145-90C28E0795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0113360"/>
        <c:axId val="380116104"/>
      </c:barChart>
      <c:catAx>
        <c:axId val="38011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6104"/>
        <c:crosses val="autoZero"/>
        <c:auto val="1"/>
        <c:lblAlgn val="ctr"/>
        <c:lblOffset val="100"/>
        <c:noMultiLvlLbl val="0"/>
      </c:catAx>
      <c:valAx>
        <c:axId val="38011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30</a:t>
            </a:r>
            <a:r>
              <a:rPr lang="en-GB" baseline="0"/>
              <a:t> June</a:t>
            </a:r>
            <a:r>
              <a:rPr lang="en-GB"/>
              <a:t> 2026 Loans and advances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'Other data '!$B$41</c:f>
              <c:strCache>
                <c:ptCount val="1"/>
                <c:pt idx="0">
                  <c:v>2026 loans and advances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'!$A$42:$A$56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First Capital Bank</c:v>
                </c:pt>
                <c:pt idx="7">
                  <c:v>Ecobank</c:v>
                </c:pt>
                <c:pt idx="8">
                  <c:v>Standard Chartered Bank</c:v>
                </c:pt>
                <c:pt idx="9">
                  <c:v>UBA</c:v>
                </c:pt>
                <c:pt idx="10">
                  <c:v>ZICB</c:v>
                </c:pt>
                <c:pt idx="11">
                  <c:v>Citibank</c:v>
                </c:pt>
                <c:pt idx="12">
                  <c:v>AB Bank</c:v>
                </c:pt>
                <c:pt idx="13">
                  <c:v>Bank of China</c:v>
                </c:pt>
                <c:pt idx="14">
                  <c:v>First Alliance </c:v>
                </c:pt>
              </c:strCache>
            </c:strRef>
          </c:cat>
          <c:val>
            <c:numRef>
              <c:f>'Other data '!$B$42:$B$56</c:f>
              <c:numCache>
                <c:formatCode>_(* #,##0_);_(* \(#,##0\);_(* "-"??_);_(@_)</c:formatCode>
                <c:ptCount val="15"/>
                <c:pt idx="0">
                  <c:v>20066.580000000002</c:v>
                </c:pt>
                <c:pt idx="1">
                  <c:v>17768.181</c:v>
                </c:pt>
                <c:pt idx="2">
                  <c:v>15719.255999999999</c:v>
                </c:pt>
                <c:pt idx="3">
                  <c:v>11099.536</c:v>
                </c:pt>
                <c:pt idx="4">
                  <c:v>10917.111000000001</c:v>
                </c:pt>
                <c:pt idx="5">
                  <c:v>9384.9069999999992</c:v>
                </c:pt>
                <c:pt idx="6">
                  <c:v>3146.4920000000002</c:v>
                </c:pt>
                <c:pt idx="7">
                  <c:v>2544.3290000000002</c:v>
                </c:pt>
                <c:pt idx="8">
                  <c:v>2387.0419999999999</c:v>
                </c:pt>
                <c:pt idx="9">
                  <c:v>2138.0819999999999</c:v>
                </c:pt>
                <c:pt idx="10">
                  <c:v>1667.643</c:v>
                </c:pt>
                <c:pt idx="11">
                  <c:v>1273.2090000000001</c:v>
                </c:pt>
                <c:pt idx="12">
                  <c:v>545.73500000000001</c:v>
                </c:pt>
                <c:pt idx="13">
                  <c:v>372.25299999999999</c:v>
                </c:pt>
                <c:pt idx="14">
                  <c:v>209.16200000000001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8-4983-AD07-B1475DA5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119240"/>
        <c:axId val="380116888"/>
      </c:barChart>
      <c:catAx>
        <c:axId val="380119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6888"/>
        <c:crosses val="autoZero"/>
        <c:auto val="1"/>
        <c:lblAlgn val="ctr"/>
        <c:lblOffset val="100"/>
        <c:noMultiLvlLbl val="0"/>
      </c:catAx>
      <c:valAx>
        <c:axId val="380116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9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6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 30 June 2026 % share of total assets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55561936715683E-2"/>
          <c:y val="0.15352272727272728"/>
          <c:w val="0.9228500108311809"/>
          <c:h val="0.52811023622047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'!$G$1</c:f>
              <c:strCache>
                <c:ptCount val="1"/>
                <c:pt idx="0">
                  <c:v>Total assets mkt share %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'!$F$2:$F$16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UBA</c:v>
                </c:pt>
                <c:pt idx="12">
                  <c:v>ZICB</c:v>
                </c:pt>
                <c:pt idx="13">
                  <c:v>First Alliance </c:v>
                </c:pt>
                <c:pt idx="14">
                  <c:v>AB Bank</c:v>
                </c:pt>
              </c:strCache>
            </c:strRef>
          </c:cat>
          <c:val>
            <c:numRef>
              <c:f>'Other data '!$G$2:$G$16</c:f>
              <c:numCache>
                <c:formatCode>0.0%</c:formatCode>
                <c:ptCount val="15"/>
                <c:pt idx="0">
                  <c:v>0.18251721645306992</c:v>
                </c:pt>
                <c:pt idx="1">
                  <c:v>0.1757577391803101</c:v>
                </c:pt>
                <c:pt idx="2">
                  <c:v>0.12838729023793255</c:v>
                </c:pt>
                <c:pt idx="3">
                  <c:v>0.10009835687233894</c:v>
                </c:pt>
                <c:pt idx="4">
                  <c:v>9.9148533761404159E-2</c:v>
                </c:pt>
                <c:pt idx="5">
                  <c:v>9.4880809766156787E-2</c:v>
                </c:pt>
                <c:pt idx="6">
                  <c:v>4.6513236990067118E-2</c:v>
                </c:pt>
                <c:pt idx="7">
                  <c:v>3.654900102457128E-2</c:v>
                </c:pt>
                <c:pt idx="8">
                  <c:v>3.137610643546683E-2</c:v>
                </c:pt>
                <c:pt idx="9">
                  <c:v>2.9654217301795051E-2</c:v>
                </c:pt>
                <c:pt idx="10">
                  <c:v>2.5877247810470305E-2</c:v>
                </c:pt>
                <c:pt idx="11">
                  <c:v>2.1622774762094506E-2</c:v>
                </c:pt>
                <c:pt idx="12">
                  <c:v>1.9688896927473391E-2</c:v>
                </c:pt>
                <c:pt idx="13">
                  <c:v>4.4904212333516502E-3</c:v>
                </c:pt>
                <c:pt idx="14">
                  <c:v>3.4381512434973863E-3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9E-49A2-B127-E78B7AADB508}"/>
            </c:ext>
          </c:extLst>
        </c:ser>
        <c:ser>
          <c:idx val="1"/>
          <c:order val="1"/>
          <c:tx>
            <c:strRef>
              <c:f>'Other data '!$H$1</c:f>
              <c:strCache>
                <c:ptCount val="1"/>
                <c:pt idx="0">
                  <c:v>Total assets mkt share %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'!$F$2:$F$16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UBA</c:v>
                </c:pt>
                <c:pt idx="12">
                  <c:v>ZICB</c:v>
                </c:pt>
                <c:pt idx="13">
                  <c:v>First Alliance </c:v>
                </c:pt>
                <c:pt idx="14">
                  <c:v>AB Bank</c:v>
                </c:pt>
              </c:strCache>
            </c:strRef>
          </c:cat>
          <c:val>
            <c:numRef>
              <c:f>'Other data '!$H$2:$H$16</c:f>
              <c:numCache>
                <c:formatCode>0.0%</c:formatCode>
                <c:ptCount val="15"/>
                <c:pt idx="0">
                  <c:v>0.18365789409072467</c:v>
                </c:pt>
                <c:pt idx="1">
                  <c:v>0.17246261172641947</c:v>
                </c:pt>
                <c:pt idx="2">
                  <c:v>0.13257217120082435</c:v>
                </c:pt>
                <c:pt idx="3">
                  <c:v>9.0773472205264771E-2</c:v>
                </c:pt>
                <c:pt idx="4">
                  <c:v>8.4857463637899797E-2</c:v>
                </c:pt>
                <c:pt idx="5">
                  <c:v>8.895010862169983E-2</c:v>
                </c:pt>
                <c:pt idx="6">
                  <c:v>5.8875555294908462E-2</c:v>
                </c:pt>
                <c:pt idx="7">
                  <c:v>4.6059305301640645E-2</c:v>
                </c:pt>
                <c:pt idx="8">
                  <c:v>3.2154116977960598E-2</c:v>
                </c:pt>
                <c:pt idx="9">
                  <c:v>2.9680735677990761E-2</c:v>
                </c:pt>
                <c:pt idx="10">
                  <c:v>3.1240037568183856E-2</c:v>
                </c:pt>
                <c:pt idx="11">
                  <c:v>2.1295771087784836E-2</c:v>
                </c:pt>
                <c:pt idx="12">
                  <c:v>1.7764656064295545E-2</c:v>
                </c:pt>
                <c:pt idx="13">
                  <c:v>6.1593632364866169E-3</c:v>
                </c:pt>
                <c:pt idx="14">
                  <c:v>3.4967373079156697E-3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9E-49A2-B127-E78B7AAD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0112184"/>
        <c:axId val="380112576"/>
      </c:barChart>
      <c:catAx>
        <c:axId val="380112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2576"/>
        <c:crosses val="autoZero"/>
        <c:auto val="1"/>
        <c:lblAlgn val="ctr"/>
        <c:lblOffset val="100"/>
        <c:noMultiLvlLbl val="0"/>
      </c:catAx>
      <c:valAx>
        <c:axId val="3801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2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baseline="0"/>
              <a:t>30 June 2026 Customers deposits market share %</a:t>
            </a:r>
            <a:endParaRPr lang="en-US"/>
          </a:p>
        </c:rich>
      </c:tx>
      <c:layout>
        <c:manualLayout>
          <c:xMode val="edge"/>
          <c:yMode val="edge"/>
          <c:x val="0.19815415159500777"/>
          <c:y val="2.324352699155848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2316763975931581"/>
          <c:y val="0.1252261656228254"/>
          <c:w val="0.75699109039941692"/>
          <c:h val="0.57379382900728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'!$G$22</c:f>
              <c:strCache>
                <c:ptCount val="1"/>
                <c:pt idx="0">
                  <c:v>Total deposits market share % 2026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'Other data '!$F$23:$F$37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ZICB</c:v>
                </c:pt>
                <c:pt idx="12">
                  <c:v>UBA</c:v>
                </c:pt>
                <c:pt idx="13">
                  <c:v>AB Bank</c:v>
                </c:pt>
                <c:pt idx="14">
                  <c:v>First Alliance </c:v>
                </c:pt>
              </c:strCache>
            </c:strRef>
          </c:cat>
          <c:val>
            <c:numRef>
              <c:f>'Other data '!$G$23:$G$37</c:f>
              <c:numCache>
                <c:formatCode>0.0%</c:formatCode>
                <c:ptCount val="15"/>
                <c:pt idx="0">
                  <c:v>0.18287707098661266</c:v>
                </c:pt>
                <c:pt idx="1">
                  <c:v>0.18126853906036794</c:v>
                </c:pt>
                <c:pt idx="2">
                  <c:v>0.11385619082405773</c:v>
                </c:pt>
                <c:pt idx="3">
                  <c:v>9.9507293915966674E-2</c:v>
                </c:pt>
                <c:pt idx="4">
                  <c:v>9.8206549926690936E-2</c:v>
                </c:pt>
                <c:pt idx="5">
                  <c:v>9.5755762738109582E-2</c:v>
                </c:pt>
                <c:pt idx="6">
                  <c:v>5.3064725878165936E-2</c:v>
                </c:pt>
                <c:pt idx="7">
                  <c:v>3.2546553651188942E-2</c:v>
                </c:pt>
                <c:pt idx="8">
                  <c:v>3.2500542851686853E-2</c:v>
                </c:pt>
                <c:pt idx="9">
                  <c:v>3.0813025114861555E-2</c:v>
                </c:pt>
                <c:pt idx="10">
                  <c:v>2.7659035609560248E-2</c:v>
                </c:pt>
                <c:pt idx="11">
                  <c:v>2.2408406906048648E-2</c:v>
                </c:pt>
                <c:pt idx="12">
                  <c:v>2.1488277095540527E-2</c:v>
                </c:pt>
                <c:pt idx="13">
                  <c:v>4.8716972935349181E-3</c:v>
                </c:pt>
                <c:pt idx="14">
                  <c:v>3.1763281476068902E-3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66-452C-B4A3-39BFA0083BF6}"/>
            </c:ext>
          </c:extLst>
        </c:ser>
        <c:ser>
          <c:idx val="1"/>
          <c:order val="1"/>
          <c:tx>
            <c:strRef>
              <c:f>'Other data '!$H$22</c:f>
              <c:strCache>
                <c:ptCount val="1"/>
                <c:pt idx="0">
                  <c:v>Total deposits market share % 2025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'Other data '!$F$23:$F$37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ZICB</c:v>
                </c:pt>
                <c:pt idx="12">
                  <c:v>UBA</c:v>
                </c:pt>
                <c:pt idx="13">
                  <c:v>AB Bank</c:v>
                </c:pt>
                <c:pt idx="14">
                  <c:v>First Alliance </c:v>
                </c:pt>
              </c:strCache>
            </c:strRef>
          </c:cat>
          <c:val>
            <c:numRef>
              <c:f>'Other data '!$H$23:$H$37</c:f>
              <c:numCache>
                <c:formatCode>0.0%</c:formatCode>
                <c:ptCount val="15"/>
                <c:pt idx="0">
                  <c:v>0.18212761996316415</c:v>
                </c:pt>
                <c:pt idx="1">
                  <c:v>0.17428120070301428</c:v>
                </c:pt>
                <c:pt idx="2">
                  <c:v>0.1296361473914083</c:v>
                </c:pt>
                <c:pt idx="3">
                  <c:v>9.2510513646836462E-2</c:v>
                </c:pt>
                <c:pt idx="4">
                  <c:v>8.6080813345809845E-2</c:v>
                </c:pt>
                <c:pt idx="5">
                  <c:v>8.675473737616933E-2</c:v>
                </c:pt>
                <c:pt idx="6">
                  <c:v>5.8682706493094899E-2</c:v>
                </c:pt>
                <c:pt idx="7">
                  <c:v>5.1229263768713396E-2</c:v>
                </c:pt>
                <c:pt idx="8">
                  <c:v>2.6212554768574758E-2</c:v>
                </c:pt>
                <c:pt idx="9">
                  <c:v>2.4436243422566974E-2</c:v>
                </c:pt>
                <c:pt idx="10">
                  <c:v>3.5788513238121412E-2</c:v>
                </c:pt>
                <c:pt idx="11">
                  <c:v>2.0031175893757126E-2</c:v>
                </c:pt>
                <c:pt idx="12">
                  <c:v>2.266500978557965E-2</c:v>
                </c:pt>
                <c:pt idx="13">
                  <c:v>3.163641574237026E-3</c:v>
                </c:pt>
                <c:pt idx="14">
                  <c:v>6.3998586289523872E-3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6-452C-B4A3-39BFA008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1"/>
        <c:axId val="381217576"/>
        <c:axId val="381221888"/>
      </c:barChart>
      <c:catAx>
        <c:axId val="381217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21888"/>
        <c:crosses val="autoZero"/>
        <c:auto val="1"/>
        <c:lblAlgn val="ctr"/>
        <c:lblOffset val="100"/>
        <c:noMultiLvlLbl val="0"/>
      </c:catAx>
      <c:valAx>
        <c:axId val="38122188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381217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30</a:t>
            </a:r>
            <a:r>
              <a:rPr lang="en-GB" baseline="0"/>
              <a:t> June </a:t>
            </a:r>
            <a:r>
              <a:rPr lang="en-GB"/>
              <a:t>2026 Total assets K`Millions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'!$B$1</c:f>
              <c:strCache>
                <c:ptCount val="1"/>
                <c:pt idx="0">
                  <c:v>2026 Total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'!$A$2:$A$16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UBA</c:v>
                </c:pt>
                <c:pt idx="12">
                  <c:v>ZICB </c:v>
                </c:pt>
                <c:pt idx="13">
                  <c:v>First Alliance </c:v>
                </c:pt>
                <c:pt idx="14">
                  <c:v>AB Bank</c:v>
                </c:pt>
              </c:strCache>
            </c:strRef>
          </c:cat>
          <c:val>
            <c:numRef>
              <c:f>'Other data '!$B$2:$B$16</c:f>
              <c:numCache>
                <c:formatCode>_(* #,##0_);_(* \(#,##0\);_(* "-"??_);_(@_)</c:formatCode>
                <c:ptCount val="15"/>
                <c:pt idx="0">
                  <c:v>55205.790999999997</c:v>
                </c:pt>
                <c:pt idx="1">
                  <c:v>53161.258999999998</c:v>
                </c:pt>
                <c:pt idx="2">
                  <c:v>38833.169000000002</c:v>
                </c:pt>
                <c:pt idx="3">
                  <c:v>30276.645</c:v>
                </c:pt>
                <c:pt idx="4">
                  <c:v>29989.352999999999</c:v>
                </c:pt>
                <c:pt idx="5">
                  <c:v>28698.499</c:v>
                </c:pt>
                <c:pt idx="6">
                  <c:v>14068.81</c:v>
                </c:pt>
                <c:pt idx="7">
                  <c:v>11054.938</c:v>
                </c:pt>
                <c:pt idx="8">
                  <c:v>9490.2980000000007</c:v>
                </c:pt>
                <c:pt idx="9">
                  <c:v>8969.48</c:v>
                </c:pt>
                <c:pt idx="10">
                  <c:v>7827.0640000000003</c:v>
                </c:pt>
                <c:pt idx="11">
                  <c:v>6540.2179999999998</c:v>
                </c:pt>
                <c:pt idx="12">
                  <c:v>5955.28</c:v>
                </c:pt>
                <c:pt idx="13">
                  <c:v>1358.213</c:v>
                </c:pt>
                <c:pt idx="14">
                  <c:v>1039.934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F-43B8-A85F-EF49BD372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1216792"/>
        <c:axId val="381219928"/>
      </c:barChart>
      <c:catAx>
        <c:axId val="381216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19928"/>
        <c:crosses val="autoZero"/>
        <c:auto val="1"/>
        <c:lblAlgn val="ctr"/>
        <c:lblOffset val="100"/>
        <c:noMultiLvlLbl val="0"/>
      </c:catAx>
      <c:valAx>
        <c:axId val="381219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167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57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30</a:t>
            </a:r>
            <a:r>
              <a:rPr lang="en-GB" baseline="0"/>
              <a:t> June</a:t>
            </a:r>
            <a:r>
              <a:rPr lang="en-GB"/>
              <a:t> 2026 Customers deposits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32539614858613"/>
          <c:y val="0.11342398884239888"/>
          <c:w val="0.83098976346368403"/>
          <c:h val="0.57612674200243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'Other data '!$B$22</c:f>
              <c:strCache>
                <c:ptCount val="1"/>
                <c:pt idx="0">
                  <c:v>2026 Total deposits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'!$A$23:$A$37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ZICB </c:v>
                </c:pt>
                <c:pt idx="12">
                  <c:v>UBA</c:v>
                </c:pt>
                <c:pt idx="13">
                  <c:v>First Alliance</c:v>
                </c:pt>
                <c:pt idx="14">
                  <c:v>AB Bank</c:v>
                </c:pt>
              </c:strCache>
            </c:strRef>
          </c:cat>
          <c:val>
            <c:numRef>
              <c:f>'Other data '!$B$23:$B$37</c:f>
              <c:numCache>
                <c:formatCode>_(* #,##0_);_(* \(#,##0\);_(* "-"??_);_(@_)</c:formatCode>
                <c:ptCount val="15"/>
                <c:pt idx="0">
                  <c:v>40318.904000000002</c:v>
                </c:pt>
                <c:pt idx="1">
                  <c:v>39964.271000000001</c:v>
                </c:pt>
                <c:pt idx="2">
                  <c:v>25101.871999999999</c:v>
                </c:pt>
                <c:pt idx="3">
                  <c:v>21938.370999999999</c:v>
                </c:pt>
                <c:pt idx="4">
                  <c:v>21651.596000000001</c:v>
                </c:pt>
                <c:pt idx="5">
                  <c:v>21111.271000000001</c:v>
                </c:pt>
                <c:pt idx="6">
                  <c:v>11699.179</c:v>
                </c:pt>
                <c:pt idx="7">
                  <c:v>7175.5379999999996</c:v>
                </c:pt>
                <c:pt idx="8">
                  <c:v>7165.3940000000002</c:v>
                </c:pt>
                <c:pt idx="9">
                  <c:v>6793.3469999999998</c:v>
                </c:pt>
                <c:pt idx="10">
                  <c:v>6097.9870000000001</c:v>
                </c:pt>
                <c:pt idx="11">
                  <c:v>4940.3810000000003</c:v>
                </c:pt>
                <c:pt idx="12">
                  <c:v>4737.5200000000004</c:v>
                </c:pt>
                <c:pt idx="13">
                  <c:v>1074.0630000000001</c:v>
                </c:pt>
                <c:pt idx="14">
                  <c:v>700.28499999999997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F-4F01-B76B-855A1A666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1214832"/>
        <c:axId val="381220712"/>
      </c:barChart>
      <c:catAx>
        <c:axId val="381214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20712"/>
        <c:crosses val="autoZero"/>
        <c:auto val="1"/>
        <c:lblAlgn val="ctr"/>
        <c:lblOffset val="100"/>
        <c:noMultiLvlLbl val="0"/>
      </c:catAx>
      <c:valAx>
        <c:axId val="381220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148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57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30</a:t>
            </a:r>
            <a:r>
              <a:rPr lang="en-US" baseline="0"/>
              <a:t> June 2026</a:t>
            </a:r>
            <a:r>
              <a:rPr lang="en-US"/>
              <a:t> Loans and advances market share % </a:t>
            </a:r>
          </a:p>
        </c:rich>
      </c:tx>
      <c:layout>
        <c:manualLayout>
          <c:xMode val="edge"/>
          <c:yMode val="edge"/>
          <c:x val="0.27312721151711911"/>
          <c:y val="1.51653017895056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8876424303950088"/>
          <c:y val="1.665914372168447E-2"/>
          <c:w val="0.71123575696050034"/>
          <c:h val="0.620202570220123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'!$G$41</c:f>
              <c:strCache>
                <c:ptCount val="1"/>
                <c:pt idx="0">
                  <c:v>Loans and advances market share %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'!$F$42:$F$56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First Capital Bank</c:v>
                </c:pt>
                <c:pt idx="7">
                  <c:v>Ecobank</c:v>
                </c:pt>
                <c:pt idx="8">
                  <c:v>Standard Chartered Bank</c:v>
                </c:pt>
                <c:pt idx="9">
                  <c:v>UBA</c:v>
                </c:pt>
                <c:pt idx="10">
                  <c:v>ZICB </c:v>
                </c:pt>
                <c:pt idx="11">
                  <c:v>Citibank</c:v>
                </c:pt>
                <c:pt idx="12">
                  <c:v>AB Bank</c:v>
                </c:pt>
                <c:pt idx="13">
                  <c:v>Bank of China</c:v>
                </c:pt>
                <c:pt idx="14">
                  <c:v>First Alliance (O/S)</c:v>
                </c:pt>
              </c:strCache>
            </c:strRef>
          </c:cat>
          <c:val>
            <c:numRef>
              <c:f>'Other data '!$G$42:$G$56</c:f>
              <c:numCache>
                <c:formatCode>0.0%</c:formatCode>
                <c:ptCount val="15"/>
                <c:pt idx="0">
                  <c:v>0.20220352138348763</c:v>
                </c:pt>
                <c:pt idx="1">
                  <c:v>0.17904340285086837</c:v>
                </c:pt>
                <c:pt idx="2">
                  <c:v>0.15839714175153494</c:v>
                </c:pt>
                <c:pt idx="3">
                  <c:v>0.11184592815132377</c:v>
                </c:pt>
                <c:pt idx="4">
                  <c:v>0.11000769874758967</c:v>
                </c:pt>
                <c:pt idx="5">
                  <c:v>9.4568244476963312E-2</c:v>
                </c:pt>
                <c:pt idx="6">
                  <c:v>3.1706038717358553E-2</c:v>
                </c:pt>
                <c:pt idx="7">
                  <c:v>2.563826438576617E-2</c:v>
                </c:pt>
                <c:pt idx="8">
                  <c:v>2.405334133122251E-2</c:v>
                </c:pt>
                <c:pt idx="9">
                  <c:v>2.1544663286252562E-2</c:v>
                </c:pt>
                <c:pt idx="10">
                  <c:v>1.6804223091853393E-2</c:v>
                </c:pt>
                <c:pt idx="11">
                  <c:v>1.2829657233925706E-2</c:v>
                </c:pt>
                <c:pt idx="12">
                  <c:v>5.4991701995166899E-3</c:v>
                </c:pt>
                <c:pt idx="13">
                  <c:v>3.7510561064998324E-3</c:v>
                </c:pt>
                <c:pt idx="14">
                  <c:v>2.1076482858371002E-3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35-4F80-B57C-1204E21E11FD}"/>
            </c:ext>
          </c:extLst>
        </c:ser>
        <c:ser>
          <c:idx val="1"/>
          <c:order val="1"/>
          <c:tx>
            <c:strRef>
              <c:f>'Other data '!$H$41</c:f>
              <c:strCache>
                <c:ptCount val="1"/>
                <c:pt idx="0">
                  <c:v>Loans and advances market share %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'!$F$42:$F$56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First Capital Bank</c:v>
                </c:pt>
                <c:pt idx="7">
                  <c:v>Ecobank</c:v>
                </c:pt>
                <c:pt idx="8">
                  <c:v>Standard Chartered Bank</c:v>
                </c:pt>
                <c:pt idx="9">
                  <c:v>UBA</c:v>
                </c:pt>
                <c:pt idx="10">
                  <c:v>ZICB </c:v>
                </c:pt>
                <c:pt idx="11">
                  <c:v>Citibank</c:v>
                </c:pt>
                <c:pt idx="12">
                  <c:v>AB Bank</c:v>
                </c:pt>
                <c:pt idx="13">
                  <c:v>Bank of China</c:v>
                </c:pt>
                <c:pt idx="14">
                  <c:v>First Alliance (O/S)</c:v>
                </c:pt>
              </c:strCache>
            </c:strRef>
          </c:cat>
          <c:val>
            <c:numRef>
              <c:f>'Other data '!$H$42:$H$56</c:f>
              <c:numCache>
                <c:formatCode>0.0%</c:formatCode>
                <c:ptCount val="15"/>
                <c:pt idx="0">
                  <c:v>0.22357781909426408</c:v>
                </c:pt>
                <c:pt idx="1">
                  <c:v>0.18965832321669443</c:v>
                </c:pt>
                <c:pt idx="2">
                  <c:v>0.15916561409269014</c:v>
                </c:pt>
                <c:pt idx="3">
                  <c:v>9.6299142000062093E-2</c:v>
                </c:pt>
                <c:pt idx="4">
                  <c:v>9.5979314240434294E-2</c:v>
                </c:pt>
                <c:pt idx="5">
                  <c:v>7.7513963756539878E-2</c:v>
                </c:pt>
                <c:pt idx="6">
                  <c:v>3.5405370445180918E-2</c:v>
                </c:pt>
                <c:pt idx="7">
                  <c:v>2.695213562495432E-2</c:v>
                </c:pt>
                <c:pt idx="8">
                  <c:v>3.4722613517741419E-2</c:v>
                </c:pt>
                <c:pt idx="9">
                  <c:v>1.102090977266407E-2</c:v>
                </c:pt>
                <c:pt idx="10">
                  <c:v>1.7565239485920623E-2</c:v>
                </c:pt>
                <c:pt idx="11">
                  <c:v>1.6468954500430438E-2</c:v>
                </c:pt>
                <c:pt idx="12">
                  <c:v>6.0977738493294097E-3</c:v>
                </c:pt>
                <c:pt idx="13">
                  <c:v>6.2022768406971591E-3</c:v>
                </c:pt>
                <c:pt idx="14">
                  <c:v>3.3705495623967616E-3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35-4F80-B57C-1204E21E1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1219144"/>
        <c:axId val="381221104"/>
      </c:barChart>
      <c:catAx>
        <c:axId val="3812191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21104"/>
        <c:crosses val="autoZero"/>
        <c:auto val="1"/>
        <c:lblAlgn val="ctr"/>
        <c:lblOffset val="100"/>
        <c:noMultiLvlLbl val="0"/>
      </c:catAx>
      <c:valAx>
        <c:axId val="38122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191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baseline="0">
                <a:solidFill>
                  <a:schemeClr val="tx1"/>
                </a:solidFill>
              </a:rPr>
              <a:t>30 June </a:t>
            </a:r>
            <a:r>
              <a:rPr lang="en-GB">
                <a:solidFill>
                  <a:schemeClr val="tx1"/>
                </a:solidFill>
              </a:rPr>
              <a:t>2026</a:t>
            </a:r>
            <a:r>
              <a:rPr lang="en-GB" baseline="0">
                <a:solidFill>
                  <a:schemeClr val="tx1"/>
                </a:solidFill>
              </a:rPr>
              <a:t> </a:t>
            </a:r>
            <a:r>
              <a:rPr lang="en-GB">
                <a:solidFill>
                  <a:schemeClr val="tx1"/>
                </a:solidFill>
              </a:rPr>
              <a:t>Loans and advances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'Other data '!$B$41</c:f>
              <c:strCache>
                <c:ptCount val="1"/>
                <c:pt idx="0">
                  <c:v>2026 loans and advances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'!$A$42:$A$56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First Capital Bank</c:v>
                </c:pt>
                <c:pt idx="7">
                  <c:v>Ecobank</c:v>
                </c:pt>
                <c:pt idx="8">
                  <c:v>Standard Chartered Bank</c:v>
                </c:pt>
                <c:pt idx="9">
                  <c:v>UBA</c:v>
                </c:pt>
                <c:pt idx="10">
                  <c:v>ZICB</c:v>
                </c:pt>
                <c:pt idx="11">
                  <c:v>Citibank</c:v>
                </c:pt>
                <c:pt idx="12">
                  <c:v>AB Bank</c:v>
                </c:pt>
                <c:pt idx="13">
                  <c:v>Bank of China</c:v>
                </c:pt>
                <c:pt idx="14">
                  <c:v>First Alliance </c:v>
                </c:pt>
              </c:strCache>
            </c:strRef>
          </c:cat>
          <c:val>
            <c:numRef>
              <c:f>'Other data '!$B$42:$B$56</c:f>
              <c:numCache>
                <c:formatCode>_(* #,##0_);_(* \(#,##0\);_(* "-"??_);_(@_)</c:formatCode>
                <c:ptCount val="15"/>
                <c:pt idx="0">
                  <c:v>20066.580000000002</c:v>
                </c:pt>
                <c:pt idx="1">
                  <c:v>17768.181</c:v>
                </c:pt>
                <c:pt idx="2">
                  <c:v>15719.255999999999</c:v>
                </c:pt>
                <c:pt idx="3">
                  <c:v>11099.536</c:v>
                </c:pt>
                <c:pt idx="4">
                  <c:v>10917.111000000001</c:v>
                </c:pt>
                <c:pt idx="5">
                  <c:v>9384.9069999999992</c:v>
                </c:pt>
                <c:pt idx="6">
                  <c:v>3146.4920000000002</c:v>
                </c:pt>
                <c:pt idx="7">
                  <c:v>2544.3290000000002</c:v>
                </c:pt>
                <c:pt idx="8">
                  <c:v>2387.0419999999999</c:v>
                </c:pt>
                <c:pt idx="9">
                  <c:v>2138.0819999999999</c:v>
                </c:pt>
                <c:pt idx="10">
                  <c:v>1667.643</c:v>
                </c:pt>
                <c:pt idx="11">
                  <c:v>1273.2090000000001</c:v>
                </c:pt>
                <c:pt idx="12">
                  <c:v>545.73500000000001</c:v>
                </c:pt>
                <c:pt idx="13">
                  <c:v>372.25299999999999</c:v>
                </c:pt>
                <c:pt idx="14">
                  <c:v>209.16200000000001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8-4983-AD07-B1475DA5F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820984"/>
        <c:axId val="351817064"/>
      </c:barChart>
      <c:catAx>
        <c:axId val="35182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51817064"/>
        <c:crosses val="autoZero"/>
        <c:auto val="1"/>
        <c:lblAlgn val="ctr"/>
        <c:lblOffset val="100"/>
        <c:noMultiLvlLbl val="0"/>
      </c:catAx>
      <c:valAx>
        <c:axId val="35181706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51820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solidFill>
          <a:sysClr val="window" lastClr="FFFFFF">
            <a:lumMod val="95000"/>
          </a:sysClr>
        </a:solidFill>
        <a:ln>
          <a:solidFill>
            <a:srgbClr val="4472C4"/>
          </a:solidFill>
        </a:ln>
        <a:effectLst/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2026 Customers deposits increase (decrease)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'Other data '!$B$60</c:f>
              <c:strCache>
                <c:ptCount val="1"/>
                <c:pt idx="0">
                  <c:v>2026 deposits increase/decrease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'!$A$61:$A$75</c:f>
              <c:strCache>
                <c:ptCount val="15"/>
                <c:pt idx="0">
                  <c:v>FNB</c:v>
                </c:pt>
                <c:pt idx="1">
                  <c:v>Stanbic</c:v>
                </c:pt>
                <c:pt idx="2">
                  <c:v>Indo Zambia Bank</c:v>
                </c:pt>
                <c:pt idx="3">
                  <c:v>Access Bank</c:v>
                </c:pt>
                <c:pt idx="4">
                  <c:v>ZANACO</c:v>
                </c:pt>
                <c:pt idx="5">
                  <c:v>Ecobank</c:v>
                </c:pt>
                <c:pt idx="6">
                  <c:v>Citibank</c:v>
                </c:pt>
                <c:pt idx="7">
                  <c:v>ZICB </c:v>
                </c:pt>
                <c:pt idx="8">
                  <c:v>AB Bank</c:v>
                </c:pt>
                <c:pt idx="9">
                  <c:v>UBA</c:v>
                </c:pt>
                <c:pt idx="10">
                  <c:v>First Alliance </c:v>
                </c:pt>
                <c:pt idx="11">
                  <c:v>StanChart</c:v>
                </c:pt>
                <c:pt idx="12">
                  <c:v>First Capital Bank</c:v>
                </c:pt>
                <c:pt idx="13">
                  <c:v>Absa  </c:v>
                </c:pt>
                <c:pt idx="14">
                  <c:v>Bank of China</c:v>
                </c:pt>
              </c:strCache>
            </c:strRef>
          </c:cat>
          <c:val>
            <c:numRef>
              <c:f>'Other data '!$B$61:$B$75</c:f>
              <c:numCache>
                <c:formatCode>_(* #,##0_);_(* \(#,##0\);_(* "-"??_);_(@_)</c:formatCode>
                <c:ptCount val="15"/>
                <c:pt idx="0">
                  <c:v>3596.9839999999999</c:v>
                </c:pt>
                <c:pt idx="1">
                  <c:v>3410.4870000000001</c:v>
                </c:pt>
                <c:pt idx="2">
                  <c:v>2915.31</c:v>
                </c:pt>
                <c:pt idx="3">
                  <c:v>2535.192</c:v>
                </c:pt>
                <c:pt idx="4">
                  <c:v>2119.41</c:v>
                </c:pt>
                <c:pt idx="5">
                  <c:v>1668.0830000000001</c:v>
                </c:pt>
                <c:pt idx="6">
                  <c:v>1667.566</c:v>
                </c:pt>
                <c:pt idx="7">
                  <c:v>739.03700000000003</c:v>
                </c:pt>
                <c:pt idx="8">
                  <c:v>36.741999999999997</c:v>
                </c:pt>
                <c:pt idx="9">
                  <c:v>-16.245000000000001</c:v>
                </c:pt>
                <c:pt idx="10">
                  <c:v>-268.245</c:v>
                </c:pt>
                <c:pt idx="11">
                  <c:v>-608.947</c:v>
                </c:pt>
                <c:pt idx="12">
                  <c:v>-1408.3050000000001</c:v>
                </c:pt>
                <c:pt idx="13">
                  <c:v>-2088.047</c:v>
                </c:pt>
                <c:pt idx="14">
                  <c:v>-3569.3009999999999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8-4E9D-AE46-379FB8AE65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81216400"/>
        <c:axId val="381221496"/>
      </c:barChart>
      <c:catAx>
        <c:axId val="38121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21496"/>
        <c:crosses val="autoZero"/>
        <c:auto val="1"/>
        <c:lblAlgn val="ctr"/>
        <c:lblOffset val="100"/>
        <c:noMultiLvlLbl val="0"/>
      </c:catAx>
      <c:valAx>
        <c:axId val="381221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21640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2026 Loans and advances increase (decrease)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7273495319522827E-2"/>
          <c:y val="0.13735440931780371"/>
          <c:w val="0.93272650468047835"/>
          <c:h val="0.78149562627466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'Other data '!$H$60</c:f>
              <c:strCache>
                <c:ptCount val="1"/>
                <c:pt idx="0">
                  <c:v>2026 Loans and advances increase/decrease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'!$G$61:$G$75</c:f>
              <c:strCache>
                <c:ptCount val="15"/>
                <c:pt idx="0">
                  <c:v>FNB</c:v>
                </c:pt>
                <c:pt idx="1">
                  <c:v>Indo Zambia Bank</c:v>
                </c:pt>
                <c:pt idx="2">
                  <c:v>Access Bank</c:v>
                </c:pt>
                <c:pt idx="3">
                  <c:v>Absa  </c:v>
                </c:pt>
                <c:pt idx="4">
                  <c:v>Stanbic</c:v>
                </c:pt>
                <c:pt idx="5">
                  <c:v>ZANACO</c:v>
                </c:pt>
                <c:pt idx="6">
                  <c:v>UBA</c:v>
                </c:pt>
                <c:pt idx="7">
                  <c:v>Ecobank</c:v>
                </c:pt>
                <c:pt idx="8">
                  <c:v>First Capital Bank</c:v>
                </c:pt>
                <c:pt idx="9">
                  <c:v>ZICB</c:v>
                </c:pt>
                <c:pt idx="10">
                  <c:v>AB Bank</c:v>
                </c:pt>
                <c:pt idx="11">
                  <c:v>First Alliance (O/S)</c:v>
                </c:pt>
                <c:pt idx="12">
                  <c:v>Citibank</c:v>
                </c:pt>
                <c:pt idx="13">
                  <c:v>Bank of China</c:v>
                </c:pt>
                <c:pt idx="14">
                  <c:v>StanChart</c:v>
                </c:pt>
              </c:strCache>
            </c:strRef>
          </c:cat>
          <c:val>
            <c:numRef>
              <c:f>'Other data '!$H$61:$H$75</c:f>
              <c:numCache>
                <c:formatCode>_(* #,##0_);_(* \(#,##0\);_(* "-"??_);_(@_)</c:formatCode>
                <c:ptCount val="15"/>
                <c:pt idx="0">
                  <c:v>3174.6660000000002</c:v>
                </c:pt>
                <c:pt idx="1">
                  <c:v>3018.5610000000001</c:v>
                </c:pt>
                <c:pt idx="2">
                  <c:v>3005.95</c:v>
                </c:pt>
                <c:pt idx="3">
                  <c:v>2620.8339999999998</c:v>
                </c:pt>
                <c:pt idx="4">
                  <c:v>2160.3829999999998</c:v>
                </c:pt>
                <c:pt idx="5">
                  <c:v>1667.4010000000001</c:v>
                </c:pt>
                <c:pt idx="6">
                  <c:v>1231.124</c:v>
                </c:pt>
                <c:pt idx="7">
                  <c:v>326.322</c:v>
                </c:pt>
                <c:pt idx="8">
                  <c:v>232.83199999999999</c:v>
                </c:pt>
                <c:pt idx="9">
                  <c:v>222.124</c:v>
                </c:pt>
                <c:pt idx="10">
                  <c:v>43.923000000000002</c:v>
                </c:pt>
                <c:pt idx="11">
                  <c:v>-68.215000000000003</c:v>
                </c:pt>
                <c:pt idx="12">
                  <c:v>-82.091999999999999</c:v>
                </c:pt>
                <c:pt idx="13">
                  <c:v>-138.15899999999999</c:v>
                </c:pt>
                <c:pt idx="14">
                  <c:v>-470.43099999999998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B1-4FC2-A645-6E969503E3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81475792"/>
        <c:axId val="381470696"/>
      </c:barChart>
      <c:catAx>
        <c:axId val="381475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0696"/>
        <c:crosses val="autoZero"/>
        <c:auto val="1"/>
        <c:lblAlgn val="ctr"/>
        <c:lblOffset val="100"/>
        <c:noMultiLvlLbl val="0"/>
      </c:catAx>
      <c:valAx>
        <c:axId val="38147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57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18562943759794E-2"/>
          <c:y val="0.11168664641026214"/>
          <c:w val="0.87537709506213468"/>
          <c:h val="0.785260217816494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'Other data '!$B$80</c:f>
              <c:strCache>
                <c:ptCount val="1"/>
                <c:pt idx="0">
                  <c:v>30 June 26 Deposits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'!$A$81:$A$95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StanChart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ZICB </c:v>
                </c:pt>
                <c:pt idx="12">
                  <c:v>UBA</c:v>
                </c:pt>
                <c:pt idx="13">
                  <c:v>First Alliance</c:v>
                </c:pt>
                <c:pt idx="14">
                  <c:v>AB Bank</c:v>
                </c:pt>
              </c:strCache>
            </c:strRef>
          </c:cat>
          <c:val>
            <c:numRef>
              <c:f>'Other data '!$B$81:$B$95</c:f>
              <c:numCache>
                <c:formatCode>_(* #,##0_);_(* \(#,##0\);_(* "-"??_);_(@_)</c:formatCode>
                <c:ptCount val="15"/>
                <c:pt idx="0">
                  <c:v>40318.904000000002</c:v>
                </c:pt>
                <c:pt idx="1">
                  <c:v>39964.271000000001</c:v>
                </c:pt>
                <c:pt idx="2">
                  <c:v>25101.871999999999</c:v>
                </c:pt>
                <c:pt idx="3">
                  <c:v>21938.370999999999</c:v>
                </c:pt>
                <c:pt idx="4">
                  <c:v>21651.596000000001</c:v>
                </c:pt>
                <c:pt idx="5">
                  <c:v>21111.271000000001</c:v>
                </c:pt>
                <c:pt idx="6">
                  <c:v>11699.179</c:v>
                </c:pt>
                <c:pt idx="7">
                  <c:v>7175.5379999999996</c:v>
                </c:pt>
                <c:pt idx="8">
                  <c:v>7165.3940000000002</c:v>
                </c:pt>
                <c:pt idx="9">
                  <c:v>6793.3469999999998</c:v>
                </c:pt>
                <c:pt idx="10">
                  <c:v>6097.9870000000001</c:v>
                </c:pt>
                <c:pt idx="11">
                  <c:v>4940.3810000000003</c:v>
                </c:pt>
                <c:pt idx="12">
                  <c:v>4737.5200000000004</c:v>
                </c:pt>
                <c:pt idx="13">
                  <c:v>1074.0630000000001</c:v>
                </c:pt>
                <c:pt idx="14">
                  <c:v>700.28499999999997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4-47F0-AF6E-8B49A824B993}"/>
            </c:ext>
          </c:extLst>
        </c:ser>
        <c:ser>
          <c:idx val="1"/>
          <c:order val="1"/>
          <c:tx>
            <c:strRef>
              <c:f>'Other data '!$C$80</c:f>
              <c:strCache>
                <c:ptCount val="1"/>
                <c:pt idx="0">
                  <c:v>30 June 2026 Advances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'!$A$81:$A$95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StanChart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ZICB </c:v>
                </c:pt>
                <c:pt idx="12">
                  <c:v>UBA</c:v>
                </c:pt>
                <c:pt idx="13">
                  <c:v>First Alliance</c:v>
                </c:pt>
                <c:pt idx="14">
                  <c:v>AB Bank</c:v>
                </c:pt>
              </c:strCache>
            </c:strRef>
          </c:cat>
          <c:val>
            <c:numRef>
              <c:f>'Other data '!$C$81:$C$95</c:f>
              <c:numCache>
                <c:formatCode>_(* #,##0_);_(* \(#,##0\);_(* "-"??_);_(@_)</c:formatCode>
                <c:ptCount val="15"/>
                <c:pt idx="0">
                  <c:v>20066.580000000002</c:v>
                </c:pt>
                <c:pt idx="1">
                  <c:v>17768.181</c:v>
                </c:pt>
                <c:pt idx="2">
                  <c:v>15719.255999999999</c:v>
                </c:pt>
                <c:pt idx="3">
                  <c:v>9384.9069999999992</c:v>
                </c:pt>
                <c:pt idx="4">
                  <c:v>11099.536</c:v>
                </c:pt>
                <c:pt idx="5">
                  <c:v>10917.111000000001</c:v>
                </c:pt>
                <c:pt idx="6">
                  <c:v>2387.0419999999999</c:v>
                </c:pt>
                <c:pt idx="7">
                  <c:v>372.25299999999999</c:v>
                </c:pt>
                <c:pt idx="8">
                  <c:v>1273.2090000000001</c:v>
                </c:pt>
                <c:pt idx="9">
                  <c:v>2544.3290000000002</c:v>
                </c:pt>
                <c:pt idx="10">
                  <c:v>3146.4920000000002</c:v>
                </c:pt>
                <c:pt idx="11">
                  <c:v>1667.643</c:v>
                </c:pt>
                <c:pt idx="12">
                  <c:v>2138.0819999999999</c:v>
                </c:pt>
                <c:pt idx="13">
                  <c:v>209.16200000000001</c:v>
                </c:pt>
                <c:pt idx="14">
                  <c:v>545.73500000000001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34-47F0-AF6E-8B49A824B9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1476184"/>
        <c:axId val="381471088"/>
      </c:barChart>
      <c:catAx>
        <c:axId val="3814761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aseline="0"/>
            </a:pPr>
            <a:endParaRPr lang="en-ZM"/>
          </a:p>
        </c:txPr>
        <c:crossAx val="381471088"/>
        <c:crosses val="autoZero"/>
        <c:auto val="1"/>
        <c:lblAlgn val="ctr"/>
        <c:lblOffset val="100"/>
        <c:noMultiLvlLbl val="0"/>
      </c:catAx>
      <c:valAx>
        <c:axId val="381471088"/>
        <c:scaling>
          <c:orientation val="minMax"/>
        </c:scaling>
        <c:delete val="0"/>
        <c:axPos val="b"/>
        <c:majorGridlines/>
        <c:numFmt formatCode="#,##0;[Red]\-#,##0\ " sourceLinked="0"/>
        <c:majorTickMark val="none"/>
        <c:minorTickMark val="none"/>
        <c:tickLblPos val="nextTo"/>
        <c:crossAx val="381476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7306431529337138"/>
          <c:y val="1.6533299835492697E-2"/>
          <c:w val="0.5921903112847996"/>
          <c:h val="3.04461908158108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ZM"/>
    </a:p>
  </c:tx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30</a:t>
            </a:r>
            <a:r>
              <a:rPr lang="en-GB" baseline="0"/>
              <a:t> June </a:t>
            </a:r>
            <a:r>
              <a:rPr lang="en-GB"/>
              <a:t>2026</a:t>
            </a:r>
            <a:r>
              <a:rPr lang="en-GB" baseline="0"/>
              <a:t> </a:t>
            </a:r>
            <a:r>
              <a:rPr lang="en-GB"/>
              <a:t>Loans to Deposits ratio</a:t>
            </a:r>
          </a:p>
        </c:rich>
      </c:tx>
      <c:layout>
        <c:manualLayout>
          <c:xMode val="edge"/>
          <c:yMode val="edge"/>
          <c:x val="0.24764957264957266"/>
          <c:y val="3.242542153047989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'Other data '!$G$80</c:f>
              <c:strCache>
                <c:ptCount val="1"/>
                <c:pt idx="0">
                  <c:v>30 June 2026 Loans to Deposits ratio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solidFill>
                <a:schemeClr val="dk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15000"/>
                        <a:lumOff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'!$F$81:$F$96</c:f>
              <c:strCache>
                <c:ptCount val="16"/>
                <c:pt idx="0">
                  <c:v> ZANACO </c:v>
                </c:pt>
                <c:pt idx="1">
                  <c:v> Stanbic </c:v>
                </c:pt>
                <c:pt idx="2">
                  <c:v> Absa </c:v>
                </c:pt>
                <c:pt idx="3">
                  <c:v> Access Bank </c:v>
                </c:pt>
                <c:pt idx="4">
                  <c:v> FNB </c:v>
                </c:pt>
                <c:pt idx="5">
                  <c:v> Indo Zambia Bank </c:v>
                </c:pt>
                <c:pt idx="6">
                  <c:v> StanChart </c:v>
                </c:pt>
                <c:pt idx="7">
                  <c:v> Bank of China </c:v>
                </c:pt>
                <c:pt idx="8">
                  <c:v> Citibank </c:v>
                </c:pt>
                <c:pt idx="9">
                  <c:v> Ecobank </c:v>
                </c:pt>
                <c:pt idx="10">
                  <c:v> First Capital Bank </c:v>
                </c:pt>
                <c:pt idx="11">
                  <c:v> ZICB  </c:v>
                </c:pt>
                <c:pt idx="12">
                  <c:v> UBA </c:v>
                </c:pt>
                <c:pt idx="13">
                  <c:v> First Alliance </c:v>
                </c:pt>
                <c:pt idx="14">
                  <c:v> AB Bank </c:v>
                </c:pt>
                <c:pt idx="15">
                  <c:v>Market average</c:v>
                </c:pt>
              </c:strCache>
            </c:strRef>
          </c:cat>
          <c:val>
            <c:numRef>
              <c:f>'Other data '!$G$81:$G$96</c:f>
              <c:numCache>
                <c:formatCode>0.0%</c:formatCode>
                <c:ptCount val="16"/>
                <c:pt idx="0">
                  <c:v>0.4976965643708966</c:v>
                </c:pt>
                <c:pt idx="1">
                  <c:v>0.44460165431267346</c:v>
                </c:pt>
                <c:pt idx="2">
                  <c:v>0.62621847486115778</c:v>
                </c:pt>
                <c:pt idx="3">
                  <c:v>0.42778504383939897</c:v>
                </c:pt>
                <c:pt idx="4">
                  <c:v>0.51264285551975008</c:v>
                </c:pt>
                <c:pt idx="5">
                  <c:v>0.51712239400460547</c:v>
                </c:pt>
                <c:pt idx="6">
                  <c:v>0.20403500108853792</c:v>
                </c:pt>
                <c:pt idx="7">
                  <c:v>5.1878061268716018E-2</c:v>
                </c:pt>
                <c:pt idx="8">
                  <c:v>0.17768862396122251</c:v>
                </c:pt>
                <c:pt idx="9">
                  <c:v>0.37453246536648288</c:v>
                </c:pt>
                <c:pt idx="10">
                  <c:v>0.51598863690591668</c:v>
                </c:pt>
                <c:pt idx="11">
                  <c:v>0.33755352066976207</c:v>
                </c:pt>
                <c:pt idx="12">
                  <c:v>0.4513082794373427</c:v>
                </c:pt>
                <c:pt idx="13">
                  <c:v>0.1947390423094362</c:v>
                </c:pt>
                <c:pt idx="14">
                  <c:v>0.77930414045709961</c:v>
                </c:pt>
                <c:pt idx="15" formatCode="0%">
                  <c:v>0.45012712592493143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2-4116-9E48-F41DEEFF19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1471480"/>
        <c:axId val="381468736"/>
      </c:lineChart>
      <c:catAx>
        <c:axId val="38147148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68736"/>
        <c:crosses val="autoZero"/>
        <c:auto val="1"/>
        <c:lblAlgn val="ctr"/>
        <c:lblOffset val="100"/>
        <c:noMultiLvlLbl val="0"/>
      </c:catAx>
      <c:valAx>
        <c:axId val="38146873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1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30</a:t>
            </a:r>
            <a:r>
              <a:rPr lang="en-GB" baseline="0"/>
              <a:t> June</a:t>
            </a:r>
            <a:r>
              <a:rPr lang="en-GB"/>
              <a:t> 2026 Shareholders equity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885336743393012"/>
          <c:y val="0.10158730158730159"/>
          <c:w val="0.83770247229326511"/>
          <c:h val="0.62190691510095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'!$B$100</c:f>
              <c:strCache>
                <c:ptCount val="1"/>
                <c:pt idx="0">
                  <c:v>2026 Shareholdrs equity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aseline="0"/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'!$A$101:$A$115</c:f>
              <c:strCache>
                <c:ptCount val="15"/>
                <c:pt idx="0">
                  <c:v>Stanbic</c:v>
                </c:pt>
                <c:pt idx="1">
                  <c:v>ZANACO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Bank of China</c:v>
                </c:pt>
                <c:pt idx="7">
                  <c:v>Citibank</c:v>
                </c:pt>
                <c:pt idx="8">
                  <c:v>Ecobank</c:v>
                </c:pt>
                <c:pt idx="9">
                  <c:v>StanChart</c:v>
                </c:pt>
                <c:pt idx="10">
                  <c:v>First Capital Bank</c:v>
                </c:pt>
                <c:pt idx="11">
                  <c:v>UBA</c:v>
                </c:pt>
                <c:pt idx="12">
                  <c:v>ZICB</c:v>
                </c:pt>
                <c:pt idx="13">
                  <c:v>AB Bank</c:v>
                </c:pt>
                <c:pt idx="14">
                  <c:v>First Alliance </c:v>
                </c:pt>
              </c:strCache>
            </c:strRef>
          </c:cat>
          <c:val>
            <c:numRef>
              <c:f>'Other data '!$B$101:$B$115</c:f>
              <c:numCache>
                <c:formatCode>_(* #,##0_);_(* \(#,##0\);_(* "-"??_);_(@_)</c:formatCode>
                <c:ptCount val="15"/>
                <c:pt idx="0">
                  <c:v>8149.0780000000004</c:v>
                </c:pt>
                <c:pt idx="1">
                  <c:v>7388.3950000000004</c:v>
                </c:pt>
                <c:pt idx="2">
                  <c:v>6916.7759999999998</c:v>
                </c:pt>
                <c:pt idx="3">
                  <c:v>5293.5069999999996</c:v>
                </c:pt>
                <c:pt idx="4">
                  <c:v>4050.491</c:v>
                </c:pt>
                <c:pt idx="5">
                  <c:v>3367.4830000000002</c:v>
                </c:pt>
                <c:pt idx="6">
                  <c:v>1794.529</c:v>
                </c:pt>
                <c:pt idx="7">
                  <c:v>1661.6679999999999</c:v>
                </c:pt>
                <c:pt idx="8">
                  <c:v>1437.096</c:v>
                </c:pt>
                <c:pt idx="9">
                  <c:v>1423.8340000000001</c:v>
                </c:pt>
                <c:pt idx="10">
                  <c:v>980.47900000000004</c:v>
                </c:pt>
                <c:pt idx="11">
                  <c:v>891.101</c:v>
                </c:pt>
                <c:pt idx="12">
                  <c:v>567.33600000000001</c:v>
                </c:pt>
                <c:pt idx="13">
                  <c:v>218.14599999999999</c:v>
                </c:pt>
                <c:pt idx="14">
                  <c:v>111.325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3B-4C0E-AAD8-A0AEC31434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1472264"/>
        <c:axId val="381469128"/>
      </c:barChart>
      <c:catAx>
        <c:axId val="381472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aseline="0"/>
            </a:pPr>
            <a:endParaRPr lang="en-ZM"/>
          </a:p>
        </c:txPr>
        <c:crossAx val="381469128"/>
        <c:crosses val="autoZero"/>
        <c:auto val="1"/>
        <c:lblAlgn val="ctr"/>
        <c:lblOffset val="100"/>
        <c:noMultiLvlLbl val="0"/>
      </c:catAx>
      <c:valAx>
        <c:axId val="381469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ZA"/>
                  <a:t>K'Million</a:t>
                </a:r>
              </a:p>
            </c:rich>
          </c:tx>
          <c:overlay val="0"/>
        </c:title>
        <c:numFmt formatCode="#,##0;[Red]\-#,##0\ " sourceLinked="0"/>
        <c:majorTickMark val="out"/>
        <c:minorTickMark val="none"/>
        <c:tickLblPos val="nextTo"/>
        <c:crossAx val="3814722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ZM"/>
    </a:p>
  </c:tx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Customers deposits K`Millions and composition %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'!$B$434</c:f>
              <c:strCache>
                <c:ptCount val="1"/>
                <c:pt idx="0">
                  <c:v>2026 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'!$B$435:$B$450</c:f>
              <c:numCache>
                <c:formatCode>_(* #,##0_);_(* \(#,##0\);_(* "-"??_);_(@_)</c:formatCode>
                <c:ptCount val="16"/>
                <c:pt idx="0">
                  <c:v>196.96199999999999</c:v>
                </c:pt>
                <c:pt idx="1">
                  <c:v>2227.5859999999998</c:v>
                </c:pt>
                <c:pt idx="2">
                  <c:v>1659.1030000000001</c:v>
                </c:pt>
                <c:pt idx="3">
                  <c:v>240.09299999999999</c:v>
                </c:pt>
                <c:pt idx="4">
                  <c:v>0</c:v>
                </c:pt>
                <c:pt idx="5">
                  <c:v>793.56899999999996</c:v>
                </c:pt>
                <c:pt idx="6">
                  <c:v>3.98</c:v>
                </c:pt>
                <c:pt idx="7">
                  <c:v>198.68600000000001</c:v>
                </c:pt>
                <c:pt idx="8">
                  <c:v>1093.144</c:v>
                </c:pt>
                <c:pt idx="9">
                  <c:v>3122.8560000000002</c:v>
                </c:pt>
                <c:pt idx="10">
                  <c:v>2135.9229999999998</c:v>
                </c:pt>
                <c:pt idx="11">
                  <c:v>674.50099999999998</c:v>
                </c:pt>
                <c:pt idx="12">
                  <c:v>153.809</c:v>
                </c:pt>
                <c:pt idx="13">
                  <c:v>5092.018</c:v>
                </c:pt>
                <c:pt idx="14">
                  <c:v>112.47499999999999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6-4C2B-B249-B878AB043860}"/>
            </c:ext>
          </c:extLst>
        </c:ser>
        <c:ser>
          <c:idx val="1"/>
          <c:order val="1"/>
          <c:tx>
            <c:strRef>
              <c:f>'Other data '!$C$434</c:f>
              <c:strCache>
                <c:ptCount val="1"/>
                <c:pt idx="0">
                  <c:v>2026 CURRENT ACCOUNTS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'!$C$435:$C$450</c:f>
              <c:numCache>
                <c:formatCode>_(* #,##0_);_(* \(#,##0\);_(* "-"??_);_(@_)</c:formatCode>
                <c:ptCount val="16"/>
                <c:pt idx="0">
                  <c:v>106.14</c:v>
                </c:pt>
                <c:pt idx="1">
                  <c:v>13575.344999999999</c:v>
                </c:pt>
                <c:pt idx="2">
                  <c:v>9492.1779999999999</c:v>
                </c:pt>
                <c:pt idx="3">
                  <c:v>6630.8720000000003</c:v>
                </c:pt>
                <c:pt idx="4">
                  <c:v>7089.6239999999998</c:v>
                </c:pt>
                <c:pt idx="5">
                  <c:v>2423.0659999999998</c:v>
                </c:pt>
                <c:pt idx="6">
                  <c:v>555.14800000000002</c:v>
                </c:pt>
                <c:pt idx="7">
                  <c:v>4046.7440000000001</c:v>
                </c:pt>
                <c:pt idx="8">
                  <c:v>15742.753000000001</c:v>
                </c:pt>
                <c:pt idx="9">
                  <c:v>12211.347</c:v>
                </c:pt>
                <c:pt idx="10">
                  <c:v>25706.042000000001</c:v>
                </c:pt>
                <c:pt idx="11">
                  <c:v>9115.5810000000001</c:v>
                </c:pt>
                <c:pt idx="12">
                  <c:v>2769.7550000000001</c:v>
                </c:pt>
                <c:pt idx="13">
                  <c:v>24979.045999999998</c:v>
                </c:pt>
                <c:pt idx="14">
                  <c:v>2124.37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6-4C2B-B249-B878AB043860}"/>
            </c:ext>
          </c:extLst>
        </c:ser>
        <c:ser>
          <c:idx val="2"/>
          <c:order val="2"/>
          <c:tx>
            <c:strRef>
              <c:f>'Other data '!$D$434</c:f>
              <c:strCache>
                <c:ptCount val="1"/>
                <c:pt idx="0">
                  <c:v>2026 TERM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'!$D$435:$D$450</c:f>
              <c:numCache>
                <c:formatCode>_(* #,##0_);_(* \(#,##0\);_(* "-"??_);_(@_)</c:formatCode>
                <c:ptCount val="16"/>
                <c:pt idx="0">
                  <c:v>397.18299999999999</c:v>
                </c:pt>
                <c:pt idx="1">
                  <c:v>9298.9410000000007</c:v>
                </c:pt>
                <c:pt idx="2">
                  <c:v>10787.09</c:v>
                </c:pt>
                <c:pt idx="3">
                  <c:v>304.57299999999998</c:v>
                </c:pt>
                <c:pt idx="4">
                  <c:v>75.77</c:v>
                </c:pt>
                <c:pt idx="5">
                  <c:v>3576.712</c:v>
                </c:pt>
                <c:pt idx="6">
                  <c:v>514.93499999999995</c:v>
                </c:pt>
                <c:pt idx="7">
                  <c:v>1852.557</c:v>
                </c:pt>
                <c:pt idx="8">
                  <c:v>4815.6989999999996</c:v>
                </c:pt>
                <c:pt idx="9">
                  <c:v>5777.0680000000002</c:v>
                </c:pt>
                <c:pt idx="10">
                  <c:v>12122.306</c:v>
                </c:pt>
                <c:pt idx="11">
                  <c:v>1909.097</c:v>
                </c:pt>
                <c:pt idx="12">
                  <c:v>1813.9559999999999</c:v>
                </c:pt>
                <c:pt idx="13">
                  <c:v>10247.84</c:v>
                </c:pt>
                <c:pt idx="14">
                  <c:v>2703.5360000000001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6-4C2B-B249-B878AB043860}"/>
            </c:ext>
          </c:extLst>
        </c:ser>
        <c:ser>
          <c:idx val="3"/>
          <c:order val="3"/>
          <c:tx>
            <c:strRef>
              <c:f>'Other data '!$E$434</c:f>
              <c:strCache>
                <c:ptCount val="1"/>
                <c:pt idx="0">
                  <c:v>2026 Deposits 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'!$E$435:$E$450</c:f>
              <c:numCache>
                <c:formatCode>_(* #,##0_);_(* \(#,##0\);_(* "-"??_);_(@_)</c:formatCode>
                <c:ptCount val="16"/>
                <c:pt idx="0">
                  <c:v>700.28499999999997</c:v>
                </c:pt>
                <c:pt idx="1">
                  <c:v>25101.871999999999</c:v>
                </c:pt>
                <c:pt idx="2">
                  <c:v>21938.370999999999</c:v>
                </c:pt>
                <c:pt idx="3">
                  <c:v>7175.5380000000005</c:v>
                </c:pt>
                <c:pt idx="4">
                  <c:v>7165.3940000000002</c:v>
                </c:pt>
                <c:pt idx="5">
                  <c:v>6793.3469999999998</c:v>
                </c:pt>
                <c:pt idx="6">
                  <c:v>1074.0630000000001</c:v>
                </c:pt>
                <c:pt idx="7">
                  <c:v>6097.9870000000001</c:v>
                </c:pt>
                <c:pt idx="8">
                  <c:v>21651.596000000001</c:v>
                </c:pt>
                <c:pt idx="9">
                  <c:v>21111.271000000001</c:v>
                </c:pt>
                <c:pt idx="10">
                  <c:v>39964.271000000001</c:v>
                </c:pt>
                <c:pt idx="11">
                  <c:v>11699.179</c:v>
                </c:pt>
                <c:pt idx="12">
                  <c:v>4737.5200000000004</c:v>
                </c:pt>
                <c:pt idx="13">
                  <c:v>40318.903999999995</c:v>
                </c:pt>
                <c:pt idx="14">
                  <c:v>4940.3809999999994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B6-4C2B-B249-B878AB04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1472656"/>
        <c:axId val="381473048"/>
      </c:barChart>
      <c:lineChart>
        <c:grouping val="standard"/>
        <c:varyColors val="0"/>
        <c:ser>
          <c:idx val="4"/>
          <c:order val="4"/>
          <c:tx>
            <c:strRef>
              <c:f>'Other data '!$F$434</c:f>
              <c:strCache>
                <c:ptCount val="1"/>
                <c:pt idx="0">
                  <c:v>% of savings and current accounts to total deposits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'!$A$435:$A$450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'!$F$435:$F$450</c:f>
              <c:numCache>
                <c:formatCode>0%</c:formatCode>
                <c:ptCount val="16"/>
                <c:pt idx="0">
                  <c:v>0.4328266348700886</c:v>
                </c:pt>
                <c:pt idx="1">
                  <c:v>0.62955189158800584</c:v>
                </c:pt>
                <c:pt idx="2">
                  <c:v>0.50830032001920289</c:v>
                </c:pt>
                <c:pt idx="3">
                  <c:v>0.95755398410544268</c:v>
                </c:pt>
                <c:pt idx="4">
                  <c:v>0.98942556403737181</c:v>
                </c:pt>
                <c:pt idx="5">
                  <c:v>0.47349782073549312</c:v>
                </c:pt>
                <c:pt idx="6">
                  <c:v>0.52057281556109836</c:v>
                </c:pt>
                <c:pt idx="7">
                  <c:v>0.69620187776720421</c:v>
                </c:pt>
                <c:pt idx="8">
                  <c:v>0.7775822622960451</c:v>
                </c:pt>
                <c:pt idx="9">
                  <c:v>0.72635148305376773</c:v>
                </c:pt>
                <c:pt idx="10">
                  <c:v>0.69667140931958949</c:v>
                </c:pt>
                <c:pt idx="11">
                  <c:v>0.83681786559552596</c:v>
                </c:pt>
                <c:pt idx="12">
                  <c:v>0.61710852935713201</c:v>
                </c:pt>
                <c:pt idx="13">
                  <c:v>0.74583039261186268</c:v>
                </c:pt>
                <c:pt idx="14">
                  <c:v>0.45276771164005369</c:v>
                </c:pt>
                <c:pt idx="15">
                  <c:v>0.69974477568213489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B6-4C2B-B249-B878AB04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474224"/>
        <c:axId val="381473440"/>
      </c:lineChart>
      <c:catAx>
        <c:axId val="38147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3048"/>
        <c:crosses val="autoZero"/>
        <c:auto val="1"/>
        <c:lblAlgn val="ctr"/>
        <c:lblOffset val="100"/>
        <c:noMultiLvlLbl val="0"/>
      </c:catAx>
      <c:valAx>
        <c:axId val="381473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2656"/>
        <c:crosses val="autoZero"/>
        <c:crossBetween val="between"/>
      </c:valAx>
      <c:valAx>
        <c:axId val="38147344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4224"/>
        <c:crosses val="max"/>
        <c:crossBetween val="between"/>
      </c:valAx>
      <c:catAx>
        <c:axId val="381474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81473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GB" sz="1320" b="1" i="0" u="none" strike="noStrike" kern="1200" cap="none" spc="0" normalizeH="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GB" sz="132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rPr>
              <a:t>30 June 2026 Total Assets and Profit (loss) after Tax K` millions (annualised)</a:t>
            </a:r>
          </a:p>
        </c:rich>
      </c:tx>
      <c:layout>
        <c:manualLayout>
          <c:xMode val="edge"/>
          <c:yMode val="edge"/>
          <c:x val="0.1430631617378609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3058474497349704E-2"/>
          <c:y val="0.11796478663085649"/>
          <c:w val="0.81539433747465162"/>
          <c:h val="0.655677116009561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</c:f>
              <c:strCache>
                <c:ptCount val="1"/>
                <c:pt idx="0">
                  <c:v>2026 Total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'Other data '!$A$2:$A$16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UBA</c:v>
                </c:pt>
                <c:pt idx="12">
                  <c:v>ZICB </c:v>
                </c:pt>
                <c:pt idx="13">
                  <c:v>First Alliance </c:v>
                </c:pt>
                <c:pt idx="14">
                  <c:v>AB Bank</c:v>
                </c:pt>
              </c:strCache>
            </c:strRef>
          </c:cat>
          <c:val>
            <c:numRef>
              <c:f>'Other data '!$B$2:$B$16</c:f>
              <c:numCache>
                <c:formatCode>_(* #,##0_);_(* \(#,##0\);_(* "-"??_);_(@_)</c:formatCode>
                <c:ptCount val="15"/>
                <c:pt idx="0">
                  <c:v>55205.790999999997</c:v>
                </c:pt>
                <c:pt idx="1">
                  <c:v>53161.258999999998</c:v>
                </c:pt>
                <c:pt idx="2">
                  <c:v>38833.169000000002</c:v>
                </c:pt>
                <c:pt idx="3">
                  <c:v>30276.645</c:v>
                </c:pt>
                <c:pt idx="4">
                  <c:v>29989.352999999999</c:v>
                </c:pt>
                <c:pt idx="5">
                  <c:v>28698.499</c:v>
                </c:pt>
                <c:pt idx="6">
                  <c:v>14068.81</c:v>
                </c:pt>
                <c:pt idx="7">
                  <c:v>11054.938</c:v>
                </c:pt>
                <c:pt idx="8">
                  <c:v>9490.2980000000007</c:v>
                </c:pt>
                <c:pt idx="9">
                  <c:v>8969.48</c:v>
                </c:pt>
                <c:pt idx="10">
                  <c:v>7827.0640000000003</c:v>
                </c:pt>
                <c:pt idx="11">
                  <c:v>6540.2179999999998</c:v>
                </c:pt>
                <c:pt idx="12">
                  <c:v>5955.28</c:v>
                </c:pt>
                <c:pt idx="13">
                  <c:v>1358.213</c:v>
                </c:pt>
                <c:pt idx="14">
                  <c:v>1039.934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0-43BE-B55C-871D0723B497}"/>
            </c:ext>
          </c:extLst>
        </c:ser>
        <c:ser>
          <c:idx val="1"/>
          <c:order val="1"/>
          <c:tx>
            <c:strRef>
              <c:f>'Other data '!$C$1</c:f>
              <c:strCache>
                <c:ptCount val="1"/>
                <c:pt idx="0">
                  <c:v>Profit (loss) After tax (Annualised)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'!$A$2:$A$16</c:f>
              <c:strCache>
                <c:ptCount val="15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 Bank</c:v>
                </c:pt>
                <c:pt idx="7">
                  <c:v>Bank of China</c:v>
                </c:pt>
                <c:pt idx="8">
                  <c:v>Citibank</c:v>
                </c:pt>
                <c:pt idx="9">
                  <c:v>Ecobank</c:v>
                </c:pt>
                <c:pt idx="10">
                  <c:v>First Capital Bank</c:v>
                </c:pt>
                <c:pt idx="11">
                  <c:v>UBA</c:v>
                </c:pt>
                <c:pt idx="12">
                  <c:v>ZICB </c:v>
                </c:pt>
                <c:pt idx="13">
                  <c:v>First Alliance </c:v>
                </c:pt>
                <c:pt idx="14">
                  <c:v>AB Bank</c:v>
                </c:pt>
              </c:strCache>
            </c:strRef>
          </c:cat>
          <c:val>
            <c:numRef>
              <c:f>'Other data '!$C$2:$C$16</c:f>
              <c:numCache>
                <c:formatCode>_(* #,##0_);_(* \(#,##0\);_(* "-"??_);_(@_)</c:formatCode>
                <c:ptCount val="15"/>
                <c:pt idx="0">
                  <c:v>1674.1579999999999</c:v>
                </c:pt>
                <c:pt idx="1">
                  <c:v>2213.8560000000002</c:v>
                </c:pt>
                <c:pt idx="2">
                  <c:v>1693.704</c:v>
                </c:pt>
                <c:pt idx="3">
                  <c:v>1196.9880000000001</c:v>
                </c:pt>
                <c:pt idx="4">
                  <c:v>1490.652</c:v>
                </c:pt>
                <c:pt idx="5">
                  <c:v>1117.8219999999999</c:v>
                </c:pt>
                <c:pt idx="6">
                  <c:v>206.614</c:v>
                </c:pt>
                <c:pt idx="7">
                  <c:v>122.98399999999999</c:v>
                </c:pt>
                <c:pt idx="8">
                  <c:v>254.96799999999999</c:v>
                </c:pt>
                <c:pt idx="9">
                  <c:v>234.28</c:v>
                </c:pt>
                <c:pt idx="10">
                  <c:v>298.596</c:v>
                </c:pt>
                <c:pt idx="11">
                  <c:v>184.542</c:v>
                </c:pt>
                <c:pt idx="12">
                  <c:v>-27.25</c:v>
                </c:pt>
                <c:pt idx="13">
                  <c:v>-82.213999999999999</c:v>
                </c:pt>
                <c:pt idx="14">
                  <c:v>52.597999999999999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0-43BE-B55C-871D0723B4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381475008"/>
        <c:axId val="381475400"/>
      </c:barChart>
      <c:catAx>
        <c:axId val="381475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5400"/>
        <c:crosses val="autoZero"/>
        <c:auto val="1"/>
        <c:lblAlgn val="ctr"/>
        <c:lblOffset val="100"/>
        <c:noMultiLvlLbl val="0"/>
      </c:catAx>
      <c:valAx>
        <c:axId val="381475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475008"/>
        <c:crosses val="autoZero"/>
        <c:crossBetween val="between"/>
        <c:minorUnit val="50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30</a:t>
            </a:r>
            <a:r>
              <a:rPr lang="en-US" baseline="0"/>
              <a:t> June</a:t>
            </a:r>
            <a:r>
              <a:rPr lang="en-US"/>
              <a:t> 2026 Profit (loss) After tax K` Millions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52637230154843"/>
          <c:y val="9.2267480910096802E-2"/>
          <c:w val="0.85978873788036769"/>
          <c:h val="0.82880265363436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'!$B$120</c:f>
              <c:strCache>
                <c:ptCount val="1"/>
                <c:pt idx="0">
                  <c:v>2026 Profit (loss) After tax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'!$A$121:$A$135</c:f>
              <c:strCache>
                <c:ptCount val="15"/>
                <c:pt idx="0">
                  <c:v>AB Bank</c:v>
                </c:pt>
                <c:pt idx="1">
                  <c:v>Absa</c:v>
                </c:pt>
                <c:pt idx="2">
                  <c:v>Access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'!$B$121:$B$135</c:f>
              <c:numCache>
                <c:formatCode>_(* #,##0_);_(* \(#,##0\);_(* "-"??_);_(@_)</c:formatCode>
                <c:ptCount val="15"/>
                <c:pt idx="0">
                  <c:v>26.298999999999999</c:v>
                </c:pt>
                <c:pt idx="1">
                  <c:v>846.85199999999998</c:v>
                </c:pt>
                <c:pt idx="2">
                  <c:v>598.49400000000003</c:v>
                </c:pt>
                <c:pt idx="3">
                  <c:v>61.491999999999997</c:v>
                </c:pt>
                <c:pt idx="4">
                  <c:v>127.48399999999999</c:v>
                </c:pt>
                <c:pt idx="5">
                  <c:v>117.14</c:v>
                </c:pt>
                <c:pt idx="6">
                  <c:v>-41.106999999999999</c:v>
                </c:pt>
                <c:pt idx="7">
                  <c:v>149.298</c:v>
                </c:pt>
                <c:pt idx="8">
                  <c:v>745.32600000000002</c:v>
                </c:pt>
                <c:pt idx="9">
                  <c:v>558.91099999999994</c:v>
                </c:pt>
                <c:pt idx="10">
                  <c:v>1106.9280000000001</c:v>
                </c:pt>
                <c:pt idx="11">
                  <c:v>103.307</c:v>
                </c:pt>
                <c:pt idx="12">
                  <c:v>92.271000000000001</c:v>
                </c:pt>
                <c:pt idx="13">
                  <c:v>837.07899999999995</c:v>
                </c:pt>
                <c:pt idx="14">
                  <c:v>-13.625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4-4238-8F17-D719348B2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1786952"/>
        <c:axId val="381787344"/>
      </c:barChart>
      <c:catAx>
        <c:axId val="381786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aseline="0"/>
            </a:pPr>
            <a:endParaRPr lang="en-ZM"/>
          </a:p>
        </c:txPr>
        <c:crossAx val="381787344"/>
        <c:crosses val="autoZero"/>
        <c:auto val="1"/>
        <c:lblAlgn val="ctr"/>
        <c:lblOffset val="100"/>
        <c:noMultiLvlLbl val="0"/>
      </c:catAx>
      <c:valAx>
        <c:axId val="381787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ZA"/>
                  <a:t>K'Million</a:t>
                </a:r>
              </a:p>
            </c:rich>
          </c:tx>
          <c:overlay val="0"/>
        </c:title>
        <c:numFmt formatCode="#,##0;[Red]\-#,##0\ " sourceLinked="0"/>
        <c:majorTickMark val="out"/>
        <c:minorTickMark val="none"/>
        <c:tickLblPos val="nextTo"/>
        <c:crossAx val="3817869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ZM"/>
    </a:p>
  </c:tx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30</a:t>
            </a:r>
            <a:r>
              <a:rPr lang="en-US" baseline="0"/>
              <a:t> June</a:t>
            </a:r>
            <a:r>
              <a:rPr lang="en-US"/>
              <a:t> 2026 Foreign exchange income K` Millions</a:t>
            </a:r>
          </a:p>
        </c:rich>
      </c:tx>
      <c:layout>
        <c:manualLayout>
          <c:xMode val="edge"/>
          <c:yMode val="edge"/>
          <c:x val="0.25142012800647612"/>
          <c:y val="1.44299217409922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28279941034768"/>
          <c:y val="9.2267521591324925E-2"/>
          <c:w val="0.85978873788036769"/>
          <c:h val="0.684502505368645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'!$B$140</c:f>
              <c:strCache>
                <c:ptCount val="1"/>
                <c:pt idx="0">
                  <c:v>2026 Total Foreign exchange income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'!$A$141:$A$155</c:f>
              <c:strCache>
                <c:ptCount val="15"/>
                <c:pt idx="0">
                  <c:v>ZANACO</c:v>
                </c:pt>
                <c:pt idx="1">
                  <c:v>Access Bank</c:v>
                </c:pt>
                <c:pt idx="2">
                  <c:v>Absa</c:v>
                </c:pt>
                <c:pt idx="3">
                  <c:v>Stanbic</c:v>
                </c:pt>
                <c:pt idx="4">
                  <c:v>FNB</c:v>
                </c:pt>
                <c:pt idx="5">
                  <c:v>Indo Zambia Bank</c:v>
                </c:pt>
                <c:pt idx="6">
                  <c:v>StanChart</c:v>
                </c:pt>
                <c:pt idx="7">
                  <c:v>Citibank</c:v>
                </c:pt>
                <c:pt idx="8">
                  <c:v>Ecobank</c:v>
                </c:pt>
                <c:pt idx="9">
                  <c:v>First Capital Bank</c:v>
                </c:pt>
                <c:pt idx="10">
                  <c:v>ZICB </c:v>
                </c:pt>
                <c:pt idx="11">
                  <c:v>UBA</c:v>
                </c:pt>
                <c:pt idx="12">
                  <c:v>First Alliance </c:v>
                </c:pt>
                <c:pt idx="13">
                  <c:v>Bank of China</c:v>
                </c:pt>
                <c:pt idx="14">
                  <c:v>AB Bank</c:v>
                </c:pt>
              </c:strCache>
            </c:strRef>
          </c:cat>
          <c:val>
            <c:numRef>
              <c:f>'Other data '!$B$141:$B$155</c:f>
              <c:numCache>
                <c:formatCode>_(* #,##0_);_(* \(#,##0\);_(* "-"??_);_(@_)</c:formatCode>
                <c:ptCount val="15"/>
                <c:pt idx="0">
                  <c:v>579.04300000000001</c:v>
                </c:pt>
                <c:pt idx="1">
                  <c:v>577.48699999999997</c:v>
                </c:pt>
                <c:pt idx="2">
                  <c:v>533.43499999999995</c:v>
                </c:pt>
                <c:pt idx="3">
                  <c:v>465.78800000000001</c:v>
                </c:pt>
                <c:pt idx="4">
                  <c:v>305.23599999999999</c:v>
                </c:pt>
                <c:pt idx="5">
                  <c:v>178.40199999999999</c:v>
                </c:pt>
                <c:pt idx="6">
                  <c:v>169.18600000000001</c:v>
                </c:pt>
                <c:pt idx="7">
                  <c:v>92.316000000000003</c:v>
                </c:pt>
                <c:pt idx="8">
                  <c:v>86.018000000000001</c:v>
                </c:pt>
                <c:pt idx="9">
                  <c:v>71.424999999999997</c:v>
                </c:pt>
                <c:pt idx="10">
                  <c:v>43.09</c:v>
                </c:pt>
                <c:pt idx="11">
                  <c:v>27.221</c:v>
                </c:pt>
                <c:pt idx="12">
                  <c:v>16.501999999999999</c:v>
                </c:pt>
                <c:pt idx="13">
                  <c:v>12.157</c:v>
                </c:pt>
                <c:pt idx="14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9-45BF-A398-F9C0A06262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1786560"/>
        <c:axId val="381789304"/>
      </c:barChart>
      <c:catAx>
        <c:axId val="381786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aseline="0"/>
            </a:pPr>
            <a:endParaRPr lang="en-ZM"/>
          </a:p>
        </c:txPr>
        <c:crossAx val="381789304"/>
        <c:crosses val="autoZero"/>
        <c:auto val="1"/>
        <c:lblAlgn val="ctr"/>
        <c:lblOffset val="100"/>
        <c:noMultiLvlLbl val="0"/>
      </c:catAx>
      <c:valAx>
        <c:axId val="381789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ZA"/>
                  <a:t>K'Million</a:t>
                </a:r>
              </a:p>
            </c:rich>
          </c:tx>
          <c:overlay val="0"/>
        </c:title>
        <c:numFmt formatCode="#,##0;[Red]\-#,##0\ " sourceLinked="0"/>
        <c:majorTickMark val="out"/>
        <c:minorTickMark val="none"/>
        <c:tickLblPos val="nextTo"/>
        <c:crossAx val="381786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ZM"/>
    </a:p>
  </c:tx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700" b="1">
                <a:latin typeface="Arial" pitchFamily="34" charset="0"/>
                <a:cs typeface="Arial" pitchFamily="34" charset="0"/>
              </a:defRPr>
            </a:pPr>
            <a:r>
              <a:rPr lang="en-ZA" sz="1700" b="1">
                <a:latin typeface="Arial" pitchFamily="34" charset="0"/>
                <a:cs typeface="Arial" pitchFamily="34" charset="0"/>
              </a:rPr>
              <a:t>30</a:t>
            </a:r>
            <a:r>
              <a:rPr lang="en-ZA" sz="1700" b="1" baseline="0">
                <a:latin typeface="Arial" pitchFamily="34" charset="0"/>
                <a:cs typeface="Arial" pitchFamily="34" charset="0"/>
              </a:rPr>
              <a:t> June</a:t>
            </a:r>
            <a:r>
              <a:rPr lang="en-ZA" sz="1700" b="1">
                <a:latin typeface="Arial" pitchFamily="34" charset="0"/>
                <a:cs typeface="Arial" pitchFamily="34" charset="0"/>
              </a:rPr>
              <a:t> 2026 Interest</a:t>
            </a:r>
            <a:r>
              <a:rPr lang="en-ZA" sz="1700" b="1" baseline="0">
                <a:latin typeface="Arial" pitchFamily="34" charset="0"/>
                <a:cs typeface="Arial" pitchFamily="34" charset="0"/>
              </a:rPr>
              <a:t> Income and Expenditure K`Millions</a:t>
            </a:r>
            <a:endParaRPr lang="en-ZA" sz="1700" b="1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7898487229935043"/>
          <c:y val="0.18687323964189828"/>
          <c:w val="0.6986164273062766"/>
          <c:h val="0.474255988709416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'!$B$160</c:f>
              <c:strCache>
                <c:ptCount val="1"/>
                <c:pt idx="0">
                  <c:v>2026 Interest income</c:v>
                </c:pt>
              </c:strCache>
            </c:strRef>
          </c:tx>
          <c:invertIfNegative val="0"/>
          <c:cat>
            <c:strRef>
              <c:f>'Other data '!$A$161:$A$175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'!$B$161:$B$175</c:f>
              <c:numCache>
                <c:formatCode>_(* #,##0_);_(* \(#,##0\);_(* "-"??_);_(@_)</c:formatCode>
                <c:ptCount val="15"/>
                <c:pt idx="0">
                  <c:v>179.739</c:v>
                </c:pt>
                <c:pt idx="1">
                  <c:v>2003.0409999999999</c:v>
                </c:pt>
                <c:pt idx="2">
                  <c:v>1454.037</c:v>
                </c:pt>
                <c:pt idx="3">
                  <c:v>165.95</c:v>
                </c:pt>
                <c:pt idx="4">
                  <c:v>343.798</c:v>
                </c:pt>
                <c:pt idx="5">
                  <c:v>443.82799999999997</c:v>
                </c:pt>
                <c:pt idx="6">
                  <c:v>64.968999999999994</c:v>
                </c:pt>
                <c:pt idx="7">
                  <c:v>414.84699999999998</c:v>
                </c:pt>
                <c:pt idx="8">
                  <c:v>1628.287</c:v>
                </c:pt>
                <c:pt idx="9">
                  <c:v>1514.0129999999999</c:v>
                </c:pt>
                <c:pt idx="10">
                  <c:v>2412.25</c:v>
                </c:pt>
                <c:pt idx="11">
                  <c:v>527.63800000000003</c:v>
                </c:pt>
                <c:pt idx="12">
                  <c:v>377.84699999999998</c:v>
                </c:pt>
                <c:pt idx="13">
                  <c:v>3125.8939999999998</c:v>
                </c:pt>
                <c:pt idx="14">
                  <c:v>278.00200000000001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A-40A6-B081-312F3D608ACF}"/>
            </c:ext>
          </c:extLst>
        </c:ser>
        <c:ser>
          <c:idx val="1"/>
          <c:order val="1"/>
          <c:tx>
            <c:strRef>
              <c:f>'Other data '!$C$160</c:f>
              <c:strCache>
                <c:ptCount val="1"/>
                <c:pt idx="0">
                  <c:v>2025 Interest expenditure</c:v>
                </c:pt>
              </c:strCache>
            </c:strRef>
          </c:tx>
          <c:invertIfNegative val="0"/>
          <c:cat>
            <c:strRef>
              <c:f>'Other data '!$A$161:$A$175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'!$C$161:$C$175</c:f>
              <c:numCache>
                <c:formatCode>_(* #,##0_);_(* \(#,##0\);_(* "-"??_);_(@_)</c:formatCode>
                <c:ptCount val="15"/>
                <c:pt idx="0">
                  <c:v>37.323999999999998</c:v>
                </c:pt>
                <c:pt idx="1">
                  <c:v>444.70699999999999</c:v>
                </c:pt>
                <c:pt idx="2">
                  <c:v>765.92399999999998</c:v>
                </c:pt>
                <c:pt idx="3">
                  <c:v>12.609</c:v>
                </c:pt>
                <c:pt idx="4">
                  <c:v>105.09099999999999</c:v>
                </c:pt>
                <c:pt idx="5">
                  <c:v>238.06899999999999</c:v>
                </c:pt>
                <c:pt idx="6">
                  <c:v>47.234000000000002</c:v>
                </c:pt>
                <c:pt idx="7">
                  <c:v>117.866</c:v>
                </c:pt>
                <c:pt idx="8">
                  <c:v>351.19099999999997</c:v>
                </c:pt>
                <c:pt idx="9">
                  <c:v>484.07100000000003</c:v>
                </c:pt>
                <c:pt idx="10">
                  <c:v>389.74099999999999</c:v>
                </c:pt>
                <c:pt idx="11">
                  <c:v>155.178</c:v>
                </c:pt>
                <c:pt idx="12">
                  <c:v>159.24100000000001</c:v>
                </c:pt>
                <c:pt idx="13">
                  <c:v>934.04399999999998</c:v>
                </c:pt>
                <c:pt idx="14">
                  <c:v>213.601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5A-40A6-B081-312F3D60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788520"/>
        <c:axId val="381782248"/>
      </c:barChart>
      <c:catAx>
        <c:axId val="381788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1782248"/>
        <c:crosses val="autoZero"/>
        <c:auto val="1"/>
        <c:lblAlgn val="ctr"/>
        <c:lblOffset val="100"/>
        <c:noMultiLvlLbl val="0"/>
      </c:catAx>
      <c:valAx>
        <c:axId val="381782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" pitchFamily="34" charset="0"/>
                    <a:cs typeface="Arial" pitchFamily="34" charset="0"/>
                  </a:defRPr>
                </a:pPr>
                <a:r>
                  <a:rPr lang="en-ZA" sz="1400" b="0">
                    <a:latin typeface="Arial" pitchFamily="34" charset="0"/>
                    <a:cs typeface="Arial" pitchFamily="34" charset="0"/>
                  </a:rPr>
                  <a:t>K'Million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sz="13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178852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550" baseline="0"/>
            </a:pPr>
            <a:endParaRPr lang="en-ZM"/>
          </a:p>
        </c:txPr>
      </c:dTable>
    </c:plotArea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30</a:t>
            </a:r>
            <a:r>
              <a:rPr lang="en-US" baseline="0"/>
              <a:t> June</a:t>
            </a:r>
            <a:r>
              <a:rPr lang="en-US"/>
              <a:t> 2026 YTD</a:t>
            </a:r>
            <a:r>
              <a:rPr lang="en-US" baseline="0"/>
              <a:t> </a:t>
            </a:r>
            <a:r>
              <a:rPr lang="en-US"/>
              <a:t>Profit (loss) After tax K` Millions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928279941034768"/>
          <c:y val="9.2267521591324925E-2"/>
          <c:w val="0.85978873788036769"/>
          <c:h val="0.70468714408895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'!$B$120</c:f>
              <c:strCache>
                <c:ptCount val="1"/>
                <c:pt idx="0">
                  <c:v>2026 Profit (loss) After tax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'!$A$121:$A$135</c:f>
              <c:strCache>
                <c:ptCount val="15"/>
                <c:pt idx="0">
                  <c:v>AB Bank</c:v>
                </c:pt>
                <c:pt idx="1">
                  <c:v>Absa</c:v>
                </c:pt>
                <c:pt idx="2">
                  <c:v>Access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'!$B$121:$B$135</c:f>
              <c:numCache>
                <c:formatCode>_(* #,##0_);_(* \(#,##0\);_(* "-"??_);_(@_)</c:formatCode>
                <c:ptCount val="15"/>
                <c:pt idx="0">
                  <c:v>26.298999999999999</c:v>
                </c:pt>
                <c:pt idx="1">
                  <c:v>846.85199999999998</c:v>
                </c:pt>
                <c:pt idx="2">
                  <c:v>598.49400000000003</c:v>
                </c:pt>
                <c:pt idx="3">
                  <c:v>61.491999999999997</c:v>
                </c:pt>
                <c:pt idx="4">
                  <c:v>127.48399999999999</c:v>
                </c:pt>
                <c:pt idx="5">
                  <c:v>117.14</c:v>
                </c:pt>
                <c:pt idx="6">
                  <c:v>-41.106999999999999</c:v>
                </c:pt>
                <c:pt idx="7">
                  <c:v>149.298</c:v>
                </c:pt>
                <c:pt idx="8">
                  <c:v>745.32600000000002</c:v>
                </c:pt>
                <c:pt idx="9">
                  <c:v>558.91099999999994</c:v>
                </c:pt>
                <c:pt idx="10">
                  <c:v>1106.9280000000001</c:v>
                </c:pt>
                <c:pt idx="11">
                  <c:v>103.307</c:v>
                </c:pt>
                <c:pt idx="12">
                  <c:v>92.271000000000001</c:v>
                </c:pt>
                <c:pt idx="13">
                  <c:v>837.07899999999995</c:v>
                </c:pt>
                <c:pt idx="14">
                  <c:v>-13.625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4-4238-8F17-D719348B29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7849024"/>
        <c:axId val="377849808"/>
      </c:barChart>
      <c:catAx>
        <c:axId val="377849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aseline="0"/>
            </a:pPr>
            <a:endParaRPr lang="en-ZM"/>
          </a:p>
        </c:txPr>
        <c:crossAx val="377849808"/>
        <c:crosses val="autoZero"/>
        <c:auto val="1"/>
        <c:lblAlgn val="ctr"/>
        <c:lblOffset val="100"/>
        <c:noMultiLvlLbl val="0"/>
      </c:catAx>
      <c:valAx>
        <c:axId val="3778498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ZA"/>
                  <a:t>K'Million</a:t>
                </a:r>
              </a:p>
            </c:rich>
          </c:tx>
          <c:overlay val="0"/>
        </c:title>
        <c:numFmt formatCode="#,##0;[Red]\-#,##0\ " sourceLinked="0"/>
        <c:majorTickMark val="out"/>
        <c:minorTickMark val="none"/>
        <c:tickLblPos val="nextTo"/>
        <c:crossAx val="377849024"/>
        <c:crosses val="autoZero"/>
        <c:crossBetween val="between"/>
      </c:valAx>
      <c:spPr>
        <a:ln>
          <a:solidFill>
            <a:srgbClr val="4472C4">
              <a:alpha val="99000"/>
            </a:srgbClr>
          </a:solidFill>
        </a:ln>
      </c:spPr>
    </c:plotArea>
    <c:plotVisOnly val="1"/>
    <c:dispBlanksAs val="gap"/>
    <c:showDLblsOverMax val="0"/>
  </c:chart>
  <c:spPr>
    <a:solidFill>
      <a:sysClr val="window" lastClr="FFFFFF">
        <a:lumMod val="85000"/>
      </a:sysClr>
    </a:solidFill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ZM"/>
    </a:p>
  </c:tx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700">
                <a:latin typeface="Arial" pitchFamily="34" charset="0"/>
                <a:cs typeface="Arial" pitchFamily="34" charset="0"/>
              </a:defRPr>
            </a:pPr>
            <a:r>
              <a:rPr lang="en-ZA" sz="1700">
                <a:latin typeface="Arial" pitchFamily="34" charset="0"/>
                <a:cs typeface="Arial" pitchFamily="34" charset="0"/>
              </a:rPr>
              <a:t>30</a:t>
            </a:r>
            <a:r>
              <a:rPr lang="en-ZA" sz="1700" baseline="0">
                <a:latin typeface="Arial" pitchFamily="34" charset="0"/>
                <a:cs typeface="Arial" pitchFamily="34" charset="0"/>
              </a:rPr>
              <a:t> June</a:t>
            </a:r>
            <a:r>
              <a:rPr lang="en-ZA" sz="1700">
                <a:latin typeface="Arial" pitchFamily="34" charset="0"/>
                <a:cs typeface="Arial" pitchFamily="34" charset="0"/>
              </a:rPr>
              <a:t> 2026 Non</a:t>
            </a:r>
            <a:r>
              <a:rPr lang="en-ZA" sz="1700" baseline="0">
                <a:latin typeface="Arial" pitchFamily="34" charset="0"/>
                <a:cs typeface="Arial" pitchFamily="34" charset="0"/>
              </a:rPr>
              <a:t> Interest Income &amp; Expense</a:t>
            </a:r>
            <a:endParaRPr lang="en-ZA" sz="17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'!$J$179</c:f>
              <c:strCache>
                <c:ptCount val="1"/>
                <c:pt idx="0">
                  <c:v>2026 Non-interest Income</c:v>
                </c:pt>
              </c:strCache>
            </c:strRef>
          </c:tx>
          <c:invertIfNegative val="0"/>
          <c:cat>
            <c:strRef>
              <c:f>'Other data '!$I$180:$I$194</c:f>
              <c:strCache>
                <c:ptCount val="15"/>
                <c:pt idx="0">
                  <c:v>AB Bank</c:v>
                </c:pt>
                <c:pt idx="1">
                  <c:v>ABSA (Frmly Barclays)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'!$J$180:$J$194</c:f>
              <c:numCache>
                <c:formatCode>_(* #,##0_);_(* \(#,##0\);_(* "-"??_);_(@_)</c:formatCode>
                <c:ptCount val="15"/>
                <c:pt idx="0">
                  <c:v>33.298000000000002</c:v>
                </c:pt>
                <c:pt idx="1">
                  <c:v>814.36199999999997</c:v>
                </c:pt>
                <c:pt idx="2">
                  <c:v>916.11199999999997</c:v>
                </c:pt>
                <c:pt idx="3">
                  <c:v>19.349</c:v>
                </c:pt>
                <c:pt idx="4">
                  <c:v>153.42699999999999</c:v>
                </c:pt>
                <c:pt idx="5">
                  <c:v>169.37</c:v>
                </c:pt>
                <c:pt idx="6">
                  <c:v>20.151</c:v>
                </c:pt>
                <c:pt idx="7">
                  <c:v>125.129</c:v>
                </c:pt>
                <c:pt idx="8">
                  <c:v>728.88300000000004</c:v>
                </c:pt>
                <c:pt idx="9">
                  <c:v>390.57499999999999</c:v>
                </c:pt>
                <c:pt idx="10">
                  <c:v>913.37800000000004</c:v>
                </c:pt>
                <c:pt idx="11">
                  <c:v>258.81400000000002</c:v>
                </c:pt>
                <c:pt idx="12">
                  <c:v>80.929000000000002</c:v>
                </c:pt>
                <c:pt idx="13">
                  <c:v>1320.4929999999999</c:v>
                </c:pt>
                <c:pt idx="14">
                  <c:v>114.3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5-4BBF-B3E3-A1802A3A85F3}"/>
            </c:ext>
          </c:extLst>
        </c:ser>
        <c:ser>
          <c:idx val="1"/>
          <c:order val="1"/>
          <c:tx>
            <c:strRef>
              <c:f>'Other data '!$K$179</c:f>
              <c:strCache>
                <c:ptCount val="1"/>
                <c:pt idx="0">
                  <c:v>2026 Non-interest Expenditure</c:v>
                </c:pt>
              </c:strCache>
            </c:strRef>
          </c:tx>
          <c:invertIfNegative val="0"/>
          <c:cat>
            <c:strRef>
              <c:f>'Other data '!$I$180:$I$194</c:f>
              <c:strCache>
                <c:ptCount val="15"/>
                <c:pt idx="0">
                  <c:v>AB Bank</c:v>
                </c:pt>
                <c:pt idx="1">
                  <c:v>ABSA (Frmly Barclays)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'!$K$180:$K$194</c:f>
              <c:numCache>
                <c:formatCode>_(* #,##0_);_(* \(#,##0\);_(* "-"??_);_(@_)</c:formatCode>
                <c:ptCount val="15"/>
                <c:pt idx="0">
                  <c:v>128.738</c:v>
                </c:pt>
                <c:pt idx="1">
                  <c:v>1057.98</c:v>
                </c:pt>
                <c:pt idx="2">
                  <c:v>786.37800000000004</c:v>
                </c:pt>
                <c:pt idx="3">
                  <c:v>101.923</c:v>
                </c:pt>
                <c:pt idx="4">
                  <c:v>132.011</c:v>
                </c:pt>
                <c:pt idx="5">
                  <c:v>209.01400000000001</c:v>
                </c:pt>
                <c:pt idx="6">
                  <c:v>79.924999999999997</c:v>
                </c:pt>
                <c:pt idx="7">
                  <c:v>201.02500000000001</c:v>
                </c:pt>
                <c:pt idx="8">
                  <c:v>912.93299999999999</c:v>
                </c:pt>
                <c:pt idx="9">
                  <c:v>619.60500000000002</c:v>
                </c:pt>
                <c:pt idx="10">
                  <c:v>1282.8520000000001</c:v>
                </c:pt>
                <c:pt idx="11">
                  <c:v>504.94400000000002</c:v>
                </c:pt>
                <c:pt idx="12">
                  <c:v>170.47900000000001</c:v>
                </c:pt>
                <c:pt idx="13">
                  <c:v>2162.12</c:v>
                </c:pt>
                <c:pt idx="14">
                  <c:v>185.369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5-4BBF-B3E3-A1802A3A8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783816"/>
        <c:axId val="381788128"/>
      </c:barChart>
      <c:catAx>
        <c:axId val="381783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1788128"/>
        <c:crosses val="autoZero"/>
        <c:auto val="1"/>
        <c:lblAlgn val="ctr"/>
        <c:lblOffset val="100"/>
        <c:noMultiLvlLbl val="0"/>
      </c:catAx>
      <c:valAx>
        <c:axId val="381788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" pitchFamily="34" charset="0"/>
                    <a:cs typeface="Arial" pitchFamily="34" charset="0"/>
                  </a:defRPr>
                </a:pPr>
                <a:r>
                  <a:rPr lang="en-ZA" sz="1400" b="0">
                    <a:latin typeface="Arial" pitchFamily="34" charset="0"/>
                    <a:cs typeface="Arial" pitchFamily="34" charset="0"/>
                  </a:rPr>
                  <a:t>K'Million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13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17838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00" baseline="0"/>
            </a:pPr>
            <a:endParaRPr lang="en-ZM"/>
          </a:p>
        </c:txPr>
      </c:dTable>
    </c:plotArea>
    <c:plotVisOnly val="1"/>
    <c:dispBlanksAs val="gap"/>
    <c:showDLblsOverMax val="0"/>
  </c:chart>
  <c:printSettings>
    <c:headerFooter/>
    <c:pageMargins b="0.7500000000000121" l="0.70000000000000062" r="0.70000000000000062" t="0.75000000000001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700">
                <a:latin typeface="Arial" pitchFamily="34" charset="0"/>
                <a:cs typeface="Arial" pitchFamily="34" charset="0"/>
              </a:defRPr>
            </a:pPr>
            <a:r>
              <a:rPr lang="en-ZA" sz="1700">
                <a:latin typeface="Arial" pitchFamily="34" charset="0"/>
                <a:cs typeface="Arial" pitchFamily="34" charset="0"/>
              </a:rPr>
              <a:t>30</a:t>
            </a:r>
            <a:r>
              <a:rPr lang="en-ZA" sz="1700" baseline="0">
                <a:latin typeface="Arial" pitchFamily="34" charset="0"/>
                <a:cs typeface="Arial" pitchFamily="34" charset="0"/>
              </a:rPr>
              <a:t> June</a:t>
            </a:r>
            <a:r>
              <a:rPr lang="en-ZA" sz="1700">
                <a:latin typeface="Arial" pitchFamily="34" charset="0"/>
                <a:cs typeface="Arial" pitchFamily="34" charset="0"/>
              </a:rPr>
              <a:t> 2026 Income, Expenditure &amp; Profit/(Loss) before tax and</a:t>
            </a:r>
            <a:r>
              <a:rPr lang="en-ZA" sz="1700" baseline="0">
                <a:latin typeface="Arial" pitchFamily="34" charset="0"/>
                <a:cs typeface="Arial" pitchFamily="34" charset="0"/>
              </a:rPr>
              <a:t> ext. items</a:t>
            </a:r>
            <a:endParaRPr lang="en-ZA" sz="17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'!$B$179</c:f>
              <c:strCache>
                <c:ptCount val="1"/>
                <c:pt idx="0">
                  <c:v>2026 Total Income</c:v>
                </c:pt>
              </c:strCache>
            </c:strRef>
          </c:tx>
          <c:invertIfNegative val="0"/>
          <c:cat>
            <c:strRef>
              <c:f>'Other data '!$A$180:$A$194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'!$B$180:$B$194</c:f>
              <c:numCache>
                <c:formatCode>_(* #,##0_);_(* \(#,##0\);_(* "-"??_);_(@_)</c:formatCode>
                <c:ptCount val="15"/>
                <c:pt idx="0">
                  <c:v>169.83099999999999</c:v>
                </c:pt>
                <c:pt idx="1">
                  <c:v>2274.54</c:v>
                </c:pt>
                <c:pt idx="2">
                  <c:v>1641.3689999999999</c:v>
                </c:pt>
                <c:pt idx="3">
                  <c:v>187.53700000000001</c:v>
                </c:pt>
                <c:pt idx="4">
                  <c:v>329.238</c:v>
                </c:pt>
                <c:pt idx="5">
                  <c:v>380.32499999999999</c:v>
                </c:pt>
                <c:pt idx="6">
                  <c:v>38.817999999999998</c:v>
                </c:pt>
                <c:pt idx="7">
                  <c:v>411.9</c:v>
                </c:pt>
                <c:pt idx="8">
                  <c:v>1972.0360000000001</c:v>
                </c:pt>
                <c:pt idx="9">
                  <c:v>1418.5170000000001</c:v>
                </c:pt>
                <c:pt idx="10">
                  <c:v>2898.81</c:v>
                </c:pt>
                <c:pt idx="11">
                  <c:v>652.52499999999998</c:v>
                </c:pt>
                <c:pt idx="12">
                  <c:v>299.84899999999999</c:v>
                </c:pt>
                <c:pt idx="13">
                  <c:v>3411.4920000000002</c:v>
                </c:pt>
                <c:pt idx="14">
                  <c:v>172.727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D4-46FE-90EF-F79A65CC9E41}"/>
            </c:ext>
          </c:extLst>
        </c:ser>
        <c:ser>
          <c:idx val="1"/>
          <c:order val="1"/>
          <c:tx>
            <c:strRef>
              <c:f>'Other data '!$C$179</c:f>
              <c:strCache>
                <c:ptCount val="1"/>
                <c:pt idx="0">
                  <c:v>2026 Non-interest Income</c:v>
                </c:pt>
              </c:strCache>
            </c:strRef>
          </c:tx>
          <c:invertIfNegative val="0"/>
          <c:cat>
            <c:strRef>
              <c:f>'Other data '!$A$180:$A$194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'!$C$180:$C$194</c:f>
              <c:numCache>
                <c:formatCode>_(* #,##0_);_(* \(#,##0\);_(* "-"??_);_(@_)</c:formatCode>
                <c:ptCount val="15"/>
                <c:pt idx="0">
                  <c:v>33.298000000000002</c:v>
                </c:pt>
                <c:pt idx="1">
                  <c:v>814.36199999999997</c:v>
                </c:pt>
                <c:pt idx="2">
                  <c:v>916.11199999999997</c:v>
                </c:pt>
                <c:pt idx="3">
                  <c:v>19.349</c:v>
                </c:pt>
                <c:pt idx="4">
                  <c:v>153.42699999999999</c:v>
                </c:pt>
                <c:pt idx="5">
                  <c:v>169.37</c:v>
                </c:pt>
                <c:pt idx="6">
                  <c:v>20.151</c:v>
                </c:pt>
                <c:pt idx="7">
                  <c:v>125.129</c:v>
                </c:pt>
                <c:pt idx="8">
                  <c:v>728.88300000000004</c:v>
                </c:pt>
                <c:pt idx="9">
                  <c:v>390.57499999999999</c:v>
                </c:pt>
                <c:pt idx="10">
                  <c:v>913.37800000000004</c:v>
                </c:pt>
                <c:pt idx="11">
                  <c:v>258.81400000000002</c:v>
                </c:pt>
                <c:pt idx="12">
                  <c:v>80.929000000000002</c:v>
                </c:pt>
                <c:pt idx="13">
                  <c:v>1320.4929999999999</c:v>
                </c:pt>
                <c:pt idx="14">
                  <c:v>114.3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D4-46FE-90EF-F79A65CC9E41}"/>
            </c:ext>
          </c:extLst>
        </c:ser>
        <c:ser>
          <c:idx val="2"/>
          <c:order val="2"/>
          <c:tx>
            <c:strRef>
              <c:f>'Other data '!$D$179</c:f>
              <c:strCache>
                <c:ptCount val="1"/>
                <c:pt idx="0">
                  <c:v>2026 Non-interest Expenditure</c:v>
                </c:pt>
              </c:strCache>
            </c:strRef>
          </c:tx>
          <c:invertIfNegative val="0"/>
          <c:cat>
            <c:strRef>
              <c:f>'Other data '!$A$180:$A$194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'!$D$180:$D$194</c:f>
              <c:numCache>
                <c:formatCode>_(* #,##0_);_(* \(#,##0\);_(* "-"??_);_(@_)</c:formatCode>
                <c:ptCount val="15"/>
                <c:pt idx="0">
                  <c:v>128.738</c:v>
                </c:pt>
                <c:pt idx="1">
                  <c:v>1057.98</c:v>
                </c:pt>
                <c:pt idx="2">
                  <c:v>786.37800000000004</c:v>
                </c:pt>
                <c:pt idx="3">
                  <c:v>101.923</c:v>
                </c:pt>
                <c:pt idx="4">
                  <c:v>132.011</c:v>
                </c:pt>
                <c:pt idx="5">
                  <c:v>209.01400000000001</c:v>
                </c:pt>
                <c:pt idx="6">
                  <c:v>79.924999999999997</c:v>
                </c:pt>
                <c:pt idx="7">
                  <c:v>201.02500000000001</c:v>
                </c:pt>
                <c:pt idx="8">
                  <c:v>912.93299999999999</c:v>
                </c:pt>
                <c:pt idx="9">
                  <c:v>619.60500000000002</c:v>
                </c:pt>
                <c:pt idx="10">
                  <c:v>1282.8520000000001</c:v>
                </c:pt>
                <c:pt idx="11">
                  <c:v>504.94400000000002</c:v>
                </c:pt>
                <c:pt idx="12">
                  <c:v>170.47900000000001</c:v>
                </c:pt>
                <c:pt idx="13">
                  <c:v>2162.12</c:v>
                </c:pt>
                <c:pt idx="14">
                  <c:v>185.369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D4-46FE-90EF-F79A65CC9E41}"/>
            </c:ext>
          </c:extLst>
        </c:ser>
        <c:ser>
          <c:idx val="3"/>
          <c:order val="3"/>
          <c:tx>
            <c:strRef>
              <c:f>'Other data '!$E$179</c:f>
              <c:strCache>
                <c:ptCount val="1"/>
                <c:pt idx="0">
                  <c:v> 2026 Profit (loss) before tax and Ext. Items </c:v>
                </c:pt>
              </c:strCache>
            </c:strRef>
          </c:tx>
          <c:invertIfNegative val="0"/>
          <c:cat>
            <c:strRef>
              <c:f>'Other data '!$A$180:$A$194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'!$E$180:$E$194</c:f>
              <c:numCache>
                <c:formatCode>_(* #,##0_);_(* \(#,##0\);_(* "-"??_);_(@_)</c:formatCode>
                <c:ptCount val="15"/>
                <c:pt idx="0">
                  <c:v>41.093000000000004</c:v>
                </c:pt>
                <c:pt idx="1">
                  <c:v>1216.56</c:v>
                </c:pt>
                <c:pt idx="2">
                  <c:v>854.99099999999999</c:v>
                </c:pt>
                <c:pt idx="3">
                  <c:v>85.614000000000004</c:v>
                </c:pt>
                <c:pt idx="4">
                  <c:v>197.227</c:v>
                </c:pt>
                <c:pt idx="5">
                  <c:v>171.31100000000001</c:v>
                </c:pt>
                <c:pt idx="6">
                  <c:v>-41.106999999999999</c:v>
                </c:pt>
                <c:pt idx="7">
                  <c:v>210.875</c:v>
                </c:pt>
                <c:pt idx="8">
                  <c:v>1059.1030000000001</c:v>
                </c:pt>
                <c:pt idx="9">
                  <c:v>798.91200000000003</c:v>
                </c:pt>
                <c:pt idx="10">
                  <c:v>1615.9580000000001</c:v>
                </c:pt>
                <c:pt idx="11">
                  <c:v>147.58099999999999</c:v>
                </c:pt>
                <c:pt idx="12">
                  <c:v>129.37</c:v>
                </c:pt>
                <c:pt idx="13">
                  <c:v>1249.3720000000001</c:v>
                </c:pt>
                <c:pt idx="14">
                  <c:v>-12.641999999999999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B-4C27-A6F2-9EDDD4930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789696"/>
        <c:axId val="381784600"/>
      </c:barChart>
      <c:catAx>
        <c:axId val="38178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1784600"/>
        <c:crosses val="autoZero"/>
        <c:auto val="1"/>
        <c:lblAlgn val="ctr"/>
        <c:lblOffset val="100"/>
        <c:noMultiLvlLbl val="0"/>
      </c:catAx>
      <c:valAx>
        <c:axId val="381784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" pitchFamily="34" charset="0"/>
                    <a:cs typeface="Arial" pitchFamily="34" charset="0"/>
                  </a:defRPr>
                </a:pPr>
                <a:r>
                  <a:rPr lang="en-ZA" sz="1400" b="0">
                    <a:latin typeface="Arial" pitchFamily="34" charset="0"/>
                    <a:cs typeface="Arial" pitchFamily="34" charset="0"/>
                  </a:rPr>
                  <a:t>K'Million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135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178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00" baseline="0"/>
            </a:pPr>
            <a:endParaRPr lang="en-ZM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1188" l="0.70000000000000062" r="0.70000000000000062" t="0.75000000000001188" header="0.30000000000000032" footer="0.30000000000000032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CTI ratio %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'Other data '!$B$218</c:f>
              <c:strCache>
                <c:ptCount val="1"/>
                <c:pt idx="0">
                  <c:v>2026 CTI ratio %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solidFill>
                <a:schemeClr val="dk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15000"/>
                        <a:lumOff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'!$A$219:$A$234</c:f>
              <c:strCache>
                <c:ptCount val="16"/>
                <c:pt idx="0">
                  <c:v>Citibank</c:v>
                </c:pt>
                <c:pt idx="1">
                  <c:v>Indo Zambia Bank</c:v>
                </c:pt>
                <c:pt idx="2">
                  <c:v>Stanbic</c:v>
                </c:pt>
                <c:pt idx="3">
                  <c:v>Absa  </c:v>
                </c:pt>
                <c:pt idx="4">
                  <c:v>FNB</c:v>
                </c:pt>
                <c:pt idx="5">
                  <c:v>First Capital Bank</c:v>
                </c:pt>
                <c:pt idx="6">
                  <c:v>Access Bank</c:v>
                </c:pt>
                <c:pt idx="7">
                  <c:v>Ecobank</c:v>
                </c:pt>
                <c:pt idx="8">
                  <c:v>UBA</c:v>
                </c:pt>
                <c:pt idx="9">
                  <c:v>Bank of China</c:v>
                </c:pt>
                <c:pt idx="10">
                  <c:v>ZANACO</c:v>
                </c:pt>
                <c:pt idx="11">
                  <c:v>AB Bank</c:v>
                </c:pt>
                <c:pt idx="12">
                  <c:v>StanChart</c:v>
                </c:pt>
                <c:pt idx="13">
                  <c:v>ZICB</c:v>
                </c:pt>
                <c:pt idx="14">
                  <c:v>First Alliance</c:v>
                </c:pt>
                <c:pt idx="15">
                  <c:v>Banking Industry average</c:v>
                </c:pt>
              </c:strCache>
            </c:strRef>
          </c:cat>
          <c:val>
            <c:numRef>
              <c:f>'Other data '!$B$219:$B$234</c:f>
              <c:numCache>
                <c:formatCode>0%</c:formatCode>
                <c:ptCount val="16"/>
                <c:pt idx="0">
                  <c:v>0.33664767655954342</c:v>
                </c:pt>
                <c:pt idx="1">
                  <c:v>0.43618274191720341</c:v>
                </c:pt>
                <c:pt idx="2">
                  <c:v>0.43695550952744433</c:v>
                </c:pt>
                <c:pt idx="3">
                  <c:v>0.4458978309905694</c:v>
                </c:pt>
                <c:pt idx="4">
                  <c:v>0.4551059607303965</c:v>
                </c:pt>
                <c:pt idx="5">
                  <c:v>0.47623842126459925</c:v>
                </c:pt>
                <c:pt idx="6">
                  <c:v>0.49019183717994669</c:v>
                </c:pt>
                <c:pt idx="7">
                  <c:v>0.55717899709166718</c:v>
                </c:pt>
                <c:pt idx="8">
                  <c:v>0.56914550887208504</c:v>
                </c:pt>
                <c:pt idx="9">
                  <c:v>0.59020788696508197</c:v>
                </c:pt>
                <c:pt idx="10">
                  <c:v>0.61557769272534035</c:v>
                </c:pt>
                <c:pt idx="11">
                  <c:v>0.7326606454843978</c:v>
                </c:pt>
                <c:pt idx="12">
                  <c:v>0.79988087581620659</c:v>
                </c:pt>
                <c:pt idx="13">
                  <c:v>1.0373137251610232</c:v>
                </c:pt>
                <c:pt idx="14">
                  <c:v>2.109618328670221</c:v>
                </c:pt>
                <c:pt idx="15">
                  <c:v>0.51613892611390377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1-4D71-9859-1D9E89FB8F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1786168"/>
        <c:axId val="382725640"/>
      </c:lineChart>
      <c:catAx>
        <c:axId val="38178616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5640"/>
        <c:crosses val="autoZero"/>
        <c:auto val="1"/>
        <c:lblAlgn val="ctr"/>
        <c:lblOffset val="100"/>
        <c:noMultiLvlLbl val="0"/>
      </c:catAx>
      <c:valAx>
        <c:axId val="38272564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1786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Diversity ratio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'Other data '!$B$236</c:f>
              <c:strCache>
                <c:ptCount val="1"/>
                <c:pt idx="0">
                  <c:v>2026 Diversity ratio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solidFill>
                <a:schemeClr val="dk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15000"/>
                        <a:lumOff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'!$A$237:$A$252</c:f>
              <c:strCache>
                <c:ptCount val="16"/>
                <c:pt idx="0">
                  <c:v>ZICB </c:v>
                </c:pt>
                <c:pt idx="1">
                  <c:v>Access Bank</c:v>
                </c:pt>
                <c:pt idx="2">
                  <c:v>First Alliance </c:v>
                </c:pt>
                <c:pt idx="3">
                  <c:v>Ecobank</c:v>
                </c:pt>
                <c:pt idx="4">
                  <c:v>StanChart</c:v>
                </c:pt>
                <c:pt idx="5">
                  <c:v>Citibank</c:v>
                </c:pt>
                <c:pt idx="6">
                  <c:v>ZANACO</c:v>
                </c:pt>
                <c:pt idx="7">
                  <c:v>FNB</c:v>
                </c:pt>
                <c:pt idx="8">
                  <c:v>Absa  </c:v>
                </c:pt>
                <c:pt idx="9">
                  <c:v>Stanbic</c:v>
                </c:pt>
                <c:pt idx="10">
                  <c:v>First Capital Bank</c:v>
                </c:pt>
                <c:pt idx="11">
                  <c:v>Indo Zambia Bank</c:v>
                </c:pt>
                <c:pt idx="12">
                  <c:v>UBA</c:v>
                </c:pt>
                <c:pt idx="13">
                  <c:v>AB Bank</c:v>
                </c:pt>
                <c:pt idx="14">
                  <c:v>Bank of China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'!$B$237:$B$252</c:f>
              <c:numCache>
                <c:formatCode>0%</c:formatCode>
                <c:ptCount val="16"/>
                <c:pt idx="0">
                  <c:v>0.63961589470680069</c:v>
                </c:pt>
                <c:pt idx="1">
                  <c:v>0.57106203930246691</c:v>
                </c:pt>
                <c:pt idx="2">
                  <c:v>0.53188512907142482</c:v>
                </c:pt>
                <c:pt idx="3">
                  <c:v>0.45149801801513612</c:v>
                </c:pt>
                <c:pt idx="4">
                  <c:v>0.40998678862110588</c:v>
                </c:pt>
                <c:pt idx="5">
                  <c:v>0.39126166055481032</c:v>
                </c:pt>
                <c:pt idx="6">
                  <c:v>0.37595787199598674</c:v>
                </c:pt>
                <c:pt idx="7">
                  <c:v>0.36335524948167452</c:v>
                </c:pt>
                <c:pt idx="8">
                  <c:v>0.34322222484464932</c:v>
                </c:pt>
                <c:pt idx="9">
                  <c:v>0.3111080228905268</c:v>
                </c:pt>
                <c:pt idx="10">
                  <c:v>0.29643694771505058</c:v>
                </c:pt>
                <c:pt idx="11">
                  <c:v>0.27495271087920808</c:v>
                </c:pt>
                <c:pt idx="12">
                  <c:v>0.27018211561253275</c:v>
                </c:pt>
                <c:pt idx="13">
                  <c:v>0.18950219960959064</c:v>
                </c:pt>
                <c:pt idx="14">
                  <c:v>0.11204470438357751</c:v>
                </c:pt>
                <c:pt idx="15">
                  <c:v>0.36636852589364377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A-4B28-A816-AA2448DDED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2724072"/>
        <c:axId val="382722896"/>
      </c:lineChart>
      <c:catAx>
        <c:axId val="38272407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2896"/>
        <c:crosses val="autoZero"/>
        <c:auto val="1"/>
        <c:lblAlgn val="ctr"/>
        <c:lblOffset val="100"/>
        <c:noMultiLvlLbl val="0"/>
      </c:catAx>
      <c:valAx>
        <c:axId val="38272289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4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'!$G$298</c:f>
              <c:strCache>
                <c:ptCount val="1"/>
                <c:pt idx="0">
                  <c:v>ROA 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 '!$F$299:$F$314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'!$G$299:$G$314</c:f>
              <c:numCache>
                <c:formatCode>0.0%</c:formatCode>
                <c:ptCount val="16"/>
                <c:pt idx="0">
                  <c:v>5.0473349585858099E-2</c:v>
                </c:pt>
                <c:pt idx="1">
                  <c:v>4.2497204298021146E-2</c:v>
                </c:pt>
                <c:pt idx="2">
                  <c:v>4.1098325123457152E-2</c:v>
                </c:pt>
                <c:pt idx="3">
                  <c:v>1.2143028133576667E-2</c:v>
                </c:pt>
                <c:pt idx="4">
                  <c:v>2.960242895773485E-2</c:v>
                </c:pt>
                <c:pt idx="5">
                  <c:v>2.4890661120204056E-2</c:v>
                </c:pt>
                <c:pt idx="6">
                  <c:v>-5.6568208644723728E-2</c:v>
                </c:pt>
                <c:pt idx="7">
                  <c:v>3.7769036842506695E-2</c:v>
                </c:pt>
                <c:pt idx="8">
                  <c:v>5.1531807854665594E-2</c:v>
                </c:pt>
                <c:pt idx="9">
                  <c:v>3.9954661751913458E-2</c:v>
                </c:pt>
                <c:pt idx="10">
                  <c:v>4.1126561748782452E-2</c:v>
                </c:pt>
                <c:pt idx="11">
                  <c:v>1.4979024081209519E-2</c:v>
                </c:pt>
                <c:pt idx="12">
                  <c:v>2.6961333974024539E-2</c:v>
                </c:pt>
                <c:pt idx="13">
                  <c:v>2.9095217443588738E-2</c:v>
                </c:pt>
                <c:pt idx="14">
                  <c:v>-4.3562027851562352E-3</c:v>
                </c:pt>
                <c:pt idx="15">
                  <c:v>3.512453050440744E-2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4-403D-B68E-87D9B75A71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2727600"/>
        <c:axId val="382723680"/>
      </c:barChart>
      <c:catAx>
        <c:axId val="38272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3680"/>
        <c:crosses val="autoZero"/>
        <c:auto val="1"/>
        <c:lblAlgn val="ctr"/>
        <c:lblOffset val="100"/>
        <c:noMultiLvlLbl val="0"/>
      </c:catAx>
      <c:valAx>
        <c:axId val="38272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>
                <a:latin typeface="Arial" pitchFamily="34" charset="0"/>
                <a:cs typeface="Arial" pitchFamily="34" charset="0"/>
              </a:defRPr>
            </a:pPr>
            <a:r>
              <a:rPr lang="en-ZA" sz="1700">
                <a:latin typeface="Arial" pitchFamily="34" charset="0"/>
                <a:cs typeface="Arial" pitchFamily="34" charset="0"/>
              </a:rPr>
              <a:t>2026 Loan</a:t>
            </a:r>
            <a:r>
              <a:rPr lang="en-ZA" sz="1700" baseline="0">
                <a:latin typeface="Arial" pitchFamily="34" charset="0"/>
                <a:cs typeface="Arial" pitchFamily="34" charset="0"/>
              </a:rPr>
              <a:t> losses</a:t>
            </a:r>
            <a:endParaRPr lang="en-ZA" sz="17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8029196501494713"/>
          <c:y val="3.73963038348321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724110991142829"/>
          <c:y val="6.440955338749986E-2"/>
          <c:w val="0.72695424925332663"/>
          <c:h val="0.72653217506744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'!$H$255</c:f>
              <c:strCache>
                <c:ptCount val="1"/>
                <c:pt idx="0">
                  <c:v>2026 Loan losses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'!$G$256:$G$270</c:f>
              <c:strCache>
                <c:ptCount val="15"/>
                <c:pt idx="0">
                  <c:v>Stanbic</c:v>
                </c:pt>
                <c:pt idx="1">
                  <c:v>Access </c:v>
                </c:pt>
                <c:pt idx="2">
                  <c:v>Bank of China</c:v>
                </c:pt>
                <c:pt idx="3">
                  <c:v>Ecobank</c:v>
                </c:pt>
                <c:pt idx="4">
                  <c:v>First Alliance </c:v>
                </c:pt>
                <c:pt idx="5">
                  <c:v>Indo Zambia Bank</c:v>
                </c:pt>
                <c:pt idx="6">
                  <c:v>UBA</c:v>
                </c:pt>
                <c:pt idx="7">
                  <c:v>AB Bank</c:v>
                </c:pt>
                <c:pt idx="8">
                  <c:v>ZICB </c:v>
                </c:pt>
                <c:pt idx="9">
                  <c:v>StanChart</c:v>
                </c:pt>
                <c:pt idx="10">
                  <c:v>Citibank</c:v>
                </c:pt>
                <c:pt idx="11">
                  <c:v>FNB</c:v>
                </c:pt>
                <c:pt idx="12">
                  <c:v>First Capital Bank</c:v>
                </c:pt>
                <c:pt idx="13">
                  <c:v>Absa</c:v>
                </c:pt>
                <c:pt idx="14">
                  <c:v>ZANACO</c:v>
                </c:pt>
              </c:strCache>
            </c:strRef>
          </c:cat>
          <c:val>
            <c:numRef>
              <c:f>'Other data '!$H$256:$H$270</c:f>
              <c:numCache>
                <c:formatCode>_(* #,##0_);_(* \(#,##0\);_(* "-"??_);_(@_)</c:formatCode>
                <c:ptCount val="15"/>
                <c:pt idx="0">
                  <c:v>37.076999999999998</c:v>
                </c:pt>
                <c:pt idx="1">
                  <c:v>-37.143999999999998</c:v>
                </c:pt>
                <c:pt idx="2">
                  <c:v>-11.068</c:v>
                </c:pt>
                <c:pt idx="3">
                  <c:v>-5.1959999999999997</c:v>
                </c:pt>
                <c:pt idx="4">
                  <c:v>-0.93200000000000005</c:v>
                </c:pt>
                <c:pt idx="5">
                  <c:v>0</c:v>
                </c:pt>
                <c:pt idx="6">
                  <c:v>-0.314</c:v>
                </c:pt>
                <c:pt idx="7">
                  <c:v>5.8819999999999997</c:v>
                </c:pt>
                <c:pt idx="8">
                  <c:v>5.9740000000000002</c:v>
                </c:pt>
                <c:pt idx="9">
                  <c:v>2.5310000000000001</c:v>
                </c:pt>
                <c:pt idx="10">
                  <c:v>12.994999999999999</c:v>
                </c:pt>
                <c:pt idx="11">
                  <c:v>33.942999999999998</c:v>
                </c:pt>
                <c:pt idx="12">
                  <c:v>12.01</c:v>
                </c:pt>
                <c:pt idx="13">
                  <c:v>98.156000000000006</c:v>
                </c:pt>
                <c:pt idx="14">
                  <c:v>100.851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2-4ED7-92A9-EDAC2DA90D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82724464"/>
        <c:axId val="382722504"/>
      </c:barChart>
      <c:catAx>
        <c:axId val="382724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700" baseline="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2722504"/>
        <c:crosses val="autoZero"/>
        <c:auto val="1"/>
        <c:lblAlgn val="ctr"/>
        <c:lblOffset val="100"/>
        <c:noMultiLvlLbl val="0"/>
      </c:catAx>
      <c:valAx>
        <c:axId val="382722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Arial" pitchFamily="34" charset="0"/>
                    <a:cs typeface="Arial" pitchFamily="34" charset="0"/>
                  </a:defRPr>
                </a:pPr>
                <a:r>
                  <a:rPr lang="en-ZA" sz="1400" b="0">
                    <a:latin typeface="Arial" pitchFamily="34" charset="0"/>
                    <a:cs typeface="Arial" pitchFamily="34" charset="0"/>
                  </a:rPr>
                  <a:t>K'Million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13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8272446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2026 Loans</a:t>
            </a:r>
            <a:r>
              <a:rPr lang="en-GB" baseline="0"/>
              <a:t> losses</a:t>
            </a:r>
            <a:r>
              <a:rPr lang="en-GB"/>
              <a:t> as % of loans and advances</a:t>
            </a:r>
          </a:p>
        </c:rich>
      </c:tx>
      <c:layout>
        <c:manualLayout>
          <c:xMode val="edge"/>
          <c:yMode val="edge"/>
          <c:x val="0.26266086503055708"/>
          <c:y val="3.41592365857194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'!$B$277</c:f>
              <c:strCache>
                <c:ptCount val="1"/>
                <c:pt idx="0">
                  <c:v>2026 Loans and advances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'!$A$278:$A$293</c:f>
              <c:strCache>
                <c:ptCount val="16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First Capital Bank</c:v>
                </c:pt>
                <c:pt idx="7">
                  <c:v>Ecobank</c:v>
                </c:pt>
                <c:pt idx="8">
                  <c:v>StanChart</c:v>
                </c:pt>
                <c:pt idx="9">
                  <c:v>UBA</c:v>
                </c:pt>
                <c:pt idx="10">
                  <c:v>ZICB</c:v>
                </c:pt>
                <c:pt idx="11">
                  <c:v>Citibank</c:v>
                </c:pt>
                <c:pt idx="12">
                  <c:v>AB Bank</c:v>
                </c:pt>
                <c:pt idx="13">
                  <c:v>Bank of China</c:v>
                </c:pt>
                <c:pt idx="14">
                  <c:v>First Alliance 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'!$B$278:$B$293</c:f>
              <c:numCache>
                <c:formatCode>_(* #,##0_);_(* \(#,##0\);_(* "-"??_);_(@_)</c:formatCode>
                <c:ptCount val="16"/>
                <c:pt idx="0">
                  <c:v>20066.580000000002</c:v>
                </c:pt>
                <c:pt idx="1">
                  <c:v>17768.181</c:v>
                </c:pt>
                <c:pt idx="2">
                  <c:v>15719.255999999999</c:v>
                </c:pt>
                <c:pt idx="3">
                  <c:v>11099.536</c:v>
                </c:pt>
                <c:pt idx="4">
                  <c:v>10917.111000000001</c:v>
                </c:pt>
                <c:pt idx="5">
                  <c:v>9384.9069999999992</c:v>
                </c:pt>
                <c:pt idx="6">
                  <c:v>3146.4920000000002</c:v>
                </c:pt>
                <c:pt idx="7">
                  <c:v>2544.3290000000002</c:v>
                </c:pt>
                <c:pt idx="8">
                  <c:v>2387.0419999999999</c:v>
                </c:pt>
                <c:pt idx="9">
                  <c:v>2138.0819999999999</c:v>
                </c:pt>
                <c:pt idx="10">
                  <c:v>1667.643</c:v>
                </c:pt>
                <c:pt idx="11">
                  <c:v>1273.2090000000001</c:v>
                </c:pt>
                <c:pt idx="12">
                  <c:v>545.73500000000001</c:v>
                </c:pt>
                <c:pt idx="13">
                  <c:v>372.25299999999999</c:v>
                </c:pt>
                <c:pt idx="14">
                  <c:v>209.16200000000001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1-4453-A56C-58D1412AF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382726032"/>
        <c:axId val="382729560"/>
      </c:barChart>
      <c:lineChart>
        <c:grouping val="standard"/>
        <c:varyColors val="0"/>
        <c:ser>
          <c:idx val="1"/>
          <c:order val="1"/>
          <c:tx>
            <c:strRef>
              <c:f>'Other data '!$C$277</c:f>
              <c:strCache>
                <c:ptCount val="1"/>
                <c:pt idx="0">
                  <c:v>2026 loan losses as % of loans and advances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'!$A$278:$A$293</c:f>
              <c:strCache>
                <c:ptCount val="16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First Capital Bank</c:v>
                </c:pt>
                <c:pt idx="7">
                  <c:v>Ecobank</c:v>
                </c:pt>
                <c:pt idx="8">
                  <c:v>StanChart</c:v>
                </c:pt>
                <c:pt idx="9">
                  <c:v>UBA</c:v>
                </c:pt>
                <c:pt idx="10">
                  <c:v>ZICB</c:v>
                </c:pt>
                <c:pt idx="11">
                  <c:v>Citibank</c:v>
                </c:pt>
                <c:pt idx="12">
                  <c:v>AB Bank</c:v>
                </c:pt>
                <c:pt idx="13">
                  <c:v>Bank of China</c:v>
                </c:pt>
                <c:pt idx="14">
                  <c:v>First Alliance </c:v>
                </c:pt>
                <c:pt idx="15">
                  <c:v>Industry average</c:v>
                </c:pt>
              </c:strCache>
            </c:strRef>
          </c:cat>
          <c:val>
            <c:numRef>
              <c:f>'Other data '!$C$278:$C$293</c:f>
              <c:numCache>
                <c:formatCode>0.0%</c:formatCode>
                <c:ptCount val="16"/>
                <c:pt idx="0">
                  <c:v>1.0051638096775834E-2</c:v>
                </c:pt>
                <c:pt idx="1">
                  <c:v>4.1734153878779153E-3</c:v>
                </c:pt>
                <c:pt idx="2">
                  <c:v>1.2488631777483616E-2</c:v>
                </c:pt>
                <c:pt idx="3">
                  <c:v>6.1161115203374264E-3</c:v>
                </c:pt>
                <c:pt idx="4">
                  <c:v>0</c:v>
                </c:pt>
                <c:pt idx="5">
                  <c:v>-7.9156884559431432E-3</c:v>
                </c:pt>
                <c:pt idx="6">
                  <c:v>7.6338983223221291E-3</c:v>
                </c:pt>
                <c:pt idx="7">
                  <c:v>-4.084377452758664E-3</c:v>
                </c:pt>
                <c:pt idx="8">
                  <c:v>2.1206162271128872E-3</c:v>
                </c:pt>
                <c:pt idx="9" formatCode="0%">
                  <c:v>-2.9372119497755465E-4</c:v>
                </c:pt>
                <c:pt idx="10">
                  <c:v>7.1646029755769074E-3</c:v>
                </c:pt>
                <c:pt idx="11">
                  <c:v>2.0412987969767728E-2</c:v>
                </c:pt>
                <c:pt idx="12">
                  <c:v>2.1556249828213327E-2</c:v>
                </c:pt>
                <c:pt idx="13">
                  <c:v>-5.9464933795026501E-2</c:v>
                </c:pt>
                <c:pt idx="14">
                  <c:v>-8.9117526128072982E-3</c:v>
                </c:pt>
                <c:pt idx="15">
                  <c:v>5.1343457754399816E-3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1-4453-A56C-58D1412AF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725248"/>
        <c:axId val="382724856"/>
      </c:lineChart>
      <c:catAx>
        <c:axId val="382726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9560"/>
        <c:crosses val="autoZero"/>
        <c:auto val="1"/>
        <c:lblAlgn val="ctr"/>
        <c:lblOffset val="100"/>
        <c:noMultiLvlLbl val="0"/>
      </c:catAx>
      <c:valAx>
        <c:axId val="38272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6032"/>
        <c:crosses val="autoZero"/>
        <c:crossBetween val="between"/>
        <c:minorUnit val="50"/>
      </c:valAx>
      <c:valAx>
        <c:axId val="3827248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5248"/>
        <c:crosses val="max"/>
        <c:crossBetween val="between"/>
      </c:valAx>
      <c:catAx>
        <c:axId val="38272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2724856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Loan</a:t>
            </a:r>
            <a:r>
              <a:rPr lang="en-US" baseline="0"/>
              <a:t> losses market share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'Other data '!$J$255</c:f>
              <c:strCache>
                <c:ptCount val="1"/>
                <c:pt idx="0">
                  <c:v>2026 Loan losses market share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B-4AE6-8EC4-FF242346F6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4B-4AE6-8EC4-FF242346F6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4B-4AE6-8EC4-FF242346F6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4B-4AE6-8EC4-FF242346F6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4B-4AE6-8EC4-FF242346F6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4B-4AE6-8EC4-FF242346F6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4B-4AE6-8EC4-FF242346F6F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4B-4AE6-8EC4-FF242346F6F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04B-4AE6-8EC4-FF242346F6F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04B-4AE6-8EC4-FF242346F6F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04B-4AE6-8EC4-FF242346F6F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04B-4AE6-8EC4-FF242346F6F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04B-4AE6-8EC4-FF242346F6F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04B-4AE6-8EC4-FF242346F6F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04B-4AE6-8EC4-FF242346F6F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04B-4AE6-8EC4-FF242346F6F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04B-4AE6-8EC4-FF242346F6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'Other data '!$I$256:$I$270</c:f>
              <c:strCache>
                <c:ptCount val="15"/>
                <c:pt idx="0">
                  <c:v>Stanbic</c:v>
                </c:pt>
                <c:pt idx="1">
                  <c:v>Access </c:v>
                </c:pt>
                <c:pt idx="2">
                  <c:v>Bank of China</c:v>
                </c:pt>
                <c:pt idx="3">
                  <c:v>Ecobank</c:v>
                </c:pt>
                <c:pt idx="4">
                  <c:v>First Alliance </c:v>
                </c:pt>
                <c:pt idx="5">
                  <c:v>Indo Zambia Bank</c:v>
                </c:pt>
                <c:pt idx="6">
                  <c:v>UBA</c:v>
                </c:pt>
                <c:pt idx="7">
                  <c:v>AB Bank</c:v>
                </c:pt>
                <c:pt idx="8">
                  <c:v>ZICB </c:v>
                </c:pt>
                <c:pt idx="9">
                  <c:v>StanChart</c:v>
                </c:pt>
                <c:pt idx="10">
                  <c:v>Citibank</c:v>
                </c:pt>
                <c:pt idx="11">
                  <c:v>FNB</c:v>
                </c:pt>
                <c:pt idx="12">
                  <c:v>First Capital Bank</c:v>
                </c:pt>
                <c:pt idx="13">
                  <c:v>Absa</c:v>
                </c:pt>
                <c:pt idx="14">
                  <c:v>ZANACO</c:v>
                </c:pt>
              </c:strCache>
            </c:strRef>
          </c:cat>
          <c:val>
            <c:numRef>
              <c:f>'Other data '!$J$256:$J$270</c:f>
              <c:numCache>
                <c:formatCode>0%</c:formatCode>
                <c:ptCount val="15"/>
                <c:pt idx="0">
                  <c:v>0.1455341196789198</c:v>
                </c:pt>
                <c:pt idx="1">
                  <c:v>-0.14579710713795066</c:v>
                </c:pt>
                <c:pt idx="2">
                  <c:v>-4.3443958157517712E-2</c:v>
                </c:pt>
                <c:pt idx="3">
                  <c:v>-2.0395266225737445E-2</c:v>
                </c:pt>
                <c:pt idx="4">
                  <c:v>-3.6582733106980945E-3</c:v>
                </c:pt>
                <c:pt idx="5">
                  <c:v>0</c:v>
                </c:pt>
                <c:pt idx="6">
                  <c:v>-1.2325083900849804E-3</c:v>
                </c:pt>
                <c:pt idx="7">
                  <c:v>2.3087943791337114E-2</c:v>
                </c:pt>
                <c:pt idx="8">
                  <c:v>2.3449060899260105E-2</c:v>
                </c:pt>
                <c:pt idx="9">
                  <c:v>9.9346456538378508E-3</c:v>
                </c:pt>
                <c:pt idx="10">
                  <c:v>5.1007791494122032E-2</c:v>
                </c:pt>
                <c:pt idx="11">
                  <c:v>0.1332325868938041</c:v>
                </c:pt>
                <c:pt idx="12">
                  <c:v>4.7141483327772654E-2</c:v>
                </c:pt>
                <c:pt idx="13">
                  <c:v>0.38528055266618261</c:v>
                </c:pt>
                <c:pt idx="14">
                  <c:v>0.39585892881675272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704B-4AE6-8EC4-FF242346F6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30 June 2026 Loans to Deposits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'!$G$80</c:f>
              <c:strCache>
                <c:ptCount val="1"/>
                <c:pt idx="0">
                  <c:v>30 June 2026 Loans to Deposits ratio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 '!$F$81:$F$96</c:f>
              <c:strCache>
                <c:ptCount val="16"/>
                <c:pt idx="0">
                  <c:v> ZANACO </c:v>
                </c:pt>
                <c:pt idx="1">
                  <c:v> Stanbic </c:v>
                </c:pt>
                <c:pt idx="2">
                  <c:v> Absa </c:v>
                </c:pt>
                <c:pt idx="3">
                  <c:v> Access Bank </c:v>
                </c:pt>
                <c:pt idx="4">
                  <c:v> FNB </c:v>
                </c:pt>
                <c:pt idx="5">
                  <c:v> Indo Zambia Bank </c:v>
                </c:pt>
                <c:pt idx="6">
                  <c:v> StanChart </c:v>
                </c:pt>
                <c:pt idx="7">
                  <c:v> Bank of China </c:v>
                </c:pt>
                <c:pt idx="8">
                  <c:v> Citibank </c:v>
                </c:pt>
                <c:pt idx="9">
                  <c:v> Ecobank </c:v>
                </c:pt>
                <c:pt idx="10">
                  <c:v> First Capital Bank </c:v>
                </c:pt>
                <c:pt idx="11">
                  <c:v> ZICB  </c:v>
                </c:pt>
                <c:pt idx="12">
                  <c:v> UBA </c:v>
                </c:pt>
                <c:pt idx="13">
                  <c:v> First Alliance </c:v>
                </c:pt>
                <c:pt idx="14">
                  <c:v> AB Bank </c:v>
                </c:pt>
                <c:pt idx="15">
                  <c:v>Market average</c:v>
                </c:pt>
              </c:strCache>
            </c:strRef>
          </c:cat>
          <c:val>
            <c:numRef>
              <c:f>'Other data '!$G$81:$G$96</c:f>
              <c:numCache>
                <c:formatCode>0.0%</c:formatCode>
                <c:ptCount val="16"/>
                <c:pt idx="0">
                  <c:v>0.4976965643708966</c:v>
                </c:pt>
                <c:pt idx="1">
                  <c:v>0.44460165431267346</c:v>
                </c:pt>
                <c:pt idx="2">
                  <c:v>0.62621847486115778</c:v>
                </c:pt>
                <c:pt idx="3">
                  <c:v>0.42778504383939897</c:v>
                </c:pt>
                <c:pt idx="4">
                  <c:v>0.51264285551975008</c:v>
                </c:pt>
                <c:pt idx="5">
                  <c:v>0.51712239400460547</c:v>
                </c:pt>
                <c:pt idx="6">
                  <c:v>0.20403500108853792</c:v>
                </c:pt>
                <c:pt idx="7">
                  <c:v>5.1878061268716018E-2</c:v>
                </c:pt>
                <c:pt idx="8">
                  <c:v>0.17768862396122251</c:v>
                </c:pt>
                <c:pt idx="9">
                  <c:v>0.37453246536648288</c:v>
                </c:pt>
                <c:pt idx="10">
                  <c:v>0.51598863690591668</c:v>
                </c:pt>
                <c:pt idx="11">
                  <c:v>0.33755352066976207</c:v>
                </c:pt>
                <c:pt idx="12">
                  <c:v>0.4513082794373427</c:v>
                </c:pt>
                <c:pt idx="13">
                  <c:v>0.1947390423094362</c:v>
                </c:pt>
                <c:pt idx="14">
                  <c:v>0.77930414045709961</c:v>
                </c:pt>
                <c:pt idx="15" formatCode="0%">
                  <c:v>0.45012712592493143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B-4750-93E6-E2B16E5215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82726816"/>
        <c:axId val="382727208"/>
      </c:barChart>
      <c:catAx>
        <c:axId val="38272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7208"/>
        <c:crosses val="autoZero"/>
        <c:auto val="1"/>
        <c:lblAlgn val="ctr"/>
        <c:lblOffset val="100"/>
        <c:noMultiLvlLbl val="0"/>
      </c:catAx>
      <c:valAx>
        <c:axId val="3827272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72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'!$F$255</c:f>
              <c:strCache>
                <c:ptCount val="1"/>
                <c:pt idx="0">
                  <c:v>2026 Total impairment charges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 '!$E$256:$E$270</c:f>
              <c:strCache>
                <c:ptCount val="15"/>
                <c:pt idx="0">
                  <c:v>Stanbic</c:v>
                </c:pt>
                <c:pt idx="1">
                  <c:v>Access </c:v>
                </c:pt>
                <c:pt idx="2">
                  <c:v>Bank of China</c:v>
                </c:pt>
                <c:pt idx="3">
                  <c:v>Ecobank</c:v>
                </c:pt>
                <c:pt idx="4">
                  <c:v>StanChart</c:v>
                </c:pt>
                <c:pt idx="5">
                  <c:v>First Alliance </c:v>
                </c:pt>
                <c:pt idx="6">
                  <c:v>Indo Zambia Bank</c:v>
                </c:pt>
                <c:pt idx="7">
                  <c:v>UBA</c:v>
                </c:pt>
                <c:pt idx="8">
                  <c:v>AB Bank</c:v>
                </c:pt>
                <c:pt idx="9">
                  <c:v>ZICB </c:v>
                </c:pt>
                <c:pt idx="10">
                  <c:v>FNB</c:v>
                </c:pt>
                <c:pt idx="11">
                  <c:v>First Capital Bank</c:v>
                </c:pt>
                <c:pt idx="12">
                  <c:v>Citibank</c:v>
                </c:pt>
                <c:pt idx="13">
                  <c:v>Absa</c:v>
                </c:pt>
                <c:pt idx="14">
                  <c:v>ZANACO</c:v>
                </c:pt>
              </c:strCache>
            </c:strRef>
          </c:cat>
          <c:val>
            <c:numRef>
              <c:f>'Other data '!$F$256:$F$270</c:f>
              <c:numCache>
                <c:formatCode>_(* #,##0_);_(* \(#,##0\);_(* "-"??_);_(@_)</c:formatCode>
                <c:ptCount val="15"/>
                <c:pt idx="0">
                  <c:v>37.076999999999998</c:v>
                </c:pt>
                <c:pt idx="1">
                  <c:v>-37.143999999999998</c:v>
                </c:pt>
                <c:pt idx="2">
                  <c:v>-14.847</c:v>
                </c:pt>
                <c:pt idx="3">
                  <c:v>-5.1959999999999997</c:v>
                </c:pt>
                <c:pt idx="4">
                  <c:v>-21.251000000000001</c:v>
                </c:pt>
                <c:pt idx="5">
                  <c:v>-0.93200000000000005</c:v>
                </c:pt>
                <c:pt idx="6">
                  <c:v>2</c:v>
                </c:pt>
                <c:pt idx="7">
                  <c:v>-0.314</c:v>
                </c:pt>
                <c:pt idx="8">
                  <c:v>5.8819999999999997</c:v>
                </c:pt>
                <c:pt idx="9">
                  <c:v>5.9740000000000002</c:v>
                </c:pt>
                <c:pt idx="10">
                  <c:v>33.942999999999998</c:v>
                </c:pt>
                <c:pt idx="11">
                  <c:v>10.210000000000001</c:v>
                </c:pt>
                <c:pt idx="12">
                  <c:v>62.896000000000001</c:v>
                </c:pt>
                <c:pt idx="13">
                  <c:v>98.156000000000006</c:v>
                </c:pt>
                <c:pt idx="14">
                  <c:v>100.851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E-4278-B5A0-6E0EA68F64E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88002991"/>
        <c:axId val="288003823"/>
      </c:barChart>
      <c:catAx>
        <c:axId val="28800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288003823"/>
        <c:crosses val="autoZero"/>
        <c:auto val="1"/>
        <c:lblAlgn val="ctr"/>
        <c:lblOffset val="100"/>
        <c:noMultiLvlLbl val="0"/>
      </c:catAx>
      <c:valAx>
        <c:axId val="288003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288002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30</a:t>
            </a:r>
            <a:r>
              <a:rPr lang="en-US" baseline="0"/>
              <a:t> June </a:t>
            </a:r>
            <a:r>
              <a:rPr lang="en-US"/>
              <a:t>2026</a:t>
            </a:r>
            <a:r>
              <a:rPr lang="en-US" baseline="0"/>
              <a:t> </a:t>
            </a:r>
            <a:r>
              <a:rPr lang="en-US"/>
              <a:t>YTD Foreign exchange income K` Millions</a:t>
            </a:r>
          </a:p>
        </c:rich>
      </c:tx>
      <c:layout>
        <c:manualLayout>
          <c:xMode val="edge"/>
          <c:yMode val="edge"/>
          <c:x val="0.24546594266296481"/>
          <c:y val="1.4430014430014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28279941034768"/>
          <c:y val="9.2267521591324925E-2"/>
          <c:w val="0.85978873788036769"/>
          <c:h val="0.684502505368645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'Other data '!$B$140</c:f>
              <c:strCache>
                <c:ptCount val="1"/>
                <c:pt idx="0">
                  <c:v>2026 Total Foreign exchange income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'!$A$141:$A$155</c:f>
              <c:strCache>
                <c:ptCount val="15"/>
                <c:pt idx="0">
                  <c:v>ZANACO</c:v>
                </c:pt>
                <c:pt idx="1">
                  <c:v>Access Bank</c:v>
                </c:pt>
                <c:pt idx="2">
                  <c:v>Absa</c:v>
                </c:pt>
                <c:pt idx="3">
                  <c:v>Stanbic</c:v>
                </c:pt>
                <c:pt idx="4">
                  <c:v>FNB</c:v>
                </c:pt>
                <c:pt idx="5">
                  <c:v>Indo Zambia Bank</c:v>
                </c:pt>
                <c:pt idx="6">
                  <c:v>StanChart</c:v>
                </c:pt>
                <c:pt idx="7">
                  <c:v>Citibank</c:v>
                </c:pt>
                <c:pt idx="8">
                  <c:v>Ecobank</c:v>
                </c:pt>
                <c:pt idx="9">
                  <c:v>First Capital Bank</c:v>
                </c:pt>
                <c:pt idx="10">
                  <c:v>ZICB </c:v>
                </c:pt>
                <c:pt idx="11">
                  <c:v>UBA</c:v>
                </c:pt>
                <c:pt idx="12">
                  <c:v>First Alliance </c:v>
                </c:pt>
                <c:pt idx="13">
                  <c:v>Bank of China</c:v>
                </c:pt>
                <c:pt idx="14">
                  <c:v>AB Bank</c:v>
                </c:pt>
              </c:strCache>
            </c:strRef>
          </c:cat>
          <c:val>
            <c:numRef>
              <c:f>'Other data '!$B$141:$B$155</c:f>
              <c:numCache>
                <c:formatCode>_(* #,##0_);_(* \(#,##0\);_(* "-"??_);_(@_)</c:formatCode>
                <c:ptCount val="15"/>
                <c:pt idx="0">
                  <c:v>579.04300000000001</c:v>
                </c:pt>
                <c:pt idx="1">
                  <c:v>577.48699999999997</c:v>
                </c:pt>
                <c:pt idx="2">
                  <c:v>533.43499999999995</c:v>
                </c:pt>
                <c:pt idx="3">
                  <c:v>465.78800000000001</c:v>
                </c:pt>
                <c:pt idx="4">
                  <c:v>305.23599999999999</c:v>
                </c:pt>
                <c:pt idx="5">
                  <c:v>178.40199999999999</c:v>
                </c:pt>
                <c:pt idx="6">
                  <c:v>169.18600000000001</c:v>
                </c:pt>
                <c:pt idx="7">
                  <c:v>92.316000000000003</c:v>
                </c:pt>
                <c:pt idx="8">
                  <c:v>86.018000000000001</c:v>
                </c:pt>
                <c:pt idx="9">
                  <c:v>71.424999999999997</c:v>
                </c:pt>
                <c:pt idx="10">
                  <c:v>43.09</c:v>
                </c:pt>
                <c:pt idx="11">
                  <c:v>27.221</c:v>
                </c:pt>
                <c:pt idx="12">
                  <c:v>16.501999999999999</c:v>
                </c:pt>
                <c:pt idx="13">
                  <c:v>12.157</c:v>
                </c:pt>
                <c:pt idx="14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9-45BF-A398-F9C0A06262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7850592"/>
        <c:axId val="377844712"/>
      </c:barChart>
      <c:catAx>
        <c:axId val="377850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aseline="0"/>
            </a:pPr>
            <a:endParaRPr lang="en-ZM"/>
          </a:p>
        </c:txPr>
        <c:crossAx val="377844712"/>
        <c:crosses val="autoZero"/>
        <c:auto val="1"/>
        <c:lblAlgn val="ctr"/>
        <c:lblOffset val="100"/>
        <c:noMultiLvlLbl val="0"/>
      </c:catAx>
      <c:valAx>
        <c:axId val="377844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ZA"/>
                  <a:t>K'Million</a:t>
                </a:r>
              </a:p>
            </c:rich>
          </c:tx>
          <c:overlay val="0"/>
        </c:title>
        <c:numFmt formatCode="#,##0;[Red]\-#,##0\ " sourceLinked="0"/>
        <c:majorTickMark val="out"/>
        <c:minorTickMark val="none"/>
        <c:tickLblPos val="nextTo"/>
        <c:crossAx val="377850592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>
        <a:lumMod val="85000"/>
      </a:sysClr>
    </a:solidFill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ZM"/>
    </a:p>
  </c:txPr>
  <c:printSettings>
    <c:headerFooter/>
    <c:pageMargins b="0.75000000000001321" l="0.70000000000000062" r="0.70000000000000062" t="0.7500000000000132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2026 Composite interest rate rate on loans </a:t>
            </a:r>
            <a:r>
              <a:rPr lang="en-GB" baseline="0"/>
              <a:t>and advances %</a:t>
            </a:r>
            <a:endParaRPr lang="en-GB"/>
          </a:p>
        </c:rich>
      </c:tx>
      <c:layout>
        <c:manualLayout>
          <c:xMode val="edge"/>
          <c:yMode val="edge"/>
          <c:x val="9.5822998687664335E-2"/>
          <c:y val="2.415931758530191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'!$B$392</c:f>
              <c:strCache>
                <c:ptCount val="1"/>
                <c:pt idx="0">
                  <c:v>Loans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'!$A$393:$A$408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'!$B$393:$B$408</c:f>
              <c:numCache>
                <c:formatCode>_(* #,##0_);_(* \(#,##0\);_(* "-"??_);_(@_)</c:formatCode>
                <c:ptCount val="16"/>
                <c:pt idx="0">
                  <c:v>545.73500000000001</c:v>
                </c:pt>
                <c:pt idx="1">
                  <c:v>15719.255999999999</c:v>
                </c:pt>
                <c:pt idx="2">
                  <c:v>9384.9069999999992</c:v>
                </c:pt>
                <c:pt idx="3">
                  <c:v>372.25299999999999</c:v>
                </c:pt>
                <c:pt idx="4">
                  <c:v>1273.2090000000001</c:v>
                </c:pt>
                <c:pt idx="5">
                  <c:v>2544.3290000000002</c:v>
                </c:pt>
                <c:pt idx="6">
                  <c:v>209.16200000000001</c:v>
                </c:pt>
                <c:pt idx="7">
                  <c:v>3146.4920000000002</c:v>
                </c:pt>
                <c:pt idx="8">
                  <c:v>11099.536</c:v>
                </c:pt>
                <c:pt idx="9">
                  <c:v>10917.111000000001</c:v>
                </c:pt>
                <c:pt idx="10">
                  <c:v>17768.181</c:v>
                </c:pt>
                <c:pt idx="11">
                  <c:v>2387.0419999999999</c:v>
                </c:pt>
                <c:pt idx="12">
                  <c:v>2138.0819999999999</c:v>
                </c:pt>
                <c:pt idx="13">
                  <c:v>20066.580000000002</c:v>
                </c:pt>
                <c:pt idx="14">
                  <c:v>1667.643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2-4FA9-9115-AF4D66690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383556944"/>
        <c:axId val="383551456"/>
      </c:barChart>
      <c:lineChart>
        <c:grouping val="standard"/>
        <c:varyColors val="0"/>
        <c:ser>
          <c:idx val="1"/>
          <c:order val="1"/>
          <c:tx>
            <c:strRef>
              <c:f>'Other data '!$C$392</c:f>
              <c:strCache>
                <c:ptCount val="1"/>
                <c:pt idx="0">
                  <c:v>Composite interest rate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'!$A$393:$A$408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'!$C$393:$C$408</c:f>
              <c:numCache>
                <c:formatCode>0.0%</c:formatCode>
                <c:ptCount val="16"/>
                <c:pt idx="0">
                  <c:v>0.6445184721729017</c:v>
                </c:pt>
                <c:pt idx="1">
                  <c:v>0.15309629350884382</c:v>
                </c:pt>
                <c:pt idx="2">
                  <c:v>0.17414393995365285</c:v>
                </c:pt>
                <c:pt idx="3">
                  <c:v>0.10078004326097879</c:v>
                </c:pt>
                <c:pt idx="4">
                  <c:v>0.20832247030744963</c:v>
                </c:pt>
                <c:pt idx="5">
                  <c:v>0.15628090176766141</c:v>
                </c:pt>
                <c:pt idx="6">
                  <c:v>0.1810332917237284</c:v>
                </c:pt>
                <c:pt idx="7">
                  <c:v>0.12941921472191781</c:v>
                </c:pt>
                <c:pt idx="8">
                  <c:v>0.18403902734349417</c:v>
                </c:pt>
                <c:pt idx="9">
                  <c:v>0.17045261229867179</c:v>
                </c:pt>
                <c:pt idx="10">
                  <c:v>0.1688956732043117</c:v>
                </c:pt>
                <c:pt idx="11">
                  <c:v>0.20860409796396578</c:v>
                </c:pt>
                <c:pt idx="12">
                  <c:v>0.13651677152009556</c:v>
                </c:pt>
                <c:pt idx="13">
                  <c:v>0.16413656310034469</c:v>
                </c:pt>
                <c:pt idx="14">
                  <c:v>0.17771736911330008</c:v>
                </c:pt>
                <c:pt idx="15">
                  <c:v>0.16907685634767283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2-4FA9-9115-AF4D66690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49888"/>
        <c:axId val="383552240"/>
      </c:lineChart>
      <c:catAx>
        <c:axId val="38355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1456"/>
        <c:crosses val="autoZero"/>
        <c:auto val="1"/>
        <c:lblAlgn val="ctr"/>
        <c:lblOffset val="100"/>
        <c:noMultiLvlLbl val="0"/>
      </c:catAx>
      <c:valAx>
        <c:axId val="38355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6944"/>
        <c:crosses val="autoZero"/>
        <c:crossBetween val="between"/>
        <c:minorUnit val="50"/>
      </c:valAx>
      <c:valAx>
        <c:axId val="383552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49888"/>
        <c:crosses val="max"/>
        <c:crossBetween val="between"/>
      </c:valAx>
      <c:catAx>
        <c:axId val="3835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552240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2026 Composite interest rate on deposits % </a:t>
            </a:r>
          </a:p>
        </c:rich>
      </c:tx>
      <c:layout>
        <c:manualLayout>
          <c:xMode val="edge"/>
          <c:yMode val="edge"/>
          <c:x val="0.26266086503055708"/>
          <c:y val="3.41592365857194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'!$B$414</c:f>
              <c:strCache>
                <c:ptCount val="1"/>
                <c:pt idx="0">
                  <c:v>2026 Total deposits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'!$A$415:$A$430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avrge</c:v>
                </c:pt>
              </c:strCache>
            </c:strRef>
          </c:cat>
          <c:val>
            <c:numRef>
              <c:f>'Other data '!$B$415:$B$430</c:f>
              <c:numCache>
                <c:formatCode>_(* #,##0_);_(* \(#,##0\);_(* "-"??_);_(@_)</c:formatCode>
                <c:ptCount val="16"/>
                <c:pt idx="0">
                  <c:v>700.28499999999997</c:v>
                </c:pt>
                <c:pt idx="1">
                  <c:v>25101.871999999999</c:v>
                </c:pt>
                <c:pt idx="2">
                  <c:v>21938.370999999999</c:v>
                </c:pt>
                <c:pt idx="3">
                  <c:v>7175.5379999999996</c:v>
                </c:pt>
                <c:pt idx="4">
                  <c:v>7165.3940000000002</c:v>
                </c:pt>
                <c:pt idx="5">
                  <c:v>6793.3469999999998</c:v>
                </c:pt>
                <c:pt idx="6">
                  <c:v>1074.0630000000001</c:v>
                </c:pt>
                <c:pt idx="7">
                  <c:v>6097.9870000000001</c:v>
                </c:pt>
                <c:pt idx="8">
                  <c:v>21651.596000000001</c:v>
                </c:pt>
                <c:pt idx="9">
                  <c:v>21111.271000000001</c:v>
                </c:pt>
                <c:pt idx="10">
                  <c:v>39964.271000000001</c:v>
                </c:pt>
                <c:pt idx="11">
                  <c:v>11699.179</c:v>
                </c:pt>
                <c:pt idx="12">
                  <c:v>4737.5200000000004</c:v>
                </c:pt>
                <c:pt idx="13">
                  <c:v>40318.904000000002</c:v>
                </c:pt>
                <c:pt idx="14">
                  <c:v>4940.3810000000003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8-44DD-8B7F-8789C9E0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383550280"/>
        <c:axId val="383554200"/>
      </c:barChart>
      <c:lineChart>
        <c:grouping val="standard"/>
        <c:varyColors val="0"/>
        <c:ser>
          <c:idx val="1"/>
          <c:order val="1"/>
          <c:tx>
            <c:strRef>
              <c:f>'Other data '!$C$414</c:f>
              <c:strCache>
                <c:ptCount val="1"/>
                <c:pt idx="0">
                  <c:v>2026 Composite interest rate on deposits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'!$A$415:$A$430</c:f>
              <c:strCache>
                <c:ptCount val="16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avrge</c:v>
                </c:pt>
              </c:strCache>
            </c:strRef>
          </c:cat>
          <c:val>
            <c:numRef>
              <c:f>'Other data '!$C$415:$C$430</c:f>
              <c:numCache>
                <c:formatCode>0.0%</c:formatCode>
                <c:ptCount val="16"/>
                <c:pt idx="0">
                  <c:v>9.6414986217538953E-2</c:v>
                </c:pt>
                <c:pt idx="1">
                  <c:v>1.7729356088403068E-2</c:v>
                </c:pt>
                <c:pt idx="2">
                  <c:v>5.8513003039771957E-2</c:v>
                </c:pt>
                <c:pt idx="3">
                  <c:v>2.92023790171139E-3</c:v>
                </c:pt>
                <c:pt idx="4">
                  <c:v>2.585358349816937E-2</c:v>
                </c:pt>
                <c:pt idx="5">
                  <c:v>6.1143072182257785E-2</c:v>
                </c:pt>
                <c:pt idx="6">
                  <c:v>7.1224683493965046E-2</c:v>
                </c:pt>
                <c:pt idx="7">
                  <c:v>2.968211755468211E-2</c:v>
                </c:pt>
                <c:pt idx="8">
                  <c:v>2.2895427706341592E-2</c:v>
                </c:pt>
                <c:pt idx="9">
                  <c:v>3.9407956586695249E-2</c:v>
                </c:pt>
                <c:pt idx="10">
                  <c:v>1.4151074508213006E-2</c:v>
                </c:pt>
                <c:pt idx="11">
                  <c:v>1.6392599837026164E-2</c:v>
                </c:pt>
                <c:pt idx="12">
                  <c:v>5.3349793682403987E-2</c:v>
                </c:pt>
                <c:pt idx="13">
                  <c:v>3.323485147978561E-2</c:v>
                </c:pt>
                <c:pt idx="14">
                  <c:v>7.441539329236202E-2</c:v>
                </c:pt>
                <c:pt idx="15">
                  <c:v>3.0427745554738189E-2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8-44DD-8B7F-8789C9E0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53808"/>
        <c:axId val="383553416"/>
      </c:lineChart>
      <c:catAx>
        <c:axId val="383550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4200"/>
        <c:crosses val="autoZero"/>
        <c:auto val="1"/>
        <c:lblAlgn val="ctr"/>
        <c:lblOffset val="100"/>
        <c:noMultiLvlLbl val="0"/>
      </c:catAx>
      <c:valAx>
        <c:axId val="38355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0280"/>
        <c:crosses val="autoZero"/>
        <c:crossBetween val="between"/>
        <c:minorUnit val="50"/>
      </c:valAx>
      <c:valAx>
        <c:axId val="3835534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3808"/>
        <c:crosses val="max"/>
        <c:crossBetween val="between"/>
      </c:valAx>
      <c:catAx>
        <c:axId val="383553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553416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NIM %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'!$B$199</c:f>
              <c:strCache>
                <c:ptCount val="1"/>
                <c:pt idx="0">
                  <c:v>2026 NIM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'!$A$200:$A$215</c:f>
              <c:strCache>
                <c:ptCount val="16"/>
                <c:pt idx="0">
                  <c:v>AB Bank</c:v>
                </c:pt>
                <c:pt idx="1">
                  <c:v>FNB</c:v>
                </c:pt>
                <c:pt idx="2">
                  <c:v>Absa  </c:v>
                </c:pt>
                <c:pt idx="3">
                  <c:v>ZANACO</c:v>
                </c:pt>
                <c:pt idx="4">
                  <c:v>Stanbic</c:v>
                </c:pt>
                <c:pt idx="5">
                  <c:v>First Capital Bank</c:v>
                </c:pt>
                <c:pt idx="6">
                  <c:v>Indo Zambia Bank</c:v>
                </c:pt>
                <c:pt idx="7">
                  <c:v>UBA</c:v>
                </c:pt>
                <c:pt idx="8">
                  <c:v>Citibank</c:v>
                </c:pt>
                <c:pt idx="9">
                  <c:v>StanChart</c:v>
                </c:pt>
                <c:pt idx="10">
                  <c:v>Access Bank</c:v>
                </c:pt>
                <c:pt idx="11">
                  <c:v>Ecobank</c:v>
                </c:pt>
                <c:pt idx="12">
                  <c:v>Bank of China</c:v>
                </c:pt>
                <c:pt idx="13">
                  <c:v>First Alliance 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'!$B$200:$B$215</c:f>
              <c:numCache>
                <c:formatCode>0.0%</c:formatCode>
                <c:ptCount val="16"/>
                <c:pt idx="0">
                  <c:v>0.27332454014487167</c:v>
                </c:pt>
                <c:pt idx="1">
                  <c:v>8.8298362976686737E-2</c:v>
                </c:pt>
                <c:pt idx="2">
                  <c:v>7.8201194969785143E-2</c:v>
                </c:pt>
                <c:pt idx="3">
                  <c:v>7.6184389231757063E-2</c:v>
                </c:pt>
                <c:pt idx="4">
                  <c:v>7.5143858747785092E-2</c:v>
                </c:pt>
                <c:pt idx="5">
                  <c:v>7.5129515000364924E-2</c:v>
                </c:pt>
                <c:pt idx="6">
                  <c:v>7.3627078790879499E-2</c:v>
                </c:pt>
                <c:pt idx="7">
                  <c:v>6.3876075632924842E-2</c:v>
                </c:pt>
                <c:pt idx="8">
                  <c:v>5.5428971551049644E-2</c:v>
                </c:pt>
                <c:pt idx="9">
                  <c:v>5.4004930055923578E-2</c:v>
                </c:pt>
                <c:pt idx="10">
                  <c:v>4.7252423241799374E-2</c:v>
                </c:pt>
                <c:pt idx="11">
                  <c:v>4.3720996597507819E-2</c:v>
                </c:pt>
                <c:pt idx="12">
                  <c:v>3.0280753220431594E-2</c:v>
                </c:pt>
                <c:pt idx="13">
                  <c:v>2.4405507098892533E-2</c:v>
                </c:pt>
                <c:pt idx="14">
                  <c:v>2.0590371784722693E-2</c:v>
                </c:pt>
                <c:pt idx="15">
                  <c:v>6.9231237994510073E-2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A-4C7B-9B82-ADE77E35EE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3554592"/>
        <c:axId val="383549496"/>
      </c:barChart>
      <c:catAx>
        <c:axId val="38355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49496"/>
        <c:crosses val="autoZero"/>
        <c:auto val="1"/>
        <c:lblAlgn val="ctr"/>
        <c:lblOffset val="100"/>
        <c:noMultiLvlLbl val="0"/>
      </c:catAx>
      <c:valAx>
        <c:axId val="38354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4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 Capital position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'!$C$316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'!$B$317:$B$331</c:f>
              <c:strCache>
                <c:ptCount val="15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'!$C$317:$C$331</c:f>
              <c:numCache>
                <c:formatCode>_(* #,##0_);_(* \(#,##0\);_(* "-"??_);_(@_)</c:formatCode>
                <c:ptCount val="15"/>
                <c:pt idx="0">
                  <c:v>214.95400000000001</c:v>
                </c:pt>
                <c:pt idx="1">
                  <c:v>6186.35</c:v>
                </c:pt>
                <c:pt idx="2">
                  <c:v>3798.2750000000001</c:v>
                </c:pt>
                <c:pt idx="3">
                  <c:v>1724.2239999999999</c:v>
                </c:pt>
                <c:pt idx="4">
                  <c:v>1632.1179999999999</c:v>
                </c:pt>
                <c:pt idx="5">
                  <c:v>1400.547</c:v>
                </c:pt>
                <c:pt idx="6">
                  <c:v>199.91900000000001</c:v>
                </c:pt>
                <c:pt idx="7">
                  <c:v>928.33900000000006</c:v>
                </c:pt>
                <c:pt idx="8">
                  <c:v>5449.7539999999999</c:v>
                </c:pt>
                <c:pt idx="9">
                  <c:v>4137.9889999999996</c:v>
                </c:pt>
                <c:pt idx="10">
                  <c:v>8584.268</c:v>
                </c:pt>
                <c:pt idx="11">
                  <c:v>1265.9649999999999</c:v>
                </c:pt>
                <c:pt idx="12">
                  <c:v>881.84100000000001</c:v>
                </c:pt>
                <c:pt idx="13">
                  <c:v>7071.451</c:v>
                </c:pt>
                <c:pt idx="14">
                  <c:v>423.71499999999997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A-4D18-A279-0922554C6CB2}"/>
            </c:ext>
          </c:extLst>
        </c:ser>
        <c:ser>
          <c:idx val="1"/>
          <c:order val="1"/>
          <c:tx>
            <c:strRef>
              <c:f>'Other data '!$D$316</c:f>
              <c:strCache>
                <c:ptCount val="1"/>
                <c:pt idx="0">
                  <c:v>Tier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'!$B$317:$B$331</c:f>
              <c:strCache>
                <c:ptCount val="15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'!$D$317:$D$331</c:f>
              <c:numCache>
                <c:formatCode>_(* #,##0_);_(* \(#,##0\);_(* "-"??_);_(@_)</c:formatCode>
                <c:ptCount val="15"/>
                <c:pt idx="0">
                  <c:v>214.95400000000001</c:v>
                </c:pt>
                <c:pt idx="1">
                  <c:v>5825.9470000000001</c:v>
                </c:pt>
                <c:pt idx="2">
                  <c:v>2961.32</c:v>
                </c:pt>
                <c:pt idx="3">
                  <c:v>1724.2239999999999</c:v>
                </c:pt>
                <c:pt idx="4">
                  <c:v>1632.1179999999999</c:v>
                </c:pt>
                <c:pt idx="5">
                  <c:v>1400.547</c:v>
                </c:pt>
                <c:pt idx="6">
                  <c:v>199.91900000000001</c:v>
                </c:pt>
                <c:pt idx="7">
                  <c:v>928.33900000000006</c:v>
                </c:pt>
                <c:pt idx="8">
                  <c:v>5280.9809999999998</c:v>
                </c:pt>
                <c:pt idx="9">
                  <c:v>4050.491</c:v>
                </c:pt>
                <c:pt idx="10">
                  <c:v>8070.9110000000001</c:v>
                </c:pt>
                <c:pt idx="11">
                  <c:v>1265.9649999999999</c:v>
                </c:pt>
                <c:pt idx="12">
                  <c:v>879.78700000000003</c:v>
                </c:pt>
                <c:pt idx="13">
                  <c:v>6846.6109999999999</c:v>
                </c:pt>
                <c:pt idx="14">
                  <c:v>423.71499999999997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A-4D18-A279-0922554C6CB2}"/>
            </c:ext>
          </c:extLst>
        </c:ser>
        <c:ser>
          <c:idx val="2"/>
          <c:order val="2"/>
          <c:tx>
            <c:strRef>
              <c:f>'Other data '!$F$316</c:f>
              <c:strCache>
                <c:ptCount val="1"/>
                <c:pt idx="0">
                  <c:v>Tier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'Other data '!$B$317:$B$331</c:f>
              <c:strCache>
                <c:ptCount val="15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'!$F$317:$F$331</c:f>
              <c:numCache>
                <c:formatCode>_(* #,##0_);_(* \(#,##0\);_(* "-"??_);_(@_)</c:formatCode>
                <c:ptCount val="15"/>
                <c:pt idx="0">
                  <c:v>0</c:v>
                </c:pt>
                <c:pt idx="1">
                  <c:v>360.40300000000002</c:v>
                </c:pt>
                <c:pt idx="2">
                  <c:v>836.95500000000004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168.773</c:v>
                </c:pt>
                <c:pt idx="9">
                  <c:v>87.498000000000005</c:v>
                </c:pt>
                <c:pt idx="10">
                  <c:v>513.35699999999997</c:v>
                </c:pt>
                <c:pt idx="11">
                  <c:v>0</c:v>
                </c:pt>
                <c:pt idx="12">
                  <c:v>2.0539999999999998</c:v>
                </c:pt>
                <c:pt idx="13">
                  <c:v>224.84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A-4D18-A279-0922554C6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3555376"/>
        <c:axId val="383551064"/>
      </c:barChart>
      <c:catAx>
        <c:axId val="38355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1064"/>
        <c:crosses val="autoZero"/>
        <c:auto val="1"/>
        <c:lblAlgn val="ctr"/>
        <c:lblOffset val="100"/>
        <c:noMultiLvlLbl val="0"/>
      </c:catAx>
      <c:valAx>
        <c:axId val="38355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53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 %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406798893563579"/>
          <c:y val="0.24146345693572449"/>
          <c:w val="0.86601618547681536"/>
          <c:h val="0.394308107319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'Other data '!$C$355</c:f>
              <c:strCache>
                <c:ptCount val="1"/>
                <c:pt idx="0">
                  <c:v>Tier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'!$B$356:$B$371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'!$C$356:$C$371</c:f>
              <c:numCache>
                <c:formatCode>0.0%</c:formatCode>
                <c:ptCount val="16"/>
                <c:pt idx="0">
                  <c:v>0.20014320284617984</c:v>
                </c:pt>
                <c:pt idx="1">
                  <c:v>0.19686734105664522</c:v>
                </c:pt>
                <c:pt idx="2">
                  <c:v>0.20315554764638757</c:v>
                </c:pt>
                <c:pt idx="3">
                  <c:v>0.32217459781521501</c:v>
                </c:pt>
                <c:pt idx="4">
                  <c:v>0.2126068575083418</c:v>
                </c:pt>
                <c:pt idx="5">
                  <c:v>0.29269633768813808</c:v>
                </c:pt>
                <c:pt idx="6">
                  <c:v>0.4649592646945957</c:v>
                </c:pt>
                <c:pt idx="7">
                  <c:v>0.16701824241869245</c:v>
                </c:pt>
                <c:pt idx="8">
                  <c:v>0.29904317166068484</c:v>
                </c:pt>
                <c:pt idx="9">
                  <c:v>0.21362848886872057</c:v>
                </c:pt>
                <c:pt idx="10">
                  <c:v>0.23614349630935039</c:v>
                </c:pt>
                <c:pt idx="11">
                  <c:v>0.20050952367376548</c:v>
                </c:pt>
                <c:pt idx="12">
                  <c:v>0.26344311889161809</c:v>
                </c:pt>
                <c:pt idx="13">
                  <c:v>0.25940087004820045</c:v>
                </c:pt>
                <c:pt idx="14">
                  <c:v>0.17658558825882856</c:v>
                </c:pt>
                <c:pt idx="15">
                  <c:v>0.23392072770610389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5-4697-9E30-DE59FD62E80B}"/>
            </c:ext>
          </c:extLst>
        </c:ser>
        <c:ser>
          <c:idx val="1"/>
          <c:order val="1"/>
          <c:tx>
            <c:strRef>
              <c:f>'Other data '!$D$355</c:f>
              <c:strCache>
                <c:ptCount val="1"/>
                <c:pt idx="0">
                  <c:v>Tier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'!$B$356:$B$371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'!$D$356:$D$371</c:f>
              <c:numCache>
                <c:formatCode>0.0%</c:formatCode>
                <c:ptCount val="16"/>
                <c:pt idx="0">
                  <c:v>0</c:v>
                </c:pt>
                <c:pt idx="1">
                  <c:v>1.2178548881209889E-2</c:v>
                </c:pt>
                <c:pt idx="2">
                  <c:v>5.7417655430815416E-2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9.5570147309162381E-3</c:v>
                </c:pt>
                <c:pt idx="9">
                  <c:v>4.614765350431667E-3</c:v>
                </c:pt>
                <c:pt idx="10">
                  <c:v>1.5020103286342668E-2</c:v>
                </c:pt>
                <c:pt idx="11">
                  <c:v>0</c:v>
                </c:pt>
                <c:pt idx="12">
                  <c:v>6.1504905869646132E-4</c:v>
                </c:pt>
                <c:pt idx="13">
                  <c:v>8.5186220776435808E-3</c:v>
                </c:pt>
                <c:pt idx="14">
                  <c:v>0</c:v>
                </c:pt>
                <c:pt idx="15">
                  <c:v>1.2305090640923772E-2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45-4697-9E30-DE59FD62E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3555768"/>
        <c:axId val="383556160"/>
      </c:barChart>
      <c:catAx>
        <c:axId val="383555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6160"/>
        <c:crosses val="autoZero"/>
        <c:auto val="1"/>
        <c:lblAlgn val="ctr"/>
        <c:lblOffset val="100"/>
        <c:noMultiLvlLbl val="0"/>
      </c:catAx>
      <c:valAx>
        <c:axId val="38355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3555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'!$B$298</c:f>
              <c:strCache>
                <c:ptCount val="1"/>
                <c:pt idx="0">
                  <c:v>ROE %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'Other data '!$A$299:$A$314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  <c:pt idx="15">
                  <c:v>Industry average</c:v>
                </c:pt>
              </c:strCache>
            </c:strRef>
          </c:cat>
          <c:val>
            <c:numRef>
              <c:f>'Other data '!$B$299:$B$314</c:f>
              <c:numCache>
                <c:formatCode>0.0%</c:formatCode>
                <c:ptCount val="16"/>
                <c:pt idx="0">
                  <c:v>0.24624992977396581</c:v>
                </c:pt>
                <c:pt idx="1">
                  <c:v>0.26083670216452215</c:v>
                </c:pt>
                <c:pt idx="2">
                  <c:v>0.381956475990189</c:v>
                </c:pt>
                <c:pt idx="3">
                  <c:v>6.9724512658629723E-2</c:v>
                </c:pt>
                <c:pt idx="4">
                  <c:v>0.16003776109828555</c:v>
                </c:pt>
                <c:pt idx="5">
                  <c:v>0.16190191209834637</c:v>
                </c:pt>
                <c:pt idx="6">
                  <c:v>-0.64650166119488073</c:v>
                </c:pt>
                <c:pt idx="7">
                  <c:v>0.30813572807328488</c:v>
                </c:pt>
                <c:pt idx="8">
                  <c:v>0.29964188355320742</c:v>
                </c:pt>
                <c:pt idx="9">
                  <c:v>0.28223031792829145</c:v>
                </c:pt>
                <c:pt idx="10">
                  <c:v>0.29146349402806565</c:v>
                </c:pt>
                <c:pt idx="11">
                  <c:v>0.15593532971370522</c:v>
                </c:pt>
                <c:pt idx="12">
                  <c:v>0.21015578736391383</c:v>
                </c:pt>
                <c:pt idx="13">
                  <c:v>0.22850219414424894</c:v>
                </c:pt>
                <c:pt idx="14">
                  <c:v>-4.76772851416584E-2</c:v>
                </c:pt>
                <c:pt idx="15">
                  <c:v>0.25091855754570391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7-4021-9BBA-5EB3F6050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380849720"/>
        <c:axId val="380848152"/>
      </c:barChart>
      <c:catAx>
        <c:axId val="3808497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8152"/>
        <c:crosses val="autoZero"/>
        <c:auto val="1"/>
        <c:lblAlgn val="ctr"/>
        <c:lblOffset val="100"/>
        <c:noMultiLvlLbl val="0"/>
      </c:catAx>
      <c:valAx>
        <c:axId val="38084815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9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Capital Surplus (Deficit)</a:t>
            </a:r>
            <a:r>
              <a:rPr lang="en-GB" baseline="0"/>
              <a:t>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'!$C$335</c:f>
              <c:strCache>
                <c:ptCount val="1"/>
                <c:pt idx="0">
                  <c:v>Surplus (deficit)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'!$B$336:$B$350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'!$C$336:$C$350</c:f>
              <c:numCache>
                <c:formatCode>_(* #,##0_);_(* \(#,##0\);_(* "-"??_);_(@_)</c:formatCode>
                <c:ptCount val="15"/>
                <c:pt idx="0">
                  <c:v>107.5539</c:v>
                </c:pt>
                <c:pt idx="1">
                  <c:v>3227.0237000000002</c:v>
                </c:pt>
                <c:pt idx="2">
                  <c:v>2340.6135999999997</c:v>
                </c:pt>
                <c:pt idx="3">
                  <c:v>1189.0409</c:v>
                </c:pt>
                <c:pt idx="4">
                  <c:v>864.44849999999997</c:v>
                </c:pt>
                <c:pt idx="5">
                  <c:v>880.54700000000003</c:v>
                </c:pt>
                <c:pt idx="6">
                  <c:v>95.919000000000011</c:v>
                </c:pt>
                <c:pt idx="7">
                  <c:v>372.50810000000001</c:v>
                </c:pt>
                <c:pt idx="8">
                  <c:v>3683.7945999999997</c:v>
                </c:pt>
                <c:pt idx="9">
                  <c:v>2241.9445999999994</c:v>
                </c:pt>
                <c:pt idx="10">
                  <c:v>5166.4686000000002</c:v>
                </c:pt>
                <c:pt idx="11">
                  <c:v>634.59099999999989</c:v>
                </c:pt>
                <c:pt idx="12">
                  <c:v>361.84100000000001</c:v>
                </c:pt>
                <c:pt idx="13">
                  <c:v>4432.0570000000007</c:v>
                </c:pt>
                <c:pt idx="14">
                  <c:v>183.76619999999997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A-4185-B7F5-E4D884C2CAA2}"/>
            </c:ext>
          </c:extLst>
        </c:ser>
        <c:ser>
          <c:idx val="1"/>
          <c:order val="1"/>
          <c:tx>
            <c:strRef>
              <c:f>'Other data '!$D$335</c:f>
              <c:strCache>
                <c:ptCount val="1"/>
                <c:pt idx="0">
                  <c:v>Minimum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'!$B$336:$B$350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'!$D$336:$D$350</c:f>
              <c:numCache>
                <c:formatCode>0</c:formatCode>
                <c:ptCount val="15"/>
                <c:pt idx="0">
                  <c:v>107.40010000000001</c:v>
                </c:pt>
                <c:pt idx="1">
                  <c:v>2959.3263000000002</c:v>
                </c:pt>
                <c:pt idx="2">
                  <c:v>1457.6614000000002</c:v>
                </c:pt>
                <c:pt idx="3">
                  <c:v>535.18309999999997</c:v>
                </c:pt>
                <c:pt idx="4">
                  <c:v>767.66949999999997</c:v>
                </c:pt>
                <c:pt idx="5">
                  <c:v>520</c:v>
                </c:pt>
                <c:pt idx="6">
                  <c:v>104</c:v>
                </c:pt>
                <c:pt idx="7">
                  <c:v>555.83090000000004</c:v>
                </c:pt>
                <c:pt idx="8">
                  <c:v>1765.9594000000002</c:v>
                </c:pt>
                <c:pt idx="9">
                  <c:v>1896.0444000000002</c:v>
                </c:pt>
                <c:pt idx="10">
                  <c:v>3417.7994000000003</c:v>
                </c:pt>
                <c:pt idx="11">
                  <c:v>631.37400000000002</c:v>
                </c:pt>
                <c:pt idx="12">
                  <c:v>520</c:v>
                </c:pt>
                <c:pt idx="13">
                  <c:v>2639.3939999999998</c:v>
                </c:pt>
                <c:pt idx="14">
                  <c:v>239.94880000000001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A-4185-B7F5-E4D884C2CAA2}"/>
            </c:ext>
          </c:extLst>
        </c:ser>
        <c:ser>
          <c:idx val="2"/>
          <c:order val="2"/>
          <c:tx>
            <c:strRef>
              <c:f>'Other data '!$E$335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'Other data '!$B$336:$B$350</c:f>
              <c:strCache>
                <c:ptCount val="15"/>
                <c:pt idx="0">
                  <c:v>AB Bank</c:v>
                </c:pt>
                <c:pt idx="1">
                  <c:v>Absa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</c:strCache>
            </c:strRef>
          </c:cat>
          <c:val>
            <c:numRef>
              <c:f>'Other data '!$E$336:$E$350</c:f>
              <c:numCache>
                <c:formatCode>_(* #,##0_);_(* \(#,##0\);_(* "-"??_);_(@_)</c:formatCode>
                <c:ptCount val="15"/>
                <c:pt idx="0">
                  <c:v>214.95400000000001</c:v>
                </c:pt>
                <c:pt idx="1">
                  <c:v>6186.35</c:v>
                </c:pt>
                <c:pt idx="2">
                  <c:v>3798.2750000000001</c:v>
                </c:pt>
                <c:pt idx="3">
                  <c:v>1724.2239999999999</c:v>
                </c:pt>
                <c:pt idx="4">
                  <c:v>1632.1179999999999</c:v>
                </c:pt>
                <c:pt idx="5">
                  <c:v>1400.547</c:v>
                </c:pt>
                <c:pt idx="6">
                  <c:v>199.91900000000001</c:v>
                </c:pt>
                <c:pt idx="7">
                  <c:v>928.33900000000006</c:v>
                </c:pt>
                <c:pt idx="8">
                  <c:v>5449.7539999999999</c:v>
                </c:pt>
                <c:pt idx="9">
                  <c:v>4137.9889999999996</c:v>
                </c:pt>
                <c:pt idx="10">
                  <c:v>8584.268</c:v>
                </c:pt>
                <c:pt idx="11">
                  <c:v>1265.9649999999999</c:v>
                </c:pt>
                <c:pt idx="12">
                  <c:v>881.84100000000001</c:v>
                </c:pt>
                <c:pt idx="13">
                  <c:v>7071.451</c:v>
                </c:pt>
                <c:pt idx="14">
                  <c:v>423.71499999999997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EA-4185-B7F5-E4D884C2C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843840"/>
        <c:axId val="380842272"/>
      </c:barChart>
      <c:catAx>
        <c:axId val="38084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2272"/>
        <c:crosses val="autoZero"/>
        <c:auto val="1"/>
        <c:lblAlgn val="ctr"/>
        <c:lblOffset val="100"/>
        <c:noMultiLvlLbl val="0"/>
      </c:catAx>
      <c:valAx>
        <c:axId val="380842272"/>
        <c:scaling>
          <c:orientation val="minMax"/>
          <c:max val="2100"/>
          <c:min val="-3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3840"/>
        <c:crosses val="autoZero"/>
        <c:crossBetween val="between"/>
        <c:majorUnit val="500"/>
        <c:minorUnit val="25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2026/2025</a:t>
            </a:r>
            <a:r>
              <a:rPr lang="en-GB" baseline="0"/>
              <a:t> Balance Sheet totals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Bank'!$B$16</c:f>
              <c:strCache>
                <c:ptCount val="1"/>
                <c:pt idx="0">
                  <c:v>2026 Balance sheet totals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Bank'!$A$17:$A$25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Bank'!$B$17:$B$25</c:f>
              <c:numCache>
                <c:formatCode>_(* #,##0_);_(* \(#,##0\);_(* "-"??_);_(@_)</c:formatCode>
                <c:ptCount val="9"/>
                <c:pt idx="0">
                  <c:v>55205.790999999997</c:v>
                </c:pt>
                <c:pt idx="1">
                  <c:v>53161.258999999998</c:v>
                </c:pt>
                <c:pt idx="2">
                  <c:v>38833.169000000002</c:v>
                </c:pt>
                <c:pt idx="3">
                  <c:v>30276.645</c:v>
                </c:pt>
                <c:pt idx="4">
                  <c:v>29989.352999999999</c:v>
                </c:pt>
                <c:pt idx="5">
                  <c:v>28698.499</c:v>
                </c:pt>
                <c:pt idx="6">
                  <c:v>14068.81</c:v>
                </c:pt>
                <c:pt idx="7">
                  <c:v>11054.938</c:v>
                </c:pt>
                <c:pt idx="8" formatCode="_-* #,##0_-;\-* #,##0_-;_-* &quot;-&quot;??_-;_-@_-">
                  <c:v>41180.487000000001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A-4FED-94F1-BB68DD0D4949}"/>
            </c:ext>
          </c:extLst>
        </c:ser>
        <c:ser>
          <c:idx val="1"/>
          <c:order val="1"/>
          <c:tx>
            <c:strRef>
              <c:f>'Mkt Share graphdata-Larger Bank'!$C$16</c:f>
              <c:strCache>
                <c:ptCount val="1"/>
                <c:pt idx="0">
                  <c:v>2025 Balance sheet totals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Bank'!$A$17:$A$25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Bank'!$C$17:$C$25</c:f>
              <c:numCache>
                <c:formatCode>_(* #,##0_);_(* \(#,##0\);_(* "-"??_);_(@_)</c:formatCode>
                <c:ptCount val="9"/>
                <c:pt idx="0">
                  <c:v>51628.5</c:v>
                </c:pt>
                <c:pt idx="1">
                  <c:v>48481.368000000002</c:v>
                </c:pt>
                <c:pt idx="2">
                  <c:v>37267.673000000003</c:v>
                </c:pt>
                <c:pt idx="3">
                  <c:v>25517.543000000001</c:v>
                </c:pt>
                <c:pt idx="4">
                  <c:v>23854.48</c:v>
                </c:pt>
                <c:pt idx="5">
                  <c:v>25004.973000000002</c:v>
                </c:pt>
                <c:pt idx="6">
                  <c:v>16550.645</c:v>
                </c:pt>
                <c:pt idx="7">
                  <c:v>12947.839</c:v>
                </c:pt>
                <c:pt idx="8" formatCode="_-* #,##0_-;\-* #,##0_-;_-* &quot;-&quot;??_-;_-@_-">
                  <c:v>39859.317000000003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EA-4FED-94F1-BB68DD0D4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839920"/>
        <c:axId val="380840704"/>
      </c:barChart>
      <c:catAx>
        <c:axId val="38083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0704"/>
        <c:crosses val="autoZero"/>
        <c:auto val="1"/>
        <c:lblAlgn val="ctr"/>
        <c:lblOffset val="100"/>
        <c:noMultiLvlLbl val="0"/>
      </c:catAx>
      <c:valAx>
        <c:axId val="38084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399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2026/2025</a:t>
            </a:r>
            <a:r>
              <a:rPr lang="en-GB" baseline="0"/>
              <a:t> Deposits K` Millions</a:t>
            </a:r>
            <a:endParaRPr lang="en-GB"/>
          </a:p>
        </c:rich>
      </c:tx>
      <c:layout>
        <c:manualLayout>
          <c:xMode val="edge"/>
          <c:yMode val="edge"/>
          <c:x val="0.25945971940803819"/>
          <c:y val="2.791346824842986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Bank'!$B$30</c:f>
              <c:strCache>
                <c:ptCount val="1"/>
                <c:pt idx="0">
                  <c:v>2026 deposits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Bank'!$A$31:$A$39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Bank'!$B$31:$B$39</c:f>
              <c:numCache>
                <c:formatCode>_(* #,##0_);_(* \(#,##0\);_(* "-"??_);_(@_)</c:formatCode>
                <c:ptCount val="9"/>
                <c:pt idx="0">
                  <c:v>40318.904000000002</c:v>
                </c:pt>
                <c:pt idx="1">
                  <c:v>39964.271000000001</c:v>
                </c:pt>
                <c:pt idx="2">
                  <c:v>25101.871999999999</c:v>
                </c:pt>
                <c:pt idx="3">
                  <c:v>21938.370999999999</c:v>
                </c:pt>
                <c:pt idx="4">
                  <c:v>21651.596000000001</c:v>
                </c:pt>
                <c:pt idx="5">
                  <c:v>21111.271000000001</c:v>
                </c:pt>
                <c:pt idx="6">
                  <c:v>11699.179</c:v>
                </c:pt>
                <c:pt idx="7">
                  <c:v>7175.5379999999996</c:v>
                </c:pt>
                <c:pt idx="8" formatCode="_-* #,##0_-;\-* #,##0_-;_-* &quot;-&quot;??_-;_-@_-">
                  <c:v>31508.977000000003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B-4655-A87E-801F06A038F2}"/>
            </c:ext>
          </c:extLst>
        </c:ser>
        <c:ser>
          <c:idx val="1"/>
          <c:order val="1"/>
          <c:tx>
            <c:strRef>
              <c:f>'Mkt Share graphdata-Larger Bank'!$C$30</c:f>
              <c:strCache>
                <c:ptCount val="1"/>
                <c:pt idx="0">
                  <c:v>2025 deposits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Bank'!$A$31:$A$39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Bank'!$C$31:$C$39</c:f>
              <c:numCache>
                <c:formatCode>_(* #,##0_);_(* \(#,##0\);_(* "-"??_);_(@_)</c:formatCode>
                <c:ptCount val="9"/>
                <c:pt idx="0">
                  <c:v>38199.493999999999</c:v>
                </c:pt>
                <c:pt idx="1">
                  <c:v>36553.784</c:v>
                </c:pt>
                <c:pt idx="2">
                  <c:v>27189.919000000002</c:v>
                </c:pt>
                <c:pt idx="3">
                  <c:v>19403.179</c:v>
                </c:pt>
                <c:pt idx="4">
                  <c:v>18054.612000000001</c:v>
                </c:pt>
                <c:pt idx="5">
                  <c:v>18195.960999999999</c:v>
                </c:pt>
                <c:pt idx="6">
                  <c:v>12308.126</c:v>
                </c:pt>
                <c:pt idx="7">
                  <c:v>10744.839</c:v>
                </c:pt>
                <c:pt idx="8" formatCode="_-* #,##0_-;\-* #,##0_-;_-* &quot;-&quot;??_-;_-@_-">
                  <c:v>29090.344000000005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BB-4655-A87E-801F06A03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838744"/>
        <c:axId val="380842664"/>
      </c:barChart>
      <c:catAx>
        <c:axId val="38083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2664"/>
        <c:crosses val="autoZero"/>
        <c:auto val="1"/>
        <c:lblAlgn val="ctr"/>
        <c:lblOffset val="100"/>
        <c:noMultiLvlLbl val="0"/>
      </c:catAx>
      <c:valAx>
        <c:axId val="38084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38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2026/2025</a:t>
            </a:r>
            <a:r>
              <a:rPr lang="en-GB" baseline="0"/>
              <a:t> Loans and advances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Bank'!$B$2</c:f>
              <c:strCache>
                <c:ptCount val="1"/>
                <c:pt idx="0">
                  <c:v>2026 loans and advances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Bank'!$A$3:$A$11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Bank'!$B$3:$B$11</c:f>
              <c:numCache>
                <c:formatCode>_(* #,##0_);_(* \(#,##0\);_(* "-"??_);_(@_)</c:formatCode>
                <c:ptCount val="9"/>
                <c:pt idx="0">
                  <c:v>20066.580000000002</c:v>
                </c:pt>
                <c:pt idx="1">
                  <c:v>17768.181</c:v>
                </c:pt>
                <c:pt idx="2">
                  <c:v>15719.255999999999</c:v>
                </c:pt>
                <c:pt idx="3">
                  <c:v>11099.536</c:v>
                </c:pt>
                <c:pt idx="4">
                  <c:v>10917.111000000001</c:v>
                </c:pt>
                <c:pt idx="5">
                  <c:v>9384.9069999999992</c:v>
                </c:pt>
                <c:pt idx="6">
                  <c:v>2387.0419999999999</c:v>
                </c:pt>
                <c:pt idx="7">
                  <c:v>372.25299999999999</c:v>
                </c:pt>
                <c:pt idx="8" formatCode="_-* #,##0_-;\-* #,##0_-;_-* &quot;-&quot;??_-;_-@_-">
                  <c:v>11524.652000000002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6-4B93-9FB9-7784C2E22A86}"/>
            </c:ext>
          </c:extLst>
        </c:ser>
        <c:ser>
          <c:idx val="1"/>
          <c:order val="1"/>
          <c:tx>
            <c:strRef>
              <c:f>'Mkt Share graphdata-Larger Bank'!$C$2</c:f>
              <c:strCache>
                <c:ptCount val="1"/>
                <c:pt idx="0">
                  <c:v>2025 loans and advances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Bank'!$A$3:$A$11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Bank'!$C$3:$C$11</c:f>
              <c:numCache>
                <c:formatCode>_(* #,##0_);_(* \(#,##0\);_(* "-"??_);_(@_)</c:formatCode>
                <c:ptCount val="9"/>
                <c:pt idx="0">
                  <c:v>18399.179</c:v>
                </c:pt>
                <c:pt idx="1">
                  <c:v>15607.798000000001</c:v>
                </c:pt>
                <c:pt idx="2">
                  <c:v>13098.422</c:v>
                </c:pt>
                <c:pt idx="3">
                  <c:v>7924.87</c:v>
                </c:pt>
                <c:pt idx="4">
                  <c:v>7898.55</c:v>
                </c:pt>
                <c:pt idx="5">
                  <c:v>6378.9570000000003</c:v>
                </c:pt>
                <c:pt idx="6">
                  <c:v>2857.473</c:v>
                </c:pt>
                <c:pt idx="7">
                  <c:v>510.41199999999998</c:v>
                </c:pt>
                <c:pt idx="8" formatCode="_-* #,##0_-;\-* #,##0_-;_-* &quot;-&quot;??_-;_-@_-">
                  <c:v>9618.634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6-4B93-9FB9-7784C2E22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846584"/>
        <c:axId val="380837960"/>
      </c:barChart>
      <c:catAx>
        <c:axId val="380846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37960"/>
        <c:crosses val="autoZero"/>
        <c:auto val="1"/>
        <c:lblAlgn val="ctr"/>
        <c:lblOffset val="100"/>
        <c:noMultiLvlLbl val="0"/>
      </c:catAx>
      <c:valAx>
        <c:axId val="38083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6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2026 CTI ratio %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'Other data '!$B$218</c:f>
              <c:strCache>
                <c:ptCount val="1"/>
                <c:pt idx="0">
                  <c:v>2026 CTI ratio %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solidFill>
                <a:schemeClr val="dk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15000"/>
                        <a:lumOff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'Other data '!$A$219:$A$234</c:f>
              <c:strCache>
                <c:ptCount val="16"/>
                <c:pt idx="0">
                  <c:v>Citibank</c:v>
                </c:pt>
                <c:pt idx="1">
                  <c:v>Indo Zambia Bank</c:v>
                </c:pt>
                <c:pt idx="2">
                  <c:v>Stanbic</c:v>
                </c:pt>
                <c:pt idx="3">
                  <c:v>Absa  </c:v>
                </c:pt>
                <c:pt idx="4">
                  <c:v>FNB</c:v>
                </c:pt>
                <c:pt idx="5">
                  <c:v>First Capital Bank</c:v>
                </c:pt>
                <c:pt idx="6">
                  <c:v>Access Bank</c:v>
                </c:pt>
                <c:pt idx="7">
                  <c:v>Ecobank</c:v>
                </c:pt>
                <c:pt idx="8">
                  <c:v>UBA</c:v>
                </c:pt>
                <c:pt idx="9">
                  <c:v>Bank of China</c:v>
                </c:pt>
                <c:pt idx="10">
                  <c:v>ZANACO</c:v>
                </c:pt>
                <c:pt idx="11">
                  <c:v>AB Bank</c:v>
                </c:pt>
                <c:pt idx="12">
                  <c:v>StanChart</c:v>
                </c:pt>
                <c:pt idx="13">
                  <c:v>ZICB</c:v>
                </c:pt>
                <c:pt idx="14">
                  <c:v>First Alliance</c:v>
                </c:pt>
                <c:pt idx="15">
                  <c:v>Banking Industry average</c:v>
                </c:pt>
              </c:strCache>
            </c:strRef>
          </c:cat>
          <c:val>
            <c:numRef>
              <c:f>'Other data '!$B$219:$B$234</c:f>
              <c:numCache>
                <c:formatCode>0%</c:formatCode>
                <c:ptCount val="16"/>
                <c:pt idx="0">
                  <c:v>0.33664767655954342</c:v>
                </c:pt>
                <c:pt idx="1">
                  <c:v>0.43618274191720341</c:v>
                </c:pt>
                <c:pt idx="2">
                  <c:v>0.43695550952744433</c:v>
                </c:pt>
                <c:pt idx="3">
                  <c:v>0.4458978309905694</c:v>
                </c:pt>
                <c:pt idx="4">
                  <c:v>0.4551059607303965</c:v>
                </c:pt>
                <c:pt idx="5">
                  <c:v>0.47623842126459925</c:v>
                </c:pt>
                <c:pt idx="6">
                  <c:v>0.49019183717994669</c:v>
                </c:pt>
                <c:pt idx="7">
                  <c:v>0.55717899709166718</c:v>
                </c:pt>
                <c:pt idx="8">
                  <c:v>0.56914550887208504</c:v>
                </c:pt>
                <c:pt idx="9">
                  <c:v>0.59020788696508197</c:v>
                </c:pt>
                <c:pt idx="10">
                  <c:v>0.61557769272534035</c:v>
                </c:pt>
                <c:pt idx="11">
                  <c:v>0.7326606454843978</c:v>
                </c:pt>
                <c:pt idx="12">
                  <c:v>0.79988087581620659</c:v>
                </c:pt>
                <c:pt idx="13">
                  <c:v>1.0373137251610232</c:v>
                </c:pt>
                <c:pt idx="14">
                  <c:v>2.109618328670221</c:v>
                </c:pt>
                <c:pt idx="15">
                  <c:v>0.51613892611390377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1-4D71-9859-1D9E89FB8F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77851376"/>
        <c:axId val="377847848"/>
      </c:lineChart>
      <c:catAx>
        <c:axId val="37785137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847848"/>
        <c:crosses val="autoZero"/>
        <c:auto val="1"/>
        <c:lblAlgn val="ctr"/>
        <c:lblOffset val="100"/>
        <c:noMultiLvlLbl val="0"/>
      </c:catAx>
      <c:valAx>
        <c:axId val="3778478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85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Loans and advances MKT Share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Bank'!$F$2</c:f>
              <c:strCache>
                <c:ptCount val="1"/>
                <c:pt idx="0">
                  <c:v>2026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'Mkt Share graphdata-Larger Bank'!$E$3:$E$11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Bank'!$F$3:$F$11</c:f>
              <c:numCache>
                <c:formatCode>0.0%</c:formatCode>
                <c:ptCount val="9"/>
                <c:pt idx="0">
                  <c:v>0.2022035213834876</c:v>
                </c:pt>
                <c:pt idx="1">
                  <c:v>0.17904340285086834</c:v>
                </c:pt>
                <c:pt idx="2">
                  <c:v>0.15839714175153491</c:v>
                </c:pt>
                <c:pt idx="3">
                  <c:v>0.11184592815132376</c:v>
                </c:pt>
                <c:pt idx="4">
                  <c:v>0.11000769874758966</c:v>
                </c:pt>
                <c:pt idx="5">
                  <c:v>9.4568244476963298E-2</c:v>
                </c:pt>
                <c:pt idx="6">
                  <c:v>2.4053341331222507E-2</c:v>
                </c:pt>
                <c:pt idx="7">
                  <c:v>3.751056106499832E-3</c:v>
                </c:pt>
                <c:pt idx="8">
                  <c:v>0.11612966520051017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6-49FD-A2DB-969F9B010BC7}"/>
            </c:ext>
          </c:extLst>
        </c:ser>
        <c:ser>
          <c:idx val="1"/>
          <c:order val="1"/>
          <c:tx>
            <c:strRef>
              <c:f>'Mkt Share graphdata-Larger Bank'!$G$2</c:f>
              <c:strCache>
                <c:ptCount val="1"/>
                <c:pt idx="0">
                  <c:v>2025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'Mkt Share graphdata-Larger Bank'!$E$3:$E$11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FNB</c:v>
                </c:pt>
                <c:pt idx="4">
                  <c:v>Indo Zambia Bank</c:v>
                </c:pt>
                <c:pt idx="5">
                  <c:v>Access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Bank'!$G$3:$G$11</c:f>
              <c:numCache>
                <c:formatCode>0.0%</c:formatCode>
                <c:ptCount val="9"/>
                <c:pt idx="0">
                  <c:v>0.22357781909426408</c:v>
                </c:pt>
                <c:pt idx="1">
                  <c:v>0.18965832321669443</c:v>
                </c:pt>
                <c:pt idx="2">
                  <c:v>0.15916561409269014</c:v>
                </c:pt>
                <c:pt idx="3">
                  <c:v>9.6299142000062093E-2</c:v>
                </c:pt>
                <c:pt idx="4">
                  <c:v>9.5979314240434294E-2</c:v>
                </c:pt>
                <c:pt idx="5">
                  <c:v>7.7513963756539878E-2</c:v>
                </c:pt>
                <c:pt idx="6">
                  <c:v>3.4722613517741419E-2</c:v>
                </c:pt>
                <c:pt idx="7">
                  <c:v>6.2022768406971591E-3</c:v>
                </c:pt>
                <c:pt idx="8">
                  <c:v>0.11688093324087655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86-49FD-A2DB-969F9B010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380845016"/>
        <c:axId val="380843056"/>
      </c:barChart>
      <c:catAx>
        <c:axId val="380845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3056"/>
        <c:crosses val="autoZero"/>
        <c:auto val="1"/>
        <c:lblAlgn val="ctr"/>
        <c:lblOffset val="100"/>
        <c:noMultiLvlLbl val="0"/>
      </c:catAx>
      <c:valAx>
        <c:axId val="3808430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5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Balance</a:t>
            </a:r>
            <a:r>
              <a:rPr lang="en-GB" sz="1200" baseline="0"/>
              <a:t> Sheet Totals  Share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Bank'!$F$16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Bank'!$E$17:$E$25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Bank'!$F$17:$F$25</c:f>
              <c:numCache>
                <c:formatCode>0.0%</c:formatCode>
                <c:ptCount val="9"/>
                <c:pt idx="0">
                  <c:v>0.18251721645306992</c:v>
                </c:pt>
                <c:pt idx="1">
                  <c:v>0.1757577391803101</c:v>
                </c:pt>
                <c:pt idx="2">
                  <c:v>0.12838729023793255</c:v>
                </c:pt>
                <c:pt idx="3">
                  <c:v>0.10009835687233894</c:v>
                </c:pt>
                <c:pt idx="4">
                  <c:v>9.9148533761404159E-2</c:v>
                </c:pt>
                <c:pt idx="5">
                  <c:v>9.4880809766156787E-2</c:v>
                </c:pt>
                <c:pt idx="6">
                  <c:v>4.6513236990067118E-2</c:v>
                </c:pt>
                <c:pt idx="7">
                  <c:v>3.654900102457128E-2</c:v>
                </c:pt>
                <c:pt idx="8">
                  <c:v>0.13614781571414913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63B-B600-E1D3FA14837B}"/>
            </c:ext>
          </c:extLst>
        </c:ser>
        <c:ser>
          <c:idx val="1"/>
          <c:order val="1"/>
          <c:tx>
            <c:strRef>
              <c:f>'Mkt Share graphdata-Larger Bank'!$G$16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Bank'!$E$17:$E$25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Bank'!$G$17:$G$25</c:f>
              <c:numCache>
                <c:formatCode>0.0%</c:formatCode>
                <c:ptCount val="9"/>
                <c:pt idx="0">
                  <c:v>0.18365789409072469</c:v>
                </c:pt>
                <c:pt idx="1">
                  <c:v>0.1724626117264195</c:v>
                </c:pt>
                <c:pt idx="2">
                  <c:v>0.13257217120082437</c:v>
                </c:pt>
                <c:pt idx="3">
                  <c:v>9.0773472205264799E-2</c:v>
                </c:pt>
                <c:pt idx="4">
                  <c:v>8.485746363789981E-2</c:v>
                </c:pt>
                <c:pt idx="5">
                  <c:v>8.8950108621699858E-2</c:v>
                </c:pt>
                <c:pt idx="6">
                  <c:v>5.8875555294908476E-2</c:v>
                </c:pt>
                <c:pt idx="7">
                  <c:v>4.6059305301640659E-2</c:v>
                </c:pt>
                <c:pt idx="8">
                  <c:v>0.14179141792061792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23-463B-B600-E1D3FA148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850112"/>
        <c:axId val="380838352"/>
      </c:barChart>
      <c:catAx>
        <c:axId val="3808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38352"/>
        <c:crosses val="autoZero"/>
        <c:auto val="1"/>
        <c:lblAlgn val="ctr"/>
        <c:lblOffset val="100"/>
        <c:noMultiLvlLbl val="0"/>
      </c:catAx>
      <c:valAx>
        <c:axId val="38083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50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Deposits MKT Share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Bank'!$F$30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Bank'!$E$31:$E$39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Bank'!$F$31:$F$39</c:f>
              <c:numCache>
                <c:formatCode>0.0%</c:formatCode>
                <c:ptCount val="9"/>
                <c:pt idx="0">
                  <c:v>0.18287707098661266</c:v>
                </c:pt>
                <c:pt idx="1">
                  <c:v>0.18126853906036794</c:v>
                </c:pt>
                <c:pt idx="2">
                  <c:v>0.11385619082405772</c:v>
                </c:pt>
                <c:pt idx="3">
                  <c:v>9.950729391596666E-2</c:v>
                </c:pt>
                <c:pt idx="4">
                  <c:v>9.8206549926690923E-2</c:v>
                </c:pt>
                <c:pt idx="5">
                  <c:v>9.5755762738109568E-2</c:v>
                </c:pt>
                <c:pt idx="6">
                  <c:v>5.3064725878165929E-2</c:v>
                </c:pt>
                <c:pt idx="7">
                  <c:v>3.2546553651188942E-2</c:v>
                </c:pt>
                <c:pt idx="8">
                  <c:v>0.14291731301883964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6-47BB-943C-4D9F9E50B92D}"/>
            </c:ext>
          </c:extLst>
        </c:ser>
        <c:ser>
          <c:idx val="1"/>
          <c:order val="1"/>
          <c:tx>
            <c:strRef>
              <c:f>'Mkt Share graphdata-Larger Bank'!$G$30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Bank'!$E$31:$E$39</c:f>
              <c:strCache>
                <c:ptCount val="9"/>
                <c:pt idx="0">
                  <c:v>ZANACO</c:v>
                </c:pt>
                <c:pt idx="1">
                  <c:v>Stanbic</c:v>
                </c:pt>
                <c:pt idx="2">
                  <c:v>Absa</c:v>
                </c:pt>
                <c:pt idx="3">
                  <c:v>Access Bank</c:v>
                </c:pt>
                <c:pt idx="4">
                  <c:v>FNB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Bank'!$G$31:$G$39</c:f>
              <c:numCache>
                <c:formatCode>0.0%</c:formatCode>
                <c:ptCount val="9"/>
                <c:pt idx="0">
                  <c:v>0.18212761996316415</c:v>
                </c:pt>
                <c:pt idx="1">
                  <c:v>0.17428120070301428</c:v>
                </c:pt>
                <c:pt idx="2">
                  <c:v>0.1296361473914083</c:v>
                </c:pt>
                <c:pt idx="3">
                  <c:v>9.2510513646836462E-2</c:v>
                </c:pt>
                <c:pt idx="4">
                  <c:v>8.6080813345809845E-2</c:v>
                </c:pt>
                <c:pt idx="5">
                  <c:v>8.675473737616933E-2</c:v>
                </c:pt>
                <c:pt idx="6">
                  <c:v>5.8682706493094899E-2</c:v>
                </c:pt>
                <c:pt idx="7">
                  <c:v>5.1229263768713396E-2</c:v>
                </c:pt>
                <c:pt idx="8">
                  <c:v>0.13869699731178936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46-47BB-943C-4D9F9E50B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0840312"/>
        <c:axId val="380839528"/>
      </c:barChart>
      <c:catAx>
        <c:axId val="380840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39528"/>
        <c:crosses val="autoZero"/>
        <c:auto val="1"/>
        <c:lblAlgn val="ctr"/>
        <c:lblOffset val="100"/>
        <c:noMultiLvlLbl val="0"/>
      </c:catAx>
      <c:valAx>
        <c:axId val="38083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40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200"/>
              <a:t>YTD Profit</a:t>
            </a:r>
            <a:r>
              <a:rPr lang="en-GB" sz="1200" baseline="0"/>
              <a:t> (loss) after tax K`Millions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Bank'!$B$42</c:f>
              <c:strCache>
                <c:ptCount val="1"/>
                <c:pt idx="0">
                  <c:v>2026 Profit (loss) after tax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Bank'!$A$43:$A$51</c:f>
              <c:strCache>
                <c:ptCount val="9"/>
                <c:pt idx="0">
                  <c:v>Stanbic</c:v>
                </c:pt>
                <c:pt idx="1">
                  <c:v>Absa</c:v>
                </c:pt>
                <c:pt idx="2">
                  <c:v>ZANACO</c:v>
                </c:pt>
                <c:pt idx="3">
                  <c:v>FNB</c:v>
                </c:pt>
                <c:pt idx="4">
                  <c:v>Access Bank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Bank'!$B$43:$B$51</c:f>
              <c:numCache>
                <c:formatCode>_(* #,##0_);_(* \(#,##0\);_(* "-"??_);_(@_)</c:formatCode>
                <c:ptCount val="9"/>
                <c:pt idx="0">
                  <c:v>1106.9280000000001</c:v>
                </c:pt>
                <c:pt idx="1">
                  <c:v>846.85199999999998</c:v>
                </c:pt>
                <c:pt idx="2">
                  <c:v>837.07899999999995</c:v>
                </c:pt>
                <c:pt idx="3">
                  <c:v>745.32600000000002</c:v>
                </c:pt>
                <c:pt idx="4">
                  <c:v>598.49400000000003</c:v>
                </c:pt>
                <c:pt idx="5">
                  <c:v>558.91099999999994</c:v>
                </c:pt>
                <c:pt idx="6">
                  <c:v>103.307</c:v>
                </c:pt>
                <c:pt idx="7">
                  <c:v>61.491999999999997</c:v>
                </c:pt>
                <c:pt idx="8" formatCode="_-* #,##0_-;\-* #,##0_-;_-* &quot;-&quot;??_-;_-@_-">
                  <c:v>457.76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4-4D02-81ED-0860F67E2425}"/>
            </c:ext>
          </c:extLst>
        </c:ser>
        <c:ser>
          <c:idx val="1"/>
          <c:order val="1"/>
          <c:tx>
            <c:strRef>
              <c:f>'Mkt Share graphdata-Larger Bank'!$C$42</c:f>
              <c:strCache>
                <c:ptCount val="1"/>
                <c:pt idx="0">
                  <c:v>2025 Profit (loss) after tax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Bank'!$A$43:$A$51</c:f>
              <c:strCache>
                <c:ptCount val="9"/>
                <c:pt idx="0">
                  <c:v>Stanbic</c:v>
                </c:pt>
                <c:pt idx="1">
                  <c:v>Absa</c:v>
                </c:pt>
                <c:pt idx="2">
                  <c:v>ZANACO</c:v>
                </c:pt>
                <c:pt idx="3">
                  <c:v>FNB</c:v>
                </c:pt>
                <c:pt idx="4">
                  <c:v>Access Bank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Bank'!$C$43:$C$51</c:f>
              <c:numCache>
                <c:formatCode>_(* #,##0_);_(* \(#,##0\);_(* "-"??_);_(@_)</c:formatCode>
                <c:ptCount val="9"/>
                <c:pt idx="0">
                  <c:v>1001.337</c:v>
                </c:pt>
                <c:pt idx="1">
                  <c:v>871.88099999999997</c:v>
                </c:pt>
                <c:pt idx="2">
                  <c:v>807.70600000000002</c:v>
                </c:pt>
                <c:pt idx="3">
                  <c:v>587.63099999999997</c:v>
                </c:pt>
                <c:pt idx="4">
                  <c:v>458.47300000000001</c:v>
                </c:pt>
                <c:pt idx="5">
                  <c:v>483.93200000000002</c:v>
                </c:pt>
                <c:pt idx="6">
                  <c:v>161.68</c:v>
                </c:pt>
                <c:pt idx="7">
                  <c:v>116.1</c:v>
                </c:pt>
                <c:pt idx="8" formatCode="_-* #,##0_-;\-* #,##0_-;_-* &quot;-&quot;??_-;_-@_-">
                  <c:v>495.935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4-4D02-81ED-0860F67E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0850896"/>
        <c:axId val="380851288"/>
      </c:barChart>
      <c:catAx>
        <c:axId val="380850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51288"/>
        <c:crosses val="autoZero"/>
        <c:auto val="1"/>
        <c:lblAlgn val="ctr"/>
        <c:lblOffset val="100"/>
        <c:noMultiLvlLbl val="0"/>
      </c:catAx>
      <c:valAx>
        <c:axId val="380851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50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YTD Profit (Loss) after tax Share %</a:t>
            </a:r>
          </a:p>
        </c:rich>
      </c:tx>
      <c:layout>
        <c:manualLayout>
          <c:xMode val="edge"/>
          <c:yMode val="edge"/>
          <c:x val="0.40671522309711289"/>
          <c:y val="2.777777777777789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graphdata-Larger Bank'!$F$42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graphdata-Larger Bank'!$E$43:$E$51</c:f>
              <c:strCache>
                <c:ptCount val="9"/>
                <c:pt idx="0">
                  <c:v>Stanbic</c:v>
                </c:pt>
                <c:pt idx="1">
                  <c:v>Absa</c:v>
                </c:pt>
                <c:pt idx="2">
                  <c:v>ZANACO</c:v>
                </c:pt>
                <c:pt idx="3">
                  <c:v>FNB</c:v>
                </c:pt>
                <c:pt idx="4">
                  <c:v>Access Bank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Bank'!$F$43:$F$51</c:f>
              <c:numCache>
                <c:formatCode>0.0%</c:formatCode>
                <c:ptCount val="9"/>
                <c:pt idx="0">
                  <c:v>0.20821989752356454</c:v>
                </c:pt>
                <c:pt idx="1">
                  <c:v>0.15929801817067202</c:v>
                </c:pt>
                <c:pt idx="2">
                  <c:v>0.15745965735723358</c:v>
                </c:pt>
                <c:pt idx="3">
                  <c:v>0.14020035932025229</c:v>
                </c:pt>
                <c:pt idx="4">
                  <c:v>0.11258036597544575</c:v>
                </c:pt>
                <c:pt idx="5">
                  <c:v>0.10513456263170952</c:v>
                </c:pt>
                <c:pt idx="6">
                  <c:v>1.9432675795956811E-2</c:v>
                </c:pt>
                <c:pt idx="7">
                  <c:v>1.1567019660284164E-2</c:v>
                </c:pt>
                <c:pt idx="8">
                  <c:v>8.6107443564881259E-2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6-41C4-B261-F9568EBC005A}"/>
            </c:ext>
          </c:extLst>
        </c:ser>
        <c:ser>
          <c:idx val="1"/>
          <c:order val="1"/>
          <c:tx>
            <c:strRef>
              <c:f>'Mkt Share graphdata-Larger Bank'!$G$42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graphdata-Larger Bank'!$E$43:$E$51</c:f>
              <c:strCache>
                <c:ptCount val="9"/>
                <c:pt idx="0">
                  <c:v>Stanbic</c:v>
                </c:pt>
                <c:pt idx="1">
                  <c:v>Absa</c:v>
                </c:pt>
                <c:pt idx="2">
                  <c:v>ZANACO</c:v>
                </c:pt>
                <c:pt idx="3">
                  <c:v>FNB</c:v>
                </c:pt>
                <c:pt idx="4">
                  <c:v>Access Bank</c:v>
                </c:pt>
                <c:pt idx="5">
                  <c:v>Indo Zambia Bank</c:v>
                </c:pt>
                <c:pt idx="6">
                  <c:v>Standard Chartered</c:v>
                </c:pt>
                <c:pt idx="7">
                  <c:v>Bank of China</c:v>
                </c:pt>
                <c:pt idx="8">
                  <c:v>Others</c:v>
                </c:pt>
              </c:strCache>
            </c:strRef>
          </c:cat>
          <c:val>
            <c:numRef>
              <c:f>'Mkt Share graphdata-Larger Bank'!$G$43:$G$51</c:f>
              <c:numCache>
                <c:formatCode>0.0%</c:formatCode>
                <c:ptCount val="9"/>
                <c:pt idx="0">
                  <c:v>0.20088310672210319</c:v>
                </c:pt>
                <c:pt idx="1">
                  <c:v>0.17491230621855985</c:v>
                </c:pt>
                <c:pt idx="2">
                  <c:v>0.16203784599798379</c:v>
                </c:pt>
                <c:pt idx="3">
                  <c:v>0.117887525264937</c:v>
                </c:pt>
                <c:pt idx="4">
                  <c:v>9.197650799701082E-2</c:v>
                </c:pt>
                <c:pt idx="5">
                  <c:v>9.7083962344586133E-2</c:v>
                </c:pt>
                <c:pt idx="6">
                  <c:v>3.2435414545582207E-2</c:v>
                </c:pt>
                <c:pt idx="7">
                  <c:v>2.3291388104540411E-2</c:v>
                </c:pt>
                <c:pt idx="8">
                  <c:v>9.9491942804696379E-2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6-41C4-B261-F9568EBC0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0852464"/>
        <c:axId val="380852856"/>
      </c:barChart>
      <c:catAx>
        <c:axId val="380852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52856"/>
        <c:crosses val="autoZero"/>
        <c:auto val="1"/>
        <c:lblAlgn val="ctr"/>
        <c:lblOffset val="100"/>
        <c:noMultiLvlLbl val="0"/>
      </c:catAx>
      <c:valAx>
        <c:axId val="38085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52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2026/2025</a:t>
            </a:r>
            <a:r>
              <a:rPr lang="en-GB" baseline="0"/>
              <a:t> Balance Sheet totals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ban'!$B$15</c:f>
              <c:strCache>
                <c:ptCount val="1"/>
                <c:pt idx="0">
                  <c:v>2026 Balance sheet totals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ban'!$A$16:$A$22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UBA</c:v>
                </c:pt>
                <c:pt idx="4">
                  <c:v>ZICB</c:v>
                </c:pt>
                <c:pt idx="5">
                  <c:v>First Alliance 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ban'!$B$16:$B$22</c:f>
              <c:numCache>
                <c:formatCode>_(* #,##0_);_(* \(#,##0\);_(* "-"??_);_(@_)</c:formatCode>
                <c:ptCount val="7"/>
                <c:pt idx="0">
                  <c:v>9490.2980000000007</c:v>
                </c:pt>
                <c:pt idx="1">
                  <c:v>8969.48</c:v>
                </c:pt>
                <c:pt idx="2">
                  <c:v>7827.0640000000003</c:v>
                </c:pt>
                <c:pt idx="3">
                  <c:v>6540.2179999999998</c:v>
                </c:pt>
                <c:pt idx="4">
                  <c:v>5955.28</c:v>
                </c:pt>
                <c:pt idx="5">
                  <c:v>1358.213</c:v>
                </c:pt>
                <c:pt idx="6" formatCode="_-* #,##0_-;\-* #,##0_-;_-* &quot;-&quot;??_-;_-@_-">
                  <c:v>1039.934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F8-4011-A0B2-5838A599D47C}"/>
            </c:ext>
          </c:extLst>
        </c:ser>
        <c:ser>
          <c:idx val="1"/>
          <c:order val="1"/>
          <c:tx>
            <c:strRef>
              <c:f>'Mkt Share graphdata-Smaller ban'!$C$15</c:f>
              <c:strCache>
                <c:ptCount val="1"/>
                <c:pt idx="0">
                  <c:v>2025 Balance sheet totals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ban'!$A$16:$A$22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UBA</c:v>
                </c:pt>
                <c:pt idx="4">
                  <c:v>ZICB</c:v>
                </c:pt>
                <c:pt idx="5">
                  <c:v>First Alliance 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ban'!$C$16:$C$22</c:f>
              <c:numCache>
                <c:formatCode>_(* #,##0_);_(* \(#,##0\);_(* "-"??_);_(@_)</c:formatCode>
                <c:ptCount val="7"/>
                <c:pt idx="0">
                  <c:v>9038.9189999999999</c:v>
                </c:pt>
                <c:pt idx="1">
                  <c:v>8343.6209999999992</c:v>
                </c:pt>
                <c:pt idx="2">
                  <c:v>8781.9599999999991</c:v>
                </c:pt>
                <c:pt idx="3">
                  <c:v>5986.5039999999999</c:v>
                </c:pt>
                <c:pt idx="4">
                  <c:v>4993.8639999999996</c:v>
                </c:pt>
                <c:pt idx="5">
                  <c:v>1731.473</c:v>
                </c:pt>
                <c:pt idx="6" formatCode="_-* #,##0_-;\-* #,##0_-;_-* &quot;-&quot;??_-;_-@_-">
                  <c:v>982.976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F8-4011-A0B2-5838A599D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850504"/>
        <c:axId val="384798008"/>
      </c:barChart>
      <c:catAx>
        <c:axId val="38085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8008"/>
        <c:crosses val="autoZero"/>
        <c:auto val="1"/>
        <c:lblAlgn val="ctr"/>
        <c:lblOffset val="100"/>
        <c:noMultiLvlLbl val="0"/>
      </c:catAx>
      <c:valAx>
        <c:axId val="384798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8505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2026/2025</a:t>
            </a:r>
            <a:r>
              <a:rPr lang="en-GB" baseline="0"/>
              <a:t> Deposits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ban'!$B$28</c:f>
              <c:strCache>
                <c:ptCount val="1"/>
                <c:pt idx="0">
                  <c:v>2026 deposits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ban'!$A$29:$A$35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ZICB</c:v>
                </c:pt>
                <c:pt idx="4">
                  <c:v>UBA</c:v>
                </c:pt>
                <c:pt idx="5">
                  <c:v>First Alliance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ban'!$B$29:$B$35</c:f>
              <c:numCache>
                <c:formatCode>_(* #,##0_);_(* \(#,##0\);_(* "-"??_);_(@_)</c:formatCode>
                <c:ptCount val="7"/>
                <c:pt idx="0">
                  <c:v>7165.3940000000002</c:v>
                </c:pt>
                <c:pt idx="1">
                  <c:v>6793.3469999999998</c:v>
                </c:pt>
                <c:pt idx="2">
                  <c:v>6097.9870000000001</c:v>
                </c:pt>
                <c:pt idx="3">
                  <c:v>4940.3810000000003</c:v>
                </c:pt>
                <c:pt idx="4">
                  <c:v>4737.5200000000004</c:v>
                </c:pt>
                <c:pt idx="5">
                  <c:v>1074.0630000000001</c:v>
                </c:pt>
                <c:pt idx="6" formatCode="_-* #,##0_-;\-* #,##0_-;_-* &quot;-&quot;??_-;_-@_-">
                  <c:v>700.28499999999997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C-4B56-982D-4B7428480B14}"/>
            </c:ext>
          </c:extLst>
        </c:ser>
        <c:ser>
          <c:idx val="1"/>
          <c:order val="1"/>
          <c:tx>
            <c:strRef>
              <c:f>'Mkt Share graphdata-Smaller ban'!$C$28</c:f>
              <c:strCache>
                <c:ptCount val="1"/>
                <c:pt idx="0">
                  <c:v>2025 deposits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ban'!$A$29:$A$35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ZICB</c:v>
                </c:pt>
                <c:pt idx="4">
                  <c:v>UBA</c:v>
                </c:pt>
                <c:pt idx="5">
                  <c:v>First Alliance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ban'!$C$29:$C$35</c:f>
              <c:numCache>
                <c:formatCode>_(* #,##0_);_(* \(#,##0\);_(* "-"??_);_(@_)</c:formatCode>
                <c:ptCount val="7"/>
                <c:pt idx="0">
                  <c:v>5497.8280000000004</c:v>
                </c:pt>
                <c:pt idx="1">
                  <c:v>5125.2640000000001</c:v>
                </c:pt>
                <c:pt idx="2">
                  <c:v>7506.2920000000004</c:v>
                </c:pt>
                <c:pt idx="3">
                  <c:v>4201.3440000000001</c:v>
                </c:pt>
                <c:pt idx="4">
                  <c:v>4753.7650000000003</c:v>
                </c:pt>
                <c:pt idx="5">
                  <c:v>1342.308</c:v>
                </c:pt>
                <c:pt idx="6" formatCode="_-* #,##0_-;\-* #,##0_-;_-* &quot;-&quot;??_-;_-@_-">
                  <c:v>663.54300000000001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2C-4B56-982D-4B7428480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792128"/>
        <c:axId val="384790560"/>
      </c:barChart>
      <c:catAx>
        <c:axId val="38479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0560"/>
        <c:crosses val="autoZero"/>
        <c:auto val="1"/>
        <c:lblAlgn val="ctr"/>
        <c:lblOffset val="100"/>
        <c:noMultiLvlLbl val="0"/>
      </c:catAx>
      <c:valAx>
        <c:axId val="38479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2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2026/2025</a:t>
            </a:r>
            <a:r>
              <a:rPr lang="en-GB" baseline="0"/>
              <a:t> Loans and advances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ban'!$B$2</c:f>
              <c:strCache>
                <c:ptCount val="1"/>
                <c:pt idx="0">
                  <c:v>2026 Loans and advs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ban'!$A$3:$A$9</c:f>
              <c:strCache>
                <c:ptCount val="7"/>
                <c:pt idx="0">
                  <c:v>First Capital Bank</c:v>
                </c:pt>
                <c:pt idx="1">
                  <c:v>Eco Bank</c:v>
                </c:pt>
                <c:pt idx="2">
                  <c:v>UBA</c:v>
                </c:pt>
                <c:pt idx="3">
                  <c:v>ZICB </c:v>
                </c:pt>
                <c:pt idx="4">
                  <c:v>Citi Bank</c:v>
                </c:pt>
                <c:pt idx="5">
                  <c:v>AB Bank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ban'!$B$3:$B$9</c:f>
              <c:numCache>
                <c:formatCode>_(* #,##0_);_(* \(#,##0\);_(* "-"??_);_(@_)</c:formatCode>
                <c:ptCount val="7"/>
                <c:pt idx="0">
                  <c:v>3146.4920000000002</c:v>
                </c:pt>
                <c:pt idx="1">
                  <c:v>2544.3290000000002</c:v>
                </c:pt>
                <c:pt idx="2">
                  <c:v>2138.0819999999999</c:v>
                </c:pt>
                <c:pt idx="3">
                  <c:v>1667.643</c:v>
                </c:pt>
                <c:pt idx="4">
                  <c:v>1273.2090000000001</c:v>
                </c:pt>
                <c:pt idx="5" formatCode="_-* #,##0_-;\-* #,##0_-;_-* &quot;-&quot;??_-;_-@_-">
                  <c:v>545.73500000000001</c:v>
                </c:pt>
                <c:pt idx="6">
                  <c:v>209.16200000000001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E-47F0-BCEC-A504BB139F22}"/>
            </c:ext>
          </c:extLst>
        </c:ser>
        <c:ser>
          <c:idx val="1"/>
          <c:order val="1"/>
          <c:tx>
            <c:strRef>
              <c:f>'Mkt Share graphdata-Smaller ban'!$C$2</c:f>
              <c:strCache>
                <c:ptCount val="1"/>
                <c:pt idx="0">
                  <c:v>2025 Loans and advs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ban'!$A$3:$A$9</c:f>
              <c:strCache>
                <c:ptCount val="7"/>
                <c:pt idx="0">
                  <c:v>First Capital Bank</c:v>
                </c:pt>
                <c:pt idx="1">
                  <c:v>Eco Bank</c:v>
                </c:pt>
                <c:pt idx="2">
                  <c:v>UBA</c:v>
                </c:pt>
                <c:pt idx="3">
                  <c:v>ZICB </c:v>
                </c:pt>
                <c:pt idx="4">
                  <c:v>Citi Bank</c:v>
                </c:pt>
                <c:pt idx="5">
                  <c:v>AB Bank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ban'!$C$3:$C$9</c:f>
              <c:numCache>
                <c:formatCode>_(* #,##0_);_(* \(#,##0\);_(* "-"??_);_(@_)</c:formatCode>
                <c:ptCount val="7"/>
                <c:pt idx="0">
                  <c:v>2913.66</c:v>
                </c:pt>
                <c:pt idx="1">
                  <c:v>2218.0070000000001</c:v>
                </c:pt>
                <c:pt idx="2">
                  <c:v>906.95799999999997</c:v>
                </c:pt>
                <c:pt idx="3">
                  <c:v>1445.519</c:v>
                </c:pt>
                <c:pt idx="4">
                  <c:v>1355.3009999999999</c:v>
                </c:pt>
                <c:pt idx="5" formatCode="_-* #,##0_-;\-* #,##0_-;_-* &quot;-&quot;??_-;_-@_-">
                  <c:v>501.81200000000001</c:v>
                </c:pt>
                <c:pt idx="6">
                  <c:v>277.37700000000001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CE-47F0-BCEC-A504BB139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787424"/>
        <c:axId val="384792520"/>
      </c:barChart>
      <c:catAx>
        <c:axId val="38478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2520"/>
        <c:crosses val="autoZero"/>
        <c:auto val="1"/>
        <c:lblAlgn val="ctr"/>
        <c:lblOffset val="100"/>
        <c:noMultiLvlLbl val="0"/>
      </c:catAx>
      <c:valAx>
        <c:axId val="38479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87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1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Balance</a:t>
            </a:r>
            <a:r>
              <a:rPr lang="en-GB" baseline="0"/>
              <a:t> Sheet Totals MKT Share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ban'!$F$15</c:f>
              <c:strCache>
                <c:ptCount val="1"/>
                <c:pt idx="0">
                  <c:v>2026 Mkt Share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ban'!$E$16:$E$22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UBA</c:v>
                </c:pt>
                <c:pt idx="4">
                  <c:v>ZICB </c:v>
                </c:pt>
                <c:pt idx="5">
                  <c:v>First Alliance (O/S)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ban'!$F$16:$F$22</c:f>
              <c:numCache>
                <c:formatCode>0.0%</c:formatCode>
                <c:ptCount val="7"/>
                <c:pt idx="0">
                  <c:v>3.137610643546683E-2</c:v>
                </c:pt>
                <c:pt idx="1">
                  <c:v>2.9654217301795051E-2</c:v>
                </c:pt>
                <c:pt idx="2">
                  <c:v>2.5877247810470305E-2</c:v>
                </c:pt>
                <c:pt idx="3">
                  <c:v>2.1622774762094506E-2</c:v>
                </c:pt>
                <c:pt idx="4">
                  <c:v>1.9688896927473391E-2</c:v>
                </c:pt>
                <c:pt idx="5">
                  <c:v>4.4904212333516502E-3</c:v>
                </c:pt>
                <c:pt idx="6">
                  <c:v>3.4381512434973863E-3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2-4C50-8631-313727B21C37}"/>
            </c:ext>
          </c:extLst>
        </c:ser>
        <c:ser>
          <c:idx val="1"/>
          <c:order val="1"/>
          <c:tx>
            <c:strRef>
              <c:f>'Mkt Share graphdata-Smaller ban'!$G$15</c:f>
              <c:strCache>
                <c:ptCount val="1"/>
                <c:pt idx="0">
                  <c:v>2025 Mkt Share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ban'!$E$16:$E$22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UBA</c:v>
                </c:pt>
                <c:pt idx="4">
                  <c:v>ZICB </c:v>
                </c:pt>
                <c:pt idx="5">
                  <c:v>First Alliance (O/S)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ban'!$G$16:$G$22</c:f>
              <c:numCache>
                <c:formatCode>0.0%</c:formatCode>
                <c:ptCount val="7"/>
                <c:pt idx="0">
                  <c:v>3.2154116977960605E-2</c:v>
                </c:pt>
                <c:pt idx="1">
                  <c:v>2.9680735677990767E-2</c:v>
                </c:pt>
                <c:pt idx="2">
                  <c:v>3.1240037568183859E-2</c:v>
                </c:pt>
                <c:pt idx="3">
                  <c:v>2.1295771087784843E-2</c:v>
                </c:pt>
                <c:pt idx="4">
                  <c:v>1.7764656064295548E-2</c:v>
                </c:pt>
                <c:pt idx="5">
                  <c:v>6.1593632364866178E-3</c:v>
                </c:pt>
                <c:pt idx="6">
                  <c:v>3.4967373079156706E-3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2-4C50-8631-313727B21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794480"/>
        <c:axId val="384798792"/>
      </c:barChart>
      <c:catAx>
        <c:axId val="38479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8792"/>
        <c:crosses val="autoZero"/>
        <c:auto val="1"/>
        <c:lblAlgn val="ctr"/>
        <c:lblOffset val="100"/>
        <c:noMultiLvlLbl val="0"/>
      </c:catAx>
      <c:valAx>
        <c:axId val="38479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4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Deposits MKT Share</a:t>
            </a:r>
            <a:endParaRPr lang="en-GB"/>
          </a:p>
        </c:rich>
      </c:tx>
      <c:layout>
        <c:manualLayout>
          <c:xMode val="edge"/>
          <c:yMode val="edge"/>
          <c:x val="0.24365266841644795"/>
          <c:y val="3.24074074074074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ban'!$F$28</c:f>
              <c:strCache>
                <c:ptCount val="1"/>
                <c:pt idx="0">
                  <c:v>2026 deposits mkt share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ban'!$E$29:$E$35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ZICB</c:v>
                </c:pt>
                <c:pt idx="4">
                  <c:v>UBA</c:v>
                </c:pt>
                <c:pt idx="5">
                  <c:v>First Alliance 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ban'!$F$29:$F$35</c:f>
              <c:numCache>
                <c:formatCode>0.0%</c:formatCode>
                <c:ptCount val="7"/>
                <c:pt idx="0">
                  <c:v>3.2500542851686846E-2</c:v>
                </c:pt>
                <c:pt idx="1">
                  <c:v>3.0813025114861552E-2</c:v>
                </c:pt>
                <c:pt idx="2">
                  <c:v>2.7659035609560245E-2</c:v>
                </c:pt>
                <c:pt idx="3">
                  <c:v>2.2408406906048645E-2</c:v>
                </c:pt>
                <c:pt idx="4">
                  <c:v>2.1488277095540523E-2</c:v>
                </c:pt>
                <c:pt idx="5">
                  <c:v>4.8716972935349172E-3</c:v>
                </c:pt>
                <c:pt idx="6">
                  <c:v>3.1763281476068898E-3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C-4C02-BE7F-442E9BB47BD1}"/>
            </c:ext>
          </c:extLst>
        </c:ser>
        <c:ser>
          <c:idx val="1"/>
          <c:order val="1"/>
          <c:tx>
            <c:strRef>
              <c:f>'Mkt Share graphdata-Smaller ban'!$G$28</c:f>
              <c:strCache>
                <c:ptCount val="1"/>
                <c:pt idx="0">
                  <c:v>2025 deposits mkt share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ban'!$E$29:$E$35</c:f>
              <c:strCache>
                <c:ptCount val="7"/>
                <c:pt idx="0">
                  <c:v>Citibank</c:v>
                </c:pt>
                <c:pt idx="1">
                  <c:v>Ecobank</c:v>
                </c:pt>
                <c:pt idx="2">
                  <c:v>First Capital Bank</c:v>
                </c:pt>
                <c:pt idx="3">
                  <c:v>ZICB</c:v>
                </c:pt>
                <c:pt idx="4">
                  <c:v>UBA</c:v>
                </c:pt>
                <c:pt idx="5">
                  <c:v>First Alliance </c:v>
                </c:pt>
                <c:pt idx="6">
                  <c:v>AB Bank</c:v>
                </c:pt>
              </c:strCache>
            </c:strRef>
          </c:cat>
          <c:val>
            <c:numRef>
              <c:f>'Mkt Share graphdata-Smaller ban'!$G$29:$G$35</c:f>
              <c:numCache>
                <c:formatCode>0.0%</c:formatCode>
                <c:ptCount val="7"/>
                <c:pt idx="0">
                  <c:v>2.6212554768574758E-2</c:v>
                </c:pt>
                <c:pt idx="1">
                  <c:v>2.4436243422566974E-2</c:v>
                </c:pt>
                <c:pt idx="2">
                  <c:v>3.5788513238121412E-2</c:v>
                </c:pt>
                <c:pt idx="3">
                  <c:v>2.0031175893757126E-2</c:v>
                </c:pt>
                <c:pt idx="4">
                  <c:v>2.266500978557965E-2</c:v>
                </c:pt>
                <c:pt idx="5">
                  <c:v>6.3998586289523872E-3</c:v>
                </c:pt>
                <c:pt idx="6">
                  <c:v>3.163641574237026E-3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C-4C02-BE7F-442E9BB47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791344"/>
        <c:axId val="384795264"/>
      </c:barChart>
      <c:catAx>
        <c:axId val="38479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5264"/>
        <c:crosses val="autoZero"/>
        <c:auto val="1"/>
        <c:lblAlgn val="ctr"/>
        <c:lblOffset val="100"/>
        <c:noMultiLvlLbl val="0"/>
      </c:catAx>
      <c:valAx>
        <c:axId val="38479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1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sz="140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2026 YTD loan losses</a:t>
            </a:r>
            <a:endParaRPr lang="en-ZA" sz="1400"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7752863133277059"/>
          <c:y val="9.2639289214024988E-3"/>
        </c:manualLayout>
      </c:layout>
      <c:overlay val="0"/>
      <c:spPr>
        <a:solidFill>
          <a:sysClr val="window" lastClr="FFFFFF"/>
        </a:solidFill>
        <a:ln w="12700" cap="flat" cmpd="sng" algn="ctr">
          <a:solidFill>
            <a:srgbClr val="70AD47"/>
          </a:solidFill>
          <a:prstDash val="solid"/>
          <a:miter lim="800000"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5724115304552364"/>
          <c:y val="7.8910517565814714E-2"/>
          <c:w val="0.72695424925332663"/>
          <c:h val="0.7265321750674421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'Other data '!$G$256:$G$270</c:f>
              <c:strCache>
                <c:ptCount val="15"/>
                <c:pt idx="0">
                  <c:v>Stanbic</c:v>
                </c:pt>
                <c:pt idx="1">
                  <c:v>Access </c:v>
                </c:pt>
                <c:pt idx="2">
                  <c:v>Bank of China</c:v>
                </c:pt>
                <c:pt idx="3">
                  <c:v>Ecobank</c:v>
                </c:pt>
                <c:pt idx="4">
                  <c:v>First Alliance </c:v>
                </c:pt>
                <c:pt idx="5">
                  <c:v>Indo Zambia Bank</c:v>
                </c:pt>
                <c:pt idx="6">
                  <c:v>UBA</c:v>
                </c:pt>
                <c:pt idx="7">
                  <c:v>AB Bank</c:v>
                </c:pt>
                <c:pt idx="8">
                  <c:v>ZICB </c:v>
                </c:pt>
                <c:pt idx="9">
                  <c:v>StanChart</c:v>
                </c:pt>
                <c:pt idx="10">
                  <c:v>Citibank</c:v>
                </c:pt>
                <c:pt idx="11">
                  <c:v>FNB</c:v>
                </c:pt>
                <c:pt idx="12">
                  <c:v>First Capital Bank</c:v>
                </c:pt>
                <c:pt idx="13">
                  <c:v>Absa</c:v>
                </c:pt>
                <c:pt idx="14">
                  <c:v>ZANACO</c:v>
                </c:pt>
              </c:strCache>
            </c:strRef>
          </c:cat>
          <c:val>
            <c:numRef>
              <c:f>'Other data '!$H$256:$H$270</c:f>
              <c:numCache>
                <c:formatCode>_(* #,##0_);_(* \(#,##0\);_(* "-"??_);_(@_)</c:formatCode>
                <c:ptCount val="15"/>
                <c:pt idx="0">
                  <c:v>37.076999999999998</c:v>
                </c:pt>
                <c:pt idx="1">
                  <c:v>-37.143999999999998</c:v>
                </c:pt>
                <c:pt idx="2">
                  <c:v>-11.068</c:v>
                </c:pt>
                <c:pt idx="3">
                  <c:v>-5.1959999999999997</c:v>
                </c:pt>
                <c:pt idx="4">
                  <c:v>-0.93200000000000005</c:v>
                </c:pt>
                <c:pt idx="5">
                  <c:v>0</c:v>
                </c:pt>
                <c:pt idx="6">
                  <c:v>-0.314</c:v>
                </c:pt>
                <c:pt idx="7">
                  <c:v>5.8819999999999997</c:v>
                </c:pt>
                <c:pt idx="8">
                  <c:v>5.9740000000000002</c:v>
                </c:pt>
                <c:pt idx="9">
                  <c:v>2.5310000000000001</c:v>
                </c:pt>
                <c:pt idx="10">
                  <c:v>12.994999999999999</c:v>
                </c:pt>
                <c:pt idx="11">
                  <c:v>33.942999999999998</c:v>
                </c:pt>
                <c:pt idx="12">
                  <c:v>12.01</c:v>
                </c:pt>
                <c:pt idx="13">
                  <c:v>98.156000000000006</c:v>
                </c:pt>
                <c:pt idx="14">
                  <c:v>100.851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2-4ED7-92A9-EDAC2DA90D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7647760"/>
        <c:axId val="377644232"/>
      </c:barChart>
      <c:catAx>
        <c:axId val="377647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800" baseline="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77644232"/>
        <c:crosses val="autoZero"/>
        <c:auto val="1"/>
        <c:lblAlgn val="ctr"/>
        <c:lblOffset val="100"/>
        <c:noMultiLvlLbl val="0"/>
      </c:catAx>
      <c:valAx>
        <c:axId val="377644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>
                    <a:latin typeface="Arial" pitchFamily="34" charset="0"/>
                    <a:cs typeface="Arial" pitchFamily="34" charset="0"/>
                  </a:defRPr>
                </a:pPr>
                <a:r>
                  <a:rPr lang="en-ZA" sz="1400" b="0">
                    <a:latin typeface="Arial" pitchFamily="34" charset="0"/>
                    <a:cs typeface="Arial" pitchFamily="34" charset="0"/>
                  </a:rPr>
                  <a:t>K'Million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sz="1300">
                <a:latin typeface="Arial" pitchFamily="34" charset="0"/>
                <a:cs typeface="Arial" pitchFamily="34" charset="0"/>
              </a:defRPr>
            </a:pPr>
            <a:endParaRPr lang="en-ZM"/>
          </a:p>
        </c:txPr>
        <c:crossAx val="37764776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>
        <a:lumMod val="95000"/>
      </a:sysClr>
    </a:solidFill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Loans and Advs MKT Share</a:t>
            </a:r>
            <a:endParaRPr lang="en-GB"/>
          </a:p>
        </c:rich>
      </c:tx>
      <c:layout>
        <c:manualLayout>
          <c:xMode val="edge"/>
          <c:yMode val="edge"/>
          <c:x val="0.24365266841644795"/>
          <c:y val="3.240740740740748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ban'!$F$2</c:f>
              <c:strCache>
                <c:ptCount val="1"/>
                <c:pt idx="0">
                  <c:v>2026 Loans and Advs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ban'!$E$3:$E$9</c:f>
              <c:strCache>
                <c:ptCount val="7"/>
                <c:pt idx="0">
                  <c:v>First Capital Bank</c:v>
                </c:pt>
                <c:pt idx="1">
                  <c:v>Eco Bank</c:v>
                </c:pt>
                <c:pt idx="2">
                  <c:v>UBA</c:v>
                </c:pt>
                <c:pt idx="3">
                  <c:v>ZICB</c:v>
                </c:pt>
                <c:pt idx="4">
                  <c:v>Citi Bank</c:v>
                </c:pt>
                <c:pt idx="5">
                  <c:v>AB Bank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ban'!$F$3:$F$9</c:f>
              <c:numCache>
                <c:formatCode>0.0%</c:formatCode>
                <c:ptCount val="7"/>
                <c:pt idx="0">
                  <c:v>3.1706038717358546E-2</c:v>
                </c:pt>
                <c:pt idx="1">
                  <c:v>2.5638264385766166E-2</c:v>
                </c:pt>
                <c:pt idx="2">
                  <c:v>2.1544663286252558E-2</c:v>
                </c:pt>
                <c:pt idx="3">
                  <c:v>1.680422309185339E-2</c:v>
                </c:pt>
                <c:pt idx="4">
                  <c:v>1.2829657233925705E-2</c:v>
                </c:pt>
                <c:pt idx="5">
                  <c:v>5.499170199516689E-3</c:v>
                </c:pt>
                <c:pt idx="6">
                  <c:v>2.1076482858370998E-3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A-44FC-B67B-92209E24D92A}"/>
            </c:ext>
          </c:extLst>
        </c:ser>
        <c:ser>
          <c:idx val="1"/>
          <c:order val="1"/>
          <c:tx>
            <c:strRef>
              <c:f>'Mkt Share graphdata-Smaller ban'!$G$2</c:f>
              <c:strCache>
                <c:ptCount val="1"/>
                <c:pt idx="0">
                  <c:v>2025 Loans and advs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ban'!$E$3:$E$9</c:f>
              <c:strCache>
                <c:ptCount val="7"/>
                <c:pt idx="0">
                  <c:v>First Capital Bank</c:v>
                </c:pt>
                <c:pt idx="1">
                  <c:v>Eco Bank</c:v>
                </c:pt>
                <c:pt idx="2">
                  <c:v>UBA</c:v>
                </c:pt>
                <c:pt idx="3">
                  <c:v>ZICB</c:v>
                </c:pt>
                <c:pt idx="4">
                  <c:v>Citi Bank</c:v>
                </c:pt>
                <c:pt idx="5">
                  <c:v>AB Bank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ban'!$G$3:$G$9</c:f>
              <c:numCache>
                <c:formatCode>0.0%</c:formatCode>
                <c:ptCount val="7"/>
                <c:pt idx="0">
                  <c:v>3.5405370445180918E-2</c:v>
                </c:pt>
                <c:pt idx="1">
                  <c:v>2.695213562495432E-2</c:v>
                </c:pt>
                <c:pt idx="2">
                  <c:v>1.102090977266407E-2</c:v>
                </c:pt>
                <c:pt idx="3">
                  <c:v>1.7565239485920623E-2</c:v>
                </c:pt>
                <c:pt idx="4">
                  <c:v>1.6468954500430438E-2</c:v>
                </c:pt>
                <c:pt idx="5">
                  <c:v>6.0977738493294097E-3</c:v>
                </c:pt>
                <c:pt idx="6">
                  <c:v>3.3705495623967616E-3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A-44FC-B67B-92209E24D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792912"/>
        <c:axId val="384793304"/>
      </c:barChart>
      <c:catAx>
        <c:axId val="38479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3304"/>
        <c:crosses val="autoZero"/>
        <c:auto val="1"/>
        <c:lblAlgn val="ctr"/>
        <c:lblOffset val="100"/>
        <c:noMultiLvlLbl val="0"/>
      </c:catAx>
      <c:valAx>
        <c:axId val="38479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29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200"/>
              <a:t>YTD Profit</a:t>
            </a:r>
            <a:r>
              <a:rPr lang="en-GB" sz="1200" baseline="0"/>
              <a:t> (loss) after tax K`Millions</a:t>
            </a:r>
            <a:endParaRPr lang="en-GB" sz="12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ban'!$B$42</c:f>
              <c:strCache>
                <c:ptCount val="1"/>
                <c:pt idx="0">
                  <c:v>2026 Profit (Loss) after tax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ban'!$A$43:$A$49</c:f>
              <c:strCache>
                <c:ptCount val="7"/>
                <c:pt idx="0">
                  <c:v>First Capital Bank</c:v>
                </c:pt>
                <c:pt idx="1">
                  <c:v>Citibank</c:v>
                </c:pt>
                <c:pt idx="2">
                  <c:v>Ecobank</c:v>
                </c:pt>
                <c:pt idx="3">
                  <c:v>UBA</c:v>
                </c:pt>
                <c:pt idx="4">
                  <c:v>AB Bank</c:v>
                </c:pt>
                <c:pt idx="5">
                  <c:v>ZICB 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ban'!$B$43:$B$49</c:f>
              <c:numCache>
                <c:formatCode>_(* #,##0_);_(* \(#,##0\);_(* "-"??_);_(@_)</c:formatCode>
                <c:ptCount val="7"/>
                <c:pt idx="0">
                  <c:v>149.298</c:v>
                </c:pt>
                <c:pt idx="1">
                  <c:v>127.48399999999999</c:v>
                </c:pt>
                <c:pt idx="2">
                  <c:v>117.14</c:v>
                </c:pt>
                <c:pt idx="3">
                  <c:v>92.271000000000001</c:v>
                </c:pt>
                <c:pt idx="4">
                  <c:v>26.298999999999999</c:v>
                </c:pt>
                <c:pt idx="5">
                  <c:v>-13.625</c:v>
                </c:pt>
                <c:pt idx="6">
                  <c:v>-41.106999999999999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B-443E-9B5C-535AE7E23E63}"/>
            </c:ext>
          </c:extLst>
        </c:ser>
        <c:ser>
          <c:idx val="1"/>
          <c:order val="1"/>
          <c:tx>
            <c:strRef>
              <c:f>'Mkt Share graphdata-Smaller ban'!$C$42</c:f>
              <c:strCache>
                <c:ptCount val="1"/>
                <c:pt idx="0">
                  <c:v>2025 Profit (Loss) after tax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ban'!$A$43:$A$49</c:f>
              <c:strCache>
                <c:ptCount val="7"/>
                <c:pt idx="0">
                  <c:v>First Capital Bank</c:v>
                </c:pt>
                <c:pt idx="1">
                  <c:v>Citibank</c:v>
                </c:pt>
                <c:pt idx="2">
                  <c:v>Ecobank</c:v>
                </c:pt>
                <c:pt idx="3">
                  <c:v>UBA</c:v>
                </c:pt>
                <c:pt idx="4">
                  <c:v>AB Bank</c:v>
                </c:pt>
                <c:pt idx="5">
                  <c:v>ZICB 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ban'!$C$43:$C$49</c:f>
              <c:numCache>
                <c:formatCode>_(* #,##0_);_(* \(#,##0\);_(* "-"??_);_(@_)</c:formatCode>
                <c:ptCount val="7"/>
                <c:pt idx="0">
                  <c:v>113.958</c:v>
                </c:pt>
                <c:pt idx="1">
                  <c:v>244.565</c:v>
                </c:pt>
                <c:pt idx="2">
                  <c:v>83.585999999999999</c:v>
                </c:pt>
                <c:pt idx="3">
                  <c:v>54.731000000000002</c:v>
                </c:pt>
                <c:pt idx="4" formatCode="_-* #,##0_-;\-* #,##0_-;_-* &quot;-&quot;??_-;_-@_-">
                  <c:v>12.526999999999999</c:v>
                </c:pt>
                <c:pt idx="5">
                  <c:v>12.759</c:v>
                </c:pt>
                <c:pt idx="6">
                  <c:v>-26.190999999999999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DB-443E-9B5C-535AE7E23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4797224"/>
        <c:axId val="384797616"/>
      </c:barChart>
      <c:catAx>
        <c:axId val="384797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7616"/>
        <c:crosses val="autoZero"/>
        <c:auto val="1"/>
        <c:lblAlgn val="ctr"/>
        <c:lblOffset val="100"/>
        <c:noMultiLvlLbl val="0"/>
      </c:catAx>
      <c:valAx>
        <c:axId val="38479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7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YTD Profit (Loss) after tax Share %</a:t>
            </a:r>
          </a:p>
        </c:rich>
      </c:tx>
      <c:layout>
        <c:manualLayout>
          <c:xMode val="edge"/>
          <c:yMode val="edge"/>
          <c:x val="0.40671522309711289"/>
          <c:y val="2.777777777777789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'Mkt Share graphdata-Smaller ban'!$F$42</c:f>
              <c:strCache>
                <c:ptCount val="1"/>
                <c:pt idx="0">
                  <c:v>2026 Profit (Loss) share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ban'!$E$43:$E$49</c:f>
              <c:strCache>
                <c:ptCount val="7"/>
                <c:pt idx="0">
                  <c:v>First Capital Bank</c:v>
                </c:pt>
                <c:pt idx="1">
                  <c:v>Citibank</c:v>
                </c:pt>
                <c:pt idx="2">
                  <c:v>Ecobank</c:v>
                </c:pt>
                <c:pt idx="3">
                  <c:v>UBA</c:v>
                </c:pt>
                <c:pt idx="4">
                  <c:v>AB Bank</c:v>
                </c:pt>
                <c:pt idx="5">
                  <c:v>ZICB 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ban'!$F$43:$F$49</c:f>
              <c:numCache>
                <c:formatCode>0.0%</c:formatCode>
                <c:ptCount val="7"/>
                <c:pt idx="0">
                  <c:v>2.8083862961704044E-2</c:v>
                </c:pt>
                <c:pt idx="1">
                  <c:v>2.3980516723665943E-2</c:v>
                </c:pt>
                <c:pt idx="2">
                  <c:v>2.2034747333078888E-2</c:v>
                </c:pt>
                <c:pt idx="3">
                  <c:v>1.7356736991382293E-2</c:v>
                </c:pt>
                <c:pt idx="4">
                  <c:v>4.9470020497920575E-3</c:v>
                </c:pt>
                <c:pt idx="5">
                  <c:v>-2.5629454704900107E-3</c:v>
                </c:pt>
                <c:pt idx="6">
                  <c:v>-7.7324770242519535E-3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B-4C26-AE01-D9153723D4BC}"/>
            </c:ext>
          </c:extLst>
        </c:ser>
        <c:ser>
          <c:idx val="1"/>
          <c:order val="1"/>
          <c:tx>
            <c:strRef>
              <c:f>'Mkt Share graphdata-Smaller ban'!$G$42</c:f>
              <c:strCache>
                <c:ptCount val="1"/>
                <c:pt idx="0">
                  <c:v>2025 Profit (Loss) after tax share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'Mkt Share graphdata-Smaller ban'!$E$43:$E$49</c:f>
              <c:strCache>
                <c:ptCount val="7"/>
                <c:pt idx="0">
                  <c:v>First Capital Bank</c:v>
                </c:pt>
                <c:pt idx="1">
                  <c:v>Citibank</c:v>
                </c:pt>
                <c:pt idx="2">
                  <c:v>Ecobank</c:v>
                </c:pt>
                <c:pt idx="3">
                  <c:v>UBA</c:v>
                </c:pt>
                <c:pt idx="4">
                  <c:v>AB Bank</c:v>
                </c:pt>
                <c:pt idx="5">
                  <c:v>ZICB </c:v>
                </c:pt>
                <c:pt idx="6">
                  <c:v>First Alliance </c:v>
                </c:pt>
              </c:strCache>
            </c:strRef>
          </c:cat>
          <c:val>
            <c:numRef>
              <c:f>'Mkt Share graphdata-Smaller ban'!$G$43:$G$49</c:f>
              <c:numCache>
                <c:formatCode>0.0%</c:formatCode>
                <c:ptCount val="7"/>
                <c:pt idx="0">
                  <c:v>2.2861671021681448E-2</c:v>
                </c:pt>
                <c:pt idx="1">
                  <c:v>4.9063379257423996E-2</c:v>
                </c:pt>
                <c:pt idx="2">
                  <c:v>1.6768595745961366E-2</c:v>
                </c:pt>
                <c:pt idx="3">
                  <c:v>1.0979853250211898E-2</c:v>
                </c:pt>
                <c:pt idx="4">
                  <c:v>2.513102659651832E-3</c:v>
                </c:pt>
                <c:pt idx="5">
                  <c:v>2.5596453128839888E-3</c:v>
                </c:pt>
                <c:pt idx="6">
                  <c:v>-5.2543044431181555E-3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B-4C26-AE01-D9153723D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4787816"/>
        <c:axId val="384788208"/>
      </c:barChart>
      <c:catAx>
        <c:axId val="384787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88208"/>
        <c:crosses val="autoZero"/>
        <c:auto val="1"/>
        <c:lblAlgn val="ctr"/>
        <c:lblOffset val="100"/>
        <c:noMultiLvlLbl val="0"/>
      </c:catAx>
      <c:valAx>
        <c:axId val="38478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878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 results data'!$B$22</c:f>
              <c:strCache>
                <c:ptCount val="1"/>
                <c:pt idx="0">
                  <c:v>Foreign exchange 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'quarter results data'!$A$23:$A$38</c:f>
              <c:strCache>
                <c:ptCount val="15"/>
                <c:pt idx="0">
                  <c:v>Access Bank</c:v>
                </c:pt>
                <c:pt idx="1">
                  <c:v>Absa  </c:v>
                </c:pt>
                <c:pt idx="2">
                  <c:v>ZANACO</c:v>
                </c:pt>
                <c:pt idx="3">
                  <c:v>Stanbic</c:v>
                </c:pt>
                <c:pt idx="4">
                  <c:v>FNB</c:v>
                </c:pt>
                <c:pt idx="5">
                  <c:v>StanChart</c:v>
                </c:pt>
                <c:pt idx="6">
                  <c:v>Indo Zambia Bank</c:v>
                </c:pt>
                <c:pt idx="7">
                  <c:v>Citibank</c:v>
                </c:pt>
                <c:pt idx="8">
                  <c:v>First Capital Bank</c:v>
                </c:pt>
                <c:pt idx="9">
                  <c:v>Ecobank</c:v>
                </c:pt>
                <c:pt idx="10">
                  <c:v>ZICB </c:v>
                </c:pt>
                <c:pt idx="11">
                  <c:v>UBA</c:v>
                </c:pt>
                <c:pt idx="12">
                  <c:v>First Alliance </c:v>
                </c:pt>
                <c:pt idx="13">
                  <c:v>Bank of China</c:v>
                </c:pt>
                <c:pt idx="14">
                  <c:v>AB Bank</c:v>
                </c:pt>
              </c:strCache>
            </c:strRef>
          </c:cat>
          <c:val>
            <c:numRef>
              <c:f>'quarter results data'!$B$23:$B$38</c:f>
              <c:numCache>
                <c:formatCode>_(* #,##0_);_(* \(#,##0\);_(* "-"??_);_(@_)</c:formatCode>
                <c:ptCount val="16"/>
                <c:pt idx="0">
                  <c:v>438.99599999999998</c:v>
                </c:pt>
                <c:pt idx="1">
                  <c:v>259.791</c:v>
                </c:pt>
                <c:pt idx="2">
                  <c:v>240.36099999999999</c:v>
                </c:pt>
                <c:pt idx="3">
                  <c:v>196.56700000000001</c:v>
                </c:pt>
                <c:pt idx="4">
                  <c:v>137.863</c:v>
                </c:pt>
                <c:pt idx="5">
                  <c:v>99.42</c:v>
                </c:pt>
                <c:pt idx="6">
                  <c:v>84.91</c:v>
                </c:pt>
                <c:pt idx="7">
                  <c:v>49.212000000000003</c:v>
                </c:pt>
                <c:pt idx="8">
                  <c:v>34.451000000000001</c:v>
                </c:pt>
                <c:pt idx="9">
                  <c:v>29.332000000000001</c:v>
                </c:pt>
                <c:pt idx="10">
                  <c:v>23.167999999999999</c:v>
                </c:pt>
                <c:pt idx="11">
                  <c:v>13.231999999999999</c:v>
                </c:pt>
                <c:pt idx="12">
                  <c:v>6.133</c:v>
                </c:pt>
                <c:pt idx="13">
                  <c:v>5.0579999999999998</c:v>
                </c:pt>
                <c:pt idx="14">
                  <c:v>-3.6999999999999998E-2</c:v>
                </c:pt>
                <c:pt idx="15">
                  <c:v>1618.4570000000003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B-4984-AA08-9FFA7BE28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789776"/>
        <c:axId val="384799968"/>
      </c:barChart>
      <c:catAx>
        <c:axId val="38478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9968"/>
        <c:crosses val="autoZero"/>
        <c:auto val="1"/>
        <c:lblAlgn val="ctr"/>
        <c:lblOffset val="100"/>
        <c:noMultiLvlLbl val="0"/>
      </c:catAx>
      <c:valAx>
        <c:axId val="384799968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8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'Other data '!$T$22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D2-403E-80C8-534036CB1C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1D2-403E-80C8-534036CB1C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'Other data '!$S$23:$S$24</c:f>
              <c:numCache>
                <c:formatCode>General</c:formatCode>
                <c:ptCount val="2"/>
              </c:numCache>
            </c:numRef>
          </c:cat>
          <c:val>
            <c:numRef>
              <c:f>'Other data '!$T$23:$T$24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31D2-403E-80C8-534036CB1C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2025</a:t>
            </a:r>
            <a:r>
              <a:rPr lang="en-GB" baseline="0"/>
              <a:t> Capital position K` Millions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'!$C$316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'Other data '!$B$317:$B$331</c:f>
              <c:strCache>
                <c:ptCount val="15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'!$C$317:$C$331</c:f>
              <c:numCache>
                <c:formatCode>_(* #,##0_);_(* \(#,##0\);_(* "-"??_);_(@_)</c:formatCode>
                <c:ptCount val="15"/>
                <c:pt idx="0">
                  <c:v>214.95400000000001</c:v>
                </c:pt>
                <c:pt idx="1">
                  <c:v>6186.35</c:v>
                </c:pt>
                <c:pt idx="2">
                  <c:v>3798.2750000000001</c:v>
                </c:pt>
                <c:pt idx="3">
                  <c:v>1724.2239999999999</c:v>
                </c:pt>
                <c:pt idx="4">
                  <c:v>1632.1179999999999</c:v>
                </c:pt>
                <c:pt idx="5">
                  <c:v>1400.547</c:v>
                </c:pt>
                <c:pt idx="6">
                  <c:v>199.91900000000001</c:v>
                </c:pt>
                <c:pt idx="7">
                  <c:v>928.33900000000006</c:v>
                </c:pt>
                <c:pt idx="8">
                  <c:v>5449.7539999999999</c:v>
                </c:pt>
                <c:pt idx="9">
                  <c:v>4137.9889999999996</c:v>
                </c:pt>
                <c:pt idx="10">
                  <c:v>8584.268</c:v>
                </c:pt>
                <c:pt idx="11">
                  <c:v>1265.9649999999999</c:v>
                </c:pt>
                <c:pt idx="12">
                  <c:v>881.84100000000001</c:v>
                </c:pt>
                <c:pt idx="13">
                  <c:v>7071.451</c:v>
                </c:pt>
                <c:pt idx="14">
                  <c:v>423.71499999999997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7-40CC-ADAC-D5ED0B788D22}"/>
            </c:ext>
          </c:extLst>
        </c:ser>
        <c:ser>
          <c:idx val="1"/>
          <c:order val="1"/>
          <c:tx>
            <c:strRef>
              <c:f>'Other data '!$D$316</c:f>
              <c:strCache>
                <c:ptCount val="1"/>
                <c:pt idx="0">
                  <c:v>Tier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'Other data '!$B$317:$B$331</c:f>
              <c:strCache>
                <c:ptCount val="15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'!$D$317:$D$331</c:f>
              <c:numCache>
                <c:formatCode>_(* #,##0_);_(* \(#,##0\);_(* "-"??_);_(@_)</c:formatCode>
                <c:ptCount val="15"/>
                <c:pt idx="0">
                  <c:v>214.95400000000001</c:v>
                </c:pt>
                <c:pt idx="1">
                  <c:v>5825.9470000000001</c:v>
                </c:pt>
                <c:pt idx="2">
                  <c:v>2961.32</c:v>
                </c:pt>
                <c:pt idx="3">
                  <c:v>1724.2239999999999</c:v>
                </c:pt>
                <c:pt idx="4">
                  <c:v>1632.1179999999999</c:v>
                </c:pt>
                <c:pt idx="5">
                  <c:v>1400.547</c:v>
                </c:pt>
                <c:pt idx="6">
                  <c:v>199.91900000000001</c:v>
                </c:pt>
                <c:pt idx="7">
                  <c:v>928.33900000000006</c:v>
                </c:pt>
                <c:pt idx="8">
                  <c:v>5280.9809999999998</c:v>
                </c:pt>
                <c:pt idx="9">
                  <c:v>4050.491</c:v>
                </c:pt>
                <c:pt idx="10">
                  <c:v>8070.9110000000001</c:v>
                </c:pt>
                <c:pt idx="11">
                  <c:v>1265.9649999999999</c:v>
                </c:pt>
                <c:pt idx="12">
                  <c:v>879.78700000000003</c:v>
                </c:pt>
                <c:pt idx="13">
                  <c:v>6846.6109999999999</c:v>
                </c:pt>
                <c:pt idx="14">
                  <c:v>423.71499999999997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7-40CC-ADAC-D5ED0B788D22}"/>
            </c:ext>
          </c:extLst>
        </c:ser>
        <c:ser>
          <c:idx val="2"/>
          <c:order val="2"/>
          <c:tx>
            <c:strRef>
              <c:f>'Other data '!$F$316</c:f>
              <c:strCache>
                <c:ptCount val="1"/>
                <c:pt idx="0">
                  <c:v>Tier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'Other data '!$B$317:$B$331</c:f>
              <c:strCache>
                <c:ptCount val="15"/>
                <c:pt idx="0">
                  <c:v>AB Bank</c:v>
                </c:pt>
                <c:pt idx="1">
                  <c:v>Absa   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'Other data '!$F$317:$F$331</c:f>
              <c:numCache>
                <c:formatCode>_(* #,##0_);_(* \(#,##0\);_(* "-"??_);_(@_)</c:formatCode>
                <c:ptCount val="15"/>
                <c:pt idx="0">
                  <c:v>0</c:v>
                </c:pt>
                <c:pt idx="1">
                  <c:v>360.40300000000002</c:v>
                </c:pt>
                <c:pt idx="2">
                  <c:v>836.95500000000004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168.773</c:v>
                </c:pt>
                <c:pt idx="9">
                  <c:v>87.498000000000005</c:v>
                </c:pt>
                <c:pt idx="10">
                  <c:v>513.35699999999997</c:v>
                </c:pt>
                <c:pt idx="11">
                  <c:v>0</c:v>
                </c:pt>
                <c:pt idx="12">
                  <c:v>2.0539999999999998</c:v>
                </c:pt>
                <c:pt idx="13">
                  <c:v>224.84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F7-40CC-ADAC-D5ED0B788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384801144"/>
        <c:axId val="384801536"/>
      </c:barChart>
      <c:catAx>
        <c:axId val="384801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801536"/>
        <c:crosses val="autoZero"/>
        <c:auto val="1"/>
        <c:lblAlgn val="ctr"/>
        <c:lblOffset val="100"/>
        <c:noMultiLvlLbl val="0"/>
      </c:catAx>
      <c:valAx>
        <c:axId val="38480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8011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2024 CAR %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7138974078211954E-2"/>
          <c:y val="0.18763888888888891"/>
          <c:w val="0.88401798842414347"/>
          <c:h val="0.287468649752114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'Other data '!$C$355</c:f>
              <c:strCache>
                <c:ptCount val="1"/>
                <c:pt idx="0">
                  <c:v>Tier 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'Other data '!$B$356:$B$371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'!$C$356:$C$371</c:f>
              <c:numCache>
                <c:formatCode>0.0%</c:formatCode>
                <c:ptCount val="16"/>
                <c:pt idx="0">
                  <c:v>0.20014320284617984</c:v>
                </c:pt>
                <c:pt idx="1">
                  <c:v>0.19686734105664522</c:v>
                </c:pt>
                <c:pt idx="2">
                  <c:v>0.20315554764638757</c:v>
                </c:pt>
                <c:pt idx="3">
                  <c:v>0.32217459781521501</c:v>
                </c:pt>
                <c:pt idx="4">
                  <c:v>0.2126068575083418</c:v>
                </c:pt>
                <c:pt idx="5">
                  <c:v>0.29269633768813808</c:v>
                </c:pt>
                <c:pt idx="6">
                  <c:v>0.4649592646945957</c:v>
                </c:pt>
                <c:pt idx="7">
                  <c:v>0.16701824241869245</c:v>
                </c:pt>
                <c:pt idx="8">
                  <c:v>0.29904317166068484</c:v>
                </c:pt>
                <c:pt idx="9">
                  <c:v>0.21362848886872057</c:v>
                </c:pt>
                <c:pt idx="10">
                  <c:v>0.23614349630935039</c:v>
                </c:pt>
                <c:pt idx="11">
                  <c:v>0.20050952367376548</c:v>
                </c:pt>
                <c:pt idx="12">
                  <c:v>0.26344311889161809</c:v>
                </c:pt>
                <c:pt idx="13">
                  <c:v>0.25940087004820045</c:v>
                </c:pt>
                <c:pt idx="14">
                  <c:v>0.17658558825882856</c:v>
                </c:pt>
                <c:pt idx="15">
                  <c:v>0.23392072770610389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A-45D8-96AC-42954D91220E}"/>
            </c:ext>
          </c:extLst>
        </c:ser>
        <c:ser>
          <c:idx val="1"/>
          <c:order val="1"/>
          <c:tx>
            <c:strRef>
              <c:f>'Other data '!$D$355</c:f>
              <c:strCache>
                <c:ptCount val="1"/>
                <c:pt idx="0">
                  <c:v>Tier 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'Other data '!$B$356:$B$371</c:f>
              <c:strCache>
                <c:ptCount val="16"/>
                <c:pt idx="0">
                  <c:v>AB Bank</c:v>
                </c:pt>
                <c:pt idx="1">
                  <c:v>Absa</c:v>
                </c:pt>
                <c:pt idx="2">
                  <c:v>Access Bank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Bank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Standard Chartered Bank</c:v>
                </c:pt>
                <c:pt idx="12">
                  <c:v>UBA</c:v>
                </c:pt>
                <c:pt idx="13">
                  <c:v>ZANACO</c:v>
                </c:pt>
                <c:pt idx="14">
                  <c:v>ZICB</c:v>
                </c:pt>
                <c:pt idx="15">
                  <c:v>Industry average</c:v>
                </c:pt>
              </c:strCache>
            </c:strRef>
          </c:cat>
          <c:val>
            <c:numRef>
              <c:f>'Other data '!$D$356:$D$371</c:f>
              <c:numCache>
                <c:formatCode>0.0%</c:formatCode>
                <c:ptCount val="16"/>
                <c:pt idx="0">
                  <c:v>0</c:v>
                </c:pt>
                <c:pt idx="1">
                  <c:v>1.2178548881209889E-2</c:v>
                </c:pt>
                <c:pt idx="2">
                  <c:v>5.7417655430815416E-2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9.5570147309162381E-3</c:v>
                </c:pt>
                <c:pt idx="9">
                  <c:v>4.614765350431667E-3</c:v>
                </c:pt>
                <c:pt idx="10">
                  <c:v>1.5020103286342668E-2</c:v>
                </c:pt>
                <c:pt idx="11">
                  <c:v>0</c:v>
                </c:pt>
                <c:pt idx="12">
                  <c:v>6.1504905869646132E-4</c:v>
                </c:pt>
                <c:pt idx="13">
                  <c:v>8.5186220776435808E-3</c:v>
                </c:pt>
                <c:pt idx="14">
                  <c:v>0</c:v>
                </c:pt>
                <c:pt idx="15">
                  <c:v>1.2305090640923772E-2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CA-45D8-96AC-42954D912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799576"/>
        <c:axId val="384800360"/>
      </c:barChart>
      <c:catAx>
        <c:axId val="384799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800360"/>
        <c:crosses val="autoZero"/>
        <c:auto val="1"/>
        <c:lblAlgn val="ctr"/>
        <c:lblOffset val="100"/>
        <c:noMultiLvlLbl val="0"/>
      </c:catAx>
      <c:valAx>
        <c:axId val="384800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4799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2026</a:t>
            </a:r>
          </a:p>
          <a:p>
            <a:pPr>
              <a:defRPr/>
            </a:pPr>
            <a:r>
              <a:rPr lang="en-US"/>
              <a:t> Loan</a:t>
            </a:r>
            <a:r>
              <a:rPr lang="en-US" baseline="0"/>
              <a:t> Losses MARKET SHARE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'Other data '!$J$255</c:f>
              <c:strCache>
                <c:ptCount val="1"/>
                <c:pt idx="0">
                  <c:v>2026 Loan losses market share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66-476A-976B-3347ADB015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66-476A-976B-3347ADB015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66-476A-976B-3347ADB015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66-476A-976B-3347ADB015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966-476A-976B-3347ADB015F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966-476A-976B-3347ADB015F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966-476A-976B-3347ADB015F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966-476A-976B-3347ADB015F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966-476A-976B-3347ADB015F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966-476A-976B-3347ADB015F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966-476A-976B-3347ADB015F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966-476A-976B-3347ADB015F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966-476A-976B-3347ADB015F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966-476A-976B-3347ADB015F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2966-476A-976B-3347ADB015F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2966-476A-976B-3347ADB015F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2966-476A-976B-3347ADB015F1}"/>
              </c:ext>
            </c:extLst>
          </c:dPt>
          <c:dLbls>
            <c:dLbl>
              <c:idx val="2"/>
              <c:layout>
                <c:manualLayout>
                  <c:x val="3.0481189851268593E-3"/>
                  <c:y val="-2.160425570578987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66-476A-976B-3347ADB01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'Other data '!$I$256:$I$270</c:f>
              <c:strCache>
                <c:ptCount val="15"/>
                <c:pt idx="0">
                  <c:v>Stanbic</c:v>
                </c:pt>
                <c:pt idx="1">
                  <c:v>Access </c:v>
                </c:pt>
                <c:pt idx="2">
                  <c:v>Bank of China</c:v>
                </c:pt>
                <c:pt idx="3">
                  <c:v>Ecobank</c:v>
                </c:pt>
                <c:pt idx="4">
                  <c:v>First Alliance </c:v>
                </c:pt>
                <c:pt idx="5">
                  <c:v>Indo Zambia Bank</c:v>
                </c:pt>
                <c:pt idx="6">
                  <c:v>UBA</c:v>
                </c:pt>
                <c:pt idx="7">
                  <c:v>AB Bank</c:v>
                </c:pt>
                <c:pt idx="8">
                  <c:v>ZICB </c:v>
                </c:pt>
                <c:pt idx="9">
                  <c:v>StanChart</c:v>
                </c:pt>
                <c:pt idx="10">
                  <c:v>Citibank</c:v>
                </c:pt>
                <c:pt idx="11">
                  <c:v>FNB</c:v>
                </c:pt>
                <c:pt idx="12">
                  <c:v>First Capital Bank</c:v>
                </c:pt>
                <c:pt idx="13">
                  <c:v>Absa</c:v>
                </c:pt>
                <c:pt idx="14">
                  <c:v>ZANACO</c:v>
                </c:pt>
              </c:strCache>
            </c:strRef>
          </c:cat>
          <c:val>
            <c:numRef>
              <c:f>'Other data '!$J$256:$J$270</c:f>
              <c:numCache>
                <c:formatCode>0%</c:formatCode>
                <c:ptCount val="15"/>
                <c:pt idx="0">
                  <c:v>0.1455341196789198</c:v>
                </c:pt>
                <c:pt idx="1">
                  <c:v>-0.14579710713795066</c:v>
                </c:pt>
                <c:pt idx="2">
                  <c:v>-4.3443958157517712E-2</c:v>
                </c:pt>
                <c:pt idx="3">
                  <c:v>-2.0395266225737445E-2</c:v>
                </c:pt>
                <c:pt idx="4">
                  <c:v>-3.6582733106980945E-3</c:v>
                </c:pt>
                <c:pt idx="5">
                  <c:v>0</c:v>
                </c:pt>
                <c:pt idx="6">
                  <c:v>-1.2325083900849804E-3</c:v>
                </c:pt>
                <c:pt idx="7">
                  <c:v>2.3087943791337114E-2</c:v>
                </c:pt>
                <c:pt idx="8">
                  <c:v>2.3449060899260105E-2</c:v>
                </c:pt>
                <c:pt idx="9">
                  <c:v>9.9346456538378508E-3</c:v>
                </c:pt>
                <c:pt idx="10">
                  <c:v>5.1007791494122032E-2</c:v>
                </c:pt>
                <c:pt idx="11">
                  <c:v>0.1332325868938041</c:v>
                </c:pt>
                <c:pt idx="12">
                  <c:v>4.7141483327772654E-2</c:v>
                </c:pt>
                <c:pt idx="13">
                  <c:v>0.38528055266618261</c:v>
                </c:pt>
                <c:pt idx="14">
                  <c:v>0.39585892881675272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B5-9C4E-257C25CD2B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486536405171576E-2"/>
          <c:y val="0.65762037746588009"/>
          <c:w val="0.90590590065130749"/>
          <c:h val="0.317914800166634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30 June</a:t>
            </a:r>
            <a:r>
              <a:rPr lang="en-US"/>
              <a:t> 2026</a:t>
            </a:r>
          </a:p>
          <a:p>
            <a:pPr>
              <a:defRPr/>
            </a:pPr>
            <a:r>
              <a:rPr lang="en-US"/>
              <a:t> Loans to Deposits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 '!$G$80</c:f>
              <c:strCache>
                <c:ptCount val="1"/>
                <c:pt idx="0">
                  <c:v>30 June 2026 Loans to Deposits ratio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 '!$F$81:$F$96</c:f>
              <c:strCache>
                <c:ptCount val="16"/>
                <c:pt idx="0">
                  <c:v> ZANACO </c:v>
                </c:pt>
                <c:pt idx="1">
                  <c:v> Stanbic </c:v>
                </c:pt>
                <c:pt idx="2">
                  <c:v> Absa </c:v>
                </c:pt>
                <c:pt idx="3">
                  <c:v> Access Bank </c:v>
                </c:pt>
                <c:pt idx="4">
                  <c:v> FNB </c:v>
                </c:pt>
                <c:pt idx="5">
                  <c:v> Indo Zambia Bank </c:v>
                </c:pt>
                <c:pt idx="6">
                  <c:v> StanChart </c:v>
                </c:pt>
                <c:pt idx="7">
                  <c:v> Bank of China </c:v>
                </c:pt>
                <c:pt idx="8">
                  <c:v> Citibank </c:v>
                </c:pt>
                <c:pt idx="9">
                  <c:v> Ecobank </c:v>
                </c:pt>
                <c:pt idx="10">
                  <c:v> First Capital Bank </c:v>
                </c:pt>
                <c:pt idx="11">
                  <c:v> ZICB  </c:v>
                </c:pt>
                <c:pt idx="12">
                  <c:v> UBA </c:v>
                </c:pt>
                <c:pt idx="13">
                  <c:v> First Alliance </c:v>
                </c:pt>
                <c:pt idx="14">
                  <c:v> AB Bank </c:v>
                </c:pt>
                <c:pt idx="15">
                  <c:v>Market average</c:v>
                </c:pt>
              </c:strCache>
            </c:strRef>
          </c:cat>
          <c:val>
            <c:numRef>
              <c:f>'Other data '!$G$81:$G$96</c:f>
              <c:numCache>
                <c:formatCode>0.0%</c:formatCode>
                <c:ptCount val="16"/>
                <c:pt idx="0">
                  <c:v>0.4976965643708966</c:v>
                </c:pt>
                <c:pt idx="1">
                  <c:v>0.44460165431267346</c:v>
                </c:pt>
                <c:pt idx="2">
                  <c:v>0.62621847486115778</c:v>
                </c:pt>
                <c:pt idx="3">
                  <c:v>0.42778504383939897</c:v>
                </c:pt>
                <c:pt idx="4">
                  <c:v>0.51264285551975008</c:v>
                </c:pt>
                <c:pt idx="5">
                  <c:v>0.51712239400460547</c:v>
                </c:pt>
                <c:pt idx="6">
                  <c:v>0.20403500108853792</c:v>
                </c:pt>
                <c:pt idx="7">
                  <c:v>5.1878061268716018E-2</c:v>
                </c:pt>
                <c:pt idx="8">
                  <c:v>0.17768862396122251</c:v>
                </c:pt>
                <c:pt idx="9">
                  <c:v>0.37453246536648288</c:v>
                </c:pt>
                <c:pt idx="10">
                  <c:v>0.51598863690591668</c:v>
                </c:pt>
                <c:pt idx="11">
                  <c:v>0.33755352066976207</c:v>
                </c:pt>
                <c:pt idx="12">
                  <c:v>0.4513082794373427</c:v>
                </c:pt>
                <c:pt idx="13">
                  <c:v>0.1947390423094362</c:v>
                </c:pt>
                <c:pt idx="14">
                  <c:v>0.77930414045709961</c:v>
                </c:pt>
                <c:pt idx="15" formatCode="0%">
                  <c:v>0.45012712592493143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F-4307-9071-11BBE77431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382528960"/>
        <c:axId val="382530136"/>
      </c:barChart>
      <c:catAx>
        <c:axId val="382528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30136"/>
        <c:crosses val="autoZero"/>
        <c:auto val="1"/>
        <c:lblAlgn val="ctr"/>
        <c:lblOffset val="100"/>
        <c:noMultiLvlLbl val="0"/>
      </c:catAx>
      <c:valAx>
        <c:axId val="38253013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38252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Impairment charges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graphs'!$A$14:$A$23</c:f>
              <c:strCache>
                <c:ptCount val="10"/>
                <c:pt idx="0">
                  <c:v>Q1 2024</c:v>
                </c:pt>
                <c:pt idx="1">
                  <c:v>Q2 2024</c:v>
                </c:pt>
                <c:pt idx="2">
                  <c:v>Q3 2024</c:v>
                </c:pt>
                <c:pt idx="3">
                  <c:v>Q4 2024</c:v>
                </c:pt>
                <c:pt idx="4">
                  <c:v>Q1 2025</c:v>
                </c:pt>
                <c:pt idx="5">
                  <c:v>Q2 2025</c:v>
                </c:pt>
                <c:pt idx="6">
                  <c:v>Q3 2025</c:v>
                </c:pt>
                <c:pt idx="7">
                  <c:v>Q4 2025</c:v>
                </c:pt>
                <c:pt idx="8">
                  <c:v>Q1 2026</c:v>
                </c:pt>
                <c:pt idx="9">
                  <c:v>Q2 2026</c:v>
                </c:pt>
              </c:strCache>
            </c:strRef>
          </c:cat>
          <c:val>
            <c:numRef>
              <c:f>'Quarterly PAT and Imp graphs'!$B$14:$B$23</c:f>
              <c:numCache>
                <c:formatCode>_(* #,##0_);_(* \(#,##0\);_(* "-"??_);_(@_)</c:formatCode>
                <c:ptCount val="10"/>
                <c:pt idx="0">
                  <c:v>220.422</c:v>
                </c:pt>
                <c:pt idx="1">
                  <c:v>144.45500000000001</c:v>
                </c:pt>
                <c:pt idx="2">
                  <c:v>496.96899999999999</c:v>
                </c:pt>
                <c:pt idx="3">
                  <c:v>49.061</c:v>
                </c:pt>
                <c:pt idx="4">
                  <c:v>-14.205</c:v>
                </c:pt>
                <c:pt idx="5">
                  <c:v>260.32600000000002</c:v>
                </c:pt>
                <c:pt idx="6">
                  <c:v>406.98469136</c:v>
                </c:pt>
                <c:pt idx="7">
                  <c:v>-386.20100000000002</c:v>
                </c:pt>
                <c:pt idx="8">
                  <c:v>182.899</c:v>
                </c:pt>
                <c:pt idx="9">
                  <c:v>94.406000000000006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0-4289-8241-9464BA4864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2527392"/>
        <c:axId val="382527784"/>
      </c:lineChart>
      <c:catAx>
        <c:axId val="38252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7784"/>
        <c:crosses val="autoZero"/>
        <c:auto val="1"/>
        <c:lblAlgn val="ctr"/>
        <c:lblOffset val="100"/>
        <c:noMultiLvlLbl val="0"/>
      </c:catAx>
      <c:valAx>
        <c:axId val="38252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2ND </a:t>
            </a:r>
            <a:r>
              <a:rPr lang="en-GB"/>
              <a:t>Quarter Profit (Loss) after tax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 results data'!$A$2:$A$16</c:f>
              <c:strCache>
                <c:ptCount val="15"/>
                <c:pt idx="0">
                  <c:v>Stanbic</c:v>
                </c:pt>
                <c:pt idx="1">
                  <c:v>Absa</c:v>
                </c:pt>
                <c:pt idx="2">
                  <c:v>Access Bank</c:v>
                </c:pt>
                <c:pt idx="3">
                  <c:v>ZANACO</c:v>
                </c:pt>
                <c:pt idx="4">
                  <c:v>FNB</c:v>
                </c:pt>
                <c:pt idx="5">
                  <c:v>Indo Zambia Bank</c:v>
                </c:pt>
                <c:pt idx="6">
                  <c:v>First Capital Bank</c:v>
                </c:pt>
                <c:pt idx="7">
                  <c:v>Citibank</c:v>
                </c:pt>
                <c:pt idx="8">
                  <c:v>Ecobank</c:v>
                </c:pt>
                <c:pt idx="9">
                  <c:v>UBA</c:v>
                </c:pt>
                <c:pt idx="10">
                  <c:v>StanChart</c:v>
                </c:pt>
                <c:pt idx="11">
                  <c:v>Bank of China</c:v>
                </c:pt>
                <c:pt idx="12">
                  <c:v>AB Bank</c:v>
                </c:pt>
                <c:pt idx="13">
                  <c:v>ZICB </c:v>
                </c:pt>
                <c:pt idx="14">
                  <c:v>First Alliance </c:v>
                </c:pt>
              </c:strCache>
            </c:strRef>
          </c:cat>
          <c:val>
            <c:numRef>
              <c:f>'quarter results data'!$B$2:$B$16</c:f>
              <c:numCache>
                <c:formatCode>_(* #,##0_);_(* \(#,##0\);_(* "-"??_);_(@_)</c:formatCode>
                <c:ptCount val="15"/>
                <c:pt idx="0">
                  <c:v>538.654</c:v>
                </c:pt>
                <c:pt idx="1">
                  <c:v>438.00599999999997</c:v>
                </c:pt>
                <c:pt idx="2">
                  <c:v>401.988</c:v>
                </c:pt>
                <c:pt idx="3">
                  <c:v>399.839</c:v>
                </c:pt>
                <c:pt idx="4">
                  <c:v>381.40800000000002</c:v>
                </c:pt>
                <c:pt idx="5">
                  <c:v>291.27100000000002</c:v>
                </c:pt>
                <c:pt idx="6">
                  <c:v>88.727000000000004</c:v>
                </c:pt>
                <c:pt idx="7">
                  <c:v>78.519000000000005</c:v>
                </c:pt>
                <c:pt idx="8">
                  <c:v>55.021000000000001</c:v>
                </c:pt>
                <c:pt idx="9">
                  <c:v>43.575000000000003</c:v>
                </c:pt>
                <c:pt idx="10">
                  <c:v>30.573</c:v>
                </c:pt>
                <c:pt idx="11">
                  <c:v>29.137</c:v>
                </c:pt>
                <c:pt idx="12">
                  <c:v>12.637</c:v>
                </c:pt>
                <c:pt idx="13">
                  <c:v>-15.917999999999999</c:v>
                </c:pt>
                <c:pt idx="14">
                  <c:v>-24.998999999999999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1-4432-8423-F47FC13D68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overlap val="-20"/>
        <c:axId val="377646192"/>
        <c:axId val="377643448"/>
      </c:barChart>
      <c:catAx>
        <c:axId val="377646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643448"/>
        <c:crosses val="autoZero"/>
        <c:auto val="1"/>
        <c:lblAlgn val="ctr"/>
        <c:lblOffset val="100"/>
        <c:noMultiLvlLbl val="0"/>
      </c:catAx>
      <c:valAx>
        <c:axId val="37764344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64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Profit after tax K` millions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>
        <c:manualLayout>
          <c:layoutTarget val="inner"/>
          <c:xMode val="edge"/>
          <c:yMode val="edge"/>
          <c:x val="8.4153979239162457E-2"/>
          <c:y val="7.186319592301002E-2"/>
          <c:w val="0.86791062785692696"/>
          <c:h val="0.84199601146777392"/>
        </c:manualLayout>
      </c:layout>
      <c:lineChart>
        <c:grouping val="standard"/>
        <c:varyColors val="0"/>
        <c:ser>
          <c:idx val="1"/>
          <c:order val="0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graphs'!$A$42:$A$51</c:f>
              <c:strCache>
                <c:ptCount val="10"/>
                <c:pt idx="0">
                  <c:v>Q1 2024</c:v>
                </c:pt>
                <c:pt idx="1">
                  <c:v>Q2 2024</c:v>
                </c:pt>
                <c:pt idx="2">
                  <c:v>Q3 2024</c:v>
                </c:pt>
                <c:pt idx="3">
                  <c:v>Q4 2024</c:v>
                </c:pt>
                <c:pt idx="4">
                  <c:v>Q1 2025</c:v>
                </c:pt>
                <c:pt idx="5">
                  <c:v>Q2 2025</c:v>
                </c:pt>
                <c:pt idx="6">
                  <c:v>Q3 2025</c:v>
                </c:pt>
                <c:pt idx="7">
                  <c:v>Q4 2025</c:v>
                </c:pt>
                <c:pt idx="8">
                  <c:v>Q1 2026</c:v>
                </c:pt>
                <c:pt idx="9">
                  <c:v>Q2 2026</c:v>
                </c:pt>
              </c:strCache>
            </c:strRef>
          </c:cat>
          <c:val>
            <c:numRef>
              <c:f>'Quarterly PAT and Imp graphs'!$B$42:$B$51</c:f>
              <c:numCache>
                <c:formatCode>0</c:formatCode>
                <c:ptCount val="10"/>
                <c:pt idx="0">
                  <c:v>2019</c:v>
                </c:pt>
                <c:pt idx="1">
                  <c:v>2006.5450000000001</c:v>
                </c:pt>
                <c:pt idx="2">
                  <c:v>2231.0419999999999</c:v>
                </c:pt>
                <c:pt idx="3">
                  <c:v>2649.3620000000001</c:v>
                </c:pt>
                <c:pt idx="4">
                  <c:v>2500.6190000000001</c:v>
                </c:pt>
                <c:pt idx="5">
                  <c:v>2484.056</c:v>
                </c:pt>
                <c:pt idx="6">
                  <c:v>2205</c:v>
                </c:pt>
                <c:pt idx="7">
                  <c:v>3084.5120000000002</c:v>
                </c:pt>
                <c:pt idx="8">
                  <c:v>2567.7080000000001</c:v>
                </c:pt>
                <c:pt idx="9">
                  <c:v>2748.4380000000001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2D-463D-B813-12E1A4AB40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2519944"/>
        <c:axId val="382516416"/>
      </c:lineChart>
      <c:catAx>
        <c:axId val="38251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6416"/>
        <c:crosses val="autoZero"/>
        <c:auto val="1"/>
        <c:lblAlgn val="ctr"/>
        <c:lblOffset val="100"/>
        <c:noMultiLvlLbl val="0"/>
      </c:catAx>
      <c:valAx>
        <c:axId val="38251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Q-o-Q Increase (decrease) in non-interest expenditure - K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graphs'!$A$82:$A$84</c:f>
              <c:strCache>
                <c:ptCount val="3"/>
                <c:pt idx="0">
                  <c:v>Stanbic</c:v>
                </c:pt>
                <c:pt idx="1">
                  <c:v>StanChart</c:v>
                </c:pt>
                <c:pt idx="2">
                  <c:v>Zanaco</c:v>
                </c:pt>
              </c:strCache>
            </c:strRef>
          </c:cat>
          <c:val>
            <c:numRef>
              <c:f>'Quarterly PAT and Imp graphs'!$B$82:$B$84</c:f>
              <c:numCache>
                <c:formatCode>_(* #,##0_);_(* \(#,##0\);_(* "-"??_);_(@_)</c:formatCode>
                <c:ptCount val="3"/>
                <c:pt idx="0">
                  <c:v>-67.388000000000005</c:v>
                </c:pt>
                <c:pt idx="1">
                  <c:v>56.518000000000001</c:v>
                </c:pt>
                <c:pt idx="2">
                  <c:v>62.12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5-495B-8448-1DAE022B92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2517200"/>
        <c:axId val="382518768"/>
      </c:barChart>
      <c:catAx>
        <c:axId val="38251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8768"/>
        <c:crosses val="autoZero"/>
        <c:auto val="1"/>
        <c:lblAlgn val="ctr"/>
        <c:lblOffset val="100"/>
        <c:noMultiLvlLbl val="0"/>
      </c:catAx>
      <c:valAx>
        <c:axId val="38251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7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Q-o-Q increase (decrease) in impairment charges- K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'Quarterly PAT and Imp graphs'!$B$89</c:f>
              <c:strCache>
                <c:ptCount val="1"/>
                <c:pt idx="0">
                  <c:v>Q-o-Q increase (decrease) in impairment charges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graphs'!$A$90:$A$94</c:f>
              <c:strCache>
                <c:ptCount val="5"/>
                <c:pt idx="0">
                  <c:v>Absa</c:v>
                </c:pt>
                <c:pt idx="1">
                  <c:v>Citibank</c:v>
                </c:pt>
                <c:pt idx="2">
                  <c:v>First Capital</c:v>
                </c:pt>
                <c:pt idx="3">
                  <c:v>Stanbic</c:v>
                </c:pt>
                <c:pt idx="4">
                  <c:v>Zanaco</c:v>
                </c:pt>
              </c:strCache>
            </c:strRef>
          </c:cat>
          <c:val>
            <c:numRef>
              <c:f>'Quarterly PAT and Imp graphs'!$B$90:$B$94</c:f>
              <c:numCache>
                <c:formatCode>_(* #,##0_);_(* \(#,##0\);_(* "-"??_);_(@_)</c:formatCode>
                <c:ptCount val="5"/>
                <c:pt idx="0">
                  <c:v>-43.497999999999998</c:v>
                </c:pt>
                <c:pt idx="1">
                  <c:v>-48.155999999999999</c:v>
                </c:pt>
                <c:pt idx="2">
                  <c:v>-22.588000000000001</c:v>
                </c:pt>
                <c:pt idx="3">
                  <c:v>79.927000000000007</c:v>
                </c:pt>
                <c:pt idx="4">
                  <c:v>-45.445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4-4E18-AA25-42F7A3207B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2525432"/>
        <c:axId val="382522688"/>
      </c:barChart>
      <c:catAx>
        <c:axId val="38252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2688"/>
        <c:crosses val="autoZero"/>
        <c:auto val="1"/>
        <c:lblAlgn val="ctr"/>
        <c:lblOffset val="100"/>
        <c:noMultiLvlLbl val="0"/>
      </c:catAx>
      <c:valAx>
        <c:axId val="38252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5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Quarter-on-quarter deposits increase/(decrease) -K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'Quarterly PAT and Imp graphs'!$B$102</c:f>
              <c:strCache>
                <c:ptCount val="1"/>
                <c:pt idx="0">
                  <c:v>Quarter-on-quarter deposits increase/(decrease)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graphs'!$A$103:$A$111</c:f>
              <c:strCache>
                <c:ptCount val="9"/>
                <c:pt idx="0">
                  <c:v>Absa</c:v>
                </c:pt>
                <c:pt idx="1">
                  <c:v>Access</c:v>
                </c:pt>
                <c:pt idx="2">
                  <c:v>Bank of China</c:v>
                </c:pt>
                <c:pt idx="3">
                  <c:v>First Capital</c:v>
                </c:pt>
                <c:pt idx="4">
                  <c:v>FNB</c:v>
                </c:pt>
                <c:pt idx="5">
                  <c:v>Indo</c:v>
                </c:pt>
                <c:pt idx="6">
                  <c:v>Stanbic</c:v>
                </c:pt>
                <c:pt idx="7">
                  <c:v>Zanaco</c:v>
                </c:pt>
                <c:pt idx="8">
                  <c:v>ZICB</c:v>
                </c:pt>
              </c:strCache>
            </c:strRef>
          </c:cat>
          <c:val>
            <c:numRef>
              <c:f>'Quarterly PAT and Imp graphs'!$B$103:$B$111</c:f>
              <c:numCache>
                <c:formatCode>_(* #,##0_);_(* \(#,##0\);_(* "-"??_);_(@_)</c:formatCode>
                <c:ptCount val="9"/>
                <c:pt idx="0">
                  <c:v>-1151.2760000000001</c:v>
                </c:pt>
                <c:pt idx="1">
                  <c:v>2157.8510000000001</c:v>
                </c:pt>
                <c:pt idx="2">
                  <c:v>-2449.4090000000001</c:v>
                </c:pt>
                <c:pt idx="3">
                  <c:v>499.84899999999999</c:v>
                </c:pt>
                <c:pt idx="4">
                  <c:v>1675.0239999999999</c:v>
                </c:pt>
                <c:pt idx="5">
                  <c:v>534.57600000000002</c:v>
                </c:pt>
                <c:pt idx="6">
                  <c:v>-1383.152</c:v>
                </c:pt>
                <c:pt idx="7">
                  <c:v>1018.1420000000001</c:v>
                </c:pt>
                <c:pt idx="8">
                  <c:v>-834.90300000000002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E-44E9-B25F-AAEE17544B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2521512"/>
        <c:axId val="382523864"/>
      </c:barChart>
      <c:catAx>
        <c:axId val="38252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3864"/>
        <c:crosses val="autoZero"/>
        <c:auto val="1"/>
        <c:lblAlgn val="ctr"/>
        <c:lblOffset val="100"/>
        <c:noMultiLvlLbl val="0"/>
      </c:catAx>
      <c:valAx>
        <c:axId val="38252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1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Q-o-Q Increase (decrease) in non-interest revenue - K Millions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6898698358800229"/>
          <c:y val="2.3809523809523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'Quarterly PAT and Imp graphs'!$B$68</c:f>
              <c:strCache>
                <c:ptCount val="1"/>
                <c:pt idx="0">
                  <c:v>Q-o-Q increase (decrease) in non-income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'Quarterly PAT and Imp graphs'!$A$69:$A$74</c:f>
              <c:strCache>
                <c:ptCount val="6"/>
                <c:pt idx="0">
                  <c:v>Absa</c:v>
                </c:pt>
                <c:pt idx="1">
                  <c:v>Access</c:v>
                </c:pt>
                <c:pt idx="2">
                  <c:v>FNB</c:v>
                </c:pt>
                <c:pt idx="3">
                  <c:v>Stanbic</c:v>
                </c:pt>
                <c:pt idx="4">
                  <c:v>ZANACO</c:v>
                </c:pt>
                <c:pt idx="5">
                  <c:v>ZICB</c:v>
                </c:pt>
              </c:strCache>
            </c:strRef>
          </c:cat>
          <c:val>
            <c:numRef>
              <c:f>'Quarterly PAT and Imp graphs'!$B$69:$B$74</c:f>
              <c:numCache>
                <c:formatCode>_(* #,##0_);_(* \(#,##0\);_(* "-"??_);_(@_)</c:formatCode>
                <c:ptCount val="6"/>
                <c:pt idx="0">
                  <c:v>-40.636000000000003</c:v>
                </c:pt>
                <c:pt idx="1">
                  <c:v>306.524</c:v>
                </c:pt>
                <c:pt idx="2">
                  <c:v>-36.006999999999998</c:v>
                </c:pt>
                <c:pt idx="3">
                  <c:v>-55.95</c:v>
                </c:pt>
                <c:pt idx="4">
                  <c:v>-68.296999999999997</c:v>
                </c:pt>
                <c:pt idx="5">
                  <c:v>-28.026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5-495B-8448-1DAE022B9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82523080"/>
        <c:axId val="382523472"/>
      </c:barChart>
      <c:catAx>
        <c:axId val="38252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3472"/>
        <c:crosses val="autoZero"/>
        <c:auto val="1"/>
        <c:lblAlgn val="ctr"/>
        <c:lblOffset val="100"/>
        <c:noMultiLvlLbl val="0"/>
      </c:catAx>
      <c:valAx>
        <c:axId val="38252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30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algn="tr" rotWithShape="0">
                    <a:prstClr val="black">
                      <a:alpha val="40000"/>
                    </a:prstClr>
                  </a:outerShdw>
                </a:effectLst>
              </a:rPr>
              <a:t>Q-o-Q Increase (decrease) net interest income before impairment charges - K Millions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898698358800229"/>
          <c:y val="2.380952380952380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graphs'!$A$54:$A$60</c:f>
              <c:strCache>
                <c:ptCount val="7"/>
                <c:pt idx="0">
                  <c:v>Absa</c:v>
                </c:pt>
                <c:pt idx="1">
                  <c:v>Access</c:v>
                </c:pt>
                <c:pt idx="2">
                  <c:v>First Capital</c:v>
                </c:pt>
                <c:pt idx="3">
                  <c:v>FNB</c:v>
                </c:pt>
                <c:pt idx="4">
                  <c:v>Indo</c:v>
                </c:pt>
                <c:pt idx="5">
                  <c:v>stanChart</c:v>
                </c:pt>
                <c:pt idx="6">
                  <c:v>Zanaco</c:v>
                </c:pt>
              </c:strCache>
            </c:strRef>
          </c:cat>
          <c:val>
            <c:numRef>
              <c:f>'Quarterly PAT and Imp graphs'!$B$54:$B$60</c:f>
              <c:numCache>
                <c:formatCode>_(* #,##0_);_(* \(#,##0\);_(* "-"??_);_(@_)</c:formatCode>
                <c:ptCount val="7"/>
                <c:pt idx="0">
                  <c:v>53.756</c:v>
                </c:pt>
                <c:pt idx="1">
                  <c:v>-26.273</c:v>
                </c:pt>
                <c:pt idx="2">
                  <c:v>19.821000000000002</c:v>
                </c:pt>
                <c:pt idx="3">
                  <c:v>44.68</c:v>
                </c:pt>
                <c:pt idx="4">
                  <c:v>29.242000000000001</c:v>
                </c:pt>
                <c:pt idx="5">
                  <c:v>-27.763999999999999</c:v>
                </c:pt>
                <c:pt idx="6">
                  <c:v>29.15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8-4FF4-A2DD-820304B077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2524648"/>
        <c:axId val="382514848"/>
      </c:barChart>
      <c:catAx>
        <c:axId val="38252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4848"/>
        <c:crosses val="autoZero"/>
        <c:auto val="1"/>
        <c:lblAlgn val="ctr"/>
        <c:lblOffset val="100"/>
        <c:noMultiLvlLbl val="0"/>
      </c:catAx>
      <c:valAx>
        <c:axId val="3825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4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'Quarterly PAT and Imp graphs'!$B$114</c:f>
              <c:strCache>
                <c:ptCount val="1"/>
                <c:pt idx="0">
                  <c:v>Quarter-on-quarter Loans and advances increase/(decrease)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'Quarterly PAT and Imp graphs'!$A$115:$A$120</c:f>
              <c:strCache>
                <c:ptCount val="6"/>
                <c:pt idx="0">
                  <c:v>Absa</c:v>
                </c:pt>
                <c:pt idx="1">
                  <c:v>Access</c:v>
                </c:pt>
                <c:pt idx="2">
                  <c:v>First Capital</c:v>
                </c:pt>
                <c:pt idx="3">
                  <c:v>FNB</c:v>
                </c:pt>
                <c:pt idx="4">
                  <c:v>Stanbic</c:v>
                </c:pt>
                <c:pt idx="5">
                  <c:v>Zanaco</c:v>
                </c:pt>
              </c:strCache>
            </c:strRef>
          </c:cat>
          <c:val>
            <c:numRef>
              <c:f>'Quarterly PAT and Imp graphs'!$B$115:$B$120</c:f>
              <c:numCache>
                <c:formatCode>_(* #,##0_);_(* \(#,##0\);_(* "-"??_);_(@_)</c:formatCode>
                <c:ptCount val="6"/>
                <c:pt idx="0">
                  <c:v>259.83999999999997</c:v>
                </c:pt>
                <c:pt idx="1">
                  <c:v>330.49200000000002</c:v>
                </c:pt>
                <c:pt idx="2">
                  <c:v>279.76400000000001</c:v>
                </c:pt>
                <c:pt idx="3">
                  <c:v>1355.337</c:v>
                </c:pt>
                <c:pt idx="4">
                  <c:v>1438.0830000000001</c:v>
                </c:pt>
                <c:pt idx="5">
                  <c:v>-1352.557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4-443B-861C-3F240A77A8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876502416"/>
        <c:axId val="876502832"/>
      </c:barChart>
      <c:catAx>
        <c:axId val="87650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876502832"/>
        <c:crosses val="autoZero"/>
        <c:auto val="1"/>
        <c:lblAlgn val="ctr"/>
        <c:lblOffset val="100"/>
        <c:noMultiLvlLbl val="0"/>
      </c:catAx>
      <c:valAx>
        <c:axId val="87650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876502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PAT 2026/2025 K` millions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'Quarterly PAT and Imp graphs'!$B$150</c:f>
              <c:strCache>
                <c:ptCount val="1"/>
                <c:pt idx="0">
                  <c:v>2026 Profit (loss) After tax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'Quarterly PAT and Imp graphs'!$A$151:$A$165</c:f>
              <c:strCache>
                <c:ptCount val="15"/>
                <c:pt idx="0">
                  <c:v>AB Bank</c:v>
                </c:pt>
                <c:pt idx="1">
                  <c:v>Absa</c:v>
                </c:pt>
                <c:pt idx="2">
                  <c:v>Access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'Quarterly PAT and Imp graphs'!$B$151:$B$165</c:f>
              <c:numCache>
                <c:formatCode>_(* #,##0_);_(* \(#,##0\);_(* "-"??_);_(@_)</c:formatCode>
                <c:ptCount val="15"/>
                <c:pt idx="0">
                  <c:v>26.298999999999999</c:v>
                </c:pt>
                <c:pt idx="1">
                  <c:v>846.85199999999998</c:v>
                </c:pt>
                <c:pt idx="2">
                  <c:v>598.49400000000003</c:v>
                </c:pt>
                <c:pt idx="3">
                  <c:v>61.491999999999997</c:v>
                </c:pt>
                <c:pt idx="4">
                  <c:v>127.48399999999999</c:v>
                </c:pt>
                <c:pt idx="5">
                  <c:v>117.14</c:v>
                </c:pt>
                <c:pt idx="6">
                  <c:v>-41.106999999999999</c:v>
                </c:pt>
                <c:pt idx="7">
                  <c:v>149.298</c:v>
                </c:pt>
                <c:pt idx="8">
                  <c:v>745.32600000000002</c:v>
                </c:pt>
                <c:pt idx="9">
                  <c:v>558.91099999999994</c:v>
                </c:pt>
                <c:pt idx="10">
                  <c:v>1106.9280000000001</c:v>
                </c:pt>
                <c:pt idx="11">
                  <c:v>103.307</c:v>
                </c:pt>
                <c:pt idx="12">
                  <c:v>92.271000000000001</c:v>
                </c:pt>
                <c:pt idx="13">
                  <c:v>837.07899999999995</c:v>
                </c:pt>
                <c:pt idx="14">
                  <c:v>-13.625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7-4BA4-9B83-CC3885259A62}"/>
            </c:ext>
          </c:extLst>
        </c:ser>
        <c:ser>
          <c:idx val="1"/>
          <c:order val="1"/>
          <c:tx>
            <c:strRef>
              <c:f>'Quarterly PAT and Imp graphs'!$C$150</c:f>
              <c:strCache>
                <c:ptCount val="1"/>
                <c:pt idx="0">
                  <c:v>2025 Profit (loss) After tax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'Quarterly PAT and Imp graphs'!$A$151:$A$165</c:f>
              <c:strCache>
                <c:ptCount val="15"/>
                <c:pt idx="0">
                  <c:v>AB Bank</c:v>
                </c:pt>
                <c:pt idx="1">
                  <c:v>Absa</c:v>
                </c:pt>
                <c:pt idx="2">
                  <c:v>Access</c:v>
                </c:pt>
                <c:pt idx="3">
                  <c:v>Bank of China</c:v>
                </c:pt>
                <c:pt idx="4">
                  <c:v>Citibank</c:v>
                </c:pt>
                <c:pt idx="5">
                  <c:v>Ecobank</c:v>
                </c:pt>
                <c:pt idx="6">
                  <c:v>First Alliance </c:v>
                </c:pt>
                <c:pt idx="7">
                  <c:v>First Capital Bank</c:v>
                </c:pt>
                <c:pt idx="8">
                  <c:v>FNB</c:v>
                </c:pt>
                <c:pt idx="9">
                  <c:v>Indo Zambia Bank</c:v>
                </c:pt>
                <c:pt idx="10">
                  <c:v>Stanbic</c:v>
                </c:pt>
                <c:pt idx="11">
                  <c:v>StanChart</c:v>
                </c:pt>
                <c:pt idx="12">
                  <c:v>UBA</c:v>
                </c:pt>
                <c:pt idx="13">
                  <c:v>ZANACO</c:v>
                </c:pt>
                <c:pt idx="14">
                  <c:v>ZICB </c:v>
                </c:pt>
              </c:strCache>
            </c:strRef>
          </c:cat>
          <c:val>
            <c:numRef>
              <c:f>'Quarterly PAT and Imp graphs'!$C$151:$C$165</c:f>
              <c:numCache>
                <c:formatCode>_(* #,##0_);_(* \(#,##0\);_(* "-"??_);_(@_)</c:formatCode>
                <c:ptCount val="15"/>
                <c:pt idx="0">
                  <c:v>12.526999999999999</c:v>
                </c:pt>
                <c:pt idx="1">
                  <c:v>871.88099999999997</c:v>
                </c:pt>
                <c:pt idx="2">
                  <c:v>458.47300000000001</c:v>
                </c:pt>
                <c:pt idx="3">
                  <c:v>116.1</c:v>
                </c:pt>
                <c:pt idx="4">
                  <c:v>244.565</c:v>
                </c:pt>
                <c:pt idx="5">
                  <c:v>83.585999999999999</c:v>
                </c:pt>
                <c:pt idx="6">
                  <c:v>-26.190999999999999</c:v>
                </c:pt>
                <c:pt idx="7">
                  <c:v>113.958</c:v>
                </c:pt>
                <c:pt idx="8">
                  <c:v>587.63099999999997</c:v>
                </c:pt>
                <c:pt idx="9">
                  <c:v>483.93200000000002</c:v>
                </c:pt>
                <c:pt idx="10">
                  <c:v>1001.337</c:v>
                </c:pt>
                <c:pt idx="11">
                  <c:v>161.68</c:v>
                </c:pt>
                <c:pt idx="12">
                  <c:v>54.731000000000002</c:v>
                </c:pt>
                <c:pt idx="13">
                  <c:v>807.70600000000002</c:v>
                </c:pt>
                <c:pt idx="14">
                  <c:v>12.759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7-4BA4-9B83-CC388525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33469952"/>
        <c:axId val="733474944"/>
      </c:barChart>
      <c:catAx>
        <c:axId val="73346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733474944"/>
        <c:crosses val="autoZero"/>
        <c:auto val="1"/>
        <c:lblAlgn val="ctr"/>
        <c:lblOffset val="100"/>
        <c:noMultiLvlLbl val="0"/>
      </c:catAx>
      <c:valAx>
        <c:axId val="733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7334699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Impairment charges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'Qterly PAT&amp;Imp graph-Smallbanks'!$B$2</c:f>
              <c:strCache>
                <c:ptCount val="1"/>
                <c:pt idx="0">
                  <c:v>Impairment charges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'Qterly PAT&amp;Imp graph-Smallbanks'!$A$3:$A$10</c:f>
              <c:strCache>
                <c:ptCount val="8"/>
                <c:pt idx="0">
                  <c:v>Q4 2020</c:v>
                </c:pt>
                <c:pt idx="1">
                  <c:v>Q1 2021</c:v>
                </c:pt>
                <c:pt idx="2">
                  <c:v>Q2 2021</c:v>
                </c:pt>
                <c:pt idx="3">
                  <c:v>Q3 2021</c:v>
                </c:pt>
                <c:pt idx="4">
                  <c:v>Q4 2021</c:v>
                </c:pt>
                <c:pt idx="5">
                  <c:v>Q1 2022</c:v>
                </c:pt>
                <c:pt idx="6">
                  <c:v>Q2 2022</c:v>
                </c:pt>
                <c:pt idx="7">
                  <c:v>Q3 2022</c:v>
                </c:pt>
              </c:strCache>
            </c:strRef>
          </c:cat>
          <c:val>
            <c:numRef>
              <c:f>'Qterly PAT&amp;Imp graph-Smallbanks'!$B$3:$B$10</c:f>
              <c:numCache>
                <c:formatCode>0</c:formatCode>
                <c:ptCount val="8"/>
                <c:pt idx="0">
                  <c:v>-9.9260000000000002</c:v>
                </c:pt>
                <c:pt idx="1">
                  <c:v>17.09</c:v>
                </c:pt>
                <c:pt idx="2">
                  <c:v>18.151</c:v>
                </c:pt>
                <c:pt idx="3">
                  <c:v>24.77</c:v>
                </c:pt>
                <c:pt idx="4">
                  <c:v>4.22260787</c:v>
                </c:pt>
                <c:pt idx="5">
                  <c:v>-9.6929999999999996</c:v>
                </c:pt>
                <c:pt idx="6">
                  <c:v>-1.1619999999999999</c:v>
                </c:pt>
                <c:pt idx="7">
                  <c:v>15.454000000000001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1-4C3B-BD8E-282037015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2526216"/>
        <c:axId val="382526608"/>
      </c:lineChart>
      <c:catAx>
        <c:axId val="382526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6608"/>
        <c:crosses val="autoZero"/>
        <c:auto val="1"/>
        <c:lblAlgn val="ctr"/>
        <c:lblOffset val="100"/>
        <c:noMultiLvlLbl val="0"/>
      </c:catAx>
      <c:valAx>
        <c:axId val="38252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26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Q-o-Q increase (decrease) in non-interest expenditure - K`000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'Other data-small banks'!$F$51</c:f>
              <c:strCache>
                <c:ptCount val="1"/>
                <c:pt idx="0">
                  <c:v> 24,109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data-small banks'!$E$52:$E$59</c:f>
              <c:strCache>
                <c:ptCount val="8"/>
                <c:pt idx="0">
                  <c:v>Access Bank</c:v>
                </c:pt>
                <c:pt idx="1">
                  <c:v>Citi Bank</c:v>
                </c:pt>
                <c:pt idx="2">
                  <c:v>Eco Bank</c:v>
                </c:pt>
                <c:pt idx="3">
                  <c:v>First Alliance Bank</c:v>
                </c:pt>
                <c:pt idx="4">
                  <c:v>First Capital Bank</c:v>
                </c:pt>
                <c:pt idx="5">
                  <c:v>Investrust (No publication)</c:v>
                </c:pt>
                <c:pt idx="6">
                  <c:v>UBA</c:v>
                </c:pt>
                <c:pt idx="7">
                  <c:v>ZICB </c:v>
                </c:pt>
              </c:strCache>
            </c:strRef>
          </c:cat>
          <c:val>
            <c:numRef>
              <c:f>'Other data-small banks'!$F$52:$F$59</c:f>
              <c:numCache>
                <c:formatCode>_(* #,##0_);_(* \(#,##0\);_(* "-"??_);_(@_)</c:formatCode>
                <c:ptCount val="8"/>
                <c:pt idx="0">
                  <c:v>334760</c:v>
                </c:pt>
                <c:pt idx="1">
                  <c:v>20626</c:v>
                </c:pt>
                <c:pt idx="2">
                  <c:v>52717</c:v>
                </c:pt>
                <c:pt idx="3">
                  <c:v>8669</c:v>
                </c:pt>
                <c:pt idx="4">
                  <c:v>53815</c:v>
                </c:pt>
                <c:pt idx="5">
                  <c:v>0</c:v>
                </c:pt>
                <c:pt idx="6">
                  <c:v>34703</c:v>
                </c:pt>
                <c:pt idx="7">
                  <c:v>54293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4-447F-92FA-5E0F39CECF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2515632"/>
        <c:axId val="382516024"/>
      </c:barChart>
      <c:catAx>
        <c:axId val="38251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6024"/>
        <c:crosses val="autoZero"/>
        <c:auto val="1"/>
        <c:lblAlgn val="ctr"/>
        <c:lblOffset val="100"/>
        <c:noMultiLvlLbl val="0"/>
      </c:catAx>
      <c:valAx>
        <c:axId val="38251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251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Profit (Loss) after tax K` Millions Q2</a:t>
            </a:r>
            <a:r>
              <a:rPr lang="en-GB" baseline="0"/>
              <a:t> 2026</a:t>
            </a:r>
            <a:r>
              <a:rPr lang="en-GB"/>
              <a:t> Vs Q1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140311686391315"/>
          <c:y val="0.2008843537414966"/>
          <c:w val="0.83953361463619869"/>
          <c:h val="0.447443087471208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'quarter results data'!$F$1</c:f>
              <c:strCache>
                <c:ptCount val="1"/>
                <c:pt idx="0">
                  <c:v>Q2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'quarter results data'!$E$2:$E$16</c:f>
              <c:strCache>
                <c:ptCount val="15"/>
                <c:pt idx="0">
                  <c:v>Stanbic</c:v>
                </c:pt>
                <c:pt idx="1">
                  <c:v>Absa</c:v>
                </c:pt>
                <c:pt idx="2">
                  <c:v>Access Bank</c:v>
                </c:pt>
                <c:pt idx="3">
                  <c:v>ZANACO</c:v>
                </c:pt>
                <c:pt idx="4">
                  <c:v>FNB</c:v>
                </c:pt>
                <c:pt idx="5">
                  <c:v>Indo Zambia Bank</c:v>
                </c:pt>
                <c:pt idx="6">
                  <c:v>First Capital Bank</c:v>
                </c:pt>
                <c:pt idx="7">
                  <c:v>Citibank</c:v>
                </c:pt>
                <c:pt idx="8">
                  <c:v>Ecobank</c:v>
                </c:pt>
                <c:pt idx="9">
                  <c:v>UBA</c:v>
                </c:pt>
                <c:pt idx="10">
                  <c:v>StanChart</c:v>
                </c:pt>
                <c:pt idx="11">
                  <c:v>Bank of China</c:v>
                </c:pt>
                <c:pt idx="12">
                  <c:v>AB Bank</c:v>
                </c:pt>
                <c:pt idx="13">
                  <c:v>ZICB</c:v>
                </c:pt>
                <c:pt idx="14">
                  <c:v>First Alliance </c:v>
                </c:pt>
              </c:strCache>
            </c:strRef>
          </c:cat>
          <c:val>
            <c:numRef>
              <c:f>'quarter results data'!$F$2:$F$16</c:f>
              <c:numCache>
                <c:formatCode>_(* #,##0_);_(* \(#,##0\);_(* "-"??_);_(@_)</c:formatCode>
                <c:ptCount val="15"/>
                <c:pt idx="0">
                  <c:v>538.654</c:v>
                </c:pt>
                <c:pt idx="1">
                  <c:v>438.00599999999997</c:v>
                </c:pt>
                <c:pt idx="2">
                  <c:v>401.988</c:v>
                </c:pt>
                <c:pt idx="3">
                  <c:v>399.839</c:v>
                </c:pt>
                <c:pt idx="4">
                  <c:v>381.40800000000002</c:v>
                </c:pt>
                <c:pt idx="5">
                  <c:v>291.27100000000002</c:v>
                </c:pt>
                <c:pt idx="6">
                  <c:v>88.727000000000004</c:v>
                </c:pt>
                <c:pt idx="7">
                  <c:v>78.519000000000005</c:v>
                </c:pt>
                <c:pt idx="8">
                  <c:v>55.021000000000001</c:v>
                </c:pt>
                <c:pt idx="9">
                  <c:v>43.575000000000003</c:v>
                </c:pt>
                <c:pt idx="10">
                  <c:v>30.573</c:v>
                </c:pt>
                <c:pt idx="11">
                  <c:v>29.137</c:v>
                </c:pt>
                <c:pt idx="12">
                  <c:v>12.637</c:v>
                </c:pt>
                <c:pt idx="13">
                  <c:v>-15.917999999999999</c:v>
                </c:pt>
                <c:pt idx="14">
                  <c:v>-24.998999999999999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6-4D70-83B2-39AEC14C3AE2}"/>
            </c:ext>
          </c:extLst>
        </c:ser>
        <c:ser>
          <c:idx val="1"/>
          <c:order val="1"/>
          <c:tx>
            <c:strRef>
              <c:f>'quarter results data'!$G$1</c:f>
              <c:strCache>
                <c:ptCount val="1"/>
                <c:pt idx="0">
                  <c:v>Q1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'quarter results data'!$E$2:$E$16</c:f>
              <c:strCache>
                <c:ptCount val="15"/>
                <c:pt idx="0">
                  <c:v>Stanbic</c:v>
                </c:pt>
                <c:pt idx="1">
                  <c:v>Absa</c:v>
                </c:pt>
                <c:pt idx="2">
                  <c:v>Access Bank</c:v>
                </c:pt>
                <c:pt idx="3">
                  <c:v>ZANACO</c:v>
                </c:pt>
                <c:pt idx="4">
                  <c:v>FNB</c:v>
                </c:pt>
                <c:pt idx="5">
                  <c:v>Indo Zambia Bank</c:v>
                </c:pt>
                <c:pt idx="6">
                  <c:v>First Capital Bank</c:v>
                </c:pt>
                <c:pt idx="7">
                  <c:v>Citibank</c:v>
                </c:pt>
                <c:pt idx="8">
                  <c:v>Ecobank</c:v>
                </c:pt>
                <c:pt idx="9">
                  <c:v>UBA</c:v>
                </c:pt>
                <c:pt idx="10">
                  <c:v>StanChart</c:v>
                </c:pt>
                <c:pt idx="11">
                  <c:v>Bank of China</c:v>
                </c:pt>
                <c:pt idx="12">
                  <c:v>AB Bank</c:v>
                </c:pt>
                <c:pt idx="13">
                  <c:v>ZICB</c:v>
                </c:pt>
                <c:pt idx="14">
                  <c:v>First Alliance </c:v>
                </c:pt>
              </c:strCache>
            </c:strRef>
          </c:cat>
          <c:val>
            <c:numRef>
              <c:f>'quarter results data'!$G$2:$G$16</c:f>
              <c:numCache>
                <c:formatCode>_(* #,##0_);_(* \(#,##0\);_(* "-"??_);_(@_)</c:formatCode>
                <c:ptCount val="15"/>
                <c:pt idx="0">
                  <c:v>568.274</c:v>
                </c:pt>
                <c:pt idx="1">
                  <c:v>408.846</c:v>
                </c:pt>
                <c:pt idx="2">
                  <c:v>196.506</c:v>
                </c:pt>
                <c:pt idx="3">
                  <c:v>437.24</c:v>
                </c:pt>
                <c:pt idx="4">
                  <c:v>363.91800000000001</c:v>
                </c:pt>
                <c:pt idx="5">
                  <c:v>267.64</c:v>
                </c:pt>
                <c:pt idx="6">
                  <c:v>60.569000000000003</c:v>
                </c:pt>
                <c:pt idx="7">
                  <c:v>48.966000000000001</c:v>
                </c:pt>
                <c:pt idx="8">
                  <c:v>62.119</c:v>
                </c:pt>
                <c:pt idx="9">
                  <c:v>48.695999999999998</c:v>
                </c:pt>
                <c:pt idx="10">
                  <c:v>72.733999999999995</c:v>
                </c:pt>
                <c:pt idx="11">
                  <c:v>32.353999999999999</c:v>
                </c:pt>
                <c:pt idx="12">
                  <c:v>13.661</c:v>
                </c:pt>
                <c:pt idx="13">
                  <c:v>2.2930000000000001</c:v>
                </c:pt>
                <c:pt idx="14">
                  <c:v>-16.108000000000001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6-4D70-83B2-39AEC14C3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77646976"/>
        <c:axId val="377851768"/>
      </c:barChart>
      <c:catAx>
        <c:axId val="37764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851768"/>
        <c:crosses val="autoZero"/>
        <c:auto val="1"/>
        <c:lblAlgn val="ctr"/>
        <c:lblOffset val="100"/>
        <c:noMultiLvlLbl val="0"/>
      </c:catAx>
      <c:valAx>
        <c:axId val="377851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646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Q-o-Q increase (decrease) in impairment charges- K`000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data-small banks'!$E$3:$E$11</c:f>
              <c:strCache>
                <c:ptCount val="9"/>
                <c:pt idx="0">
                  <c:v>AB Bank</c:v>
                </c:pt>
                <c:pt idx="1">
                  <c:v>Access Bank</c:v>
                </c:pt>
                <c:pt idx="2">
                  <c:v>Citi Bank</c:v>
                </c:pt>
                <c:pt idx="3">
                  <c:v>Eco Bank</c:v>
                </c:pt>
                <c:pt idx="4">
                  <c:v>First Alliance Bank</c:v>
                </c:pt>
                <c:pt idx="5">
                  <c:v>First Capital Bank</c:v>
                </c:pt>
                <c:pt idx="6">
                  <c:v>Investrust (No publication)</c:v>
                </c:pt>
                <c:pt idx="7">
                  <c:v>UBA</c:v>
                </c:pt>
                <c:pt idx="8">
                  <c:v>ZICB </c:v>
                </c:pt>
              </c:strCache>
            </c:strRef>
          </c:cat>
          <c:val>
            <c:numRef>
              <c:f>'Other data-small banks'!$F$3:$F$11</c:f>
              <c:numCache>
                <c:formatCode>_(* #,##0_);_(* \(#,##0\);_(* "-"??_);_(@_)</c:formatCode>
                <c:ptCount val="9"/>
                <c:pt idx="0">
                  <c:v>2592</c:v>
                </c:pt>
                <c:pt idx="1">
                  <c:v>-18783</c:v>
                </c:pt>
                <c:pt idx="2">
                  <c:v>11996</c:v>
                </c:pt>
                <c:pt idx="3">
                  <c:v>2048</c:v>
                </c:pt>
                <c:pt idx="4">
                  <c:v>-494</c:v>
                </c:pt>
                <c:pt idx="5">
                  <c:v>-9924</c:v>
                </c:pt>
                <c:pt idx="6">
                  <c:v>0</c:v>
                </c:pt>
                <c:pt idx="7">
                  <c:v>-1233</c:v>
                </c:pt>
                <c:pt idx="8">
                  <c:v>-1580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E-454D-A4A4-66D0D85D68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7303400"/>
        <c:axId val="387301832"/>
      </c:barChart>
      <c:catAx>
        <c:axId val="38730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1832"/>
        <c:crosses val="autoZero"/>
        <c:auto val="1"/>
        <c:lblAlgn val="ctr"/>
        <c:lblOffset val="100"/>
        <c:noMultiLvlLbl val="0"/>
      </c:catAx>
      <c:valAx>
        <c:axId val="387301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3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Quarter-on-quarter deposits increase/(decrease) -K`000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data-small banks'!$E$75:$E$83</c:f>
              <c:strCache>
                <c:ptCount val="9"/>
                <c:pt idx="0">
                  <c:v>AB Bank</c:v>
                </c:pt>
                <c:pt idx="1">
                  <c:v>Access Bank</c:v>
                </c:pt>
                <c:pt idx="2">
                  <c:v>Citi Bank</c:v>
                </c:pt>
                <c:pt idx="3">
                  <c:v>Eco Bank</c:v>
                </c:pt>
                <c:pt idx="4">
                  <c:v>First Alliance Bank</c:v>
                </c:pt>
                <c:pt idx="5">
                  <c:v>First Capital Bank</c:v>
                </c:pt>
                <c:pt idx="6">
                  <c:v>Investrust (No publication)</c:v>
                </c:pt>
                <c:pt idx="7">
                  <c:v>UBA</c:v>
                </c:pt>
                <c:pt idx="8">
                  <c:v>ZICB </c:v>
                </c:pt>
              </c:strCache>
            </c:strRef>
          </c:cat>
          <c:val>
            <c:numRef>
              <c:f>'Other data-small banks'!$F$75:$F$83</c:f>
              <c:numCache>
                <c:formatCode>_(* #,##0_);_(* \(#,##0\);_(* "-"??_);_(@_)</c:formatCode>
                <c:ptCount val="9"/>
                <c:pt idx="0">
                  <c:v>289204</c:v>
                </c:pt>
                <c:pt idx="1">
                  <c:v>18274042</c:v>
                </c:pt>
                <c:pt idx="2">
                  <c:v>4590200</c:v>
                </c:pt>
                <c:pt idx="3">
                  <c:v>2868668</c:v>
                </c:pt>
                <c:pt idx="4">
                  <c:v>95575</c:v>
                </c:pt>
                <c:pt idx="5">
                  <c:v>3652908</c:v>
                </c:pt>
                <c:pt idx="6">
                  <c:v>0</c:v>
                </c:pt>
                <c:pt idx="7">
                  <c:v>2004931</c:v>
                </c:pt>
                <c:pt idx="8">
                  <c:v>3255226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7-4170-9C75-99FC7B78B4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7303008"/>
        <c:axId val="387304968"/>
      </c:barChart>
      <c:catAx>
        <c:axId val="3873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4968"/>
        <c:crosses val="autoZero"/>
        <c:auto val="1"/>
        <c:lblAlgn val="ctr"/>
        <c:lblOffset val="100"/>
        <c:noMultiLvlLbl val="0"/>
      </c:catAx>
      <c:valAx>
        <c:axId val="38730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Quarter-on-quarter Loans and advances increase/(decrease)- K`000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data-small banks'!$E$63:$E$71</c:f>
              <c:strCache>
                <c:ptCount val="9"/>
                <c:pt idx="0">
                  <c:v>AB Bank</c:v>
                </c:pt>
                <c:pt idx="1">
                  <c:v>Access Bank</c:v>
                </c:pt>
                <c:pt idx="2">
                  <c:v>Citi Bank</c:v>
                </c:pt>
                <c:pt idx="3">
                  <c:v>Eco Bank</c:v>
                </c:pt>
                <c:pt idx="4">
                  <c:v>First Alliance Bank</c:v>
                </c:pt>
                <c:pt idx="5">
                  <c:v>First Capital Bank</c:v>
                </c:pt>
                <c:pt idx="6">
                  <c:v>Investrust (No publication)</c:v>
                </c:pt>
                <c:pt idx="7">
                  <c:v>UBA</c:v>
                </c:pt>
                <c:pt idx="8">
                  <c:v>ZICB </c:v>
                </c:pt>
              </c:strCache>
            </c:strRef>
          </c:cat>
          <c:val>
            <c:numRef>
              <c:f>'Other data-small banks'!$F$63:$F$71</c:f>
              <c:numCache>
                <c:formatCode>General</c:formatCode>
                <c:ptCount val="9"/>
                <c:pt idx="0">
                  <c:v>-1925</c:v>
                </c:pt>
                <c:pt idx="1">
                  <c:v>3503</c:v>
                </c:pt>
                <c:pt idx="2">
                  <c:v>-7081</c:v>
                </c:pt>
                <c:pt idx="3">
                  <c:v>1372</c:v>
                </c:pt>
                <c:pt idx="4">
                  <c:v>-6173</c:v>
                </c:pt>
                <c:pt idx="5">
                  <c:v>-2004</c:v>
                </c:pt>
                <c:pt idx="6">
                  <c:v>0</c:v>
                </c:pt>
                <c:pt idx="7">
                  <c:v>-1092</c:v>
                </c:pt>
                <c:pt idx="8">
                  <c:v>8455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A-4533-AF67-A8FA2962A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7303792"/>
        <c:axId val="387310456"/>
      </c:barChart>
      <c:catAx>
        <c:axId val="38730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10456"/>
        <c:crosses val="autoZero"/>
        <c:auto val="1"/>
        <c:lblAlgn val="ctr"/>
        <c:lblOffset val="100"/>
        <c:noMultiLvlLbl val="0"/>
      </c:catAx>
      <c:valAx>
        <c:axId val="387310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Movements in YTD PAT - K`000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data-small banks'!$L$15:$L$23</c:f>
              <c:strCache>
                <c:ptCount val="9"/>
                <c:pt idx="0">
                  <c:v>AB Bank</c:v>
                </c:pt>
                <c:pt idx="1">
                  <c:v>Access Bank</c:v>
                </c:pt>
                <c:pt idx="2">
                  <c:v>Citi Bank</c:v>
                </c:pt>
                <c:pt idx="3">
                  <c:v>Eco Bank</c:v>
                </c:pt>
                <c:pt idx="4">
                  <c:v>First Alliance Bank</c:v>
                </c:pt>
                <c:pt idx="5">
                  <c:v>First Capital Bank</c:v>
                </c:pt>
                <c:pt idx="6">
                  <c:v>Investrust (No publication)</c:v>
                </c:pt>
                <c:pt idx="7">
                  <c:v>UBA</c:v>
                </c:pt>
                <c:pt idx="8">
                  <c:v>ZICB </c:v>
                </c:pt>
              </c:strCache>
            </c:strRef>
          </c:cat>
          <c:val>
            <c:numRef>
              <c:f>'Other data-small banks'!$M$15:$M$23</c:f>
              <c:numCache>
                <c:formatCode>_(* #,##0_);_(* \(#,##0\);_(* "-"??_);_(@_)</c:formatCode>
                <c:ptCount val="9"/>
                <c:pt idx="0">
                  <c:v>13772</c:v>
                </c:pt>
                <c:pt idx="1">
                  <c:v>140021</c:v>
                </c:pt>
                <c:pt idx="2">
                  <c:v>-117081</c:v>
                </c:pt>
                <c:pt idx="3">
                  <c:v>33554</c:v>
                </c:pt>
                <c:pt idx="4">
                  <c:v>-14916</c:v>
                </c:pt>
                <c:pt idx="5">
                  <c:v>35340</c:v>
                </c:pt>
                <c:pt idx="6">
                  <c:v>0</c:v>
                </c:pt>
                <c:pt idx="7">
                  <c:v>37540</c:v>
                </c:pt>
                <c:pt idx="8">
                  <c:v>-26384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D-4ED9-8847-00A0658B59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7306536"/>
        <c:axId val="387313200"/>
      </c:barChart>
      <c:catAx>
        <c:axId val="38730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13200"/>
        <c:crosses val="autoZero"/>
        <c:auto val="1"/>
        <c:lblAlgn val="ctr"/>
        <c:lblOffset val="100"/>
        <c:noMultiLvlLbl val="0"/>
      </c:catAx>
      <c:valAx>
        <c:axId val="38731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algn="tr" rotWithShape="0">
                    <a:prstClr val="black">
                      <a:alpha val="40000"/>
                    </a:prstClr>
                  </a:outerShdw>
                </a:effectLst>
              </a:rPr>
              <a:t>Q-o-Q increase (decrease) in non-interest revenue - K` 000</a:t>
            </a:r>
            <a:endParaRPr lang="en-US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898698358800229"/>
          <c:y val="2.380952380952380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'Other data-small banks'!$E$39:$E$47</c:f>
              <c:strCache>
                <c:ptCount val="9"/>
                <c:pt idx="0">
                  <c:v>AB Bank</c:v>
                </c:pt>
                <c:pt idx="1">
                  <c:v>Access Bank</c:v>
                </c:pt>
                <c:pt idx="2">
                  <c:v>Citi Bank</c:v>
                </c:pt>
                <c:pt idx="3">
                  <c:v>Eco Bank</c:v>
                </c:pt>
                <c:pt idx="4">
                  <c:v>First Alliance Bank</c:v>
                </c:pt>
                <c:pt idx="5">
                  <c:v>First Capital Bank</c:v>
                </c:pt>
                <c:pt idx="6">
                  <c:v>Investrust (No publication)</c:v>
                </c:pt>
                <c:pt idx="7">
                  <c:v>UBA</c:v>
                </c:pt>
                <c:pt idx="8">
                  <c:v>ZICB </c:v>
                </c:pt>
              </c:strCache>
            </c:strRef>
          </c:cat>
          <c:val>
            <c:numRef>
              <c:f>'Other data-small banks'!$F$39:$F$47</c:f>
              <c:numCache>
                <c:formatCode>_(* #,##0_);_(* \(#,##0\);_(* "-"??_);_(@_)</c:formatCode>
                <c:ptCount val="9"/>
                <c:pt idx="0">
                  <c:v>2944</c:v>
                </c:pt>
                <c:pt idx="1">
                  <c:v>594081</c:v>
                </c:pt>
                <c:pt idx="2">
                  <c:v>15492</c:v>
                </c:pt>
                <c:pt idx="3">
                  <c:v>43097</c:v>
                </c:pt>
                <c:pt idx="4">
                  <c:v>761</c:v>
                </c:pt>
                <c:pt idx="5">
                  <c:v>23201</c:v>
                </c:pt>
                <c:pt idx="6">
                  <c:v>0</c:v>
                </c:pt>
                <c:pt idx="7">
                  <c:v>22066</c:v>
                </c:pt>
                <c:pt idx="8">
                  <c:v>30234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9-44F4-9623-078E480F8C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87308888"/>
        <c:axId val="387313592"/>
      </c:barChart>
      <c:catAx>
        <c:axId val="387308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13592"/>
        <c:crosses val="autoZero"/>
        <c:auto val="1"/>
        <c:lblAlgn val="ctr"/>
        <c:lblOffset val="100"/>
        <c:noMultiLvlLbl val="0"/>
      </c:catAx>
      <c:valAx>
        <c:axId val="387313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8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</a:t>
            </a:r>
            <a:r>
              <a:rPr lang="en-US" baseline="0"/>
              <a:t> K` Millions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'Qterly PAT&amp;Imp graph-Smallbanks'!$A$12:$A$20</c:f>
              <c:strCache>
                <c:ptCount val="9"/>
                <c:pt idx="0">
                  <c:v>PAT K` Millions</c:v>
                </c:pt>
                <c:pt idx="1">
                  <c:v>Q4 2020</c:v>
                </c:pt>
                <c:pt idx="2">
                  <c:v>Q1 2021</c:v>
                </c:pt>
                <c:pt idx="3">
                  <c:v>Q2 2021</c:v>
                </c:pt>
                <c:pt idx="4">
                  <c:v>Q3 2021</c:v>
                </c:pt>
                <c:pt idx="5">
                  <c:v>Q4 2021</c:v>
                </c:pt>
                <c:pt idx="6">
                  <c:v>Q1 2022</c:v>
                </c:pt>
                <c:pt idx="7">
                  <c:v>Q2 2022</c:v>
                </c:pt>
                <c:pt idx="8">
                  <c:v>Q3 2022</c:v>
                </c:pt>
              </c:strCache>
            </c:strRef>
          </c:cat>
          <c:val>
            <c:numRef>
              <c:f>'Qterly PAT&amp;Imp graph-Smallbanks'!$B$12:$B$20</c:f>
              <c:numCache>
                <c:formatCode>0</c:formatCode>
                <c:ptCount val="9"/>
                <c:pt idx="1">
                  <c:v>100.169</c:v>
                </c:pt>
                <c:pt idx="2">
                  <c:v>123.49691</c:v>
                </c:pt>
                <c:pt idx="3">
                  <c:v>179.02099999999999</c:v>
                </c:pt>
                <c:pt idx="4">
                  <c:v>244.666</c:v>
                </c:pt>
                <c:pt idx="5">
                  <c:v>330.334596186314</c:v>
                </c:pt>
                <c:pt idx="6">
                  <c:v>200.351</c:v>
                </c:pt>
                <c:pt idx="7">
                  <c:v>231.80699999999999</c:v>
                </c:pt>
                <c:pt idx="8">
                  <c:v>198.816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A-483F-82F0-0C9FAADCD63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7306928"/>
        <c:axId val="387312808"/>
      </c:lineChart>
      <c:catAx>
        <c:axId val="38730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12808"/>
        <c:crosses val="autoZero"/>
        <c:auto val="1"/>
        <c:lblAlgn val="ctr"/>
        <c:lblOffset val="100"/>
        <c:noMultiLvlLbl val="0"/>
      </c:catAx>
      <c:valAx>
        <c:axId val="387312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ZM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'Impairments charges'!$B$2</c:f>
              <c:strCache>
                <c:ptCount val="1"/>
                <c:pt idx="0">
                  <c:v>Impairment charges 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'Impairments charges'!$A$3:$A$8</c:f>
              <c:strCache>
                <c:ptCount val="6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  <c:pt idx="4">
                  <c:v>Q3 2020</c:v>
                </c:pt>
                <c:pt idx="5">
                  <c:v>Q4 2020</c:v>
                </c:pt>
              </c:strCache>
            </c:strRef>
          </c:cat>
          <c:val>
            <c:numRef>
              <c:f>'Impairments charges'!$B$3:$B$8</c:f>
              <c:numCache>
                <c:formatCode>General</c:formatCode>
                <c:ptCount val="6"/>
                <c:pt idx="0">
                  <c:v>45</c:v>
                </c:pt>
                <c:pt idx="1">
                  <c:v>266</c:v>
                </c:pt>
                <c:pt idx="2">
                  <c:v>292</c:v>
                </c:pt>
                <c:pt idx="3">
                  <c:v>399</c:v>
                </c:pt>
                <c:pt idx="4">
                  <c:v>289</c:v>
                </c:pt>
                <c:pt idx="5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D-4AA2-BE9A-C2248ED29C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87304184"/>
        <c:axId val="387301440"/>
      </c:lineChart>
      <c:catAx>
        <c:axId val="387304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1440"/>
        <c:crosses val="autoZero"/>
        <c:auto val="1"/>
        <c:lblAlgn val="ctr"/>
        <c:lblOffset val="100"/>
        <c:noMultiLvlLbl val="0"/>
      </c:catAx>
      <c:valAx>
        <c:axId val="38730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K` Millions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7304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Quarter-on-quarter Loans and advances increase/(decrease) K` Millions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1278749296707859E-2"/>
          <c:y val="0.13947738882481656"/>
          <c:w val="0.90237719876963018"/>
          <c:h val="0.83676171079429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'quarter results data'!$G$43</c:f>
              <c:strCache>
                <c:ptCount val="1"/>
                <c:pt idx="0">
                  <c:v>Quarter-on-quarter Loans and advances increase/(decrease)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ZM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'quarter results data'!$F$44:$F$59</c:f>
              <c:strCache>
                <c:ptCount val="15"/>
                <c:pt idx="0">
                  <c:v>Stanbic</c:v>
                </c:pt>
                <c:pt idx="1">
                  <c:v>FNB</c:v>
                </c:pt>
                <c:pt idx="2">
                  <c:v>Access Bank</c:v>
                </c:pt>
                <c:pt idx="3">
                  <c:v>First Capital Bank</c:v>
                </c:pt>
                <c:pt idx="4">
                  <c:v>Absa  </c:v>
                </c:pt>
                <c:pt idx="5">
                  <c:v>ZICB </c:v>
                </c:pt>
                <c:pt idx="6">
                  <c:v>Citibank</c:v>
                </c:pt>
                <c:pt idx="7">
                  <c:v>AB Bank</c:v>
                </c:pt>
                <c:pt idx="8">
                  <c:v>Indo Zambia Bank</c:v>
                </c:pt>
                <c:pt idx="9">
                  <c:v>First Alliance </c:v>
                </c:pt>
                <c:pt idx="10">
                  <c:v>UBA</c:v>
                </c:pt>
                <c:pt idx="11">
                  <c:v>Bank of China</c:v>
                </c:pt>
                <c:pt idx="12">
                  <c:v>Ecobank</c:v>
                </c:pt>
                <c:pt idx="13">
                  <c:v>StanChart</c:v>
                </c:pt>
                <c:pt idx="14">
                  <c:v>ZANACO</c:v>
                </c:pt>
              </c:strCache>
            </c:strRef>
          </c:cat>
          <c:val>
            <c:numRef>
              <c:f>'quarter results data'!$G$44:$G$59</c:f>
              <c:numCache>
                <c:formatCode>_(* #,##0_);_(* \(#,##0\);_(* "-"??_);_(@_)</c:formatCode>
                <c:ptCount val="16"/>
                <c:pt idx="0">
                  <c:v>1438.0830000000001</c:v>
                </c:pt>
                <c:pt idx="1">
                  <c:v>1355.337</c:v>
                </c:pt>
                <c:pt idx="2">
                  <c:v>330.49200000000002</c:v>
                </c:pt>
                <c:pt idx="3">
                  <c:v>279.76400000000001</c:v>
                </c:pt>
                <c:pt idx="4">
                  <c:v>259.83999999999997</c:v>
                </c:pt>
                <c:pt idx="5">
                  <c:v>116.405</c:v>
                </c:pt>
                <c:pt idx="6">
                  <c:v>87.625</c:v>
                </c:pt>
                <c:pt idx="7">
                  <c:v>17.585999999999999</c:v>
                </c:pt>
                <c:pt idx="8">
                  <c:v>14.504</c:v>
                </c:pt>
                <c:pt idx="9">
                  <c:v>0.48</c:v>
                </c:pt>
                <c:pt idx="10">
                  <c:v>-49.381</c:v>
                </c:pt>
                <c:pt idx="11">
                  <c:v>-66.081000000000003</c:v>
                </c:pt>
                <c:pt idx="12">
                  <c:v>-119.423</c:v>
                </c:pt>
                <c:pt idx="13">
                  <c:v>-168.86099999999999</c:v>
                </c:pt>
                <c:pt idx="14">
                  <c:v>-1352.557</c:v>
                </c:pt>
                <c:pt idx="15">
                  <c:v>2143.813000000001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2-4ADD-9AA2-DCB5FAA902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77846280"/>
        <c:axId val="380112968"/>
      </c:barChart>
      <c:catAx>
        <c:axId val="377846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80112968"/>
        <c:crosses val="autoZero"/>
        <c:auto val="1"/>
        <c:lblAlgn val="ctr"/>
        <c:lblOffset val="100"/>
        <c:noMultiLvlLbl val="0"/>
      </c:catAx>
      <c:valAx>
        <c:axId val="380112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ZM"/>
          </a:p>
        </c:txPr>
        <c:crossAx val="377846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ZM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0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1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2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3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4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17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2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20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23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26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3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4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5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ctrlProps/ctrlProp8.xml><?xml version="1.0" encoding="utf-8"?>
<formControlPr xmlns="http://schemas.microsoft.com/office/spreadsheetml/2009/9/main" objectType="Drop" dropLines="4" dropStyle="combo" dx="26" fmlaLink="#REF!" fmlaRange="$B$3:$B$5" sel="0" val="0"/>
</file>

<file path=xl/ctrlProps/ctrlProp9.xml><?xml version="1.0" encoding="utf-8"?>
<formControlPr xmlns="http://schemas.microsoft.com/office/spreadsheetml/2009/9/main" objectType="Drop" dropLines="4" dropStyle="combo" dx="26" fmlaLink="'[35]Scenarios and assumptions'!$E$5" fmlaRange="'[35]Scenarios and assumptions'!$C$3:$C$5" sel="0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Loans and deposits yield and co'!A1"/><Relationship Id="rId3" Type="http://schemas.openxmlformats.org/officeDocument/2006/relationships/hyperlink" Target="#Dashboard!A1"/><Relationship Id="rId7" Type="http://schemas.openxmlformats.org/officeDocument/2006/relationships/hyperlink" Target="#'Capital performance'!A1"/><Relationship Id="rId2" Type="http://schemas.openxmlformats.org/officeDocument/2006/relationships/hyperlink" Target="#'Balance sheet graphs'!A1"/><Relationship Id="rId1" Type="http://schemas.openxmlformats.org/officeDocument/2006/relationships/image" Target="../media/image1.jpeg"/><Relationship Id="rId6" Type="http://schemas.openxmlformats.org/officeDocument/2006/relationships/hyperlink" Target="#'Credit performance'!A1"/><Relationship Id="rId11" Type="http://schemas.openxmlformats.org/officeDocument/2006/relationships/hyperlink" Target="#'2nd Quarter results'!A1"/><Relationship Id="rId5" Type="http://schemas.openxmlformats.org/officeDocument/2006/relationships/hyperlink" Target="#'Efficiency ratios'!A1"/><Relationship Id="rId10" Type="http://schemas.openxmlformats.org/officeDocument/2006/relationships/hyperlink" Target="#'Larger banks'!A1"/><Relationship Id="rId4" Type="http://schemas.openxmlformats.org/officeDocument/2006/relationships/hyperlink" Target="#'Income statement graphs'!A1"/><Relationship Id="rId9" Type="http://schemas.openxmlformats.org/officeDocument/2006/relationships/hyperlink" Target="#'Smaller banks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9.xml"/><Relationship Id="rId7" Type="http://schemas.openxmlformats.org/officeDocument/2006/relationships/chart" Target="../charts/chart12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hyperlink" Target="#Switchboard!A1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hyperlink" Target="#Switchboard!A1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7" Type="http://schemas.openxmlformats.org/officeDocument/2006/relationships/hyperlink" Target="#Switchboard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hyperlink" Target="#Switchboard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Switchboard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hyperlink" Target="#Switchboard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Switchboard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6.xml"/><Relationship Id="rId4" Type="http://schemas.openxmlformats.org/officeDocument/2006/relationships/hyperlink" Target="#Switchboard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Relationship Id="rId9" Type="http://schemas.openxmlformats.org/officeDocument/2006/relationships/hyperlink" Target="#Switchboard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hyperlink" Target="#Switchboard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5" Type="http://schemas.openxmlformats.org/officeDocument/2006/relationships/chart" Target="../charts/chart73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5.xml"/><Relationship Id="rId3" Type="http://schemas.openxmlformats.org/officeDocument/2006/relationships/chart" Target="../charts/chart80.xml"/><Relationship Id="rId7" Type="http://schemas.openxmlformats.org/officeDocument/2006/relationships/chart" Target="../charts/chart84.xml"/><Relationship Id="rId2" Type="http://schemas.openxmlformats.org/officeDocument/2006/relationships/chart" Target="../charts/chart79.xml"/><Relationship Id="rId1" Type="http://schemas.openxmlformats.org/officeDocument/2006/relationships/chart" Target="../charts/chart78.xml"/><Relationship Id="rId6" Type="http://schemas.openxmlformats.org/officeDocument/2006/relationships/chart" Target="../charts/chart83.xml"/><Relationship Id="rId5" Type="http://schemas.openxmlformats.org/officeDocument/2006/relationships/chart" Target="../charts/chart82.xml"/><Relationship Id="rId4" Type="http://schemas.openxmlformats.org/officeDocument/2006/relationships/chart" Target="../charts/chart8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234315</xdr:colOff>
      <xdr:row>3</xdr:row>
      <xdr:rowOff>47624</xdr:rowOff>
    </xdr:from>
    <xdr:to>
      <xdr:col>13</xdr:col>
      <xdr:colOff>420052</xdr:colOff>
      <xdr:row>34</xdr:row>
      <xdr:rowOff>38100</xdr:rowOff>
    </xdr:to>
    <xdr:pic>
      <xdr:nvPicPr>
        <xdr:cNvPr id="16" name="Picture 15" descr="Image result for zambian flag pic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143"/>
        <a:stretch/>
      </xdr:blipFill>
      <xdr:spPr bwMode="auto">
        <a:xfrm>
          <a:off x="843915" y="533399"/>
          <a:ext cx="7500937" cy="501015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4</xdr:col>
      <xdr:colOff>247650</xdr:colOff>
      <xdr:row>11</xdr:row>
      <xdr:rowOff>152400</xdr:rowOff>
    </xdr:from>
    <xdr:to>
      <xdr:col>9</xdr:col>
      <xdr:colOff>200025</xdr:colOff>
      <xdr:row>15</xdr:row>
      <xdr:rowOff>123825</xdr:rowOff>
    </xdr:to>
    <xdr:sp macro="" textlink="">
      <xdr:nvSpPr>
        <xdr:cNvPr id="4" name="Flowchart: Decisio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47010" y="1996440"/>
          <a:ext cx="3076575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Balance Sheet</a:t>
          </a:r>
        </a:p>
      </xdr:txBody>
    </xdr:sp>
    <xdr:clientData/>
  </xdr:twoCellAnchor>
  <xdr:twoCellAnchor>
    <xdr:from>
      <xdr:col>1</xdr:col>
      <xdr:colOff>400050</xdr:colOff>
      <xdr:row>14</xdr:row>
      <xdr:rowOff>28575</xdr:rowOff>
    </xdr:from>
    <xdr:to>
      <xdr:col>6</xdr:col>
      <xdr:colOff>123825</xdr:colOff>
      <xdr:row>18</xdr:row>
      <xdr:rowOff>0</xdr:rowOff>
    </xdr:to>
    <xdr:sp macro="" textlink="">
      <xdr:nvSpPr>
        <xdr:cNvPr id="5" name="Flowchart: Decisi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24890" y="2375535"/>
          <a:ext cx="2847975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Income Statement</a:t>
          </a:r>
        </a:p>
      </xdr:txBody>
    </xdr:sp>
    <xdr:clientData/>
  </xdr:twoCellAnchor>
  <xdr:twoCellAnchor>
    <xdr:from>
      <xdr:col>4</xdr:col>
      <xdr:colOff>238125</xdr:colOff>
      <xdr:row>16</xdr:row>
      <xdr:rowOff>66675</xdr:rowOff>
    </xdr:from>
    <xdr:to>
      <xdr:col>9</xdr:col>
      <xdr:colOff>200025</xdr:colOff>
      <xdr:row>20</xdr:row>
      <xdr:rowOff>38100</xdr:rowOff>
    </xdr:to>
    <xdr:sp macro="" textlink="">
      <xdr:nvSpPr>
        <xdr:cNvPr id="6" name="Flowchart: Decisio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737485" y="2748915"/>
          <a:ext cx="30861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Efficiency Ratios</a:t>
          </a:r>
        </a:p>
      </xdr:txBody>
    </xdr:sp>
    <xdr:clientData/>
  </xdr:twoCellAnchor>
  <xdr:twoCellAnchor>
    <xdr:from>
      <xdr:col>1</xdr:col>
      <xdr:colOff>400050</xdr:colOff>
      <xdr:row>18</xdr:row>
      <xdr:rowOff>85725</xdr:rowOff>
    </xdr:from>
    <xdr:to>
      <xdr:col>6</xdr:col>
      <xdr:colOff>171450</xdr:colOff>
      <xdr:row>22</xdr:row>
      <xdr:rowOff>57150</xdr:rowOff>
    </xdr:to>
    <xdr:sp macro="" textlink="">
      <xdr:nvSpPr>
        <xdr:cNvPr id="7" name="Flowchart: Decisi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4890" y="3103245"/>
          <a:ext cx="28956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Credit Performance</a:t>
          </a:r>
        </a:p>
      </xdr:txBody>
    </xdr:sp>
    <xdr:clientData/>
  </xdr:twoCellAnchor>
  <xdr:twoCellAnchor>
    <xdr:from>
      <xdr:col>1</xdr:col>
      <xdr:colOff>400050</xdr:colOff>
      <xdr:row>23</xdr:row>
      <xdr:rowOff>0</xdr:rowOff>
    </xdr:from>
    <xdr:to>
      <xdr:col>6</xdr:col>
      <xdr:colOff>190500</xdr:colOff>
      <xdr:row>26</xdr:row>
      <xdr:rowOff>133350</xdr:rowOff>
    </xdr:to>
    <xdr:sp macro="" textlink="">
      <xdr:nvSpPr>
        <xdr:cNvPr id="8" name="Flowchart: Decisi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24890" y="3855720"/>
          <a:ext cx="2914650" cy="636270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Capital Performance</a:t>
          </a:r>
        </a:p>
      </xdr:txBody>
    </xdr:sp>
    <xdr:clientData/>
  </xdr:twoCellAnchor>
  <xdr:twoCellAnchor>
    <xdr:from>
      <xdr:col>4</xdr:col>
      <xdr:colOff>276225</xdr:colOff>
      <xdr:row>20</xdr:row>
      <xdr:rowOff>133350</xdr:rowOff>
    </xdr:from>
    <xdr:to>
      <xdr:col>9</xdr:col>
      <xdr:colOff>200025</xdr:colOff>
      <xdr:row>24</xdr:row>
      <xdr:rowOff>104775</xdr:rowOff>
    </xdr:to>
    <xdr:sp macro="" textlink="">
      <xdr:nvSpPr>
        <xdr:cNvPr id="9" name="Flowchart: Decisi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775585" y="3486150"/>
          <a:ext cx="30480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Loans &amp; Deposits Yield</a:t>
          </a:r>
        </a:p>
      </xdr:txBody>
    </xdr:sp>
    <xdr:clientData/>
  </xdr:twoCellAnchor>
  <xdr:twoCellAnchor>
    <xdr:from>
      <xdr:col>1</xdr:col>
      <xdr:colOff>400050</xdr:colOff>
      <xdr:row>27</xdr:row>
      <xdr:rowOff>85725</xdr:rowOff>
    </xdr:from>
    <xdr:to>
      <xdr:col>6</xdr:col>
      <xdr:colOff>133350</xdr:colOff>
      <xdr:row>31</xdr:row>
      <xdr:rowOff>57150</xdr:rowOff>
    </xdr:to>
    <xdr:sp macro="" textlink="">
      <xdr:nvSpPr>
        <xdr:cNvPr id="11" name="Flowchart: Decisi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24890" y="4612005"/>
          <a:ext cx="28575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Bottom Rank Banks</a:t>
          </a:r>
        </a:p>
      </xdr:txBody>
    </xdr:sp>
    <xdr:clientData/>
  </xdr:twoCellAnchor>
  <xdr:twoCellAnchor>
    <xdr:from>
      <xdr:col>1</xdr:col>
      <xdr:colOff>400050</xdr:colOff>
      <xdr:row>9</xdr:row>
      <xdr:rowOff>76200</xdr:rowOff>
    </xdr:from>
    <xdr:to>
      <xdr:col>6</xdr:col>
      <xdr:colOff>352425</xdr:colOff>
      <xdr:row>13</xdr:row>
      <xdr:rowOff>47625</xdr:rowOff>
    </xdr:to>
    <xdr:sp macro="" textlink="">
      <xdr:nvSpPr>
        <xdr:cNvPr id="13" name="Flowchart: Decisio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024890" y="1584960"/>
          <a:ext cx="3076575" cy="641985"/>
        </a:xfrm>
        <a:prstGeom prst="flowChartDecis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Dashboard</a:t>
          </a:r>
        </a:p>
      </xdr:txBody>
    </xdr:sp>
    <xdr:clientData/>
  </xdr:twoCellAnchor>
  <xdr:twoCellAnchor>
    <xdr:from>
      <xdr:col>4</xdr:col>
      <xdr:colOff>276225</xdr:colOff>
      <xdr:row>12</xdr:row>
      <xdr:rowOff>0</xdr:rowOff>
    </xdr:from>
    <xdr:to>
      <xdr:col>9</xdr:col>
      <xdr:colOff>228600</xdr:colOff>
      <xdr:row>15</xdr:row>
      <xdr:rowOff>133350</xdr:rowOff>
    </xdr:to>
    <xdr:sp macro="" textlink="">
      <xdr:nvSpPr>
        <xdr:cNvPr id="22" name="Flowchart: Decision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775585" y="2011680"/>
          <a:ext cx="3076575" cy="636270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Balance Sheet</a:t>
          </a:r>
        </a:p>
      </xdr:txBody>
    </xdr:sp>
    <xdr:clientData/>
  </xdr:twoCellAnchor>
  <xdr:twoCellAnchor>
    <xdr:from>
      <xdr:col>1</xdr:col>
      <xdr:colOff>428625</xdr:colOff>
      <xdr:row>14</xdr:row>
      <xdr:rowOff>38100</xdr:rowOff>
    </xdr:from>
    <xdr:to>
      <xdr:col>6</xdr:col>
      <xdr:colOff>152400</xdr:colOff>
      <xdr:row>18</xdr:row>
      <xdr:rowOff>9525</xdr:rowOff>
    </xdr:to>
    <xdr:sp macro="" textlink="">
      <xdr:nvSpPr>
        <xdr:cNvPr id="23" name="Flowchart: Decisio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53465" y="2385060"/>
          <a:ext cx="2847975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Income Statement</a:t>
          </a:r>
        </a:p>
      </xdr:txBody>
    </xdr:sp>
    <xdr:clientData/>
  </xdr:twoCellAnchor>
  <xdr:twoCellAnchor>
    <xdr:from>
      <xdr:col>4</xdr:col>
      <xdr:colOff>266700</xdr:colOff>
      <xdr:row>16</xdr:row>
      <xdr:rowOff>76200</xdr:rowOff>
    </xdr:from>
    <xdr:to>
      <xdr:col>9</xdr:col>
      <xdr:colOff>228600</xdr:colOff>
      <xdr:row>20</xdr:row>
      <xdr:rowOff>47625</xdr:rowOff>
    </xdr:to>
    <xdr:sp macro="" textlink="">
      <xdr:nvSpPr>
        <xdr:cNvPr id="24" name="Flowchart: Decisio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766060" y="2758440"/>
          <a:ext cx="30861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Efficiency Ratios</a:t>
          </a:r>
        </a:p>
      </xdr:txBody>
    </xdr:sp>
    <xdr:clientData/>
  </xdr:twoCellAnchor>
  <xdr:twoCellAnchor>
    <xdr:from>
      <xdr:col>1</xdr:col>
      <xdr:colOff>428625</xdr:colOff>
      <xdr:row>18</xdr:row>
      <xdr:rowOff>95250</xdr:rowOff>
    </xdr:from>
    <xdr:to>
      <xdr:col>6</xdr:col>
      <xdr:colOff>200025</xdr:colOff>
      <xdr:row>22</xdr:row>
      <xdr:rowOff>66675</xdr:rowOff>
    </xdr:to>
    <xdr:sp macro="" textlink="">
      <xdr:nvSpPr>
        <xdr:cNvPr id="25" name="Flowchart: Decisio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53465" y="3112770"/>
          <a:ext cx="28956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Credit Performance</a:t>
          </a:r>
        </a:p>
      </xdr:txBody>
    </xdr:sp>
    <xdr:clientData/>
  </xdr:twoCellAnchor>
  <xdr:twoCellAnchor>
    <xdr:from>
      <xdr:col>1</xdr:col>
      <xdr:colOff>428625</xdr:colOff>
      <xdr:row>23</xdr:row>
      <xdr:rowOff>9525</xdr:rowOff>
    </xdr:from>
    <xdr:to>
      <xdr:col>6</xdr:col>
      <xdr:colOff>219075</xdr:colOff>
      <xdr:row>26</xdr:row>
      <xdr:rowOff>142875</xdr:rowOff>
    </xdr:to>
    <xdr:sp macro="" textlink="">
      <xdr:nvSpPr>
        <xdr:cNvPr id="26" name="Flowchart: Decisio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053465" y="3865245"/>
          <a:ext cx="2914650" cy="636270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Capital Performance</a:t>
          </a:r>
        </a:p>
      </xdr:txBody>
    </xdr:sp>
    <xdr:clientData/>
  </xdr:twoCellAnchor>
  <xdr:twoCellAnchor>
    <xdr:from>
      <xdr:col>4</xdr:col>
      <xdr:colOff>304800</xdr:colOff>
      <xdr:row>20</xdr:row>
      <xdr:rowOff>142875</xdr:rowOff>
    </xdr:from>
    <xdr:to>
      <xdr:col>9</xdr:col>
      <xdr:colOff>228600</xdr:colOff>
      <xdr:row>24</xdr:row>
      <xdr:rowOff>114300</xdr:rowOff>
    </xdr:to>
    <xdr:sp macro="" textlink="">
      <xdr:nvSpPr>
        <xdr:cNvPr id="27" name="Flowchart: Decisio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804160" y="3495675"/>
          <a:ext cx="30480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Loans &amp; Deposits Yield</a:t>
          </a:r>
        </a:p>
      </xdr:txBody>
    </xdr:sp>
    <xdr:clientData/>
  </xdr:twoCellAnchor>
  <xdr:twoCellAnchor>
    <xdr:from>
      <xdr:col>1</xdr:col>
      <xdr:colOff>428625</xdr:colOff>
      <xdr:row>27</xdr:row>
      <xdr:rowOff>95250</xdr:rowOff>
    </xdr:from>
    <xdr:to>
      <xdr:col>6</xdr:col>
      <xdr:colOff>161925</xdr:colOff>
      <xdr:row>31</xdr:row>
      <xdr:rowOff>66675</xdr:rowOff>
    </xdr:to>
    <xdr:sp macro="" textlink="">
      <xdr:nvSpPr>
        <xdr:cNvPr id="28" name="Flowchart: Decisio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53465" y="4621530"/>
          <a:ext cx="28575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Bottom Rank Banks</a:t>
          </a:r>
        </a:p>
      </xdr:txBody>
    </xdr:sp>
    <xdr:clientData/>
  </xdr:twoCellAnchor>
  <xdr:twoCellAnchor>
    <xdr:from>
      <xdr:col>4</xdr:col>
      <xdr:colOff>238125</xdr:colOff>
      <xdr:row>11</xdr:row>
      <xdr:rowOff>152400</xdr:rowOff>
    </xdr:from>
    <xdr:to>
      <xdr:col>9</xdr:col>
      <xdr:colOff>190500</xdr:colOff>
      <xdr:row>15</xdr:row>
      <xdr:rowOff>123825</xdr:rowOff>
    </xdr:to>
    <xdr:sp macro="" textlink="">
      <xdr:nvSpPr>
        <xdr:cNvPr id="30" name="Flowchart: Decision 2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737485" y="1996440"/>
          <a:ext cx="3076575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Balance Sheet</a:t>
          </a:r>
        </a:p>
      </xdr:txBody>
    </xdr:sp>
    <xdr:clientData/>
  </xdr:twoCellAnchor>
  <xdr:twoCellAnchor>
    <xdr:from>
      <xdr:col>1</xdr:col>
      <xdr:colOff>390525</xdr:colOff>
      <xdr:row>14</xdr:row>
      <xdr:rowOff>28575</xdr:rowOff>
    </xdr:from>
    <xdr:to>
      <xdr:col>6</xdr:col>
      <xdr:colOff>114300</xdr:colOff>
      <xdr:row>18</xdr:row>
      <xdr:rowOff>0</xdr:rowOff>
    </xdr:to>
    <xdr:sp macro="" textlink="">
      <xdr:nvSpPr>
        <xdr:cNvPr id="31" name="Flowchart: Decisio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15365" y="2375535"/>
          <a:ext cx="2847975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Income Statement</a:t>
          </a:r>
        </a:p>
      </xdr:txBody>
    </xdr:sp>
    <xdr:clientData/>
  </xdr:twoCellAnchor>
  <xdr:twoCellAnchor>
    <xdr:from>
      <xdr:col>4</xdr:col>
      <xdr:colOff>228600</xdr:colOff>
      <xdr:row>16</xdr:row>
      <xdr:rowOff>66675</xdr:rowOff>
    </xdr:from>
    <xdr:to>
      <xdr:col>9</xdr:col>
      <xdr:colOff>190500</xdr:colOff>
      <xdr:row>20</xdr:row>
      <xdr:rowOff>38100</xdr:rowOff>
    </xdr:to>
    <xdr:sp macro="" textlink="">
      <xdr:nvSpPr>
        <xdr:cNvPr id="32" name="Flowchart: Decisio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727960" y="2748915"/>
          <a:ext cx="30861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Efficiency Ratios</a:t>
          </a:r>
        </a:p>
      </xdr:txBody>
    </xdr:sp>
    <xdr:clientData/>
  </xdr:twoCellAnchor>
  <xdr:twoCellAnchor>
    <xdr:from>
      <xdr:col>1</xdr:col>
      <xdr:colOff>390525</xdr:colOff>
      <xdr:row>18</xdr:row>
      <xdr:rowOff>85725</xdr:rowOff>
    </xdr:from>
    <xdr:to>
      <xdr:col>6</xdr:col>
      <xdr:colOff>161925</xdr:colOff>
      <xdr:row>22</xdr:row>
      <xdr:rowOff>57150</xdr:rowOff>
    </xdr:to>
    <xdr:sp macro="" textlink="">
      <xdr:nvSpPr>
        <xdr:cNvPr id="33" name="Flowchart: Decisio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015365" y="3103245"/>
          <a:ext cx="28956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Credit Performance</a:t>
          </a:r>
        </a:p>
      </xdr:txBody>
    </xdr:sp>
    <xdr:clientData/>
  </xdr:twoCellAnchor>
  <xdr:twoCellAnchor>
    <xdr:from>
      <xdr:col>1</xdr:col>
      <xdr:colOff>390525</xdr:colOff>
      <xdr:row>23</xdr:row>
      <xdr:rowOff>0</xdr:rowOff>
    </xdr:from>
    <xdr:to>
      <xdr:col>6</xdr:col>
      <xdr:colOff>180975</xdr:colOff>
      <xdr:row>26</xdr:row>
      <xdr:rowOff>133350</xdr:rowOff>
    </xdr:to>
    <xdr:sp macro="" textlink="">
      <xdr:nvSpPr>
        <xdr:cNvPr id="34" name="Flowchart: Decisio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15365" y="3855720"/>
          <a:ext cx="2914650" cy="636270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Capital Performance</a:t>
          </a:r>
        </a:p>
      </xdr:txBody>
    </xdr:sp>
    <xdr:clientData/>
  </xdr:twoCellAnchor>
  <xdr:twoCellAnchor>
    <xdr:from>
      <xdr:col>4</xdr:col>
      <xdr:colOff>266700</xdr:colOff>
      <xdr:row>20</xdr:row>
      <xdr:rowOff>133350</xdr:rowOff>
    </xdr:from>
    <xdr:to>
      <xdr:col>9</xdr:col>
      <xdr:colOff>190500</xdr:colOff>
      <xdr:row>24</xdr:row>
      <xdr:rowOff>104775</xdr:rowOff>
    </xdr:to>
    <xdr:sp macro="" textlink="">
      <xdr:nvSpPr>
        <xdr:cNvPr id="35" name="Flowchart: Decisio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766060" y="3486150"/>
          <a:ext cx="30480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Loans &amp; Deposits Yield</a:t>
          </a:r>
        </a:p>
      </xdr:txBody>
    </xdr:sp>
    <xdr:clientData/>
  </xdr:twoCellAnchor>
  <xdr:twoCellAnchor>
    <xdr:from>
      <xdr:col>1</xdr:col>
      <xdr:colOff>390525</xdr:colOff>
      <xdr:row>27</xdr:row>
      <xdr:rowOff>85725</xdr:rowOff>
    </xdr:from>
    <xdr:to>
      <xdr:col>6</xdr:col>
      <xdr:colOff>123825</xdr:colOff>
      <xdr:row>31</xdr:row>
      <xdr:rowOff>57150</xdr:rowOff>
    </xdr:to>
    <xdr:sp macro="" textlink="">
      <xdr:nvSpPr>
        <xdr:cNvPr id="36" name="Flowchart: Decisio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015365" y="4612005"/>
          <a:ext cx="2857500" cy="641985"/>
        </a:xfrm>
        <a:prstGeom prst="flowChartDecision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Bottom Rank Banks</a:t>
          </a:r>
        </a:p>
      </xdr:txBody>
    </xdr:sp>
    <xdr:clientData/>
  </xdr:twoCellAnchor>
  <xdr:twoCellAnchor>
    <xdr:from>
      <xdr:col>4</xdr:col>
      <xdr:colOff>276225</xdr:colOff>
      <xdr:row>11</xdr:row>
      <xdr:rowOff>142875</xdr:rowOff>
    </xdr:from>
    <xdr:to>
      <xdr:col>9</xdr:col>
      <xdr:colOff>228600</xdr:colOff>
      <xdr:row>15</xdr:row>
      <xdr:rowOff>114300</xdr:rowOff>
    </xdr:to>
    <xdr:sp macro="" textlink="">
      <xdr:nvSpPr>
        <xdr:cNvPr id="39" name="Flowchart: Decision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775585" y="1986915"/>
          <a:ext cx="3076575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Balance Sheet</a:t>
          </a:r>
        </a:p>
      </xdr:txBody>
    </xdr:sp>
    <xdr:clientData/>
  </xdr:twoCellAnchor>
  <xdr:twoCellAnchor>
    <xdr:from>
      <xdr:col>1</xdr:col>
      <xdr:colOff>428625</xdr:colOff>
      <xdr:row>14</xdr:row>
      <xdr:rowOff>19050</xdr:rowOff>
    </xdr:from>
    <xdr:to>
      <xdr:col>6</xdr:col>
      <xdr:colOff>152400</xdr:colOff>
      <xdr:row>17</xdr:row>
      <xdr:rowOff>152400</xdr:rowOff>
    </xdr:to>
    <xdr:sp macro="" textlink="">
      <xdr:nvSpPr>
        <xdr:cNvPr id="40" name="Flowchart: Decision 3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053465" y="2366010"/>
          <a:ext cx="2847975" cy="636270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Income Statement</a:t>
          </a:r>
        </a:p>
      </xdr:txBody>
    </xdr:sp>
    <xdr:clientData/>
  </xdr:twoCellAnchor>
  <xdr:twoCellAnchor>
    <xdr:from>
      <xdr:col>4</xdr:col>
      <xdr:colOff>266700</xdr:colOff>
      <xdr:row>16</xdr:row>
      <xdr:rowOff>57150</xdr:rowOff>
    </xdr:from>
    <xdr:to>
      <xdr:col>9</xdr:col>
      <xdr:colOff>228600</xdr:colOff>
      <xdr:row>20</xdr:row>
      <xdr:rowOff>28575</xdr:rowOff>
    </xdr:to>
    <xdr:sp macro="" textlink="">
      <xdr:nvSpPr>
        <xdr:cNvPr id="41" name="Flowchart: Decision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766060" y="2739390"/>
          <a:ext cx="3086100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Efficiency Ratios</a:t>
          </a:r>
        </a:p>
      </xdr:txBody>
    </xdr:sp>
    <xdr:clientData/>
  </xdr:twoCellAnchor>
  <xdr:twoCellAnchor>
    <xdr:from>
      <xdr:col>1</xdr:col>
      <xdr:colOff>428625</xdr:colOff>
      <xdr:row>18</xdr:row>
      <xdr:rowOff>76200</xdr:rowOff>
    </xdr:from>
    <xdr:to>
      <xdr:col>6</xdr:col>
      <xdr:colOff>200025</xdr:colOff>
      <xdr:row>22</xdr:row>
      <xdr:rowOff>47625</xdr:rowOff>
    </xdr:to>
    <xdr:sp macro="" textlink="">
      <xdr:nvSpPr>
        <xdr:cNvPr id="42" name="Flowchart: Decision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053465" y="3093720"/>
          <a:ext cx="2895600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Credit Performance</a:t>
          </a:r>
        </a:p>
      </xdr:txBody>
    </xdr:sp>
    <xdr:clientData/>
  </xdr:twoCellAnchor>
  <xdr:twoCellAnchor>
    <xdr:from>
      <xdr:col>1</xdr:col>
      <xdr:colOff>428625</xdr:colOff>
      <xdr:row>22</xdr:row>
      <xdr:rowOff>152400</xdr:rowOff>
    </xdr:from>
    <xdr:to>
      <xdr:col>6</xdr:col>
      <xdr:colOff>219075</xdr:colOff>
      <xdr:row>26</xdr:row>
      <xdr:rowOff>123825</xdr:rowOff>
    </xdr:to>
    <xdr:sp macro="" textlink="">
      <xdr:nvSpPr>
        <xdr:cNvPr id="43" name="Flowchart: Decision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1053465" y="3840480"/>
          <a:ext cx="2914650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Capital Performance</a:t>
          </a:r>
        </a:p>
      </xdr:txBody>
    </xdr:sp>
    <xdr:clientData/>
  </xdr:twoCellAnchor>
  <xdr:twoCellAnchor>
    <xdr:from>
      <xdr:col>4</xdr:col>
      <xdr:colOff>304800</xdr:colOff>
      <xdr:row>20</xdr:row>
      <xdr:rowOff>123825</xdr:rowOff>
    </xdr:from>
    <xdr:to>
      <xdr:col>9</xdr:col>
      <xdr:colOff>228600</xdr:colOff>
      <xdr:row>24</xdr:row>
      <xdr:rowOff>95250</xdr:rowOff>
    </xdr:to>
    <xdr:sp macro="" textlink="">
      <xdr:nvSpPr>
        <xdr:cNvPr id="44" name="Flowchart: Decision 4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804160" y="3476625"/>
          <a:ext cx="3048000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Loans &amp; Deposits Yield</a:t>
          </a:r>
        </a:p>
      </xdr:txBody>
    </xdr:sp>
    <xdr:clientData/>
  </xdr:twoCellAnchor>
  <xdr:twoCellAnchor>
    <xdr:from>
      <xdr:col>1</xdr:col>
      <xdr:colOff>428625</xdr:colOff>
      <xdr:row>27</xdr:row>
      <xdr:rowOff>76200</xdr:rowOff>
    </xdr:from>
    <xdr:to>
      <xdr:col>6</xdr:col>
      <xdr:colOff>161925</xdr:colOff>
      <xdr:row>31</xdr:row>
      <xdr:rowOff>47625</xdr:rowOff>
    </xdr:to>
    <xdr:sp macro="" textlink="">
      <xdr:nvSpPr>
        <xdr:cNvPr id="45" name="Flowchart: Decision 4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053465" y="4602480"/>
          <a:ext cx="2857500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Smaller Banks</a:t>
          </a:r>
        </a:p>
      </xdr:txBody>
    </xdr:sp>
    <xdr:clientData/>
  </xdr:twoCellAnchor>
  <xdr:twoCellAnchor>
    <xdr:from>
      <xdr:col>2</xdr:col>
      <xdr:colOff>19050</xdr:colOff>
      <xdr:row>4</xdr:row>
      <xdr:rowOff>66675</xdr:rowOff>
    </xdr:from>
    <xdr:to>
      <xdr:col>9</xdr:col>
      <xdr:colOff>9525</xdr:colOff>
      <xdr:row>7</xdr:row>
      <xdr:rowOff>133350</xdr:rowOff>
    </xdr:to>
    <xdr:sp macro="" textlink="">
      <xdr:nvSpPr>
        <xdr:cNvPr id="60" name="Flowchart: Alternate Process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268730" y="737235"/>
          <a:ext cx="4364355" cy="569595"/>
        </a:xfrm>
        <a:prstGeom prst="flowChartAlternate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BANKS PERFORMANCE REPORT: MARKET ANALYSIS</a:t>
          </a:r>
          <a:endParaRPr lang="en-ZW">
            <a:effectLst/>
          </a:endParaRPr>
        </a:p>
        <a:p>
          <a:pPr algn="ctr"/>
          <a:r>
            <a:rPr lang="en-Z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2nd</a:t>
          </a:r>
          <a:r>
            <a:rPr lang="en-ZW" sz="1100" b="1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Q</a:t>
          </a:r>
          <a:r>
            <a:rPr lang="en-ZW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uarter ended 30th</a:t>
          </a:r>
          <a:r>
            <a:rPr lang="en-ZW" sz="1100" b="1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ZW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June, 2026</a:t>
          </a:r>
          <a:endParaRPr lang="en-ZW">
            <a:effectLst/>
          </a:endParaRPr>
        </a:p>
        <a:p>
          <a:pPr algn="ctr"/>
          <a:endParaRPr lang="en-ZW" sz="1100"/>
        </a:p>
      </xdr:txBody>
    </xdr:sp>
    <xdr:clientData/>
  </xdr:twoCellAnchor>
  <xdr:twoCellAnchor>
    <xdr:from>
      <xdr:col>4</xdr:col>
      <xdr:colOff>518160</xdr:colOff>
      <xdr:row>25</xdr:row>
      <xdr:rowOff>32385</xdr:rowOff>
    </xdr:from>
    <xdr:to>
      <xdr:col>9</xdr:col>
      <xdr:colOff>441960</xdr:colOff>
      <xdr:row>29</xdr:row>
      <xdr:rowOff>3810</xdr:rowOff>
    </xdr:to>
    <xdr:sp macro="" textlink="">
      <xdr:nvSpPr>
        <xdr:cNvPr id="37" name="Flowchart: Decision 3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017520" y="4223385"/>
          <a:ext cx="3048000" cy="64198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/>
            <a:t>Larger</a:t>
          </a:r>
          <a:r>
            <a:rPr lang="en-ZW" sz="1100" baseline="0"/>
            <a:t> banks</a:t>
          </a:r>
          <a:endParaRPr lang="en-ZW" sz="1100"/>
        </a:p>
      </xdr:txBody>
    </xdr:sp>
    <xdr:clientData/>
  </xdr:twoCellAnchor>
  <xdr:twoCellAnchor>
    <xdr:from>
      <xdr:col>4</xdr:col>
      <xdr:colOff>443865</xdr:colOff>
      <xdr:row>29</xdr:row>
      <xdr:rowOff>19049</xdr:rowOff>
    </xdr:from>
    <xdr:to>
      <xdr:col>9</xdr:col>
      <xdr:colOff>367665</xdr:colOff>
      <xdr:row>32</xdr:row>
      <xdr:rowOff>152399</xdr:rowOff>
    </xdr:to>
    <xdr:sp macro="" textlink="">
      <xdr:nvSpPr>
        <xdr:cNvPr id="48" name="Flowchart: Decision 4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882265" y="4714874"/>
          <a:ext cx="2971800" cy="619125"/>
        </a:xfrm>
        <a:prstGeom prst="flowChartDecision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100" baseline="0"/>
            <a:t>2nd Quarter results</a:t>
          </a:r>
          <a:endParaRPr lang="en-ZW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11</xdr:col>
          <xdr:colOff>333375</xdr:colOff>
          <xdr:row>8</xdr:row>
          <xdr:rowOff>47625</xdr:rowOff>
        </xdr:to>
        <xdr:sp macro="" textlink="">
          <xdr:nvSpPr>
            <xdr:cNvPr id="109569" name="Drop Down 1" hidden="1">
              <a:extLst>
                <a:ext uri="{63B3BB69-23CF-44E3-9099-C40C66FF867C}">
                  <a14:compatExt spid="_x0000_s109569"/>
                </a:ext>
                <a:ext uri="{FF2B5EF4-FFF2-40B4-BE49-F238E27FC236}">
                  <a16:creationId xmlns:a16="http://schemas.microsoft.com/office/drawing/2014/main" id="{00000000-0008-0000-0900-000001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190500</xdr:colOff>
          <xdr:row>59</xdr:row>
          <xdr:rowOff>66675</xdr:rowOff>
        </xdr:from>
        <xdr:to>
          <xdr:col>21</xdr:col>
          <xdr:colOff>552450</xdr:colOff>
          <xdr:row>66</xdr:row>
          <xdr:rowOff>0</xdr:rowOff>
        </xdr:to>
        <xdr:sp macro="" textlink="">
          <xdr:nvSpPr>
            <xdr:cNvPr id="109570" name="Button 2" hidden="1">
              <a:extLst>
                <a:ext uri="{63B3BB69-23CF-44E3-9099-C40C66FF867C}">
                  <a14:compatExt spid="_x0000_s109570"/>
                </a:ext>
                <a:ext uri="{FF2B5EF4-FFF2-40B4-BE49-F238E27FC236}">
                  <a16:creationId xmlns:a16="http://schemas.microsoft.com/office/drawing/2014/main" id="{00000000-0008-0000-0900-000002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M" sz="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 TB and Gov balance required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200025</xdr:colOff>
          <xdr:row>6</xdr:row>
          <xdr:rowOff>38100</xdr:rowOff>
        </xdr:to>
        <xdr:sp macro="" textlink="">
          <xdr:nvSpPr>
            <xdr:cNvPr id="109571" name="Drop Down 3" hidden="1">
              <a:extLst>
                <a:ext uri="{63B3BB69-23CF-44E3-9099-C40C66FF867C}">
                  <a14:compatExt spid="_x0000_s109571"/>
                </a:ext>
                <a:ext uri="{FF2B5EF4-FFF2-40B4-BE49-F238E27FC236}">
                  <a16:creationId xmlns:a16="http://schemas.microsoft.com/office/drawing/2014/main" id="{00000000-0008-0000-0900-000003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11</xdr:col>
          <xdr:colOff>333375</xdr:colOff>
          <xdr:row>8</xdr:row>
          <xdr:rowOff>47625</xdr:rowOff>
        </xdr:to>
        <xdr:sp macro="" textlink="">
          <xdr:nvSpPr>
            <xdr:cNvPr id="110593" name="Drop Down 1" hidden="1">
              <a:extLst>
                <a:ext uri="{63B3BB69-23CF-44E3-9099-C40C66FF867C}">
                  <a14:compatExt spid="_x0000_s110593"/>
                </a:ext>
                <a:ext uri="{FF2B5EF4-FFF2-40B4-BE49-F238E27FC236}">
                  <a16:creationId xmlns:a16="http://schemas.microsoft.com/office/drawing/2014/main" id="{00000000-0008-0000-0B00-00000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190500</xdr:colOff>
          <xdr:row>61</xdr:row>
          <xdr:rowOff>66675</xdr:rowOff>
        </xdr:from>
        <xdr:to>
          <xdr:col>22</xdr:col>
          <xdr:colOff>552450</xdr:colOff>
          <xdr:row>68</xdr:row>
          <xdr:rowOff>0</xdr:rowOff>
        </xdr:to>
        <xdr:sp macro="" textlink="">
          <xdr:nvSpPr>
            <xdr:cNvPr id="110594" name="Button 2" hidden="1">
              <a:extLst>
                <a:ext uri="{63B3BB69-23CF-44E3-9099-C40C66FF867C}">
                  <a14:compatExt spid="_x0000_s110594"/>
                </a:ext>
                <a:ext uri="{FF2B5EF4-FFF2-40B4-BE49-F238E27FC236}">
                  <a16:creationId xmlns:a16="http://schemas.microsoft.com/office/drawing/2014/main" id="{00000000-0008-0000-0B00-00000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M" sz="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 TB and Gov balance required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200025</xdr:colOff>
          <xdr:row>6</xdr:row>
          <xdr:rowOff>38100</xdr:rowOff>
        </xdr:to>
        <xdr:sp macro="" textlink="">
          <xdr:nvSpPr>
            <xdr:cNvPr id="110595" name="Drop Down 3" hidden="1">
              <a:extLst>
                <a:ext uri="{63B3BB69-23CF-44E3-9099-C40C66FF867C}">
                  <a14:compatExt spid="_x0000_s110595"/>
                </a:ext>
                <a:ext uri="{FF2B5EF4-FFF2-40B4-BE49-F238E27FC236}">
                  <a16:creationId xmlns:a16="http://schemas.microsoft.com/office/drawing/2014/main" id="{00000000-0008-0000-0B00-000003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2</xdr:row>
      <xdr:rowOff>137160</xdr:rowOff>
    </xdr:from>
    <xdr:to>
      <xdr:col>10</xdr:col>
      <xdr:colOff>419100</xdr:colOff>
      <xdr:row>26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529590</xdr:colOff>
      <xdr:row>2</xdr:row>
      <xdr:rowOff>152400</xdr:rowOff>
    </xdr:from>
    <xdr:to>
      <xdr:col>20</xdr:col>
      <xdr:colOff>114300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51</xdr:row>
      <xdr:rowOff>45720</xdr:rowOff>
    </xdr:from>
    <xdr:to>
      <xdr:col>10</xdr:col>
      <xdr:colOff>457200</xdr:colOff>
      <xdr:row>73</xdr:row>
      <xdr:rowOff>99060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13335</xdr:colOff>
      <xdr:row>51</xdr:row>
      <xdr:rowOff>57150</xdr:rowOff>
    </xdr:from>
    <xdr:to>
      <xdr:col>20</xdr:col>
      <xdr:colOff>209550</xdr:colOff>
      <xdr:row>73</xdr:row>
      <xdr:rowOff>102870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489585</xdr:colOff>
      <xdr:row>27</xdr:row>
      <xdr:rowOff>41910</xdr:rowOff>
    </xdr:from>
    <xdr:to>
      <xdr:col>20</xdr:col>
      <xdr:colOff>66675</xdr:colOff>
      <xdr:row>49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0</xdr:row>
      <xdr:rowOff>0</xdr:rowOff>
    </xdr:from>
    <xdr:to>
      <xdr:col>15</xdr:col>
      <xdr:colOff>43142</xdr:colOff>
      <xdr:row>2</xdr:row>
      <xdr:rowOff>22747</xdr:rowOff>
    </xdr:to>
    <xdr:sp macro="" textlink="">
      <xdr:nvSpPr>
        <xdr:cNvPr id="10" name="Flowchart: Alternate Proces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315200" y="0"/>
          <a:ext cx="1871942" cy="358027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  <xdr:twoCellAnchor>
    <xdr:from>
      <xdr:col>0</xdr:col>
      <xdr:colOff>76200</xdr:colOff>
      <xdr:row>76</xdr:row>
      <xdr:rowOff>0</xdr:rowOff>
    </xdr:from>
    <xdr:to>
      <xdr:col>10</xdr:col>
      <xdr:colOff>457200</xdr:colOff>
      <xdr:row>98</xdr:row>
      <xdr:rowOff>53340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152401</xdr:colOff>
      <xdr:row>27</xdr:row>
      <xdr:rowOff>0</xdr:rowOff>
    </xdr:from>
    <xdr:to>
      <xdr:col>10</xdr:col>
      <xdr:colOff>361951</xdr:colOff>
      <xdr:row>49</xdr:row>
      <xdr:rowOff>57150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74</xdr:row>
      <xdr:rowOff>30480</xdr:rowOff>
    </xdr:from>
    <xdr:to>
      <xdr:col>8</xdr:col>
      <xdr:colOff>161925</xdr:colOff>
      <xdr:row>100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365761</xdr:colOff>
      <xdr:row>3</xdr:row>
      <xdr:rowOff>49530</xdr:rowOff>
    </xdr:from>
    <xdr:to>
      <xdr:col>19</xdr:col>
      <xdr:colOff>19051</xdr:colOff>
      <xdr:row>23</xdr:row>
      <xdr:rowOff>95250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327661</xdr:colOff>
      <xdr:row>25</xdr:row>
      <xdr:rowOff>1905</xdr:rowOff>
    </xdr:from>
    <xdr:to>
      <xdr:col>18</xdr:col>
      <xdr:colOff>561975</xdr:colOff>
      <xdr:row>46</xdr:row>
      <xdr:rowOff>125730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127635</xdr:colOff>
      <xdr:row>3</xdr:row>
      <xdr:rowOff>62865</xdr:rowOff>
    </xdr:from>
    <xdr:to>
      <xdr:col>8</xdr:col>
      <xdr:colOff>228600</xdr:colOff>
      <xdr:row>23</xdr:row>
      <xdr:rowOff>154305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114300</xdr:colOff>
      <xdr:row>25</xdr:row>
      <xdr:rowOff>13335</xdr:rowOff>
    </xdr:from>
    <xdr:to>
      <xdr:col>8</xdr:col>
      <xdr:colOff>238125</xdr:colOff>
      <xdr:row>47</xdr:row>
      <xdr:rowOff>28575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268605</xdr:colOff>
      <xdr:row>74</xdr:row>
      <xdr:rowOff>43815</xdr:rowOff>
    </xdr:from>
    <xdr:to>
      <xdr:col>17</xdr:col>
      <xdr:colOff>571500</xdr:colOff>
      <xdr:row>100</xdr:row>
      <xdr:rowOff>20955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266700</xdr:colOff>
      <xdr:row>102</xdr:row>
      <xdr:rowOff>129540</xdr:rowOff>
    </xdr:from>
    <xdr:to>
      <xdr:col>8</xdr:col>
      <xdr:colOff>171450</xdr:colOff>
      <xdr:row>128</xdr:row>
      <xdr:rowOff>137160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300990</xdr:colOff>
      <xdr:row>102</xdr:row>
      <xdr:rowOff>150495</xdr:rowOff>
    </xdr:from>
    <xdr:to>
      <xdr:col>18</xdr:col>
      <xdr:colOff>85725</xdr:colOff>
      <xdr:row>128</xdr:row>
      <xdr:rowOff>123825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240030</xdr:colOff>
      <xdr:row>131</xdr:row>
      <xdr:rowOff>91438</xdr:rowOff>
    </xdr:from>
    <xdr:to>
      <xdr:col>8</xdr:col>
      <xdr:colOff>104775</xdr:colOff>
      <xdr:row>206</xdr:row>
      <xdr:rowOff>142874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304800</xdr:colOff>
      <xdr:row>131</xdr:row>
      <xdr:rowOff>62865</xdr:rowOff>
    </xdr:from>
    <xdr:to>
      <xdr:col>18</xdr:col>
      <xdr:colOff>152400</xdr:colOff>
      <xdr:row>155</xdr:row>
      <xdr:rowOff>93345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99060</xdr:colOff>
      <xdr:row>208</xdr:row>
      <xdr:rowOff>121921</xdr:rowOff>
    </xdr:from>
    <xdr:to>
      <xdr:col>8</xdr:col>
      <xdr:colOff>152400</xdr:colOff>
      <xdr:row>233</xdr:row>
      <xdr:rowOff>114301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259080</xdr:colOff>
      <xdr:row>49</xdr:row>
      <xdr:rowOff>137160</xdr:rowOff>
    </xdr:from>
    <xdr:to>
      <xdr:col>9</xdr:col>
      <xdr:colOff>125730</xdr:colOff>
      <xdr:row>71</xdr:row>
      <xdr:rowOff>129540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142875</xdr:colOff>
      <xdr:row>0</xdr:row>
      <xdr:rowOff>123824</xdr:rowOff>
    </xdr:from>
    <xdr:to>
      <xdr:col>1</xdr:col>
      <xdr:colOff>485775</xdr:colOff>
      <xdr:row>2</xdr:row>
      <xdr:rowOff>95249</xdr:rowOff>
    </xdr:to>
    <xdr:sp macro="" textlink="">
      <xdr:nvSpPr>
        <xdr:cNvPr id="2" name="Flowchart: Alternate Process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42875" y="123824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537210</xdr:colOff>
      <xdr:row>2</xdr:row>
      <xdr:rowOff>40005</xdr:rowOff>
    </xdr:from>
    <xdr:to>
      <xdr:col>20</xdr:col>
      <xdr:colOff>571500</xdr:colOff>
      <xdr:row>27</xdr:row>
      <xdr:rowOff>131445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182880</xdr:colOff>
      <xdr:row>2</xdr:row>
      <xdr:rowOff>30481</xdr:rowOff>
    </xdr:from>
    <xdr:to>
      <xdr:col>10</xdr:col>
      <xdr:colOff>457200</xdr:colOff>
      <xdr:row>27</xdr:row>
      <xdr:rowOff>99061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144780</xdr:colOff>
      <xdr:row>29</xdr:row>
      <xdr:rowOff>68580</xdr:rowOff>
    </xdr:from>
    <xdr:to>
      <xdr:col>10</xdr:col>
      <xdr:colOff>447675</xdr:colOff>
      <xdr:row>55</xdr:row>
      <xdr:rowOff>15240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544831</xdr:colOff>
      <xdr:row>29</xdr:row>
      <xdr:rowOff>85727</xdr:rowOff>
    </xdr:from>
    <xdr:to>
      <xdr:col>21</xdr:col>
      <xdr:colOff>76200</xdr:colOff>
      <xdr:row>55</xdr:row>
      <xdr:rowOff>19051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129540</xdr:colOff>
      <xdr:row>57</xdr:row>
      <xdr:rowOff>22860</xdr:rowOff>
    </xdr:from>
    <xdr:to>
      <xdr:col>10</xdr:col>
      <xdr:colOff>476250</xdr:colOff>
      <xdr:row>83</xdr:row>
      <xdr:rowOff>15240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527685</xdr:colOff>
      <xdr:row>57</xdr:row>
      <xdr:rowOff>17146</xdr:rowOff>
    </xdr:from>
    <xdr:to>
      <xdr:col>21</xdr:col>
      <xdr:colOff>0</xdr:colOff>
      <xdr:row>82</xdr:row>
      <xdr:rowOff>148591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171450</xdr:colOff>
      <xdr:row>0</xdr:row>
      <xdr:rowOff>28575</xdr:rowOff>
    </xdr:from>
    <xdr:to>
      <xdr:col>3</xdr:col>
      <xdr:colOff>66675</xdr:colOff>
      <xdr:row>2</xdr:row>
      <xdr:rowOff>0</xdr:rowOff>
    </xdr:to>
    <xdr:sp macro="" textlink="">
      <xdr:nvSpPr>
        <xdr:cNvPr id="8" name="Flowchart: Alternate Proces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171450" y="28575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0.04659</cdr:x>
      <cdr:y>0.89489</cdr:y>
    </cdr:from>
    <cdr:to>
      <cdr:x>0.31448</cdr:x>
      <cdr:y>0.9517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C08808D-6020-4EE3-A104-1CD63EB94ACF}"/>
            </a:ext>
          </a:extLst>
        </cdr:cNvPr>
        <cdr:cNvSpPr txBox="1"/>
      </cdr:nvSpPr>
      <cdr:spPr>
        <a:xfrm xmlns:a="http://schemas.openxmlformats.org/drawingml/2006/main">
          <a:off x="444500" y="5000625"/>
          <a:ext cx="2555875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</xdr:row>
      <xdr:rowOff>0</xdr:rowOff>
    </xdr:from>
    <xdr:to>
      <xdr:col>10</xdr:col>
      <xdr:colOff>581025</xdr:colOff>
      <xdr:row>27</xdr:row>
      <xdr:rowOff>106680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118110</xdr:colOff>
      <xdr:row>2</xdr:row>
      <xdr:rowOff>3810</xdr:rowOff>
    </xdr:from>
    <xdr:to>
      <xdr:col>20</xdr:col>
      <xdr:colOff>400050</xdr:colOff>
      <xdr:row>27</xdr:row>
      <xdr:rowOff>110490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381000</xdr:colOff>
      <xdr:row>29</xdr:row>
      <xdr:rowOff>38100</xdr:rowOff>
    </xdr:from>
    <xdr:to>
      <xdr:col>10</xdr:col>
      <xdr:colOff>600075</xdr:colOff>
      <xdr:row>52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323850</xdr:colOff>
      <xdr:row>0</xdr:row>
      <xdr:rowOff>0</xdr:rowOff>
    </xdr:from>
    <xdr:to>
      <xdr:col>3</xdr:col>
      <xdr:colOff>219075</xdr:colOff>
      <xdr:row>1</xdr:row>
      <xdr:rowOff>133350</xdr:rowOff>
    </xdr:to>
    <xdr:sp macro="" textlink="">
      <xdr:nvSpPr>
        <xdr:cNvPr id="5" name="Flowchart: Alternate Proces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323850" y="0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41910</xdr:rowOff>
    </xdr:from>
    <xdr:to>
      <xdr:col>10</xdr:col>
      <xdr:colOff>219075</xdr:colOff>
      <xdr:row>25</xdr:row>
      <xdr:rowOff>17145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491491</xdr:colOff>
      <xdr:row>2</xdr:row>
      <xdr:rowOff>41909</xdr:rowOff>
    </xdr:from>
    <xdr:to>
      <xdr:col>21</xdr:col>
      <xdr:colOff>19050</xdr:colOff>
      <xdr:row>24</xdr:row>
      <xdr:rowOff>142874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0</xdr:row>
      <xdr:rowOff>0</xdr:rowOff>
    </xdr:from>
    <xdr:to>
      <xdr:col>3</xdr:col>
      <xdr:colOff>95250</xdr:colOff>
      <xdr:row>1</xdr:row>
      <xdr:rowOff>133350</xdr:rowOff>
    </xdr:to>
    <xdr:sp macro="" textlink="">
      <xdr:nvSpPr>
        <xdr:cNvPr id="8" name="Flowchart: Alternate Proces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200025" y="0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  <xdr:twoCellAnchor>
    <xdr:from>
      <xdr:col>0</xdr:col>
      <xdr:colOff>243840</xdr:colOff>
      <xdr:row>27</xdr:row>
      <xdr:rowOff>53340</xdr:rowOff>
    </xdr:from>
    <xdr:to>
      <xdr:col>10</xdr:col>
      <xdr:colOff>200025</xdr:colOff>
      <xdr:row>46</xdr:row>
      <xdr:rowOff>87630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457200</xdr:colOff>
      <xdr:row>26</xdr:row>
      <xdr:rowOff>161924</xdr:rowOff>
    </xdr:from>
    <xdr:to>
      <xdr:col>21</xdr:col>
      <xdr:colOff>9525</xdr:colOff>
      <xdr:row>46</xdr:row>
      <xdr:rowOff>19049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609599</xdr:colOff>
      <xdr:row>49</xdr:row>
      <xdr:rowOff>0</xdr:rowOff>
    </xdr:from>
    <xdr:to>
      <xdr:col>10</xdr:col>
      <xdr:colOff>200024</xdr:colOff>
      <xdr:row>65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2.18723E-7</cdr:x>
      <cdr:y>0.24242</cdr:y>
    </cdr:from>
    <cdr:to>
      <cdr:x>0.04015</cdr:x>
      <cdr:y>0.30429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C6642A-0A99-4CB7-8C67-CD214468F8EF}"/>
            </a:ext>
          </a:extLst>
        </cdr:cNvPr>
        <cdr:cNvSpPr txBox="1"/>
      </cdr:nvSpPr>
      <cdr:spPr>
        <a:xfrm xmlns:a="http://schemas.openxmlformats.org/drawingml/2006/main">
          <a:off x="1" y="665015"/>
          <a:ext cx="183568" cy="169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wordArtVert" wrap="none" rtlCol="0" anchor="b" anchorCtr="1">
          <a:scene3d>
            <a:camera prst="orthographicFront">
              <a:rot lat="1200000" lon="1800000" rev="600000"/>
            </a:camera>
            <a:lightRig rig="threePt" dir="t"/>
          </a:scene3d>
        </a:bodyPr>
        <a:lstStyle xmlns:a="http://schemas.openxmlformats.org/drawingml/2006/main"/>
        <a:p xmlns:a="http://schemas.openxmlformats.org/drawingml/2006/main">
          <a:r>
            <a:rPr lang="en-GB" sz="1100"/>
            <a:t>INCOME</a:t>
          </a:r>
          <a:r>
            <a:rPr lang="en-GB" sz="1100" baseline="0"/>
            <a:t> PER EPLOYEE K`000</a:t>
          </a:r>
          <a:endParaRPr lang="x-none" sz="1100"/>
        </a:p>
      </cdr:txBody>
    </cdr:sp>
  </cdr:relSizeAnchor>
  <cdr:relSizeAnchor xmlns:cdr="http://schemas.openxmlformats.org/drawingml/2006/chartDrawing">
    <cdr:from>
      <cdr:x>0.03712</cdr:x>
      <cdr:y>0.49369</cdr:y>
    </cdr:from>
    <cdr:to>
      <cdr:x>0.23712</cdr:x>
      <cdr:y>0.82702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ADA3BA6-C530-4B07-9C37-A9594C469FCA}"/>
            </a:ext>
          </a:extLst>
        </cdr:cNvPr>
        <cdr:cNvSpPr txBox="1"/>
      </cdr:nvSpPr>
      <cdr:spPr>
        <a:xfrm xmlns:a="http://schemas.openxmlformats.org/drawingml/2006/main">
          <a:off x="169715" y="135427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x-none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2</xdr:row>
      <xdr:rowOff>15240</xdr:rowOff>
    </xdr:from>
    <xdr:to>
      <xdr:col>10</xdr:col>
      <xdr:colOff>167640</xdr:colOff>
      <xdr:row>24</xdr:row>
      <xdr:rowOff>137160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449580</xdr:colOff>
      <xdr:row>2</xdr:row>
      <xdr:rowOff>53340</xdr:rowOff>
    </xdr:from>
    <xdr:to>
      <xdr:col>20</xdr:col>
      <xdr:colOff>449580</xdr:colOff>
      <xdr:row>25</xdr:row>
      <xdr:rowOff>7620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26</xdr:row>
      <xdr:rowOff>91440</xdr:rowOff>
    </xdr:from>
    <xdr:to>
      <xdr:col>14</xdr:col>
      <xdr:colOff>411480</xdr:colOff>
      <xdr:row>51</xdr:row>
      <xdr:rowOff>45720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0</xdr:row>
      <xdr:rowOff>28575</xdr:rowOff>
    </xdr:from>
    <xdr:to>
      <xdr:col>3</xdr:col>
      <xdr:colOff>38100</xdr:colOff>
      <xdr:row>2</xdr:row>
      <xdr:rowOff>0</xdr:rowOff>
    </xdr:to>
    <xdr:sp macro="" textlink="">
      <xdr:nvSpPr>
        <xdr:cNvPr id="8" name="Flowchart: Alternate Process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142875" y="28575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245969</xdr:colOff>
      <xdr:row>5</xdr:row>
      <xdr:rowOff>1</xdr:rowOff>
    </xdr:from>
    <xdr:to>
      <xdr:col>12</xdr:col>
      <xdr:colOff>284069</xdr:colOff>
      <xdr:row>29</xdr:row>
      <xdr:rowOff>80684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364751</xdr:colOff>
      <xdr:row>5</xdr:row>
      <xdr:rowOff>11206</xdr:rowOff>
    </xdr:from>
    <xdr:to>
      <xdr:col>23</xdr:col>
      <xdr:colOff>493058</xdr:colOff>
      <xdr:row>29</xdr:row>
      <xdr:rowOff>56590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30</xdr:row>
      <xdr:rowOff>0</xdr:rowOff>
    </xdr:from>
    <xdr:to>
      <xdr:col>12</xdr:col>
      <xdr:colOff>257175</xdr:colOff>
      <xdr:row>55</xdr:row>
      <xdr:rowOff>68580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314325</xdr:colOff>
      <xdr:row>29</xdr:row>
      <xdr:rowOff>114300</xdr:rowOff>
    </xdr:from>
    <xdr:to>
      <xdr:col>23</xdr:col>
      <xdr:colOff>447675</xdr:colOff>
      <xdr:row>55</xdr:row>
      <xdr:rowOff>60960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245969</xdr:colOff>
      <xdr:row>55</xdr:row>
      <xdr:rowOff>115981</xdr:rowOff>
    </xdr:from>
    <xdr:to>
      <xdr:col>12</xdr:col>
      <xdr:colOff>264459</xdr:colOff>
      <xdr:row>78</xdr:row>
      <xdr:rowOff>6724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323850</xdr:colOff>
      <xdr:row>55</xdr:row>
      <xdr:rowOff>114300</xdr:rowOff>
    </xdr:from>
    <xdr:to>
      <xdr:col>23</xdr:col>
      <xdr:colOff>453390</xdr:colOff>
      <xdr:row>77</xdr:row>
      <xdr:rowOff>144780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414618</xdr:colOff>
      <xdr:row>22</xdr:row>
      <xdr:rowOff>145677</xdr:rowOff>
    </xdr:from>
    <xdr:to>
      <xdr:col>32</xdr:col>
      <xdr:colOff>437029</xdr:colOff>
      <xdr:row>25</xdr:row>
      <xdr:rowOff>56030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5800294" y="3440206"/>
          <a:ext cx="304800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ZW" sz="1100"/>
        </a:p>
      </xdr:txBody>
    </xdr:sp>
    <xdr:clientData/>
  </xdr:twoCellAnchor>
  <xdr:twoCellAnchor>
    <xdr:from>
      <xdr:col>1</xdr:col>
      <xdr:colOff>235325</xdr:colOff>
      <xdr:row>1</xdr:row>
      <xdr:rowOff>33617</xdr:rowOff>
    </xdr:from>
    <xdr:to>
      <xdr:col>12</xdr:col>
      <xdr:colOff>324972</xdr:colOff>
      <xdr:row>4</xdr:row>
      <xdr:rowOff>86846</xdr:rowOff>
    </xdr:to>
    <xdr:sp macro="" textlink="">
      <xdr:nvSpPr>
        <xdr:cNvPr id="14" name="Flowchart: Alternate Process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58590" y="201705"/>
          <a:ext cx="6398558" cy="647141"/>
        </a:xfrm>
        <a:prstGeom prst="flowChartAlternateProcess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W" sz="1200">
              <a:solidFill>
                <a:srgbClr val="C00000"/>
              </a:solidFill>
            </a:rPr>
            <a:t>DASHBOARD</a:t>
          </a:r>
        </a:p>
        <a:p>
          <a:pPr algn="ctr"/>
          <a:r>
            <a:rPr lang="en-ZW" sz="1200" b="0">
              <a:solidFill>
                <a:srgbClr val="C00000"/>
              </a:solidFill>
            </a:rPr>
            <a:t>BANKS PERFORMANCE:  </a:t>
          </a:r>
          <a:r>
            <a:rPr lang="en-ZW" sz="1200" b="0">
              <a:solidFill>
                <a:srgbClr val="C00000"/>
              </a:solidFill>
              <a:latin typeface="+mn-lt"/>
              <a:ea typeface="+mn-ea"/>
              <a:cs typeface="+mn-cs"/>
            </a:rPr>
            <a:t>MARKET ANALYSIS </a:t>
          </a:r>
          <a:r>
            <a:rPr lang="en-ZW" sz="1200" b="0">
              <a:solidFill>
                <a:srgbClr val="C00000"/>
              </a:solidFill>
            </a:rPr>
            <a:t>REPORT </a:t>
          </a:r>
          <a:r>
            <a:rPr lang="en-ZW" sz="1400" b="0">
              <a:solidFill>
                <a:srgbClr val="C00000"/>
              </a:solidFill>
            </a:rPr>
            <a:t>: </a:t>
          </a:r>
          <a:r>
            <a:rPr lang="en-ZW" sz="1400" b="0" i="1">
              <a:solidFill>
                <a:srgbClr val="C00000"/>
              </a:solidFill>
            </a:rPr>
            <a:t>2nd quarter ended 30</a:t>
          </a:r>
          <a:r>
            <a:rPr lang="en-ZW" sz="1400" b="0" i="1" baseline="0">
              <a:solidFill>
                <a:srgbClr val="C00000"/>
              </a:solidFill>
            </a:rPr>
            <a:t> June</a:t>
          </a:r>
          <a:r>
            <a:rPr lang="en-ZW" sz="1400" b="0" i="1">
              <a:solidFill>
                <a:srgbClr val="C00000"/>
              </a:solidFill>
            </a:rPr>
            <a:t>, 2026</a:t>
          </a:r>
        </a:p>
      </xdr:txBody>
    </xdr:sp>
    <xdr:clientData/>
  </xdr:twoCellAnchor>
  <xdr:twoCellAnchor>
    <xdr:from>
      <xdr:col>18</xdr:col>
      <xdr:colOff>571500</xdr:colOff>
      <xdr:row>1</xdr:row>
      <xdr:rowOff>44824</xdr:rowOff>
    </xdr:from>
    <xdr:to>
      <xdr:col>23</xdr:col>
      <xdr:colOff>437028</xdr:colOff>
      <xdr:row>4</xdr:row>
      <xdr:rowOff>98053</xdr:rowOff>
    </xdr:to>
    <xdr:sp macro="" textlink="">
      <xdr:nvSpPr>
        <xdr:cNvPr id="15" name="Flowchart: Alternate Process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0634382" y="212912"/>
          <a:ext cx="2891117" cy="647141"/>
        </a:xfrm>
        <a:prstGeom prst="flowChartAlternateProcess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ZW" sz="1100">
              <a:solidFill>
                <a:srgbClr val="C00000"/>
              </a:solidFill>
            </a:rPr>
            <a:t>Balance Sheet          Income Statement</a:t>
          </a:r>
        </a:p>
        <a:p>
          <a:pPr algn="ctr"/>
          <a:r>
            <a:rPr lang="en-ZW" sz="1100">
              <a:solidFill>
                <a:srgbClr val="C00000"/>
              </a:solidFill>
            </a:rPr>
            <a:t>Efficiency                             Credit</a:t>
          </a:r>
          <a:endParaRPr lang="en-ZW" sz="1100" b="1" i="1">
            <a:solidFill>
              <a:srgbClr val="C00000"/>
            </a:solidFill>
          </a:endParaRPr>
        </a:p>
      </xdr:txBody>
    </xdr:sp>
    <xdr:clientData/>
  </xdr:twoCellAnchor>
  <xdr:twoCellAnchor>
    <xdr:from>
      <xdr:col>13</xdr:col>
      <xdr:colOff>367553</xdr:colOff>
      <xdr:row>2</xdr:row>
      <xdr:rowOff>17929</xdr:rowOff>
    </xdr:from>
    <xdr:to>
      <xdr:col>16</xdr:col>
      <xdr:colOff>356907</xdr:colOff>
      <xdr:row>3</xdr:row>
      <xdr:rowOff>205627</xdr:rowOff>
    </xdr:to>
    <xdr:sp macro="" textlink="">
      <xdr:nvSpPr>
        <xdr:cNvPr id="17" name="Flowchart: Alternate Process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7664824" y="367553"/>
          <a:ext cx="1871942" cy="358027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2.18723E-7</cdr:x>
      <cdr:y>0.24242</cdr:y>
    </cdr:from>
    <cdr:to>
      <cdr:x>0.04015</cdr:x>
      <cdr:y>0.30429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C6642A-0A99-4CB7-8C67-CD214468F8EF}"/>
            </a:ext>
          </a:extLst>
        </cdr:cNvPr>
        <cdr:cNvSpPr txBox="1"/>
      </cdr:nvSpPr>
      <cdr:spPr>
        <a:xfrm xmlns:a="http://schemas.openxmlformats.org/drawingml/2006/main">
          <a:off x="1" y="665015"/>
          <a:ext cx="183568" cy="169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wordArtVert" wrap="none" rtlCol="0" anchor="b" anchorCtr="1">
          <a:scene3d>
            <a:camera prst="orthographicFront">
              <a:rot lat="1200000" lon="1800000" rev="600000"/>
            </a:camera>
            <a:lightRig rig="threePt" dir="t"/>
          </a:scene3d>
        </a:bodyPr>
        <a:lstStyle xmlns:a="http://schemas.openxmlformats.org/drawingml/2006/main"/>
        <a:p xmlns:a="http://schemas.openxmlformats.org/drawingml/2006/main">
          <a:r>
            <a:rPr lang="en-GB" sz="1100"/>
            <a:t>INCOME</a:t>
          </a:r>
          <a:r>
            <a:rPr lang="en-GB" sz="1100" baseline="0"/>
            <a:t> PER EPLOYEE K`000</a:t>
          </a:r>
          <a:endParaRPr lang="x-none" sz="1100"/>
        </a:p>
      </cdr:txBody>
    </cdr:sp>
  </cdr:relSizeAnchor>
  <cdr:relSizeAnchor xmlns:cdr="http://schemas.openxmlformats.org/drawingml/2006/chartDrawing">
    <cdr:from>
      <cdr:x>0.03712</cdr:x>
      <cdr:y>0.49369</cdr:y>
    </cdr:from>
    <cdr:to>
      <cdr:x>0.23712</cdr:x>
      <cdr:y>0.82702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ADA3BA6-C530-4B07-9C37-A9594C469FCA}"/>
            </a:ext>
          </a:extLst>
        </cdr:cNvPr>
        <cdr:cNvSpPr txBox="1"/>
      </cdr:nvSpPr>
      <cdr:spPr>
        <a:xfrm xmlns:a="http://schemas.openxmlformats.org/drawingml/2006/main">
          <a:off x="169715" y="135427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x-none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2.18723E-7</cdr:x>
      <cdr:y>0.24242</cdr:y>
    </cdr:from>
    <cdr:to>
      <cdr:x>0.04015</cdr:x>
      <cdr:y>0.30429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C6642A-0A99-4CB7-8C67-CD214468F8EF}"/>
            </a:ext>
          </a:extLst>
        </cdr:cNvPr>
        <cdr:cNvSpPr txBox="1"/>
      </cdr:nvSpPr>
      <cdr:spPr>
        <a:xfrm xmlns:a="http://schemas.openxmlformats.org/drawingml/2006/main">
          <a:off x="1" y="665015"/>
          <a:ext cx="183568" cy="169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wordArtVert" wrap="none" rtlCol="0" anchor="b" anchorCtr="1">
          <a:scene3d>
            <a:camera prst="orthographicFront">
              <a:rot lat="1200000" lon="1800000" rev="600000"/>
            </a:camera>
            <a:lightRig rig="threePt" dir="t"/>
          </a:scene3d>
        </a:bodyPr>
        <a:lstStyle xmlns:a="http://schemas.openxmlformats.org/drawingml/2006/main"/>
        <a:p xmlns:a="http://schemas.openxmlformats.org/drawingml/2006/main">
          <a:r>
            <a:rPr lang="en-GB" sz="1100"/>
            <a:t>INCOME</a:t>
          </a:r>
          <a:r>
            <a:rPr lang="en-GB" sz="1100" baseline="0"/>
            <a:t> PER EPLOYEE K`000</a:t>
          </a:r>
          <a:endParaRPr lang="x-none" sz="1100"/>
        </a:p>
      </cdr:txBody>
    </cdr:sp>
  </cdr:relSizeAnchor>
  <cdr:relSizeAnchor xmlns:cdr="http://schemas.openxmlformats.org/drawingml/2006/chartDrawing">
    <cdr:from>
      <cdr:x>0.03712</cdr:x>
      <cdr:y>0.49369</cdr:y>
    </cdr:from>
    <cdr:to>
      <cdr:x>0.23712</cdr:x>
      <cdr:y>0.82702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ADA3BA6-C530-4B07-9C37-A9594C469FCA}"/>
            </a:ext>
          </a:extLst>
        </cdr:cNvPr>
        <cdr:cNvSpPr txBox="1"/>
      </cdr:nvSpPr>
      <cdr:spPr>
        <a:xfrm xmlns:a="http://schemas.openxmlformats.org/drawingml/2006/main">
          <a:off x="169715" y="135427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x-none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114301</xdr:colOff>
      <xdr:row>2</xdr:row>
      <xdr:rowOff>99060</xdr:rowOff>
    </xdr:from>
    <xdr:to>
      <xdr:col>11</xdr:col>
      <xdr:colOff>1</xdr:colOff>
      <xdr:row>22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51435</xdr:colOff>
      <xdr:row>25</xdr:row>
      <xdr:rowOff>131445</xdr:rowOff>
    </xdr:from>
    <xdr:to>
      <xdr:col>10</xdr:col>
      <xdr:colOff>504825</xdr:colOff>
      <xdr:row>46</xdr:row>
      <xdr:rowOff>70485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26</xdr:row>
      <xdr:rowOff>0</xdr:rowOff>
    </xdr:from>
    <xdr:to>
      <xdr:col>20</xdr:col>
      <xdr:colOff>200025</xdr:colOff>
      <xdr:row>47</xdr:row>
      <xdr:rowOff>17145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114300</xdr:colOff>
      <xdr:row>0</xdr:row>
      <xdr:rowOff>28575</xdr:rowOff>
    </xdr:from>
    <xdr:to>
      <xdr:col>4</xdr:col>
      <xdr:colOff>9525</xdr:colOff>
      <xdr:row>2</xdr:row>
      <xdr:rowOff>0</xdr:rowOff>
    </xdr:to>
    <xdr:sp macro="" textlink="">
      <xdr:nvSpPr>
        <xdr:cNvPr id="5" name="Flowchart: Alternate Proces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723900" y="28575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  <xdr:twoCellAnchor>
    <xdr:from>
      <xdr:col>11</xdr:col>
      <xdr:colOff>64770</xdr:colOff>
      <xdr:row>2</xdr:row>
      <xdr:rowOff>99060</xdr:rowOff>
    </xdr:from>
    <xdr:to>
      <xdr:col>20</xdr:col>
      <xdr:colOff>190500</xdr:colOff>
      <xdr:row>22</xdr:row>
      <xdr:rowOff>144780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21</xdr:row>
      <xdr:rowOff>76200</xdr:rowOff>
    </xdr:from>
    <xdr:to>
      <xdr:col>8</xdr:col>
      <xdr:colOff>30480</xdr:colOff>
      <xdr:row>37</xdr:row>
      <xdr:rowOff>137160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236220</xdr:colOff>
      <xdr:row>40</xdr:row>
      <xdr:rowOff>53340</xdr:rowOff>
    </xdr:from>
    <xdr:to>
      <xdr:col>8</xdr:col>
      <xdr:colOff>38100</xdr:colOff>
      <xdr:row>57</xdr:row>
      <xdr:rowOff>30480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236220</xdr:colOff>
      <xdr:row>58</xdr:row>
      <xdr:rowOff>83820</xdr:rowOff>
    </xdr:from>
    <xdr:to>
      <xdr:col>8</xdr:col>
      <xdr:colOff>68580</xdr:colOff>
      <xdr:row>74</xdr:row>
      <xdr:rowOff>144780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533400</xdr:colOff>
      <xdr:row>58</xdr:row>
      <xdr:rowOff>99060</xdr:rowOff>
    </xdr:from>
    <xdr:to>
      <xdr:col>16</xdr:col>
      <xdr:colOff>525780</xdr:colOff>
      <xdr:row>74</xdr:row>
      <xdr:rowOff>160020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579120</xdr:colOff>
      <xdr:row>22</xdr:row>
      <xdr:rowOff>0</xdr:rowOff>
    </xdr:from>
    <xdr:to>
      <xdr:col>16</xdr:col>
      <xdr:colOff>388620</xdr:colOff>
      <xdr:row>37</xdr:row>
      <xdr:rowOff>76200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548640</xdr:colOff>
      <xdr:row>40</xdr:row>
      <xdr:rowOff>30480</xdr:rowOff>
    </xdr:from>
    <xdr:to>
      <xdr:col>16</xdr:col>
      <xdr:colOff>464820</xdr:colOff>
      <xdr:row>57</xdr:row>
      <xdr:rowOff>45720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175260</xdr:colOff>
      <xdr:row>2</xdr:row>
      <xdr:rowOff>0</xdr:rowOff>
    </xdr:from>
    <xdr:to>
      <xdr:col>8</xdr:col>
      <xdr:colOff>60960</xdr:colOff>
      <xdr:row>18</xdr:row>
      <xdr:rowOff>60960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594360</xdr:colOff>
      <xdr:row>2</xdr:row>
      <xdr:rowOff>53340</xdr:rowOff>
    </xdr:from>
    <xdr:to>
      <xdr:col>16</xdr:col>
      <xdr:colOff>289560</xdr:colOff>
      <xdr:row>18</xdr:row>
      <xdr:rowOff>114300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123825</xdr:colOff>
      <xdr:row>0</xdr:row>
      <xdr:rowOff>0</xdr:rowOff>
    </xdr:from>
    <xdr:to>
      <xdr:col>3</xdr:col>
      <xdr:colOff>19050</xdr:colOff>
      <xdr:row>1</xdr:row>
      <xdr:rowOff>133350</xdr:rowOff>
    </xdr:to>
    <xdr:sp macro="" textlink="">
      <xdr:nvSpPr>
        <xdr:cNvPr id="10" name="Flowchart: Alternate Proces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23825" y="0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22</xdr:row>
      <xdr:rowOff>76200</xdr:rowOff>
    </xdr:from>
    <xdr:to>
      <xdr:col>8</xdr:col>
      <xdr:colOff>137160</xdr:colOff>
      <xdr:row>38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464820</xdr:colOff>
      <xdr:row>42</xdr:row>
      <xdr:rowOff>45720</xdr:rowOff>
    </xdr:from>
    <xdr:to>
      <xdr:col>8</xdr:col>
      <xdr:colOff>160020</xdr:colOff>
      <xdr:row>58</xdr:row>
      <xdr:rowOff>106680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548640</xdr:colOff>
      <xdr:row>60</xdr:row>
      <xdr:rowOff>83820</xdr:rowOff>
    </xdr:from>
    <xdr:to>
      <xdr:col>8</xdr:col>
      <xdr:colOff>243840</xdr:colOff>
      <xdr:row>76</xdr:row>
      <xdr:rowOff>144780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22</xdr:row>
      <xdr:rowOff>83820</xdr:rowOff>
    </xdr:from>
    <xdr:to>
      <xdr:col>17</xdr:col>
      <xdr:colOff>15240</xdr:colOff>
      <xdr:row>38</xdr:row>
      <xdr:rowOff>144780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609599</xdr:colOff>
      <xdr:row>42</xdr:row>
      <xdr:rowOff>0</xdr:rowOff>
    </xdr:from>
    <xdr:to>
      <xdr:col>17</xdr:col>
      <xdr:colOff>85724</xdr:colOff>
      <xdr:row>58</xdr:row>
      <xdr:rowOff>60960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76200</xdr:colOff>
      <xdr:row>60</xdr:row>
      <xdr:rowOff>83820</xdr:rowOff>
    </xdr:from>
    <xdr:to>
      <xdr:col>16</xdr:col>
      <xdr:colOff>381000</xdr:colOff>
      <xdr:row>76</xdr:row>
      <xdr:rowOff>144780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220980</xdr:colOff>
      <xdr:row>3</xdr:row>
      <xdr:rowOff>7620</xdr:rowOff>
    </xdr:from>
    <xdr:to>
      <xdr:col>8</xdr:col>
      <xdr:colOff>106680</xdr:colOff>
      <xdr:row>21</xdr:row>
      <xdr:rowOff>15240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7620</xdr:colOff>
      <xdr:row>3</xdr:row>
      <xdr:rowOff>68580</xdr:rowOff>
    </xdr:from>
    <xdr:to>
      <xdr:col>16</xdr:col>
      <xdr:colOff>586740</xdr:colOff>
      <xdr:row>20</xdr:row>
      <xdr:rowOff>137160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238125</xdr:colOff>
      <xdr:row>0</xdr:row>
      <xdr:rowOff>114300</xdr:rowOff>
    </xdr:from>
    <xdr:to>
      <xdr:col>3</xdr:col>
      <xdr:colOff>133350</xdr:colOff>
      <xdr:row>2</xdr:row>
      <xdr:rowOff>85725</xdr:rowOff>
    </xdr:to>
    <xdr:sp macro="" textlink="">
      <xdr:nvSpPr>
        <xdr:cNvPr id="14" name="Flowchart: Alternate Proces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238125" y="114300"/>
          <a:ext cx="1724025" cy="29527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W" sz="1400"/>
            <a:t>Switchboard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</xdr:colOff>
      <xdr:row>27</xdr:row>
      <xdr:rowOff>34290</xdr:rowOff>
    </xdr:from>
    <xdr:to>
      <xdr:col>16</xdr:col>
      <xdr:colOff>278130</xdr:colOff>
      <xdr:row>40</xdr:row>
      <xdr:rowOff>110490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3810</xdr:colOff>
      <xdr:row>22</xdr:row>
      <xdr:rowOff>163830</xdr:rowOff>
    </xdr:from>
    <xdr:to>
      <xdr:col>32</xdr:col>
      <xdr:colOff>510540</xdr:colOff>
      <xdr:row>33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590550</xdr:colOff>
      <xdr:row>315</xdr:row>
      <xdr:rowOff>0</xdr:rowOff>
    </xdr:from>
    <xdr:to>
      <xdr:col>17</xdr:col>
      <xdr:colOff>464820</xdr:colOff>
      <xdr:row>331</xdr:row>
      <xdr:rowOff>22860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346710</xdr:colOff>
      <xdr:row>353</xdr:row>
      <xdr:rowOff>163830</xdr:rowOff>
    </xdr:from>
    <xdr:to>
      <xdr:col>18</xdr:col>
      <xdr:colOff>281940</xdr:colOff>
      <xdr:row>386</xdr:row>
      <xdr:rowOff>3810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289889</xdr:colOff>
      <xdr:row>253</xdr:row>
      <xdr:rowOff>152977</xdr:rowOff>
    </xdr:from>
    <xdr:to>
      <xdr:col>18</xdr:col>
      <xdr:colOff>383483</xdr:colOff>
      <xdr:row>271</xdr:row>
      <xdr:rowOff>93590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28575</xdr:colOff>
      <xdr:row>81</xdr:row>
      <xdr:rowOff>19050</xdr:rowOff>
    </xdr:from>
    <xdr:to>
      <xdr:col>14</xdr:col>
      <xdr:colOff>790575</xdr:colOff>
      <xdr:row>95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0.01667</cdr:x>
      <cdr:y>0</cdr:y>
    </cdr:from>
    <cdr:to>
      <cdr:x>0.35741</cdr:x>
      <cdr:y>0.37949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22BBA13-E8D4-42D8-8041-1311F55AAF99}"/>
            </a:ext>
          </a:extLst>
        </cdr:cNvPr>
        <cdr:cNvSpPr txBox="1"/>
      </cdr:nvSpPr>
      <cdr:spPr>
        <a:xfrm xmlns:a="http://schemas.openxmlformats.org/drawingml/2006/main">
          <a:off x="85725" y="0"/>
          <a:ext cx="1752600" cy="1106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ZM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474345</xdr:colOff>
      <xdr:row>0</xdr:row>
      <xdr:rowOff>0</xdr:rowOff>
    </xdr:from>
    <xdr:to>
      <xdr:col>11</xdr:col>
      <xdr:colOff>169545</xdr:colOff>
      <xdr:row>25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230505</xdr:colOff>
      <xdr:row>1</xdr:row>
      <xdr:rowOff>0</xdr:rowOff>
    </xdr:from>
    <xdr:to>
      <xdr:col>19</xdr:col>
      <xdr:colOff>535305</xdr:colOff>
      <xdr:row>31</xdr:row>
      <xdr:rowOff>72390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266699</xdr:colOff>
      <xdr:row>78</xdr:row>
      <xdr:rowOff>95250</xdr:rowOff>
    </xdr:from>
    <xdr:to>
      <xdr:col>13</xdr:col>
      <xdr:colOff>390524</xdr:colOff>
      <xdr:row>87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457200</xdr:colOff>
      <xdr:row>88</xdr:row>
      <xdr:rowOff>9525</xdr:rowOff>
    </xdr:from>
    <xdr:to>
      <xdr:col>14</xdr:col>
      <xdr:colOff>152400</xdr:colOff>
      <xdr:row>99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523874</xdr:colOff>
      <xdr:row>99</xdr:row>
      <xdr:rowOff>66676</xdr:rowOff>
    </xdr:from>
    <xdr:to>
      <xdr:col>14</xdr:col>
      <xdr:colOff>476249</xdr:colOff>
      <xdr:row>114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581025</xdr:colOff>
      <xdr:row>67</xdr:row>
      <xdr:rowOff>0</xdr:rowOff>
    </xdr:from>
    <xdr:to>
      <xdr:col>14</xdr:col>
      <xdr:colOff>95250</xdr:colOff>
      <xdr:row>74</xdr:row>
      <xdr:rowOff>123825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52</xdr:row>
      <xdr:rowOff>0</xdr:rowOff>
    </xdr:from>
    <xdr:to>
      <xdr:col>14</xdr:col>
      <xdr:colOff>514350</xdr:colOff>
      <xdr:row>62</xdr:row>
      <xdr:rowOff>123825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244336</xdr:colOff>
      <xdr:row>115</xdr:row>
      <xdr:rowOff>65432</xdr:rowOff>
    </xdr:from>
    <xdr:to>
      <xdr:col>15</xdr:col>
      <xdr:colOff>78684</xdr:colOff>
      <xdr:row>129</xdr:row>
      <xdr:rowOff>158197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564694</xdr:colOff>
      <xdr:row>150</xdr:row>
      <xdr:rowOff>125185</xdr:rowOff>
    </xdr:from>
    <xdr:to>
      <xdr:col>16</xdr:col>
      <xdr:colOff>149677</xdr:colOff>
      <xdr:row>171</xdr:row>
      <xdr:rowOff>68036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407670</xdr:colOff>
      <xdr:row>2</xdr:row>
      <xdr:rowOff>0</xdr:rowOff>
    </xdr:from>
    <xdr:to>
      <xdr:col>12</xdr:col>
      <xdr:colOff>102870</xdr:colOff>
      <xdr:row>14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266699</xdr:colOff>
      <xdr:row>34</xdr:row>
      <xdr:rowOff>95250</xdr:rowOff>
    </xdr:from>
    <xdr:to>
      <xdr:col>13</xdr:col>
      <xdr:colOff>390524</xdr:colOff>
      <xdr:row>48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457200</xdr:colOff>
      <xdr:row>49</xdr:row>
      <xdr:rowOff>9525</xdr:rowOff>
    </xdr:from>
    <xdr:to>
      <xdr:col>14</xdr:col>
      <xdr:colOff>152400</xdr:colOff>
      <xdr:row>59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523875</xdr:colOff>
      <xdr:row>60</xdr:row>
      <xdr:rowOff>76200</xdr:rowOff>
    </xdr:from>
    <xdr:to>
      <xdr:col>14</xdr:col>
      <xdr:colOff>219075</xdr:colOff>
      <xdr:row>76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504825</xdr:colOff>
      <xdr:row>76</xdr:row>
      <xdr:rowOff>57150</xdr:rowOff>
    </xdr:from>
    <xdr:to>
      <xdr:col>14</xdr:col>
      <xdr:colOff>200025</xdr:colOff>
      <xdr:row>94</xdr:row>
      <xdr:rowOff>47625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485775</xdr:colOff>
      <xdr:row>94</xdr:row>
      <xdr:rowOff>152400</xdr:rowOff>
    </xdr:from>
    <xdr:to>
      <xdr:col>14</xdr:col>
      <xdr:colOff>180975</xdr:colOff>
      <xdr:row>114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21</xdr:row>
      <xdr:rowOff>0</xdr:rowOff>
    </xdr:from>
    <xdr:to>
      <xdr:col>14</xdr:col>
      <xdr:colOff>123825</xdr:colOff>
      <xdr:row>30</xdr:row>
      <xdr:rowOff>123825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542925</xdr:colOff>
      <xdr:row>0</xdr:row>
      <xdr:rowOff>9525</xdr:rowOff>
    </xdr:from>
    <xdr:to>
      <xdr:col>20</xdr:col>
      <xdr:colOff>238125</xdr:colOff>
      <xdr:row>17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11</xdr:col>
          <xdr:colOff>333375</xdr:colOff>
          <xdr:row>8</xdr:row>
          <xdr:rowOff>47625</xdr:rowOff>
        </xdr:to>
        <xdr:sp macro="" textlink="">
          <xdr:nvSpPr>
            <xdr:cNvPr id="84993" name="Drop Down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02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200025</xdr:colOff>
          <xdr:row>6</xdr:row>
          <xdr:rowOff>38100</xdr:rowOff>
        </xdr:to>
        <xdr:sp macro="" textlink="">
          <xdr:nvSpPr>
            <xdr:cNvPr id="84994" name="Drop Down 2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00000000-0008-0000-0200-000002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525780</xdr:colOff>
      <xdr:row>5</xdr:row>
      <xdr:rowOff>72390</xdr:rowOff>
    </xdr:from>
    <xdr:to>
      <xdr:col>15</xdr:col>
      <xdr:colOff>220980</xdr:colOff>
      <xdr:row>21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9525</xdr:rowOff>
        </xdr:from>
        <xdr:to>
          <xdr:col>11</xdr:col>
          <xdr:colOff>342900</xdr:colOff>
          <xdr:row>8</xdr:row>
          <xdr:rowOff>9525</xdr:rowOff>
        </xdr:to>
        <xdr:sp macro="" textlink="">
          <xdr:nvSpPr>
            <xdr:cNvPr id="75777" name="Drop Down 1" hidden="1">
              <a:extLst>
                <a:ext uri="{63B3BB69-23CF-44E3-9099-C40C66FF867C}">
                  <a14:compatExt spid="_x0000_s75777"/>
                </a:ext>
                <a:ext uri="{FF2B5EF4-FFF2-40B4-BE49-F238E27FC236}">
                  <a16:creationId xmlns:a16="http://schemas.microsoft.com/office/drawing/2014/main" id="{00000000-0008-0000-0300-000001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247650</xdr:colOff>
          <xdr:row>1</xdr:row>
          <xdr:rowOff>19050</xdr:rowOff>
        </xdr:to>
        <xdr:sp macro="" textlink="">
          <xdr:nvSpPr>
            <xdr:cNvPr id="75778" name="Drop Down 2" hidden="1">
              <a:extLst>
                <a:ext uri="{63B3BB69-23CF-44E3-9099-C40C66FF867C}">
                  <a14:compatExt spid="_x0000_s75778"/>
                </a:ext>
                <a:ext uri="{FF2B5EF4-FFF2-40B4-BE49-F238E27FC236}">
                  <a16:creationId xmlns:a16="http://schemas.microsoft.com/office/drawing/2014/main" id="{00000000-0008-0000-0300-000002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11</xdr:col>
          <xdr:colOff>333375</xdr:colOff>
          <xdr:row>8</xdr:row>
          <xdr:rowOff>47625</xdr:rowOff>
        </xdr:to>
        <xdr:sp macro="" textlink="">
          <xdr:nvSpPr>
            <xdr:cNvPr id="108545" name="Drop Down 1" hidden="1">
              <a:extLst>
                <a:ext uri="{63B3BB69-23CF-44E3-9099-C40C66FF867C}">
                  <a14:compatExt spid="_x0000_s108545"/>
                </a:ext>
                <a:ext uri="{FF2B5EF4-FFF2-40B4-BE49-F238E27FC236}">
                  <a16:creationId xmlns:a16="http://schemas.microsoft.com/office/drawing/2014/main" id="{00000000-0008-0000-0400-000001A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190500</xdr:colOff>
          <xdr:row>61</xdr:row>
          <xdr:rowOff>66675</xdr:rowOff>
        </xdr:from>
        <xdr:to>
          <xdr:col>21</xdr:col>
          <xdr:colOff>552450</xdr:colOff>
          <xdr:row>68</xdr:row>
          <xdr:rowOff>0</xdr:rowOff>
        </xdr:to>
        <xdr:sp macro="" textlink="">
          <xdr:nvSpPr>
            <xdr:cNvPr id="108546" name="Button 2" hidden="1">
              <a:extLst>
                <a:ext uri="{63B3BB69-23CF-44E3-9099-C40C66FF867C}">
                  <a14:compatExt spid="_x0000_s108546"/>
                </a:ext>
                <a:ext uri="{FF2B5EF4-FFF2-40B4-BE49-F238E27FC236}">
                  <a16:creationId xmlns:a16="http://schemas.microsoft.com/office/drawing/2014/main" id="{00000000-0008-0000-0400-000002A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M" sz="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 TB and Gov balance required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200025</xdr:colOff>
          <xdr:row>6</xdr:row>
          <xdr:rowOff>38100</xdr:rowOff>
        </xdr:to>
        <xdr:sp macro="" textlink="">
          <xdr:nvSpPr>
            <xdr:cNvPr id="108547" name="Drop Down 3" hidden="1">
              <a:extLst>
                <a:ext uri="{63B3BB69-23CF-44E3-9099-C40C66FF867C}">
                  <a14:compatExt spid="_x0000_s108547"/>
                </a:ext>
                <a:ext uri="{FF2B5EF4-FFF2-40B4-BE49-F238E27FC236}">
                  <a16:creationId xmlns:a16="http://schemas.microsoft.com/office/drawing/2014/main" id="{00000000-0008-0000-0400-000003A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</xdr:row>
          <xdr:rowOff>9525</xdr:rowOff>
        </xdr:from>
        <xdr:to>
          <xdr:col>11</xdr:col>
          <xdr:colOff>342900</xdr:colOff>
          <xdr:row>9</xdr:row>
          <xdr:rowOff>57150</xdr:rowOff>
        </xdr:to>
        <xdr:sp macro="" textlink="">
          <xdr:nvSpPr>
            <xdr:cNvPr id="60417" name="Drop Down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5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247650</xdr:colOff>
          <xdr:row>6</xdr:row>
          <xdr:rowOff>19050</xdr:rowOff>
        </xdr:to>
        <xdr:sp macro="" textlink="">
          <xdr:nvSpPr>
            <xdr:cNvPr id="60419" name="Drop Down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5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23</xdr:row>
          <xdr:rowOff>9525</xdr:rowOff>
        </xdr:from>
        <xdr:to>
          <xdr:col>31</xdr:col>
          <xdr:colOff>361950</xdr:colOff>
          <xdr:row>24</xdr:row>
          <xdr:rowOff>19050</xdr:rowOff>
        </xdr:to>
        <xdr:sp macro="" textlink="">
          <xdr:nvSpPr>
            <xdr:cNvPr id="60420" name="Drop Down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5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40</xdr:row>
          <xdr:rowOff>9525</xdr:rowOff>
        </xdr:from>
        <xdr:to>
          <xdr:col>31</xdr:col>
          <xdr:colOff>361950</xdr:colOff>
          <xdr:row>41</xdr:row>
          <xdr:rowOff>19050</xdr:rowOff>
        </xdr:to>
        <xdr:sp macro="" textlink="">
          <xdr:nvSpPr>
            <xdr:cNvPr id="60421" name="Drop Down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5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22</xdr:row>
          <xdr:rowOff>9525</xdr:rowOff>
        </xdr:from>
        <xdr:to>
          <xdr:col>31</xdr:col>
          <xdr:colOff>361950</xdr:colOff>
          <xdr:row>23</xdr:row>
          <xdr:rowOff>19050</xdr:rowOff>
        </xdr:to>
        <xdr:sp macro="" textlink="">
          <xdr:nvSpPr>
            <xdr:cNvPr id="60422" name="Drop Down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5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24</xdr:row>
          <xdr:rowOff>9525</xdr:rowOff>
        </xdr:from>
        <xdr:to>
          <xdr:col>31</xdr:col>
          <xdr:colOff>361950</xdr:colOff>
          <xdr:row>24</xdr:row>
          <xdr:rowOff>209550</xdr:rowOff>
        </xdr:to>
        <xdr:sp macro="" textlink="">
          <xdr:nvSpPr>
            <xdr:cNvPr id="60423" name="Drop Down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5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10</xdr:col>
          <xdr:colOff>971550</xdr:colOff>
          <xdr:row>8</xdr:row>
          <xdr:rowOff>47625</xdr:rowOff>
        </xdr:to>
        <xdr:sp macro="" textlink="">
          <xdr:nvSpPr>
            <xdr:cNvPr id="59393" name="Drop Down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6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190500</xdr:colOff>
          <xdr:row>61</xdr:row>
          <xdr:rowOff>66675</xdr:rowOff>
        </xdr:from>
        <xdr:to>
          <xdr:col>21</xdr:col>
          <xdr:colOff>552450</xdr:colOff>
          <xdr:row>68</xdr:row>
          <xdr:rowOff>0</xdr:rowOff>
        </xdr:to>
        <xdr:sp macro="" textlink="">
          <xdr:nvSpPr>
            <xdr:cNvPr id="59394" name="Button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6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M" sz="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 TB and Gov balance required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3</xdr:col>
          <xdr:colOff>685800</xdr:colOff>
          <xdr:row>6</xdr:row>
          <xdr:rowOff>19050</xdr:rowOff>
        </xdr:to>
        <xdr:sp macro="" textlink="">
          <xdr:nvSpPr>
            <xdr:cNvPr id="59395" name="Drop Down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6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10</xdr:col>
          <xdr:colOff>981075</xdr:colOff>
          <xdr:row>8</xdr:row>
          <xdr:rowOff>47625</xdr:rowOff>
        </xdr:to>
        <xdr:sp macro="" textlink="">
          <xdr:nvSpPr>
            <xdr:cNvPr id="57345" name="Drop Down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190500</xdr:colOff>
          <xdr:row>61</xdr:row>
          <xdr:rowOff>66675</xdr:rowOff>
        </xdr:from>
        <xdr:to>
          <xdr:col>20</xdr:col>
          <xdr:colOff>552450</xdr:colOff>
          <xdr:row>68</xdr:row>
          <xdr:rowOff>0</xdr:rowOff>
        </xdr:to>
        <xdr:sp macro="" textlink="">
          <xdr:nvSpPr>
            <xdr:cNvPr id="57346" name="Button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7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M" sz="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 TB and Gov balance required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600075</xdr:colOff>
          <xdr:row>6</xdr:row>
          <xdr:rowOff>28575</xdr:rowOff>
        </xdr:to>
        <xdr:sp macro="" textlink="">
          <xdr:nvSpPr>
            <xdr:cNvPr id="57347" name="Drop Down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id="{00000000-0008-0000-0700-00000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9525</xdr:rowOff>
        </xdr:from>
        <xdr:to>
          <xdr:col>11</xdr:col>
          <xdr:colOff>333375</xdr:colOff>
          <xdr:row>8</xdr:row>
          <xdr:rowOff>47625</xdr:rowOff>
        </xdr:to>
        <xdr:sp macro="" textlink="">
          <xdr:nvSpPr>
            <xdr:cNvPr id="58369" name="Drop Dow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8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190500</xdr:colOff>
          <xdr:row>61</xdr:row>
          <xdr:rowOff>66675</xdr:rowOff>
        </xdr:from>
        <xdr:to>
          <xdr:col>20</xdr:col>
          <xdr:colOff>552450</xdr:colOff>
          <xdr:row>68</xdr:row>
          <xdr:rowOff>0</xdr:rowOff>
        </xdr:to>
        <xdr:sp macro="" textlink="">
          <xdr:nvSpPr>
            <xdr:cNvPr id="58370" name="Button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8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M" sz="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 TB and Gov balance required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4</xdr:col>
          <xdr:colOff>523875</xdr:colOff>
          <xdr:row>2</xdr:row>
          <xdr:rowOff>28575</xdr:rowOff>
        </xdr:to>
        <xdr:sp macro="" textlink="">
          <xdr:nvSpPr>
            <xdr:cNvPr id="58371" name="Drop Dow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8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hqdc01\sbudata\Enterprise%20Risk%20Management\Financial%20Control\BUDGET%20RESPONSE\INCOME%20BUDGET\CONSOLIDATED%20BUDGET%20-%20TOTAL%20BANK\CONSOLIDATED%20BUDGET%20-%20TOTAL%20BANK%20-ad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Documents%20and%20Settings/knc/Application%20Data/Microsoft/Excel/Bank%20Comparable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sfps01\users\EileenS\Sasfin%20Securities\D2008%20MONTHLY%20INCOME%20&amp;%20%20EXPENSES%20JANUARY%202008%20(EileenS%20v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Fxf/Share/Cdl/sdl/Monthend/Operational%20Trial%20Balanc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drew%20Documents\Saambou%20Book\Saambou%20-%20FNB%20deposits%20per%20branch\Saanbou%20Incentive%20-%20Cheques%20received%20by%20FN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Temp/FAS%20Pack%20June%202005%20-%20FINAL%2024%20JUNE%20-%20opn%20bal%20unpro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FRI%202000(Consolidated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DNDS1\USR\PVDEVENT\Pvd_aj\Bank\2000\May\Pac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D18E397\Copy%20of%20Valuation%20model%2023051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Users/rcs/AppData/Local/Microsoft/Windows/Temporary%20Internet%20Files/Content.Outlook/BFYOT544/Sector%20overview%20v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rporate%20Accounting\Global\FMData\FNBSRV60\Wayne's%20World\June%202003\June%202003%20Gro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RSAGR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Navin/Fin-Y%2003-04/Expense%20Database/Expense%20Database%20-%20Dec%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8BB3FCD\FAS%20Pack%20Dec%202005%20-%20%20Master%20Protected%20-%205%20Dec%2015h3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drew%20Documents\Saambou%20Book\Budgets\Liab%20%20Average%20Rate%20(May%20200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D11C12\Consolidated%20ELECTRONIC%20BANKING_Detai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\Divisional%20Information\Management%20Accounts%202008\Bank%20Consolidated\APRIL\ALCO%20FINAL%20Apr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Maturity%20Liability%20Book%20Monthly%203004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Documents%20and%20Settings/knc/Desktop/CFA/Cheetah/Valuation/FINANCIALS%20d05v0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Documents%20and%20Settings/knc/Desktop/CFA/Cheetah/Valuation/FINANCIALS%20d04v01%20(version%201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9A7DB7E\Man%20Rep%20Template%2029%20July%202006%20v2%20RMB%20changes%203%20Aug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rcia/Expense%20Database/Expense%20Database%20-%20April%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WINDOWS/Temporary%20Internet%20Files/OLK9051/ALCO%20%2006.01%20for%20SARB%20reportin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Mercantile/FINANCE/TOTAL/2009/SEPTEMBER/Newchart_AR(Procube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Corporate%20Accounting/Consolidated%20Accounting/Global/June%202004/FAS%20Pack%20June%202004%20-%20Other%20Unpro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3%20Financial%20Statement%20Adj%20Journa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Data/Notes/CLIENTS/Impala/3.%20Workings/Reports%20and%20dealtools/Dealtool%20V2%20-%20Dec%2009%20numbers%20includ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Documents%20and%20Settings/sjs/Application%20Data/Microsoft/Excel/Income%20statements%20%20balance%20sheets%2007-10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Chalwe/Documents/My%20Documents/Documents/Additional%20capital%20request%2031%20Decmber%202011%20updated%2018%20June%202012/Zambia%2014%20branches%20New%20assum%2080T1%2020T2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Chalwe/Documents/My%20Documents/Documents/Banks%20quarterly%20comparatives%20-2020/Q1%202020%20data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%20S9/Documents/Banks%20Comparatives%20Q2%202024/Copy%20of%20Banks%20comparatives%2030%20June%20%202024%20(2)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%20S9/Documents/Banks%20comparatives%20Q2%202023/Copy%20of%20Banks%20comparatives%2030%20June%202023.revised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%20S9/Documents/Banks%20Comparatives%20Q1%202024/Copy%20of%20Banks%20comparatives%2031%20March%20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Mercantile/FINANCE/TOTAL/2009/AUGUST/Newchart_AR(Procube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%20S9/Documents/Banks%20comparatives%20Q2%202022/Copy%20of%20Banks%20comparatives%2030%20June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June%202002/Finance/ALL%20Cons%20Retail%20Cluste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drew\Service%20Level%20Agreements\BBPH%20Chargeout\BBPH%20CO%20-%20August%202001\Item%20Proc%20-%20BBPH%20Rec%20Aug%20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2470926\LOCALS~1\Temp\Temporary%20Directory%204%20for%20Copy%20of%20FICC%20BUDGET%202010%202011%20MODIFIED_%20March_%2019%20v10%20.zip\DOCUME~1\STERBL~1\LOCALS~1\Temp\notes6030C8\Momentum\MOM%20FAS%20pack%20for%20Year%20End%20Combin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Share/RMBH/Project%20Cheetah/Valuation/Outsurance/FINANCIALS%20d02v0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Local/Microsoft/Windows/Temporary%20Internet%20Files/Content.Outlook/BFYOT544/Documents%20and%20Settings/jared.adams/Local%20Settings/Temporary%20Internet%20Files/Content.Outlook/QJ9Z0M6O/31%20March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"/>
      <sheetName val="dep"/>
      <sheetName val="Sheet1"/>
      <sheetName val="RISK ASSET"/>
      <sheetName val="SBU"/>
      <sheetName val="GROUP"/>
      <sheetName val="BS"/>
      <sheetName val="TOT PL"/>
      <sheetName val="MAY-SEPT"/>
      <sheetName val="BALANCE SHEET NAIRA"/>
      <sheetName val="INCOME STATEMENT"/>
      <sheetName val="COMMS &amp; FEES"/>
      <sheetName val="CO-FE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Input"/>
      <sheetName val="Summary"/>
      <sheetName val="Chart"/>
      <sheetName val="C1"/>
      <sheetName val="C2"/>
      <sheetName val="C3"/>
      <sheetName val="C4"/>
      <sheetName val="C5"/>
      <sheetName val="C6"/>
      <sheetName val="C7"/>
      <sheetName val="C8"/>
      <sheetName val="C9"/>
      <sheetName val="C10"/>
      <sheetName val="C11"/>
      <sheetName val="C12"/>
      <sheetName val="C13"/>
      <sheetName val="C14"/>
      <sheetName val="C15"/>
    </sheetNames>
    <sheetDataSet>
      <sheetData sheetId="0">
        <row r="2">
          <cell r="B2" t="str">
            <v>January</v>
          </cell>
          <cell r="G2">
            <v>2009</v>
          </cell>
        </row>
        <row r="3">
          <cell r="B3" t="str">
            <v>February</v>
          </cell>
          <cell r="G3">
            <v>2010</v>
          </cell>
          <cell r="I3" t="str">
            <v>ZAR</v>
          </cell>
        </row>
        <row r="4">
          <cell r="B4" t="str">
            <v>March</v>
          </cell>
          <cell r="G4">
            <v>2011</v>
          </cell>
          <cell r="I4" t="str">
            <v>USD</v>
          </cell>
        </row>
        <row r="5">
          <cell r="B5" t="str">
            <v>April</v>
          </cell>
          <cell r="G5">
            <v>2012</v>
          </cell>
          <cell r="I5" t="str">
            <v>GBP</v>
          </cell>
        </row>
        <row r="6">
          <cell r="B6" t="str">
            <v>May</v>
          </cell>
          <cell r="G6">
            <v>2013</v>
          </cell>
        </row>
        <row r="7">
          <cell r="B7" t="str">
            <v>June</v>
          </cell>
          <cell r="G7">
            <v>2014</v>
          </cell>
        </row>
        <row r="8">
          <cell r="B8" t="str">
            <v>July</v>
          </cell>
        </row>
        <row r="9">
          <cell r="B9" t="str">
            <v>August</v>
          </cell>
        </row>
        <row r="10">
          <cell r="B10" t="str">
            <v>September</v>
          </cell>
        </row>
        <row r="11">
          <cell r="B11" t="str">
            <v>October</v>
          </cell>
        </row>
        <row r="12">
          <cell r="B12" t="str">
            <v>November</v>
          </cell>
        </row>
        <row r="13">
          <cell r="B13" t="str">
            <v>December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URR MONTH DETAIL"/>
      <sheetName val="YTD DETAIL"/>
      <sheetName val="YTD SUMMARY"/>
      <sheetName val="MAIN LINE SUMMARY"/>
      <sheetName val="COMMENTARY WITH KPI INFO"/>
    </sheetNames>
    <sheetDataSet>
      <sheetData sheetId="0" refreshError="1">
        <row r="1">
          <cell r="G1">
            <v>1</v>
          </cell>
          <cell r="H1">
            <v>2</v>
          </cell>
          <cell r="I1">
            <v>3</v>
          </cell>
          <cell r="J1">
            <v>4</v>
          </cell>
          <cell r="K1">
            <v>5</v>
          </cell>
          <cell r="L1">
            <v>6</v>
          </cell>
          <cell r="M1">
            <v>7</v>
          </cell>
          <cell r="N1">
            <v>8</v>
          </cell>
          <cell r="O1">
            <v>9</v>
          </cell>
          <cell r="P1">
            <v>10</v>
          </cell>
          <cell r="Q1">
            <v>11</v>
          </cell>
          <cell r="R1">
            <v>12</v>
          </cell>
        </row>
        <row r="2">
          <cell r="G2">
            <v>1</v>
          </cell>
          <cell r="H2">
            <v>0</v>
          </cell>
          <cell r="I2">
            <v>-1</v>
          </cell>
          <cell r="J2">
            <v>-2</v>
          </cell>
          <cell r="K2">
            <v>-3</v>
          </cell>
          <cell r="L2">
            <v>-4</v>
          </cell>
          <cell r="M2">
            <v>-5</v>
          </cell>
          <cell r="N2">
            <v>-6</v>
          </cell>
          <cell r="O2">
            <v>-7</v>
          </cell>
          <cell r="P2">
            <v>-8</v>
          </cell>
          <cell r="Q2">
            <v>-9</v>
          </cell>
          <cell r="R2">
            <v>-10</v>
          </cell>
        </row>
        <row r="3">
          <cell r="G3">
            <v>1</v>
          </cell>
          <cell r="H3">
            <v>12</v>
          </cell>
          <cell r="I3">
            <v>11</v>
          </cell>
          <cell r="J3">
            <v>10</v>
          </cell>
          <cell r="K3">
            <v>9</v>
          </cell>
          <cell r="L3">
            <v>8</v>
          </cell>
          <cell r="M3">
            <v>7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  <row r="4">
          <cell r="G4" t="e">
            <v>#NAME?</v>
          </cell>
          <cell r="H4" t="e">
            <v>#NAME?</v>
          </cell>
          <cell r="I4" t="e">
            <v>#NAME?</v>
          </cell>
          <cell r="J4" t="e">
            <v>#NAME?</v>
          </cell>
          <cell r="K4" t="e">
            <v>#NAME?</v>
          </cell>
          <cell r="L4" t="e">
            <v>#NAME?</v>
          </cell>
          <cell r="M4" t="e">
            <v>#NAME?</v>
          </cell>
          <cell r="N4" t="e">
            <v>#NAME?</v>
          </cell>
          <cell r="O4" t="e">
            <v>#NAME?</v>
          </cell>
          <cell r="P4" t="e">
            <v>#NAME?</v>
          </cell>
          <cell r="Q4" t="e">
            <v>#NAME?</v>
          </cell>
          <cell r="R4" t="e">
            <v>#NAME?</v>
          </cell>
        </row>
        <row r="8">
          <cell r="K8" t="e">
            <v>#NAME?</v>
          </cell>
          <cell r="L8" t="e">
            <v>#NAME?</v>
          </cell>
        </row>
        <row r="10">
          <cell r="L10">
            <v>2007</v>
          </cell>
          <cell r="W10">
            <v>2008</v>
          </cell>
        </row>
        <row r="24">
          <cell r="J24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's"/>
      <sheetName val="Eyeball Sheet"/>
      <sheetName val="Total CDL"/>
      <sheetName val="Summary Back Office"/>
      <sheetName val="Summary Front Office"/>
      <sheetName val="TCS"/>
      <sheetName val="PRO"/>
      <sheetName val="NST"/>
      <sheetName val="CFC"/>
      <sheetName val="FXM"/>
      <sheetName val="BNS"/>
      <sheetName val="BDS"/>
      <sheetName val="FPE"/>
      <sheetName val="CDC"/>
      <sheetName val="CDP"/>
      <sheetName val="CDJ"/>
      <sheetName val="CDD"/>
      <sheetName val="CFF"/>
      <sheetName val="Download"/>
      <sheetName val="Eyeball_Sheet"/>
      <sheetName val="Total_CDL"/>
      <sheetName val="Summary_Back_Office"/>
      <sheetName val="Summary_Front_Off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B2" t="str">
            <v>Account Name</v>
          </cell>
          <cell r="C2" t="str">
            <v>Portfolio</v>
          </cell>
          <cell r="D2" t="str">
            <v>Code</v>
          </cell>
          <cell r="E2" t="str">
            <v>JULY</v>
          </cell>
          <cell r="F2" t="str">
            <v>AUGUST</v>
          </cell>
          <cell r="G2" t="str">
            <v>SEPTEMBER</v>
          </cell>
          <cell r="H2" t="str">
            <v>OCTOBER</v>
          </cell>
          <cell r="I2" t="str">
            <v>NOVEMBER</v>
          </cell>
          <cell r="J2" t="str">
            <v>DECEMBER</v>
          </cell>
          <cell r="K2" t="str">
            <v>JANUARY</v>
          </cell>
          <cell r="L2" t="str">
            <v>FEBRUARY</v>
          </cell>
          <cell r="M2" t="str">
            <v>MARCH</v>
          </cell>
          <cell r="N2" t="str">
            <v>APRIL</v>
          </cell>
          <cell r="O2" t="str">
            <v>MAY</v>
          </cell>
          <cell r="P2" t="str">
            <v>JUNE</v>
          </cell>
          <cell r="Q2" t="str">
            <v>YEAR TO DATE</v>
          </cell>
        </row>
        <row r="6">
          <cell r="B6" t="str">
            <v>COMPUTER EQUIPMENT - COST</v>
          </cell>
          <cell r="C6" t="str">
            <v>CDC_FX_PROFITS</v>
          </cell>
          <cell r="D6" t="str">
            <v>CDC_FX_PROFITS113013</v>
          </cell>
          <cell r="E6">
            <v>900445.88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-6044.06</v>
          </cell>
          <cell r="N6">
            <v>0</v>
          </cell>
          <cell r="O6">
            <v>0</v>
          </cell>
          <cell r="P6">
            <v>-893107.36</v>
          </cell>
          <cell r="Q6">
            <v>1294.4599999999627</v>
          </cell>
        </row>
        <row r="7">
          <cell r="B7" t="str">
            <v>COMPUTERS - ACCUMULATED DEPRECIATION</v>
          </cell>
          <cell r="C7" t="str">
            <v>CDC_FX_PROFITS</v>
          </cell>
          <cell r="D7" t="str">
            <v>CDC_FX_PROFITS116003</v>
          </cell>
          <cell r="E7">
            <v>-861584.18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-861584.18</v>
          </cell>
        </row>
        <row r="8">
          <cell r="B8" t="str">
            <v>COMPUTER EQUIPMENT- ACCUMULATED DEPRECIATION</v>
          </cell>
          <cell r="C8" t="str">
            <v>CDC_FX_PROFITS</v>
          </cell>
          <cell r="D8" t="str">
            <v>CDC_FX_PROFITS116013</v>
          </cell>
          <cell r="E8">
            <v>0</v>
          </cell>
          <cell r="F8">
            <v>0</v>
          </cell>
          <cell r="G8">
            <v>-2371.71</v>
          </cell>
          <cell r="H8">
            <v>0</v>
          </cell>
          <cell r="I8">
            <v>-2371.71</v>
          </cell>
          <cell r="J8">
            <v>0</v>
          </cell>
          <cell r="K8">
            <v>-1185.82</v>
          </cell>
          <cell r="L8">
            <v>-2328.58</v>
          </cell>
          <cell r="M8">
            <v>1756.96</v>
          </cell>
          <cell r="N8">
            <v>-1063.52</v>
          </cell>
          <cell r="O8">
            <v>-1063.5899999999999</v>
          </cell>
          <cell r="P8">
            <v>868917.69</v>
          </cell>
          <cell r="Q8">
            <v>860289.72</v>
          </cell>
        </row>
        <row r="9">
          <cell r="B9" t="str">
            <v>Computer Equipment</v>
          </cell>
          <cell r="E9">
            <v>38861.699999999953</v>
          </cell>
          <cell r="F9">
            <v>0</v>
          </cell>
          <cell r="G9">
            <v>-2371.71</v>
          </cell>
          <cell r="H9">
            <v>0</v>
          </cell>
          <cell r="I9">
            <v>-2371.71</v>
          </cell>
          <cell r="J9">
            <v>0</v>
          </cell>
          <cell r="K9">
            <v>-1185.82</v>
          </cell>
          <cell r="L9">
            <v>-2328.58</v>
          </cell>
          <cell r="M9">
            <v>-4287.1000000000004</v>
          </cell>
          <cell r="N9">
            <v>-1063.52</v>
          </cell>
          <cell r="O9">
            <v>-1063.5899999999999</v>
          </cell>
          <cell r="P9">
            <v>-24189.670000000042</v>
          </cell>
          <cell r="Q9">
            <v>0</v>
          </cell>
        </row>
        <row r="10">
          <cell r="B10" t="str">
            <v>OFFICE EQUIPMENT - COST</v>
          </cell>
          <cell r="C10" t="str">
            <v>CDC_ACACCOUNTS</v>
          </cell>
          <cell r="D10" t="str">
            <v>CDC_ACACCOUNTS113007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FURNITURE &amp; FITTINGS - ACCUMULATED DEPRECIATION</v>
          </cell>
          <cell r="C11" t="str">
            <v>CDC_ACACCOUNTS</v>
          </cell>
          <cell r="D11" t="str">
            <v>CDC_ACACCOUNTS116001</v>
          </cell>
          <cell r="E11">
            <v>4150</v>
          </cell>
          <cell r="F11">
            <v>-4150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Office Equipment</v>
          </cell>
          <cell r="E12">
            <v>4150</v>
          </cell>
          <cell r="F12">
            <v>-4150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MOTOR VEHICLES - COST</v>
          </cell>
          <cell r="C13" t="str">
            <v>CDC_FX_PROFITS</v>
          </cell>
          <cell r="D13" t="str">
            <v>CDC_FX_PROFITS113005</v>
          </cell>
          <cell r="E13">
            <v>71324.11</v>
          </cell>
          <cell r="F13">
            <v>0</v>
          </cell>
          <cell r="G13">
            <v>-71324.11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MOTOR VEHICLES - ACCUMULATED DEPRECIATION</v>
          </cell>
          <cell r="C14" t="str">
            <v>CDC_FX_PROFITS</v>
          </cell>
          <cell r="D14" t="str">
            <v>CDC_FX_PROFITS116002</v>
          </cell>
          <cell r="E14">
            <v>-71035.460000000006</v>
          </cell>
          <cell r="F14">
            <v>0</v>
          </cell>
          <cell r="G14">
            <v>71035.460000000006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Motor Vehicles</v>
          </cell>
          <cell r="E15">
            <v>288.64999999999418</v>
          </cell>
          <cell r="F15">
            <v>0</v>
          </cell>
          <cell r="G15">
            <v>-288.64999999999418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SUNDRY DEBTORS</v>
          </cell>
          <cell r="C16" t="str">
            <v>CDC_ACACCOUNTS</v>
          </cell>
          <cell r="D16" t="str">
            <v>CDC_ACACCOUNTS140002</v>
          </cell>
          <cell r="E16">
            <v>61485.79</v>
          </cell>
          <cell r="F16">
            <v>0</v>
          </cell>
          <cell r="G16">
            <v>45484.59</v>
          </cell>
          <cell r="H16">
            <v>-45374.91</v>
          </cell>
          <cell r="I16">
            <v>0</v>
          </cell>
          <cell r="J16">
            <v>0</v>
          </cell>
          <cell r="K16">
            <v>1036.2</v>
          </cell>
          <cell r="L16">
            <v>5520.54</v>
          </cell>
          <cell r="M16">
            <v>4558.62</v>
          </cell>
          <cell r="N16">
            <v>-10712.19</v>
          </cell>
          <cell r="O16">
            <v>0</v>
          </cell>
          <cell r="P16">
            <v>0</v>
          </cell>
          <cell r="Q16">
            <v>61998.64</v>
          </cell>
        </row>
        <row r="17">
          <cell r="B17" t="str">
            <v>AP DEBTORS CONTROL</v>
          </cell>
          <cell r="C17" t="str">
            <v>CDC_ACACCOUNTS</v>
          </cell>
          <cell r="D17" t="str">
            <v>CDC_ACACCOUNTS140004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293.06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293.06</v>
          </cell>
        </row>
        <row r="18">
          <cell r="B18" t="str">
            <v>PETTY CASH</v>
          </cell>
          <cell r="C18" t="str">
            <v>CDC_ACACCOUNTS</v>
          </cell>
          <cell r="D18" t="str">
            <v>CDC_ACACCOUNTS158001</v>
          </cell>
          <cell r="E18">
            <v>2806.6</v>
          </cell>
          <cell r="F18">
            <v>0</v>
          </cell>
          <cell r="G18">
            <v>1369.44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4176.04</v>
          </cell>
        </row>
        <row r="19">
          <cell r="B19" t="str">
            <v>Other assets</v>
          </cell>
          <cell r="E19">
            <v>64292.39</v>
          </cell>
          <cell r="F19">
            <v>0</v>
          </cell>
          <cell r="G19">
            <v>46854.03</v>
          </cell>
          <cell r="H19">
            <v>-45374.91</v>
          </cell>
          <cell r="I19">
            <v>0</v>
          </cell>
          <cell r="J19">
            <v>293.06</v>
          </cell>
          <cell r="K19">
            <v>1036.2</v>
          </cell>
          <cell r="L19">
            <v>5520.54</v>
          </cell>
          <cell r="M19">
            <v>4558.62</v>
          </cell>
          <cell r="N19">
            <v>-10712.19</v>
          </cell>
          <cell r="O19">
            <v>0</v>
          </cell>
          <cell r="P19">
            <v>0</v>
          </cell>
          <cell r="Q19">
            <v>66467.739999999991</v>
          </cell>
        </row>
        <row r="20">
          <cell r="B20" t="str">
            <v>Furniture &amp; Fittings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NETT ASSETS</v>
          </cell>
          <cell r="E21">
            <v>107592.73999999995</v>
          </cell>
          <cell r="F21">
            <v>-4150</v>
          </cell>
          <cell r="G21">
            <v>44193.670000000006</v>
          </cell>
          <cell r="H21">
            <v>-45374.91</v>
          </cell>
          <cell r="I21">
            <v>-2371.71</v>
          </cell>
          <cell r="J21">
            <v>293.06</v>
          </cell>
          <cell r="K21">
            <v>-149.61999999999989</v>
          </cell>
          <cell r="L21">
            <v>3191.96</v>
          </cell>
          <cell r="M21">
            <v>271.51999999999953</v>
          </cell>
          <cell r="N21">
            <v>-11775.710000000001</v>
          </cell>
          <cell r="O21">
            <v>-1063.5899999999999</v>
          </cell>
          <cell r="P21">
            <v>-24189.670000000042</v>
          </cell>
          <cell r="Q21">
            <v>66467.739999999991</v>
          </cell>
        </row>
        <row r="23">
          <cell r="B23" t="str">
            <v>PROVISION FOR EXPENSES</v>
          </cell>
          <cell r="C23" t="str">
            <v>CDC_ACACCOUNTS</v>
          </cell>
          <cell r="D23" t="str">
            <v>CDC_ACACCOUNTS230012</v>
          </cell>
          <cell r="E23">
            <v>-55175</v>
          </cell>
          <cell r="F23">
            <v>51982.71</v>
          </cell>
          <cell r="G23">
            <v>3192.29</v>
          </cell>
          <cell r="H23">
            <v>0</v>
          </cell>
          <cell r="I23">
            <v>0</v>
          </cell>
          <cell r="J23">
            <v>-1876.24</v>
          </cell>
          <cell r="K23">
            <v>1876.24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-9.0949470177292824E-13</v>
          </cell>
        </row>
        <row r="24">
          <cell r="B24" t="str">
            <v>GENERAL PROVISION</v>
          </cell>
          <cell r="C24" t="str">
            <v>CDC_ACACCOUNTS</v>
          </cell>
          <cell r="D24" t="str">
            <v>CDC_ACACCOUNTS230019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-1578039.67</v>
          </cell>
          <cell r="P24">
            <v>-75322.880000000005</v>
          </cell>
          <cell r="Q24">
            <v>-1653362.55</v>
          </cell>
        </row>
        <row r="25">
          <cell r="B25" t="str">
            <v>GENERAL PROVISION</v>
          </cell>
          <cell r="C25" t="str">
            <v>CDC_FX_PROFITS</v>
          </cell>
          <cell r="D25" t="str">
            <v>CDC_FX_PROFITS230019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-690000</v>
          </cell>
          <cell r="N25">
            <v>0</v>
          </cell>
          <cell r="O25">
            <v>690000</v>
          </cell>
          <cell r="P25">
            <v>0</v>
          </cell>
          <cell r="Q25">
            <v>0</v>
          </cell>
        </row>
        <row r="26">
          <cell r="B26" t="str">
            <v>Provisions</v>
          </cell>
          <cell r="E26">
            <v>-55175</v>
          </cell>
          <cell r="F26">
            <v>51982.71</v>
          </cell>
          <cell r="G26">
            <v>3192.29</v>
          </cell>
          <cell r="H26">
            <v>0</v>
          </cell>
          <cell r="I26">
            <v>0</v>
          </cell>
          <cell r="J26">
            <v>-1876.24</v>
          </cell>
          <cell r="K26">
            <v>1876.24</v>
          </cell>
          <cell r="L26">
            <v>0</v>
          </cell>
          <cell r="M26">
            <v>-690000</v>
          </cell>
          <cell r="N26">
            <v>0</v>
          </cell>
          <cell r="O26">
            <v>-888039.66999999993</v>
          </cell>
          <cell r="P26">
            <v>-75322.880000000005</v>
          </cell>
          <cell r="Q26">
            <v>-1653362.55</v>
          </cell>
        </row>
        <row r="27">
          <cell r="B27" t="str">
            <v>Sundry Creditors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B28" t="str">
            <v>TOTAL LIABILITIES</v>
          </cell>
          <cell r="E28">
            <v>-55175</v>
          </cell>
          <cell r="F28">
            <v>51982.71</v>
          </cell>
          <cell r="G28">
            <v>3192.29</v>
          </cell>
          <cell r="H28">
            <v>0</v>
          </cell>
          <cell r="I28">
            <v>0</v>
          </cell>
          <cell r="J28">
            <v>-1876.24</v>
          </cell>
          <cell r="K28">
            <v>1876.24</v>
          </cell>
          <cell r="L28">
            <v>0</v>
          </cell>
          <cell r="M28">
            <v>-690000</v>
          </cell>
          <cell r="N28">
            <v>0</v>
          </cell>
          <cell r="O28">
            <v>-888039.66999999993</v>
          </cell>
          <cell r="P28">
            <v>-75322.880000000005</v>
          </cell>
          <cell r="Q28">
            <v>-1653362.55</v>
          </cell>
        </row>
        <row r="30">
          <cell r="B30" t="str">
            <v>INTERNAL FUNDING CONTROL</v>
          </cell>
          <cell r="C30" t="str">
            <v>CDC_ACACCOUNTS</v>
          </cell>
          <cell r="D30" t="str">
            <v>CDC_ACACCOUNTS810006</v>
          </cell>
          <cell r="E30">
            <v>-221950.8</v>
          </cell>
          <cell r="F30">
            <v>-322402.45</v>
          </cell>
          <cell r="G30">
            <v>-232905.59</v>
          </cell>
          <cell r="H30">
            <v>-141305.64000000001</v>
          </cell>
          <cell r="I30">
            <v>-286049.86</v>
          </cell>
          <cell r="J30">
            <v>-188918.23</v>
          </cell>
          <cell r="K30">
            <v>-211629.36</v>
          </cell>
          <cell r="L30">
            <v>-268745.49</v>
          </cell>
          <cell r="M30">
            <v>-205434.6</v>
          </cell>
          <cell r="N30">
            <v>-158472.89000000001</v>
          </cell>
          <cell r="O30">
            <v>-281493.51</v>
          </cell>
          <cell r="P30">
            <v>-220838.04</v>
          </cell>
          <cell r="Q30">
            <v>-2740146.46</v>
          </cell>
        </row>
        <row r="31">
          <cell r="B31" t="str">
            <v>INTERNAL FUNDING CONTROL</v>
          </cell>
          <cell r="C31" t="str">
            <v>CDC_FX_PROFITS</v>
          </cell>
          <cell r="D31" t="str">
            <v>CDC_FX_PROFITS810006</v>
          </cell>
          <cell r="E31">
            <v>2227842.61</v>
          </cell>
          <cell r="F31">
            <v>2784180.98</v>
          </cell>
          <cell r="G31">
            <v>3146999.56</v>
          </cell>
          <cell r="H31">
            <v>3999101.33</v>
          </cell>
          <cell r="I31">
            <v>2965993.46</v>
          </cell>
          <cell r="J31">
            <v>2926243.03</v>
          </cell>
          <cell r="K31">
            <v>2946682.46</v>
          </cell>
          <cell r="L31">
            <v>3118965.11</v>
          </cell>
          <cell r="M31">
            <v>3197371.96</v>
          </cell>
          <cell r="N31">
            <v>3239107.11</v>
          </cell>
          <cell r="O31">
            <v>2888176.55</v>
          </cell>
          <cell r="P31">
            <v>2885246.24</v>
          </cell>
          <cell r="Q31">
            <v>36325910.400000006</v>
          </cell>
        </row>
        <row r="32">
          <cell r="B32" t="str">
            <v>Funding</v>
          </cell>
          <cell r="E32">
            <v>2005891.8099999998</v>
          </cell>
          <cell r="F32">
            <v>2461778.5299999998</v>
          </cell>
          <cell r="G32">
            <v>2914093.97</v>
          </cell>
          <cell r="H32">
            <v>3857795.69</v>
          </cell>
          <cell r="I32">
            <v>2679943.6</v>
          </cell>
          <cell r="J32">
            <v>2737324.8</v>
          </cell>
          <cell r="K32">
            <v>2735053.1</v>
          </cell>
          <cell r="L32">
            <v>2850219.62</v>
          </cell>
          <cell r="M32">
            <v>2991937.36</v>
          </cell>
          <cell r="N32">
            <v>3080634.2199999997</v>
          </cell>
          <cell r="O32">
            <v>2606683.04</v>
          </cell>
          <cell r="P32">
            <v>2664408.2000000002</v>
          </cell>
          <cell r="Q32">
            <v>33585763.939999998</v>
          </cell>
        </row>
        <row r="33">
          <cell r="B33" t="str">
            <v>INTERNAL FUNDING INTEREST CONTROL</v>
          </cell>
          <cell r="C33" t="str">
            <v>CDC_ACACCOUNTS</v>
          </cell>
          <cell r="D33" t="str">
            <v>CDC_ACACCOUNTS810007</v>
          </cell>
          <cell r="E33">
            <v>-29087.61</v>
          </cell>
          <cell r="F33">
            <v>25938.1</v>
          </cell>
          <cell r="G33">
            <v>-2105.6799999999998</v>
          </cell>
          <cell r="H33">
            <v>-1449.83</v>
          </cell>
          <cell r="I33">
            <v>-2514.1</v>
          </cell>
          <cell r="J33">
            <v>-2184.23</v>
          </cell>
          <cell r="K33">
            <v>-1373.58</v>
          </cell>
          <cell r="L33">
            <v>-636.6</v>
          </cell>
          <cell r="M33">
            <v>-3776.68</v>
          </cell>
          <cell r="N33">
            <v>-927.35</v>
          </cell>
          <cell r="O33">
            <v>-3037.45</v>
          </cell>
          <cell r="P33">
            <v>-393.57000000000232</v>
          </cell>
          <cell r="Q33">
            <v>-21548.58</v>
          </cell>
        </row>
        <row r="34">
          <cell r="B34" t="str">
            <v>INTERNAL FUNDING INTEREST CONTROL</v>
          </cell>
          <cell r="C34" t="str">
            <v>CDC_FX_PROFITS</v>
          </cell>
          <cell r="D34" t="str">
            <v>CDC_FX_PROFITS810007</v>
          </cell>
          <cell r="E34">
            <v>294615.76</v>
          </cell>
          <cell r="F34">
            <v>-261998.12</v>
          </cell>
          <cell r="G34">
            <v>23244.67</v>
          </cell>
          <cell r="H34">
            <v>33013.58</v>
          </cell>
          <cell r="I34">
            <v>23326.49</v>
          </cell>
          <cell r="J34">
            <v>30715.439999999999</v>
          </cell>
          <cell r="K34">
            <v>25802.59</v>
          </cell>
          <cell r="L34">
            <v>8853.1000000000186</v>
          </cell>
          <cell r="M34">
            <v>49407.9</v>
          </cell>
          <cell r="N34">
            <v>21214.44</v>
          </cell>
          <cell r="O34">
            <v>36999.69</v>
          </cell>
          <cell r="P34">
            <v>5334.55</v>
          </cell>
          <cell r="Q34">
            <v>290530.09000000003</v>
          </cell>
        </row>
        <row r="35">
          <cell r="B35" t="str">
            <v>Funding Interest</v>
          </cell>
          <cell r="E35">
            <v>265528.15000000002</v>
          </cell>
          <cell r="F35">
            <v>-236060.02</v>
          </cell>
          <cell r="G35">
            <v>21138.989999999998</v>
          </cell>
          <cell r="H35">
            <v>31563.75</v>
          </cell>
          <cell r="I35">
            <v>20812.390000000003</v>
          </cell>
          <cell r="J35">
            <v>28531.21</v>
          </cell>
          <cell r="K35">
            <v>24429.010000000002</v>
          </cell>
          <cell r="L35">
            <v>8216.5000000000182</v>
          </cell>
          <cell r="M35">
            <v>45631.22</v>
          </cell>
          <cell r="N35">
            <v>20287.09</v>
          </cell>
          <cell r="O35">
            <v>33962.240000000005</v>
          </cell>
          <cell r="P35">
            <v>4940.9799999999977</v>
          </cell>
          <cell r="Q35">
            <v>268981.51</v>
          </cell>
        </row>
        <row r="36">
          <cell r="B36" t="str">
            <v>TOTAL FUNDING</v>
          </cell>
          <cell r="E36">
            <v>2271419.96</v>
          </cell>
          <cell r="F36">
            <v>2225718.5099999998</v>
          </cell>
          <cell r="G36">
            <v>2935232.9600000004</v>
          </cell>
          <cell r="H36">
            <v>3889359.44</v>
          </cell>
          <cell r="I36">
            <v>2700755.99</v>
          </cell>
          <cell r="J36">
            <v>2765856.01</v>
          </cell>
          <cell r="K36">
            <v>2759482.11</v>
          </cell>
          <cell r="L36">
            <v>2858436.12</v>
          </cell>
          <cell r="M36">
            <v>3037568.58</v>
          </cell>
          <cell r="N36">
            <v>3100921.3099999996</v>
          </cell>
          <cell r="O36">
            <v>2640645.2800000003</v>
          </cell>
          <cell r="P36">
            <v>2669349.1800000002</v>
          </cell>
          <cell r="Q36">
            <v>33854745.449999996</v>
          </cell>
        </row>
        <row r="38">
          <cell r="B38" t="str">
            <v>RETAINED EARNINGS (FROM I/S)</v>
          </cell>
          <cell r="E38">
            <v>-2323837.7000000002</v>
          </cell>
          <cell r="F38">
            <v>-2022530.1099999999</v>
          </cell>
          <cell r="G38">
            <v>-3233640.0300000003</v>
          </cell>
          <cell r="H38">
            <v>-3843984.53</v>
          </cell>
          <cell r="I38">
            <v>-2698384.2800000003</v>
          </cell>
          <cell r="J38">
            <v>-2764272.8299999996</v>
          </cell>
          <cell r="K38">
            <v>-2761208.7300000004</v>
          </cell>
          <cell r="L38">
            <v>-2861616.95</v>
          </cell>
          <cell r="M38">
            <v>-2347851.2300000004</v>
          </cell>
          <cell r="N38">
            <v>-3089145.6</v>
          </cell>
          <cell r="O38">
            <v>-1751542.0199999998</v>
          </cell>
          <cell r="P38">
            <v>-2569836.63</v>
          </cell>
          <cell r="Q38">
            <v>-32267850.640000001</v>
          </cell>
        </row>
        <row r="40">
          <cell r="E40">
            <v>0</v>
          </cell>
          <cell r="F40">
            <v>251021.10999999987</v>
          </cell>
          <cell r="G40">
            <v>-251021.10999999987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11.129999999888241</v>
          </cell>
          <cell r="M40">
            <v>-11.130000000353903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4">
          <cell r="B44" t="str">
            <v>REALISED TRADING INCOME</v>
          </cell>
          <cell r="C44" t="str">
            <v>CDC_FX_PROFITS</v>
          </cell>
          <cell r="D44" t="str">
            <v>CDC_FX_PROFITS315001</v>
          </cell>
          <cell r="E44">
            <v>-2522093</v>
          </cell>
          <cell r="F44">
            <v>-2525749</v>
          </cell>
          <cell r="G44">
            <v>-3121298</v>
          </cell>
          <cell r="H44">
            <v>-3946411</v>
          </cell>
          <cell r="I44">
            <v>-2878880</v>
          </cell>
          <cell r="J44">
            <v>-2753419.17</v>
          </cell>
          <cell r="K44">
            <v>-2866837</v>
          </cell>
          <cell r="L44">
            <v>-2950859</v>
          </cell>
          <cell r="M44">
            <v>-3020366</v>
          </cell>
          <cell r="N44">
            <v>-3012687</v>
          </cell>
          <cell r="O44">
            <v>-2640542</v>
          </cell>
          <cell r="P44">
            <v>-2607186.13</v>
          </cell>
          <cell r="Q44">
            <v>-34846327.300000004</v>
          </cell>
        </row>
        <row r="45">
          <cell r="B45" t="str">
            <v>Realised Trading Income</v>
          </cell>
          <cell r="E45">
            <v>-2522093</v>
          </cell>
          <cell r="F45">
            <v>-2525749</v>
          </cell>
          <cell r="G45">
            <v>-3121298</v>
          </cell>
          <cell r="H45">
            <v>-3946411</v>
          </cell>
          <cell r="I45">
            <v>-2878880</v>
          </cell>
          <cell r="J45">
            <v>-2753419.17</v>
          </cell>
          <cell r="K45">
            <v>-2866837</v>
          </cell>
          <cell r="L45">
            <v>-2950859</v>
          </cell>
          <cell r="M45">
            <v>-3020366</v>
          </cell>
          <cell r="N45">
            <v>-3012687</v>
          </cell>
          <cell r="O45">
            <v>-2640542</v>
          </cell>
          <cell r="P45">
            <v>-2607186.13</v>
          </cell>
          <cell r="Q45">
            <v>-34846327.300000004</v>
          </cell>
        </row>
        <row r="46">
          <cell r="B46" t="str">
            <v>INTERNAL FUNDING INTEREST</v>
          </cell>
          <cell r="C46" t="str">
            <v>CDC_ACACCOUNTS</v>
          </cell>
          <cell r="D46" t="str">
            <v>CDC_ACACCOUNTS345003</v>
          </cell>
          <cell r="E46">
            <v>3241.88</v>
          </cell>
          <cell r="F46">
            <v>-25196.240000000002</v>
          </cell>
          <cell r="G46">
            <v>31100.19</v>
          </cell>
          <cell r="H46">
            <v>6705.02</v>
          </cell>
          <cell r="I46">
            <v>9219.1200000000008</v>
          </cell>
          <cell r="J46">
            <v>10970.57</v>
          </cell>
          <cell r="K46">
            <v>12404.42</v>
          </cell>
          <cell r="L46">
            <v>13413.53</v>
          </cell>
          <cell r="M46">
            <v>17190.21</v>
          </cell>
          <cell r="N46">
            <v>18117.560000000001</v>
          </cell>
          <cell r="O46">
            <v>21155.01</v>
          </cell>
          <cell r="P46">
            <v>21548.58</v>
          </cell>
          <cell r="Q46">
            <v>139869.85</v>
          </cell>
        </row>
        <row r="47">
          <cell r="B47" t="str">
            <v>INTERNAL FUNDING INTEREST</v>
          </cell>
          <cell r="C47" t="str">
            <v>CDC_FX_PROFITS</v>
          </cell>
          <cell r="D47" t="str">
            <v>CDC_FX_PROFITS345003</v>
          </cell>
          <cell r="E47">
            <v>-49689.120000000003</v>
          </cell>
          <cell r="F47">
            <v>251694.15</v>
          </cell>
          <cell r="G47">
            <v>-296467.32</v>
          </cell>
          <cell r="H47">
            <v>-88803.31</v>
          </cell>
          <cell r="I47">
            <v>-112181.34</v>
          </cell>
          <cell r="J47">
            <v>-145429.64000000001</v>
          </cell>
          <cell r="K47">
            <v>-169930.06</v>
          </cell>
          <cell r="L47">
            <v>-177573.51</v>
          </cell>
          <cell r="M47">
            <v>-226981.41</v>
          </cell>
          <cell r="N47">
            <v>-248195.85</v>
          </cell>
          <cell r="O47">
            <v>-285195.53999999998</v>
          </cell>
          <cell r="P47">
            <v>-290530.09000000003</v>
          </cell>
          <cell r="Q47">
            <v>-1839283.04</v>
          </cell>
        </row>
        <row r="48">
          <cell r="B48" t="str">
            <v>Funding Interest Income</v>
          </cell>
          <cell r="E48">
            <v>-46447.240000000005</v>
          </cell>
          <cell r="F48">
            <v>226497.91</v>
          </cell>
          <cell r="G48">
            <v>-265367.13</v>
          </cell>
          <cell r="H48">
            <v>-82098.289999999994</v>
          </cell>
          <cell r="I48">
            <v>-102962.22</v>
          </cell>
          <cell r="J48">
            <v>-134459.07</v>
          </cell>
          <cell r="K48">
            <v>-157525.63999999998</v>
          </cell>
          <cell r="L48">
            <v>-164159.98000000001</v>
          </cell>
          <cell r="M48">
            <v>-209791.2</v>
          </cell>
          <cell r="N48">
            <v>-230078.29</v>
          </cell>
          <cell r="O48">
            <v>-264040.52999999997</v>
          </cell>
          <cell r="P48">
            <v>-268981.51</v>
          </cell>
          <cell r="Q48">
            <v>-1699413.19</v>
          </cell>
        </row>
        <row r="49">
          <cell r="B49" t="str">
            <v>GAIN / LOSS ON DISP OF FIXED ASSETS</v>
          </cell>
          <cell r="C49" t="str">
            <v>CDC_ACACCOUNTS</v>
          </cell>
          <cell r="D49" t="str">
            <v>CDC_ACACCOUNTS355001</v>
          </cell>
          <cell r="E49">
            <v>0</v>
          </cell>
          <cell r="F49">
            <v>0</v>
          </cell>
          <cell r="G49">
            <v>-20772.849999999999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-20772.849999999999</v>
          </cell>
        </row>
        <row r="50">
          <cell r="B50" t="str">
            <v>OTHER INCOME'</v>
          </cell>
          <cell r="C50" t="str">
            <v>CDC_ACACCOUNTS</v>
          </cell>
          <cell r="D50" t="str">
            <v>CDC_ACACCOUNTS365001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-105.66</v>
          </cell>
          <cell r="O50">
            <v>0</v>
          </cell>
          <cell r="P50">
            <v>0</v>
          </cell>
          <cell r="Q50">
            <v>-105.66</v>
          </cell>
        </row>
        <row r="51">
          <cell r="B51" t="str">
            <v>OTHER INCOME'</v>
          </cell>
          <cell r="C51" t="str">
            <v>CDC_FX_PROFITS</v>
          </cell>
          <cell r="D51" t="str">
            <v>CDC_FX_PROFITS365001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3223.51</v>
          </cell>
          <cell r="N51">
            <v>0</v>
          </cell>
          <cell r="O51">
            <v>0</v>
          </cell>
          <cell r="P51">
            <v>24189.67</v>
          </cell>
          <cell r="Q51">
            <v>27413.18</v>
          </cell>
        </row>
        <row r="52">
          <cell r="B52" t="str">
            <v>OTHER FEES RECEIVED</v>
          </cell>
          <cell r="C52" t="str">
            <v>CDC_ACACCOUNTS</v>
          </cell>
          <cell r="D52" t="str">
            <v>CDC_ACACCOUNTS325001</v>
          </cell>
          <cell r="E52">
            <v>0</v>
          </cell>
          <cell r="F52">
            <v>0</v>
          </cell>
          <cell r="G52">
            <v>100</v>
          </cell>
          <cell r="H52">
            <v>-100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Other Income</v>
          </cell>
          <cell r="E53">
            <v>0</v>
          </cell>
          <cell r="F53">
            <v>0</v>
          </cell>
          <cell r="G53">
            <v>-20672.849999999999</v>
          </cell>
          <cell r="H53">
            <v>-100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3223.51</v>
          </cell>
          <cell r="N53">
            <v>-105.66</v>
          </cell>
          <cell r="O53">
            <v>0</v>
          </cell>
          <cell r="P53">
            <v>24189.67</v>
          </cell>
          <cell r="Q53">
            <v>6534.6700000000019</v>
          </cell>
        </row>
        <row r="54">
          <cell r="B54" t="str">
            <v>TOTAL INCOME</v>
          </cell>
          <cell r="E54">
            <v>-2568540.2400000002</v>
          </cell>
          <cell r="F54">
            <v>-2299251.09</v>
          </cell>
          <cell r="G54">
            <v>-3407337.98</v>
          </cell>
          <cell r="H54">
            <v>-4028609.29</v>
          </cell>
          <cell r="I54">
            <v>-2981842.22</v>
          </cell>
          <cell r="J54">
            <v>-2887878.2399999998</v>
          </cell>
          <cell r="K54">
            <v>-3024362.64</v>
          </cell>
          <cell r="L54">
            <v>-3115018.98</v>
          </cell>
          <cell r="M54">
            <v>-3226933.6900000004</v>
          </cell>
          <cell r="N54">
            <v>-3242870.95</v>
          </cell>
          <cell r="O54">
            <v>-2904582.53</v>
          </cell>
          <cell r="P54">
            <v>-2851977.9699999997</v>
          </cell>
          <cell r="Q54">
            <v>-36539205.82</v>
          </cell>
        </row>
        <row r="56">
          <cell r="B56" t="str">
            <v>BUSINESS PROMOTIONS'</v>
          </cell>
          <cell r="C56" t="str">
            <v>CDC_ACACCOUNTS</v>
          </cell>
          <cell r="D56" t="str">
            <v>CDC_ACACCOUNTS408001</v>
          </cell>
          <cell r="E56">
            <v>0</v>
          </cell>
          <cell r="F56">
            <v>0</v>
          </cell>
          <cell r="G56">
            <v>590</v>
          </cell>
          <cell r="H56">
            <v>0</v>
          </cell>
          <cell r="I56">
            <v>87.5</v>
          </cell>
          <cell r="J56">
            <v>0</v>
          </cell>
          <cell r="K56">
            <v>10854</v>
          </cell>
          <cell r="L56">
            <v>0</v>
          </cell>
          <cell r="M56">
            <v>0</v>
          </cell>
          <cell r="N56">
            <v>11130.16</v>
          </cell>
          <cell r="O56">
            <v>0</v>
          </cell>
          <cell r="P56">
            <v>0</v>
          </cell>
          <cell r="Q56">
            <v>22661.66</v>
          </cell>
        </row>
        <row r="57">
          <cell r="B57" t="str">
            <v>BUSINESS ADVERTISING</v>
          </cell>
          <cell r="C57" t="str">
            <v>CDC_ACACCOUNTS</v>
          </cell>
          <cell r="D57" t="str">
            <v>CDC_ACACCOUNTS402001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610.1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610.1</v>
          </cell>
        </row>
        <row r="58">
          <cell r="B58" t="str">
            <v>Business Promotions</v>
          </cell>
          <cell r="E58">
            <v>0</v>
          </cell>
          <cell r="F58">
            <v>0</v>
          </cell>
          <cell r="G58">
            <v>590</v>
          </cell>
          <cell r="H58">
            <v>0</v>
          </cell>
          <cell r="I58">
            <v>87.5</v>
          </cell>
          <cell r="J58">
            <v>0</v>
          </cell>
          <cell r="K58">
            <v>10854</v>
          </cell>
          <cell r="L58">
            <v>610.1</v>
          </cell>
          <cell r="M58">
            <v>0</v>
          </cell>
          <cell r="N58">
            <v>11130.16</v>
          </cell>
          <cell r="O58">
            <v>0</v>
          </cell>
          <cell r="P58">
            <v>0</v>
          </cell>
          <cell r="Q58">
            <v>23271.759999999998</v>
          </cell>
        </row>
        <row r="59">
          <cell r="B59" t="str">
            <v>DEPRECIATION - FURNITURE</v>
          </cell>
          <cell r="C59" t="str">
            <v>CDC_ACACCOUNTS</v>
          </cell>
          <cell r="D59" t="str">
            <v>CDC_ACACCOUNTS414001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DEPRECIATION - FURNITURE</v>
          </cell>
          <cell r="C60" t="str">
            <v>CDC_FX_PROFITS</v>
          </cell>
          <cell r="D60" t="str">
            <v>CDC_FX_PROFITS414001</v>
          </cell>
          <cell r="E60">
            <v>1185.83</v>
          </cell>
          <cell r="F60">
            <v>0</v>
          </cell>
          <cell r="G60">
            <v>2371.71</v>
          </cell>
          <cell r="H60">
            <v>0</v>
          </cell>
          <cell r="I60">
            <v>1185.8900000000001</v>
          </cell>
          <cell r="J60">
            <v>0</v>
          </cell>
          <cell r="K60">
            <v>1185.82</v>
          </cell>
          <cell r="L60">
            <v>2328.58</v>
          </cell>
          <cell r="M60">
            <v>1063.5899999999999</v>
          </cell>
          <cell r="N60">
            <v>1063.52</v>
          </cell>
          <cell r="O60">
            <v>1063.5899999999999</v>
          </cell>
          <cell r="P60">
            <v>0</v>
          </cell>
          <cell r="Q60">
            <v>11448.53</v>
          </cell>
        </row>
        <row r="61">
          <cell r="B61" t="str">
            <v>Depreciation</v>
          </cell>
          <cell r="E61">
            <v>1185.83</v>
          </cell>
          <cell r="F61">
            <v>0</v>
          </cell>
          <cell r="G61">
            <v>2371.71</v>
          </cell>
          <cell r="H61">
            <v>0</v>
          </cell>
          <cell r="I61">
            <v>1185.8900000000001</v>
          </cell>
          <cell r="J61">
            <v>0</v>
          </cell>
          <cell r="K61">
            <v>1185.82</v>
          </cell>
          <cell r="L61">
            <v>2328.58</v>
          </cell>
          <cell r="M61">
            <v>1063.5899999999999</v>
          </cell>
          <cell r="N61">
            <v>1063.52</v>
          </cell>
          <cell r="O61">
            <v>1063.5899999999999</v>
          </cell>
          <cell r="P61">
            <v>0</v>
          </cell>
          <cell r="Q61">
            <v>11448.53</v>
          </cell>
        </row>
        <row r="62">
          <cell r="B62" t="str">
            <v>ENTERTAINMENT ALLOWANCE</v>
          </cell>
          <cell r="C62" t="str">
            <v>CDC_ACACCOUNTS</v>
          </cell>
          <cell r="D62" t="str">
            <v>CDC_ACACCOUNTS426003</v>
          </cell>
          <cell r="E62">
            <v>624.99</v>
          </cell>
          <cell r="F62">
            <v>624.99</v>
          </cell>
          <cell r="G62">
            <v>624.99</v>
          </cell>
          <cell r="H62">
            <v>624.99</v>
          </cell>
          <cell r="I62">
            <v>624.99</v>
          </cell>
          <cell r="J62">
            <v>624.99</v>
          </cell>
          <cell r="K62">
            <v>624.99</v>
          </cell>
          <cell r="L62">
            <v>624.99</v>
          </cell>
          <cell r="M62">
            <v>416.66</v>
          </cell>
          <cell r="N62">
            <v>416.66</v>
          </cell>
          <cell r="O62">
            <v>416.66</v>
          </cell>
          <cell r="P62">
            <v>416.66</v>
          </cell>
          <cell r="Q62">
            <v>6666.56</v>
          </cell>
        </row>
        <row r="63">
          <cell r="B63" t="str">
            <v>MEDICAL AID CONTRIBUITIONS</v>
          </cell>
          <cell r="C63" t="str">
            <v>CDC_ACACCOUNTS</v>
          </cell>
          <cell r="D63" t="str">
            <v>CDC_ACACCOUNTS426011</v>
          </cell>
          <cell r="E63">
            <v>5169</v>
          </cell>
          <cell r="F63">
            <v>5169</v>
          </cell>
          <cell r="G63">
            <v>5169</v>
          </cell>
          <cell r="H63">
            <v>5169</v>
          </cell>
          <cell r="I63">
            <v>4505</v>
          </cell>
          <cell r="J63">
            <v>5119</v>
          </cell>
          <cell r="K63">
            <v>5119</v>
          </cell>
          <cell r="L63">
            <v>5119</v>
          </cell>
          <cell r="M63">
            <v>3395</v>
          </cell>
          <cell r="N63">
            <v>3395</v>
          </cell>
          <cell r="O63">
            <v>3395</v>
          </cell>
          <cell r="P63">
            <v>4152</v>
          </cell>
          <cell r="Q63">
            <v>54875</v>
          </cell>
        </row>
        <row r="64">
          <cell r="B64" t="str">
            <v>PENSION FUND CONTRIBUTIONS</v>
          </cell>
          <cell r="C64" t="str">
            <v>CDC_ACACCOUNTS</v>
          </cell>
          <cell r="D64" t="str">
            <v>CDC_ACACCOUNTS426014</v>
          </cell>
          <cell r="E64">
            <v>7149.73</v>
          </cell>
          <cell r="F64">
            <v>7643.79</v>
          </cell>
          <cell r="G64">
            <v>7643.79</v>
          </cell>
          <cell r="H64">
            <v>7643.79</v>
          </cell>
          <cell r="I64">
            <v>7179.38</v>
          </cell>
          <cell r="J64">
            <v>7123.57</v>
          </cell>
          <cell r="K64">
            <v>7123.57</v>
          </cell>
          <cell r="L64">
            <v>7123.57</v>
          </cell>
          <cell r="M64">
            <v>5329.54</v>
          </cell>
          <cell r="N64">
            <v>0</v>
          </cell>
          <cell r="O64">
            <v>0</v>
          </cell>
          <cell r="P64">
            <v>0</v>
          </cell>
          <cell r="Q64">
            <v>63960.73</v>
          </cell>
        </row>
        <row r="65">
          <cell r="B65" t="str">
            <v>SALARIES</v>
          </cell>
          <cell r="C65" t="str">
            <v>CDC_ACACCOUNTS</v>
          </cell>
          <cell r="D65" t="str">
            <v>CDC_ACACCOUNTS426015</v>
          </cell>
          <cell r="E65">
            <v>79269.570000000007</v>
          </cell>
          <cell r="F65">
            <v>87312.19</v>
          </cell>
          <cell r="G65">
            <v>87312.19</v>
          </cell>
          <cell r="H65">
            <v>87312.19</v>
          </cell>
          <cell r="I65">
            <v>78023.94</v>
          </cell>
          <cell r="J65">
            <v>77465.75</v>
          </cell>
          <cell r="K65">
            <v>77465.75</v>
          </cell>
          <cell r="L65">
            <v>77465.75</v>
          </cell>
          <cell r="M65">
            <v>59525.45</v>
          </cell>
          <cell r="N65">
            <v>59525.45</v>
          </cell>
          <cell r="O65">
            <v>59525.45</v>
          </cell>
          <cell r="P65">
            <v>68725.13</v>
          </cell>
          <cell r="Q65">
            <v>898928.81</v>
          </cell>
        </row>
        <row r="66">
          <cell r="B66" t="str">
            <v>SHARE OPTION COSTS</v>
          </cell>
          <cell r="C66" t="str">
            <v>CDC_ACACCOUNTS</v>
          </cell>
          <cell r="D66" t="str">
            <v>CDC_ACACCOUNTS426016</v>
          </cell>
          <cell r="E66">
            <v>1212</v>
          </cell>
          <cell r="F66">
            <v>1254</v>
          </cell>
          <cell r="G66">
            <v>1243</v>
          </cell>
          <cell r="H66">
            <v>1208</v>
          </cell>
          <cell r="I66">
            <v>0</v>
          </cell>
          <cell r="J66">
            <v>2447.17</v>
          </cell>
          <cell r="K66">
            <v>-3240.45</v>
          </cell>
          <cell r="L66">
            <v>1247.1300000000001</v>
          </cell>
          <cell r="M66">
            <v>1256.2</v>
          </cell>
          <cell r="N66">
            <v>-2594.83</v>
          </cell>
          <cell r="O66">
            <v>954</v>
          </cell>
          <cell r="P66">
            <v>923</v>
          </cell>
          <cell r="Q66">
            <v>5909.22</v>
          </cell>
        </row>
        <row r="67">
          <cell r="B67" t="str">
            <v>SHARE TRUST COSTS</v>
          </cell>
          <cell r="C67" t="str">
            <v>CDC_ACACCOUNTS</v>
          </cell>
          <cell r="D67" t="str">
            <v>CDC_ACACCOUNTS426017</v>
          </cell>
          <cell r="E67">
            <v>10894.23</v>
          </cell>
          <cell r="F67">
            <v>11078.46</v>
          </cell>
          <cell r="G67">
            <v>10881.73</v>
          </cell>
          <cell r="H67">
            <v>-10450.09</v>
          </cell>
          <cell r="I67">
            <v>10852.85</v>
          </cell>
          <cell r="J67">
            <v>11186.54</v>
          </cell>
          <cell r="K67">
            <v>11177.26</v>
          </cell>
          <cell r="L67">
            <v>10158.379999999999</v>
          </cell>
          <cell r="M67">
            <v>-1040.33</v>
          </cell>
          <cell r="N67">
            <v>11027.82</v>
          </cell>
          <cell r="O67">
            <v>11402.05</v>
          </cell>
          <cell r="P67">
            <v>11172</v>
          </cell>
          <cell r="Q67">
            <v>98340.9</v>
          </cell>
        </row>
        <row r="68">
          <cell r="B68" t="str">
            <v>TRAVEL ALLOWANCES</v>
          </cell>
          <cell r="C68" t="str">
            <v>CDC_ACACCOUNTS</v>
          </cell>
          <cell r="D68" t="str">
            <v>CDC_ACACCOUNTS426019</v>
          </cell>
          <cell r="E68">
            <v>12000</v>
          </cell>
          <cell r="F68">
            <v>13000</v>
          </cell>
          <cell r="G68">
            <v>13000</v>
          </cell>
          <cell r="H68">
            <v>13000</v>
          </cell>
          <cell r="I68">
            <v>13000</v>
          </cell>
          <cell r="J68">
            <v>13000</v>
          </cell>
          <cell r="K68">
            <v>13000</v>
          </cell>
          <cell r="L68">
            <v>13000</v>
          </cell>
          <cell r="M68">
            <v>10500</v>
          </cell>
          <cell r="N68">
            <v>10500</v>
          </cell>
          <cell r="O68">
            <v>10500</v>
          </cell>
          <cell r="P68">
            <v>10500</v>
          </cell>
          <cell r="Q68">
            <v>145000</v>
          </cell>
        </row>
        <row r="69">
          <cell r="B69" t="str">
            <v>LEAVE PAY</v>
          </cell>
          <cell r="C69" t="str">
            <v>CDC_ACACCOUNTS</v>
          </cell>
          <cell r="D69" t="str">
            <v>CDC_ACACCOUNTS426010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26680</v>
          </cell>
          <cell r="N69">
            <v>0</v>
          </cell>
          <cell r="O69">
            <v>0</v>
          </cell>
          <cell r="P69">
            <v>0</v>
          </cell>
          <cell r="Q69">
            <v>26680</v>
          </cell>
        </row>
        <row r="70">
          <cell r="B70" t="str">
            <v>OTHER PERSONNEL COSTS</v>
          </cell>
          <cell r="C70" t="str">
            <v>CDC_FX_PROFITS</v>
          </cell>
          <cell r="D70" t="str">
            <v>CDC_FX_PROFITS426013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690000</v>
          </cell>
          <cell r="N70">
            <v>0</v>
          </cell>
          <cell r="O70">
            <v>-690000</v>
          </cell>
          <cell r="P70">
            <v>0</v>
          </cell>
          <cell r="Q70">
            <v>0</v>
          </cell>
        </row>
        <row r="71">
          <cell r="B71" t="str">
            <v>OTHER PERSONNEL COSTS</v>
          </cell>
          <cell r="C71" t="str">
            <v>CDC_ACACCOUNTS</v>
          </cell>
          <cell r="D71" t="str">
            <v>CDC_ACACCOUNTS426013</v>
          </cell>
          <cell r="E71">
            <v>480.81</v>
          </cell>
          <cell r="F71">
            <v>2016.99</v>
          </cell>
          <cell r="G71">
            <v>0</v>
          </cell>
          <cell r="H71">
            <v>0</v>
          </cell>
          <cell r="I71">
            <v>237.51</v>
          </cell>
          <cell r="J71">
            <v>1380.95</v>
          </cell>
          <cell r="K71">
            <v>758.03</v>
          </cell>
          <cell r="L71">
            <v>293.93</v>
          </cell>
          <cell r="M71">
            <v>279.37</v>
          </cell>
          <cell r="N71">
            <v>1074.5</v>
          </cell>
          <cell r="O71">
            <v>1578039.67</v>
          </cell>
          <cell r="P71">
            <v>75322.880000000005</v>
          </cell>
          <cell r="Q71">
            <v>1659884.64</v>
          </cell>
        </row>
        <row r="72">
          <cell r="B72" t="str">
            <v>SKILLS DEVELOPMENT LEVY</v>
          </cell>
          <cell r="C72" t="str">
            <v>CDC_ACACCOUNTS</v>
          </cell>
          <cell r="D72" t="str">
            <v>CDC_ACACCOUNTS426022</v>
          </cell>
          <cell r="E72">
            <v>0</v>
          </cell>
          <cell r="F72">
            <v>0</v>
          </cell>
          <cell r="G72">
            <v>450.33</v>
          </cell>
          <cell r="H72">
            <v>450.33</v>
          </cell>
          <cell r="I72">
            <v>406.14</v>
          </cell>
          <cell r="J72">
            <v>404.86</v>
          </cell>
          <cell r="K72">
            <v>1690.32</v>
          </cell>
          <cell r="L72">
            <v>404.86</v>
          </cell>
          <cell r="M72">
            <v>652.79</v>
          </cell>
          <cell r="N72">
            <v>621.17999999999995</v>
          </cell>
          <cell r="O72">
            <v>621.17999999999995</v>
          </cell>
          <cell r="P72">
            <v>3409.69</v>
          </cell>
          <cell r="Q72">
            <v>9111.68</v>
          </cell>
        </row>
        <row r="73">
          <cell r="B73" t="str">
            <v>VEHICLE COSTS - SUNDRY</v>
          </cell>
          <cell r="C73" t="str">
            <v>CDC_ACACCOUNTS</v>
          </cell>
          <cell r="D73" t="str">
            <v>CDC_ACACCOUNTS448001</v>
          </cell>
          <cell r="E73">
            <v>0</v>
          </cell>
          <cell r="F73">
            <v>72.84</v>
          </cell>
          <cell r="G73">
            <v>0</v>
          </cell>
          <cell r="H73">
            <v>303.25</v>
          </cell>
          <cell r="I73">
            <v>191.81</v>
          </cell>
          <cell r="J73">
            <v>217.68</v>
          </cell>
          <cell r="K73">
            <v>105.8</v>
          </cell>
          <cell r="L73">
            <v>111.5</v>
          </cell>
          <cell r="M73">
            <v>155</v>
          </cell>
          <cell r="N73">
            <v>0</v>
          </cell>
          <cell r="O73">
            <v>205</v>
          </cell>
          <cell r="P73">
            <v>26.13</v>
          </cell>
          <cell r="Q73">
            <v>1389.01</v>
          </cell>
        </row>
        <row r="74">
          <cell r="B74" t="str">
            <v>Staff Costs</v>
          </cell>
          <cell r="E74">
            <v>116800.33</v>
          </cell>
          <cell r="F74">
            <v>128172.26</v>
          </cell>
          <cell r="G74">
            <v>126325.03</v>
          </cell>
          <cell r="H74">
            <v>105261.46</v>
          </cell>
          <cell r="I74">
            <v>115021.62</v>
          </cell>
          <cell r="J74">
            <v>118970.50999999998</v>
          </cell>
          <cell r="K74">
            <v>113824.27</v>
          </cell>
          <cell r="L74">
            <v>115549.11</v>
          </cell>
          <cell r="M74">
            <v>797149.68</v>
          </cell>
          <cell r="N74">
            <v>83965.78</v>
          </cell>
          <cell r="O74">
            <v>975059.01</v>
          </cell>
          <cell r="P74">
            <v>174647.49000000002</v>
          </cell>
          <cell r="Q74">
            <v>2970746.55</v>
          </cell>
        </row>
        <row r="75">
          <cell r="B75" t="str">
            <v>BANK CHARGES</v>
          </cell>
          <cell r="C75" t="str">
            <v>CDC_ACACCOUNTS</v>
          </cell>
          <cell r="D75" t="str">
            <v>CDC_ACACCOUNTS406001</v>
          </cell>
          <cell r="E75">
            <v>0</v>
          </cell>
          <cell r="F75">
            <v>0</v>
          </cell>
          <cell r="G75">
            <v>0</v>
          </cell>
          <cell r="H75">
            <v>240.72</v>
          </cell>
          <cell r="I75">
            <v>15</v>
          </cell>
          <cell r="J75">
            <v>24.28</v>
          </cell>
          <cell r="K75">
            <v>0</v>
          </cell>
          <cell r="L75">
            <v>0</v>
          </cell>
          <cell r="M75">
            <v>45.69</v>
          </cell>
          <cell r="N75">
            <v>100</v>
          </cell>
          <cell r="O75">
            <v>140.47999999999999</v>
          </cell>
          <cell r="P75">
            <v>13.88</v>
          </cell>
          <cell r="Q75">
            <v>580.04999999999995</v>
          </cell>
        </row>
        <row r="76">
          <cell r="B76" t="str">
            <v>ENTERTAINMENT COSTS</v>
          </cell>
          <cell r="C76" t="str">
            <v>CDC_ACACCOUNTS</v>
          </cell>
          <cell r="D76" t="str">
            <v>CDC_ACACCOUNTS418001</v>
          </cell>
          <cell r="E76">
            <v>15545.47</v>
          </cell>
          <cell r="F76">
            <v>882.74</v>
          </cell>
          <cell r="G76">
            <v>344.7</v>
          </cell>
          <cell r="H76">
            <v>3070.21</v>
          </cell>
          <cell r="I76">
            <v>1646.18</v>
          </cell>
          <cell r="J76">
            <v>2200.98</v>
          </cell>
          <cell r="K76">
            <v>1221.3800000000001</v>
          </cell>
          <cell r="L76">
            <v>72</v>
          </cell>
          <cell r="M76">
            <v>337.89</v>
          </cell>
          <cell r="N76">
            <v>350</v>
          </cell>
          <cell r="O76">
            <v>770.63</v>
          </cell>
          <cell r="P76">
            <v>475</v>
          </cell>
          <cell r="Q76">
            <v>26917.18</v>
          </cell>
        </row>
        <row r="77">
          <cell r="B77" t="str">
            <v>OFFICE REPAIRS - FIXED ASSETS (FFA)</v>
          </cell>
          <cell r="C77" t="str">
            <v>CDC_ACACCOUNTS</v>
          </cell>
          <cell r="D77" t="str">
            <v>CDC_ACACCOUNTS424001</v>
          </cell>
          <cell r="E77">
            <v>39.83</v>
          </cell>
          <cell r="F77">
            <v>962.05</v>
          </cell>
          <cell r="G77">
            <v>49.6</v>
          </cell>
          <cell r="H77">
            <v>0</v>
          </cell>
          <cell r="I77">
            <v>3842.13</v>
          </cell>
          <cell r="J77">
            <v>50.88</v>
          </cell>
          <cell r="K77">
            <v>61.92</v>
          </cell>
          <cell r="L77">
            <v>483.61</v>
          </cell>
          <cell r="M77">
            <v>0</v>
          </cell>
          <cell r="N77">
            <v>127.2</v>
          </cell>
          <cell r="O77">
            <v>175</v>
          </cell>
          <cell r="P77">
            <v>731.98</v>
          </cell>
          <cell r="Q77">
            <v>6524.2</v>
          </cell>
        </row>
        <row r="78">
          <cell r="B78" t="str">
            <v>FUNCTIONS &amp; REFRESHMENTS (ALL DEPARTMENTS)</v>
          </cell>
          <cell r="C78" t="str">
            <v>CDC_ACACCOUNTS</v>
          </cell>
          <cell r="D78" t="str">
            <v>CDC_ACACCOUNTS426004</v>
          </cell>
          <cell r="E78">
            <v>0</v>
          </cell>
          <cell r="F78">
            <v>1377.06</v>
          </cell>
          <cell r="G78">
            <v>124.6</v>
          </cell>
          <cell r="H78">
            <v>2770.65</v>
          </cell>
          <cell r="I78">
            <v>5605.17</v>
          </cell>
          <cell r="J78">
            <v>2823.27</v>
          </cell>
          <cell r="K78">
            <v>5924.33</v>
          </cell>
          <cell r="L78">
            <v>617.77</v>
          </cell>
          <cell r="M78">
            <v>8271.35</v>
          </cell>
          <cell r="N78">
            <v>439.97</v>
          </cell>
          <cell r="O78">
            <v>1487.94</v>
          </cell>
          <cell r="P78">
            <v>-1238.97</v>
          </cell>
          <cell r="Q78">
            <v>28203.14</v>
          </cell>
        </row>
        <row r="79">
          <cell r="B79" t="str">
            <v>TRAINING AND DEVELOPMENT</v>
          </cell>
          <cell r="C79" t="str">
            <v>CDC_ACACCOUNTS</v>
          </cell>
          <cell r="D79" t="str">
            <v>CDC_ACACCOUNTS426018</v>
          </cell>
          <cell r="E79">
            <v>0</v>
          </cell>
          <cell r="F79">
            <v>1073</v>
          </cell>
          <cell r="G79">
            <v>0</v>
          </cell>
          <cell r="H79">
            <v>6150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-3591.43</v>
          </cell>
          <cell r="Q79">
            <v>3631.57</v>
          </cell>
        </row>
        <row r="80">
          <cell r="B80" t="str">
            <v>PROVIDENT FUND</v>
          </cell>
          <cell r="C80" t="str">
            <v>CDC_ACACCOUNTS</v>
          </cell>
          <cell r="D80" t="str">
            <v>CDC_ACACCOUNTS426021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5329.54</v>
          </cell>
          <cell r="O80">
            <v>5329.54</v>
          </cell>
          <cell r="P80">
            <v>5789.52</v>
          </cell>
          <cell r="Q80">
            <v>16448.599999999999</v>
          </cell>
        </row>
        <row r="81">
          <cell r="B81" t="str">
            <v>FUNCTIONS &amp; REFRESHMENTS (QUE)</v>
          </cell>
          <cell r="C81" t="str">
            <v>CDC_ACACCOUNTS</v>
          </cell>
          <cell r="D81" t="str">
            <v>CDC_ACACCOUNTS426101</v>
          </cell>
          <cell r="E81">
            <v>0</v>
          </cell>
          <cell r="F81">
            <v>0</v>
          </cell>
          <cell r="G81">
            <v>0</v>
          </cell>
          <cell r="H81">
            <v>860.51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860.51</v>
          </cell>
        </row>
        <row r="82">
          <cell r="B82" t="str">
            <v>PRINTING &amp; STATIONERY</v>
          </cell>
          <cell r="C82" t="str">
            <v>CDC_ACACCOUNTS</v>
          </cell>
          <cell r="D82" t="str">
            <v>CDC_ACACCOUNTS430001</v>
          </cell>
          <cell r="E82">
            <v>0</v>
          </cell>
          <cell r="F82">
            <v>1657.13</v>
          </cell>
          <cell r="G82">
            <v>791.82</v>
          </cell>
          <cell r="H82">
            <v>205.38</v>
          </cell>
          <cell r="I82">
            <v>754.62</v>
          </cell>
          <cell r="J82">
            <v>923.88</v>
          </cell>
          <cell r="K82">
            <v>2817.22</v>
          </cell>
          <cell r="L82">
            <v>343.25</v>
          </cell>
          <cell r="M82">
            <v>960.37</v>
          </cell>
          <cell r="N82">
            <v>5375.78</v>
          </cell>
          <cell r="O82">
            <v>2724.12</v>
          </cell>
          <cell r="P82">
            <v>2286.39</v>
          </cell>
          <cell r="Q82">
            <v>18839.96</v>
          </cell>
        </row>
        <row r="83">
          <cell r="B83" t="str">
            <v>PHOTOCOPYING</v>
          </cell>
          <cell r="C83" t="str">
            <v>CDC_ACACCOUNTS</v>
          </cell>
          <cell r="D83" t="str">
            <v>CDC_ACACCOUNTS430002</v>
          </cell>
          <cell r="E83">
            <v>343.34</v>
          </cell>
          <cell r="F83">
            <v>1124.24</v>
          </cell>
          <cell r="G83">
            <v>729.89</v>
          </cell>
          <cell r="H83">
            <v>50.85</v>
          </cell>
          <cell r="I83">
            <v>62.1</v>
          </cell>
          <cell r="J83">
            <v>81.45</v>
          </cell>
          <cell r="K83">
            <v>222.75</v>
          </cell>
          <cell r="L83">
            <v>52.2</v>
          </cell>
          <cell r="M83">
            <v>107.1</v>
          </cell>
          <cell r="N83">
            <v>107</v>
          </cell>
          <cell r="O83">
            <v>120.6</v>
          </cell>
          <cell r="P83">
            <v>72.45</v>
          </cell>
          <cell r="Q83">
            <v>3073.97</v>
          </cell>
        </row>
        <row r="84">
          <cell r="B84" t="str">
            <v>PROFESSIONAL FEES</v>
          </cell>
          <cell r="C84" t="str">
            <v>CDC_ACACCOUNTS</v>
          </cell>
          <cell r="D84" t="str">
            <v>CDC_ACACCOUNTS432001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657.03</v>
          </cell>
          <cell r="P84">
            <v>989.22</v>
          </cell>
          <cell r="Q84">
            <v>1646.25</v>
          </cell>
        </row>
        <row r="85">
          <cell r="B85" t="str">
            <v>BRANCH OFFICE RENTAL</v>
          </cell>
          <cell r="C85" t="str">
            <v>CDC_ACACCOUNTS</v>
          </cell>
          <cell r="D85" t="str">
            <v>CDC_ACACCOUNTS434001</v>
          </cell>
          <cell r="E85">
            <v>16000</v>
          </cell>
          <cell r="F85">
            <v>14346.27</v>
          </cell>
          <cell r="G85">
            <v>0</v>
          </cell>
          <cell r="H85">
            <v>14872</v>
          </cell>
          <cell r="I85">
            <v>27275.53</v>
          </cell>
          <cell r="J85">
            <v>12975.68</v>
          </cell>
          <cell r="K85">
            <v>12900.58</v>
          </cell>
          <cell r="L85">
            <v>0</v>
          </cell>
          <cell r="M85">
            <v>31437.52</v>
          </cell>
          <cell r="N85">
            <v>0</v>
          </cell>
          <cell r="O85">
            <v>0</v>
          </cell>
          <cell r="P85">
            <v>46407.17</v>
          </cell>
          <cell r="Q85">
            <v>176214.75</v>
          </cell>
        </row>
        <row r="86">
          <cell r="B86" t="str">
            <v>EQUIPMENT RENTAL</v>
          </cell>
          <cell r="C86" t="str">
            <v>CDC_ACACCOUNTS</v>
          </cell>
          <cell r="D86" t="str">
            <v>CDC_ACACCOUNTS434002</v>
          </cell>
          <cell r="E86">
            <v>0</v>
          </cell>
          <cell r="F86">
            <v>177.81</v>
          </cell>
          <cell r="G86">
            <v>0</v>
          </cell>
          <cell r="H86">
            <v>0</v>
          </cell>
          <cell r="I86">
            <v>125.78</v>
          </cell>
          <cell r="J86">
            <v>128.69</v>
          </cell>
          <cell r="K86">
            <v>127.11</v>
          </cell>
          <cell r="L86">
            <v>106.55</v>
          </cell>
          <cell r="M86">
            <v>0</v>
          </cell>
          <cell r="N86">
            <v>836.22</v>
          </cell>
          <cell r="O86">
            <v>0</v>
          </cell>
          <cell r="P86">
            <v>1728.66</v>
          </cell>
          <cell r="Q86">
            <v>3230.82</v>
          </cell>
        </row>
        <row r="87">
          <cell r="B87" t="str">
            <v>RSC LEVIES</v>
          </cell>
          <cell r="C87" t="str">
            <v>CDC_ACACCOUNTS</v>
          </cell>
          <cell r="D87" t="str">
            <v>CDC_ACACCOUNTS436001</v>
          </cell>
          <cell r="E87">
            <v>432</v>
          </cell>
          <cell r="F87">
            <v>345.91</v>
          </cell>
          <cell r="G87">
            <v>0</v>
          </cell>
          <cell r="H87">
            <v>-432</v>
          </cell>
          <cell r="I87">
            <v>0</v>
          </cell>
          <cell r="J87">
            <v>0</v>
          </cell>
          <cell r="K87">
            <v>963.08</v>
          </cell>
          <cell r="L87">
            <v>3183.05</v>
          </cell>
          <cell r="M87">
            <v>330.93</v>
          </cell>
          <cell r="N87">
            <v>2056.2600000000002</v>
          </cell>
          <cell r="O87">
            <v>8192.7999999999993</v>
          </cell>
          <cell r="P87">
            <v>5429.87</v>
          </cell>
          <cell r="Q87">
            <v>20501.900000000001</v>
          </cell>
        </row>
        <row r="88">
          <cell r="B88" t="str">
            <v>COMPUTER REPAIRS AND UPGRADES</v>
          </cell>
          <cell r="C88" t="str">
            <v>CDC_ACACCOUNTS</v>
          </cell>
          <cell r="D88" t="str">
            <v>CDC_ACACCOUNTS438001</v>
          </cell>
          <cell r="E88">
            <v>0</v>
          </cell>
          <cell r="F88">
            <v>586.37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531.07000000000005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1117.44</v>
          </cell>
        </row>
        <row r="89">
          <cell r="B89" t="str">
            <v>COMPUTER SPARES</v>
          </cell>
          <cell r="C89" t="str">
            <v>CDC_ACACCOUNTS</v>
          </cell>
          <cell r="D89" t="str">
            <v>CDC_ACACCOUNTS438003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B90" t="str">
            <v>COMPUTER OTHER</v>
          </cell>
          <cell r="C90" t="str">
            <v>CDC_ACACCOUNTS</v>
          </cell>
          <cell r="D90" t="str">
            <v>CDC_ACACCOUNTS438005</v>
          </cell>
          <cell r="E90">
            <v>586.70000000000005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586.70000000000005</v>
          </cell>
        </row>
        <row r="91">
          <cell r="B91" t="str">
            <v>COMPUTER MAINTANCE HARDWARE</v>
          </cell>
          <cell r="C91" t="str">
            <v>CDC_ACACCOUNTS</v>
          </cell>
          <cell r="D91" t="str">
            <v>CDC_ACACCOUNTS438006</v>
          </cell>
          <cell r="E91">
            <v>0</v>
          </cell>
          <cell r="F91">
            <v>4693.62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4693.62</v>
          </cell>
        </row>
        <row r="92">
          <cell r="B92" t="str">
            <v>COMPUTER INFORMATION SERVICES</v>
          </cell>
          <cell r="C92" t="str">
            <v>CDC_ACACCOUNTS</v>
          </cell>
          <cell r="D92" t="str">
            <v>CDC_ACACCOUNTS438008</v>
          </cell>
          <cell r="E92">
            <v>35000</v>
          </cell>
          <cell r="F92">
            <v>53248.959999999999</v>
          </cell>
          <cell r="G92">
            <v>0</v>
          </cell>
          <cell r="H92">
            <v>0</v>
          </cell>
          <cell r="I92">
            <v>91606.95</v>
          </cell>
          <cell r="J92">
            <v>0</v>
          </cell>
          <cell r="K92">
            <v>0</v>
          </cell>
          <cell r="L92">
            <v>94837.93</v>
          </cell>
          <cell r="M92">
            <v>0</v>
          </cell>
          <cell r="N92">
            <v>0</v>
          </cell>
          <cell r="O92">
            <v>115396.9</v>
          </cell>
          <cell r="P92">
            <v>0</v>
          </cell>
          <cell r="Q92">
            <v>390090.74</v>
          </cell>
        </row>
        <row r="93">
          <cell r="B93" t="str">
            <v>BOOKS AND PUBLICATIONS</v>
          </cell>
          <cell r="C93" t="str">
            <v>CDC_ACACCOUNTS</v>
          </cell>
          <cell r="D93" t="str">
            <v>CDC_ACACCOUNTS440001</v>
          </cell>
          <cell r="E93">
            <v>0</v>
          </cell>
          <cell r="F93">
            <v>831.22</v>
          </cell>
          <cell r="G93">
            <v>0</v>
          </cell>
          <cell r="H93">
            <v>0</v>
          </cell>
          <cell r="I93">
            <v>0</v>
          </cell>
          <cell r="J93">
            <v>541.91</v>
          </cell>
          <cell r="K93">
            <v>202.8</v>
          </cell>
          <cell r="L93">
            <v>0</v>
          </cell>
          <cell r="M93">
            <v>0</v>
          </cell>
          <cell r="N93">
            <v>1091.05</v>
          </cell>
          <cell r="O93">
            <v>0</v>
          </cell>
          <cell r="P93">
            <v>0</v>
          </cell>
          <cell r="Q93">
            <v>2666.98</v>
          </cell>
        </row>
        <row r="94">
          <cell r="B94" t="str">
            <v>OFFICE REQUIREMENTS</v>
          </cell>
          <cell r="C94" t="str">
            <v>CDC_ACACCOUNTS</v>
          </cell>
          <cell r="D94" t="str">
            <v>CDC_ACACCOUNTS442006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39.28</v>
          </cell>
          <cell r="K94">
            <v>0</v>
          </cell>
          <cell r="L94">
            <v>652.08000000000004</v>
          </cell>
          <cell r="M94">
            <v>-652.08000000000004</v>
          </cell>
          <cell r="N94">
            <v>0</v>
          </cell>
          <cell r="O94">
            <v>0</v>
          </cell>
          <cell r="P94">
            <v>0</v>
          </cell>
          <cell r="Q94">
            <v>39.28</v>
          </cell>
        </row>
        <row r="95">
          <cell r="B95" t="str">
            <v>OTHER SUNDRY EXPENSES</v>
          </cell>
          <cell r="C95" t="str">
            <v>CDC_ACACCOUNTS</v>
          </cell>
          <cell r="D95" t="str">
            <v>CDC_ACACCOUNTS442007</v>
          </cell>
          <cell r="E95">
            <v>0</v>
          </cell>
          <cell r="F95">
            <v>96.49</v>
          </cell>
          <cell r="G95">
            <v>0</v>
          </cell>
          <cell r="H95">
            <v>249.16</v>
          </cell>
          <cell r="I95">
            <v>458.19</v>
          </cell>
          <cell r="J95">
            <v>14.47</v>
          </cell>
          <cell r="K95">
            <v>0</v>
          </cell>
          <cell r="L95">
            <v>193.54</v>
          </cell>
          <cell r="M95">
            <v>0</v>
          </cell>
          <cell r="N95">
            <v>4731.18</v>
          </cell>
          <cell r="O95">
            <v>0</v>
          </cell>
          <cell r="P95">
            <v>530</v>
          </cell>
          <cell r="Q95">
            <v>6273.03</v>
          </cell>
        </row>
        <row r="96">
          <cell r="B96" t="str">
            <v>POSTAGE</v>
          </cell>
          <cell r="C96" t="str">
            <v>CDC_ACACCOUNTS</v>
          </cell>
          <cell r="D96" t="str">
            <v>CDC_ACACCOUNTS442008</v>
          </cell>
          <cell r="E96">
            <v>36.299999999999997</v>
          </cell>
          <cell r="F96">
            <v>0</v>
          </cell>
          <cell r="G96">
            <v>0</v>
          </cell>
          <cell r="H96">
            <v>319.95999999999998</v>
          </cell>
          <cell r="I96">
            <v>677.64</v>
          </cell>
          <cell r="J96">
            <v>37.4</v>
          </cell>
          <cell r="K96">
            <v>356.25</v>
          </cell>
          <cell r="L96">
            <v>37.4</v>
          </cell>
          <cell r="M96">
            <v>37.4</v>
          </cell>
          <cell r="N96">
            <v>389.1</v>
          </cell>
          <cell r="O96">
            <v>1427.88</v>
          </cell>
          <cell r="P96">
            <v>317.31</v>
          </cell>
          <cell r="Q96">
            <v>3636.64</v>
          </cell>
        </row>
        <row r="97">
          <cell r="B97" t="str">
            <v>FAX COSTS</v>
          </cell>
          <cell r="C97" t="str">
            <v>CDC_ACACCOUNTS</v>
          </cell>
          <cell r="D97" t="str">
            <v>CDC_ACACCOUNTS444001</v>
          </cell>
          <cell r="E97">
            <v>0</v>
          </cell>
          <cell r="F97">
            <v>0</v>
          </cell>
          <cell r="G97">
            <v>0</v>
          </cell>
          <cell r="H97">
            <v>295.91000000000003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295.91000000000003</v>
          </cell>
        </row>
        <row r="98">
          <cell r="B98" t="str">
            <v>TELEPHONE COSTS</v>
          </cell>
          <cell r="C98" t="str">
            <v>CDC_ACACCOUNTS</v>
          </cell>
          <cell r="D98" t="str">
            <v>CDC_ACACCOUNTS444002</v>
          </cell>
          <cell r="E98">
            <v>11104.27</v>
          </cell>
          <cell r="F98">
            <v>20190.38</v>
          </cell>
          <cell r="G98">
            <v>13765.11</v>
          </cell>
          <cell r="H98">
            <v>20564.060000000001</v>
          </cell>
          <cell r="I98">
            <v>10099.64</v>
          </cell>
          <cell r="J98">
            <v>13395.21</v>
          </cell>
          <cell r="K98">
            <v>12121.95</v>
          </cell>
          <cell r="L98">
            <v>12737.63</v>
          </cell>
          <cell r="M98">
            <v>16392.03</v>
          </cell>
          <cell r="N98">
            <v>14167.72</v>
          </cell>
          <cell r="O98">
            <v>16262.75</v>
          </cell>
          <cell r="P98">
            <v>13469.56</v>
          </cell>
          <cell r="Q98">
            <v>174270.31</v>
          </cell>
        </row>
        <row r="99">
          <cell r="B99" t="str">
            <v>TELEPHONE REPAIRS</v>
          </cell>
          <cell r="C99" t="str">
            <v>CDC_ACACCOUNTS</v>
          </cell>
          <cell r="D99" t="str">
            <v>CDC_ACACCOUNTS444004</v>
          </cell>
          <cell r="E99">
            <v>0</v>
          </cell>
          <cell r="F99">
            <v>2026.88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2026.88</v>
          </cell>
        </row>
        <row r="100">
          <cell r="B100" t="str">
            <v>LOCAL TRAVEL</v>
          </cell>
          <cell r="C100" t="str">
            <v>CDC_ACACCOUNTS</v>
          </cell>
          <cell r="D100" t="str">
            <v>CDC_ACACCOUNTS446001</v>
          </cell>
          <cell r="E100">
            <v>2488.44</v>
          </cell>
          <cell r="F100">
            <v>3079.76</v>
          </cell>
          <cell r="G100">
            <v>0</v>
          </cell>
          <cell r="H100">
            <v>4188</v>
          </cell>
          <cell r="I100">
            <v>2533.77</v>
          </cell>
          <cell r="J100">
            <v>0</v>
          </cell>
          <cell r="K100">
            <v>1366.4</v>
          </cell>
          <cell r="L100">
            <v>0</v>
          </cell>
          <cell r="M100">
            <v>1830.3</v>
          </cell>
          <cell r="N100">
            <v>0</v>
          </cell>
          <cell r="O100">
            <v>384.09</v>
          </cell>
          <cell r="P100">
            <v>4883.09</v>
          </cell>
          <cell r="Q100">
            <v>20753.849999999999</v>
          </cell>
        </row>
        <row r="101">
          <cell r="B101" t="str">
            <v>UNCLAIMABLE VAT INPUT</v>
          </cell>
          <cell r="C101" t="str">
            <v>CDC_ACACCOUNTS</v>
          </cell>
          <cell r="D101" t="str">
            <v>CDC_ACACCOUNTS550006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318.23</v>
          </cell>
          <cell r="M101">
            <v>33.11</v>
          </cell>
          <cell r="N101">
            <v>172.61</v>
          </cell>
          <cell r="O101">
            <v>819.64</v>
          </cell>
          <cell r="P101">
            <v>543.23</v>
          </cell>
          <cell r="Q101">
            <v>1886.82</v>
          </cell>
        </row>
        <row r="102">
          <cell r="B102" t="str">
            <v>SYSTEMS SUPPORT (CLOSED)</v>
          </cell>
          <cell r="C102" t="str">
            <v>CDC_ACACCOUNTS</v>
          </cell>
          <cell r="D102" t="str">
            <v>CDC_ACACCOUNTS710001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SYSTEMS DEVELOPMENT (CLOSED)</v>
          </cell>
          <cell r="C103" t="str">
            <v>CDC_ACACCOUNTS</v>
          </cell>
          <cell r="D103" t="str">
            <v>CDC_ACACCOUNTS710002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HUMAN RESOURCES (CLOSED)</v>
          </cell>
          <cell r="C104" t="str">
            <v>CDC_ACACCOUNTS</v>
          </cell>
          <cell r="D104" t="str">
            <v>CDC_ACACCOUNTS730001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ADMINISTRATION (CLOSED)</v>
          </cell>
          <cell r="C105" t="str">
            <v>CDC_ACACCOUNTS</v>
          </cell>
          <cell r="D105" t="str">
            <v>CDC_ACACCOUNTS730002</v>
          </cell>
          <cell r="E105">
            <v>638.92999999999995</v>
          </cell>
          <cell r="F105">
            <v>-638.92999999999995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B106" t="str">
            <v>TECHNOLOGY - FACILITIES/SUPPORT (EXTERNAL)</v>
          </cell>
          <cell r="C106" t="str">
            <v>CDC_ACACCOUNTS</v>
          </cell>
          <cell r="D106" t="str">
            <v>CDC_ACACCOUNTS762002</v>
          </cell>
          <cell r="E106">
            <v>24635</v>
          </cell>
          <cell r="F106">
            <v>24635</v>
          </cell>
          <cell r="G106">
            <v>24635</v>
          </cell>
          <cell r="H106">
            <v>24635</v>
          </cell>
          <cell r="I106">
            <v>24635</v>
          </cell>
          <cell r="J106">
            <v>24635</v>
          </cell>
          <cell r="K106">
            <v>24635</v>
          </cell>
          <cell r="L106">
            <v>19253</v>
          </cell>
          <cell r="M106">
            <v>19253</v>
          </cell>
          <cell r="N106">
            <v>19253</v>
          </cell>
          <cell r="O106">
            <v>19253</v>
          </cell>
          <cell r="P106">
            <v>19253</v>
          </cell>
          <cell r="Q106">
            <v>268710</v>
          </cell>
        </row>
        <row r="107">
          <cell r="B107" t="str">
            <v>HUMAN RESOURCES (INTERNAL RECOVERY)</v>
          </cell>
          <cell r="C107" t="str">
            <v>CDC_ACACCOUNTS</v>
          </cell>
          <cell r="D107" t="str">
            <v>CDC_ACACCOUNTS771001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11873.67</v>
          </cell>
          <cell r="L107">
            <v>-1807.64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10066.030000000001</v>
          </cell>
        </row>
        <row r="108">
          <cell r="B108" t="str">
            <v>FURNITURE (INTERNAL RECOVERY)</v>
          </cell>
          <cell r="C108" t="str">
            <v>CDC_ACACCOUNTS</v>
          </cell>
          <cell r="D108" t="str">
            <v>CDC_ACACCOUNTS771004</v>
          </cell>
          <cell r="E108">
            <v>0</v>
          </cell>
          <cell r="F108">
            <v>1971.66</v>
          </cell>
          <cell r="G108">
            <v>0</v>
          </cell>
          <cell r="H108">
            <v>-1971.66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OFFICE EQUIPMENT (INTERNAL RECOVERY)</v>
          </cell>
          <cell r="C109" t="str">
            <v>CDC_ACACCOUNTS</v>
          </cell>
          <cell r="D109" t="str">
            <v>CDC_ACACCOUNTS771007</v>
          </cell>
          <cell r="E109">
            <v>0</v>
          </cell>
          <cell r="F109">
            <v>86.1</v>
          </cell>
          <cell r="G109">
            <v>0</v>
          </cell>
          <cell r="H109">
            <v>-86.1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HUMAN RESOURCES - CHARGE (EXTERNAL RECOVERY)</v>
          </cell>
          <cell r="C110" t="str">
            <v>CDC_ACACCOUNTS</v>
          </cell>
          <cell r="D110" t="str">
            <v>CDC_ACACCOUNTS772001</v>
          </cell>
          <cell r="E110">
            <v>4175</v>
          </cell>
          <cell r="F110">
            <v>-461.32</v>
          </cell>
          <cell r="G110">
            <v>2365.12</v>
          </cell>
          <cell r="H110">
            <v>575.32000000000005</v>
          </cell>
          <cell r="I110">
            <v>0</v>
          </cell>
          <cell r="J110">
            <v>3154.94</v>
          </cell>
          <cell r="K110">
            <v>-7107.89</v>
          </cell>
          <cell r="L110">
            <v>2624.02</v>
          </cell>
          <cell r="M110">
            <v>440.61</v>
          </cell>
          <cell r="N110">
            <v>1447.43</v>
          </cell>
          <cell r="O110">
            <v>2631.01</v>
          </cell>
          <cell r="P110">
            <v>534.04</v>
          </cell>
          <cell r="Q110">
            <v>10378.280000000001</v>
          </cell>
        </row>
        <row r="111">
          <cell r="B111" t="str">
            <v>ADMINISTRATION - CHARGE (EXTERNAL RECOVERY)</v>
          </cell>
          <cell r="C111" t="str">
            <v>CDC_ACACCOUNTS</v>
          </cell>
          <cell r="D111" t="str">
            <v>CDC_ACACCOUNTS772002</v>
          </cell>
          <cell r="E111">
            <v>0</v>
          </cell>
          <cell r="F111">
            <v>1565.17</v>
          </cell>
          <cell r="G111">
            <v>889.1</v>
          </cell>
          <cell r="H111">
            <v>571</v>
          </cell>
          <cell r="I111">
            <v>825.67</v>
          </cell>
          <cell r="J111">
            <v>869.56</v>
          </cell>
          <cell r="K111">
            <v>-1.34</v>
          </cell>
          <cell r="L111">
            <v>747.8</v>
          </cell>
          <cell r="M111">
            <v>702.52</v>
          </cell>
          <cell r="N111">
            <v>667.94</v>
          </cell>
          <cell r="O111">
            <v>-143.85</v>
          </cell>
          <cell r="P111">
            <v>884.77</v>
          </cell>
          <cell r="Q111">
            <v>7578.34</v>
          </cell>
        </row>
        <row r="112">
          <cell r="B112" t="str">
            <v>FURNITURE (EXTERNAL RECOVERY)</v>
          </cell>
          <cell r="C112" t="str">
            <v>CDC_ACACCOUNTS</v>
          </cell>
          <cell r="D112" t="str">
            <v>CDC_ACACCOUNTS772004</v>
          </cell>
          <cell r="E112">
            <v>6703.53</v>
          </cell>
          <cell r="F112">
            <v>8150.25</v>
          </cell>
          <cell r="G112">
            <v>1378.49</v>
          </cell>
          <cell r="H112">
            <v>-2782.31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13449.96</v>
          </cell>
        </row>
        <row r="113">
          <cell r="B113" t="str">
            <v>MESSENGERS (EXTERNAL RECOVERY)</v>
          </cell>
          <cell r="C113" t="str">
            <v>CDC_ACACCOUNTS</v>
          </cell>
          <cell r="D113" t="str">
            <v>CDC_ACACCOUNTS772005</v>
          </cell>
          <cell r="E113">
            <v>0</v>
          </cell>
          <cell r="F113">
            <v>1579.8</v>
          </cell>
          <cell r="G113">
            <v>-789.9</v>
          </cell>
          <cell r="H113">
            <v>-789.9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GEES BUDGET (EXTERNAL RECOVERY)</v>
          </cell>
          <cell r="C114" t="str">
            <v>CDC_ACACCOUNTS</v>
          </cell>
          <cell r="D114" t="str">
            <v>CDC_ACACCOUNTS772006</v>
          </cell>
          <cell r="E114">
            <v>0</v>
          </cell>
          <cell r="F114">
            <v>1091.0999999999999</v>
          </cell>
          <cell r="G114">
            <v>2844.37</v>
          </cell>
          <cell r="H114">
            <v>2416.02</v>
          </cell>
          <cell r="I114">
            <v>-6351.49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OFFICE EQUIPMENT (EXTERNAL RECOVERY)</v>
          </cell>
          <cell r="C115" t="str">
            <v>CDC_ACACCOUNTS</v>
          </cell>
          <cell r="D115" t="str">
            <v>CDC_ACACCOUNTS772007</v>
          </cell>
          <cell r="E115">
            <v>0</v>
          </cell>
          <cell r="F115">
            <v>129.22</v>
          </cell>
          <cell r="G115">
            <v>70.84</v>
          </cell>
          <cell r="H115">
            <v>-132.72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67.34</v>
          </cell>
        </row>
        <row r="116">
          <cell r="B116" t="str">
            <v>MOTOR VEHICLES (EXTERNAL RECOVERY)</v>
          </cell>
          <cell r="C116" t="str">
            <v>CDC_ACACCOUNTS</v>
          </cell>
          <cell r="D116" t="str">
            <v>CDC_ACACCOUNTS772008</v>
          </cell>
          <cell r="E116">
            <v>0</v>
          </cell>
          <cell r="F116">
            <v>847.68</v>
          </cell>
          <cell r="G116">
            <v>423.84</v>
          </cell>
          <cell r="H116">
            <v>423.84</v>
          </cell>
          <cell r="I116">
            <v>423.84</v>
          </cell>
          <cell r="J116">
            <v>847.68</v>
          </cell>
          <cell r="K116">
            <v>0</v>
          </cell>
          <cell r="L116">
            <v>423.84</v>
          </cell>
          <cell r="M116">
            <v>423.84</v>
          </cell>
          <cell r="N116">
            <v>423.84</v>
          </cell>
          <cell r="O116">
            <v>423.84</v>
          </cell>
          <cell r="P116">
            <v>423.84</v>
          </cell>
          <cell r="Q116">
            <v>5086.08</v>
          </cell>
        </row>
        <row r="117">
          <cell r="B117" t="str">
            <v>PAYROLL ADMINISTRATION (EXTERNAL RECOVERY)</v>
          </cell>
          <cell r="C117" t="str">
            <v>CDC_ACACCOUNTS</v>
          </cell>
          <cell r="D117" t="str">
            <v>CDC_ACACCOUNTS772010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5322.6</v>
          </cell>
          <cell r="L117">
            <v>-1107.3900000000001</v>
          </cell>
          <cell r="M117">
            <v>350.06</v>
          </cell>
          <cell r="N117">
            <v>-61.25</v>
          </cell>
          <cell r="O117">
            <v>303.20999999999998</v>
          </cell>
          <cell r="P117">
            <v>425.84</v>
          </cell>
          <cell r="Q117">
            <v>5233.07</v>
          </cell>
        </row>
        <row r="118">
          <cell r="B118" t="str">
            <v>EQUIPMENT RENTAL</v>
          </cell>
          <cell r="C118" t="str">
            <v>CDC_FX_PROFITS</v>
          </cell>
          <cell r="D118" t="str">
            <v>CDC_FX_PROFITS434002</v>
          </cell>
          <cell r="E118">
            <v>0</v>
          </cell>
          <cell r="F118">
            <v>0</v>
          </cell>
          <cell r="G118">
            <v>0</v>
          </cell>
          <cell r="H118">
            <v>216.6</v>
          </cell>
          <cell r="I118">
            <v>108.3</v>
          </cell>
          <cell r="J118">
            <v>108.3</v>
          </cell>
          <cell r="K118">
            <v>108.3</v>
          </cell>
          <cell r="L118">
            <v>108.3</v>
          </cell>
          <cell r="M118">
            <v>108.3</v>
          </cell>
          <cell r="N118">
            <v>108.3</v>
          </cell>
          <cell r="O118">
            <v>108.3</v>
          </cell>
          <cell r="P118">
            <v>108.3</v>
          </cell>
          <cell r="Q118">
            <v>1083</v>
          </cell>
        </row>
        <row r="119">
          <cell r="B119" t="str">
            <v>COMPUTER OTHER</v>
          </cell>
          <cell r="C119" t="str">
            <v>CDC_FX_PROFITS</v>
          </cell>
          <cell r="D119" t="str">
            <v>CDC_FX_PROFITS438005</v>
          </cell>
          <cell r="E119">
            <v>2893.1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6990</v>
          </cell>
          <cell r="Q119">
            <v>9883.1</v>
          </cell>
        </row>
        <row r="120">
          <cell r="B120" t="str">
            <v>BANKCITY EXPENSES</v>
          </cell>
          <cell r="C120" t="str">
            <v>CDC_FX_PROFITS</v>
          </cell>
          <cell r="D120" t="str">
            <v>CDC_FX_PROFITS442017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ARCHIVES</v>
          </cell>
          <cell r="C121" t="str">
            <v>CDC_FX_PROFITS</v>
          </cell>
          <cell r="D121" t="str">
            <v>CDC_FX_PROFITS442001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64.19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64.19</v>
          </cell>
        </row>
        <row r="122">
          <cell r="B122" t="str">
            <v>TECHNOLOGY - FACILITIES/SUPPORT (EXTERNAL)</v>
          </cell>
          <cell r="C122" t="str">
            <v>CDC_FX_PROFITS</v>
          </cell>
          <cell r="D122" t="str">
            <v>CDC_FX_PROFITS762002</v>
          </cell>
          <cell r="E122">
            <v>0</v>
          </cell>
          <cell r="F122">
            <v>2893.1</v>
          </cell>
          <cell r="G122">
            <v>2883.1</v>
          </cell>
          <cell r="H122">
            <v>2883.1</v>
          </cell>
          <cell r="I122">
            <v>2883.1</v>
          </cell>
          <cell r="J122">
            <v>2889.1</v>
          </cell>
          <cell r="K122">
            <v>2939.1</v>
          </cell>
          <cell r="L122">
            <v>506</v>
          </cell>
          <cell r="M122">
            <v>459.25</v>
          </cell>
          <cell r="N122">
            <v>453</v>
          </cell>
          <cell r="O122">
            <v>453</v>
          </cell>
          <cell r="P122">
            <v>36</v>
          </cell>
          <cell r="Q122">
            <v>19277.849999999999</v>
          </cell>
        </row>
        <row r="123">
          <cell r="B123" t="str">
            <v>Other Expenses</v>
          </cell>
          <cell r="E123">
            <v>120621.91</v>
          </cell>
          <cell r="F123">
            <v>148548.72000000003</v>
          </cell>
          <cell r="G123">
            <v>50505.679999999993</v>
          </cell>
          <cell r="H123">
            <v>79363.60000000002</v>
          </cell>
          <cell r="I123">
            <v>167291.31</v>
          </cell>
          <cell r="J123">
            <v>65741.960000000006</v>
          </cell>
          <cell r="K123">
            <v>76055.210000000021</v>
          </cell>
          <cell r="L123">
            <v>134914.23999999993</v>
          </cell>
          <cell r="M123">
            <v>80869.19</v>
          </cell>
          <cell r="N123">
            <v>57565.89</v>
          </cell>
          <cell r="O123">
            <v>176917.90999999997</v>
          </cell>
          <cell r="P123">
            <v>107492.71999999999</v>
          </cell>
          <cell r="Q123">
            <v>1265888.3400000005</v>
          </cell>
        </row>
        <row r="124">
          <cell r="B124" t="str">
            <v>TOTAL EXPENDITURE</v>
          </cell>
          <cell r="E124">
            <v>238608.07</v>
          </cell>
          <cell r="F124">
            <v>276720.98000000004</v>
          </cell>
          <cell r="G124">
            <v>179792.41999999998</v>
          </cell>
          <cell r="H124">
            <v>184625.06000000003</v>
          </cell>
          <cell r="I124">
            <v>283586.32</v>
          </cell>
          <cell r="J124">
            <v>184712.46999999997</v>
          </cell>
          <cell r="K124">
            <v>201919.30000000002</v>
          </cell>
          <cell r="L124">
            <v>253402.02999999991</v>
          </cell>
          <cell r="M124">
            <v>879082.46</v>
          </cell>
          <cell r="N124">
            <v>153725.34999999998</v>
          </cell>
          <cell r="O124">
            <v>1153040.51</v>
          </cell>
          <cell r="P124">
            <v>282140.21000000002</v>
          </cell>
          <cell r="Q124">
            <v>4271355.1800000006</v>
          </cell>
        </row>
        <row r="126">
          <cell r="B126" t="str">
            <v>FICS SETTLEMENTS</v>
          </cell>
          <cell r="C126" t="str">
            <v>CDC_FX_PROFITS</v>
          </cell>
          <cell r="D126" t="str">
            <v>CDC_FX_PROFITS640003</v>
          </cell>
          <cell r="E126">
            <v>6094.47</v>
          </cell>
          <cell r="F126">
            <v>0</v>
          </cell>
          <cell r="G126">
            <v>-6094.47</v>
          </cell>
          <cell r="H126">
            <v>-0.3</v>
          </cell>
          <cell r="I126">
            <v>-128.38</v>
          </cell>
          <cell r="J126">
            <v>-61107.06</v>
          </cell>
          <cell r="K126">
            <v>61234.61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1.1299999999999999</v>
          </cell>
          <cell r="Q126">
            <v>2.6192381596956693E-12</v>
          </cell>
        </row>
        <row r="127">
          <cell r="B127" t="str">
            <v>Settlements</v>
          </cell>
          <cell r="E127">
            <v>6094.47</v>
          </cell>
          <cell r="F127">
            <v>0</v>
          </cell>
          <cell r="G127">
            <v>-6094.47</v>
          </cell>
          <cell r="H127">
            <v>-0.3</v>
          </cell>
          <cell r="I127">
            <v>-128.38</v>
          </cell>
          <cell r="J127">
            <v>-61107.06</v>
          </cell>
          <cell r="K127">
            <v>61234.61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1.1299999999999999</v>
          </cell>
          <cell r="Q127">
            <v>2.6192381596956693E-12</v>
          </cell>
        </row>
        <row r="128">
          <cell r="B128" t="str">
            <v>TOTAL SETTLEMENTS</v>
          </cell>
          <cell r="E128">
            <v>6094.47</v>
          </cell>
          <cell r="F128">
            <v>0</v>
          </cell>
          <cell r="G128">
            <v>-6094.47</v>
          </cell>
          <cell r="H128">
            <v>-0.3</v>
          </cell>
          <cell r="I128">
            <v>-128.38</v>
          </cell>
          <cell r="J128">
            <v>-61107.06</v>
          </cell>
          <cell r="K128">
            <v>61234.61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1.1299999999999999</v>
          </cell>
          <cell r="Q128">
            <v>2.6192381596956693E-12</v>
          </cell>
        </row>
        <row r="130">
          <cell r="B130" t="str">
            <v>NETT INCOME</v>
          </cell>
          <cell r="E130">
            <v>-2323837.7000000002</v>
          </cell>
          <cell r="F130">
            <v>-2022530.1099999999</v>
          </cell>
          <cell r="G130">
            <v>-3233640.0300000003</v>
          </cell>
          <cell r="H130">
            <v>-3843984.53</v>
          </cell>
          <cell r="I130">
            <v>-2698384.2800000003</v>
          </cell>
          <cell r="J130">
            <v>-2764272.8299999996</v>
          </cell>
          <cell r="K130">
            <v>-2761208.7300000004</v>
          </cell>
          <cell r="L130">
            <v>-2861616.95</v>
          </cell>
          <cell r="M130">
            <v>-2347851.2300000004</v>
          </cell>
          <cell r="N130">
            <v>-3089145.6</v>
          </cell>
          <cell r="O130">
            <v>-1751542.0199999998</v>
          </cell>
          <cell r="P130">
            <v>-2569836.63</v>
          </cell>
          <cell r="Q130">
            <v>-32267850.640000001</v>
          </cell>
        </row>
      </sheetData>
      <sheetData sheetId="14" refreshError="1">
        <row r="2">
          <cell r="B2" t="str">
            <v>Account Name</v>
          </cell>
          <cell r="C2" t="str">
            <v>Portfolio</v>
          </cell>
          <cell r="D2" t="str">
            <v>Code</v>
          </cell>
          <cell r="E2" t="str">
            <v>JULY</v>
          </cell>
          <cell r="F2" t="str">
            <v>AUGUST</v>
          </cell>
          <cell r="G2" t="str">
            <v>SEPTEMBER</v>
          </cell>
          <cell r="H2" t="str">
            <v>OCTOBER</v>
          </cell>
          <cell r="I2" t="str">
            <v>NOVEMBER</v>
          </cell>
          <cell r="J2" t="str">
            <v>DECEMBER</v>
          </cell>
          <cell r="K2" t="str">
            <v>JANUARY</v>
          </cell>
          <cell r="L2" t="str">
            <v>FEBRUARY</v>
          </cell>
          <cell r="M2" t="str">
            <v>MARCH</v>
          </cell>
          <cell r="N2" t="str">
            <v>APRIL</v>
          </cell>
          <cell r="O2" t="str">
            <v>MAY</v>
          </cell>
          <cell r="P2" t="str">
            <v>JUNE</v>
          </cell>
          <cell r="Q2" t="str">
            <v>YEAR TO DATE</v>
          </cell>
        </row>
        <row r="6">
          <cell r="B6" t="str">
            <v>COMPUTER EQUIPMENT - COST</v>
          </cell>
          <cell r="C6" t="str">
            <v>CDP_FX_PROFITS</v>
          </cell>
          <cell r="D6" t="str">
            <v>CDP_FX_PROFITS113013</v>
          </cell>
          <cell r="E6">
            <v>95456.78</v>
          </cell>
          <cell r="F6">
            <v>0</v>
          </cell>
          <cell r="G6">
            <v>0</v>
          </cell>
          <cell r="H6">
            <v>-2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4117.71</v>
          </cell>
          <cell r="O6">
            <v>0</v>
          </cell>
          <cell r="P6">
            <v>-102108.11</v>
          </cell>
          <cell r="Q6">
            <v>-2535.62</v>
          </cell>
        </row>
        <row r="7">
          <cell r="B7" t="str">
            <v>COMPUTERS - ACCUMULATED DEPRECIATION</v>
          </cell>
          <cell r="C7" t="str">
            <v>CDP_FX_PROFITS</v>
          </cell>
          <cell r="D7" t="str">
            <v>CDP_FX_PROFITS116003</v>
          </cell>
          <cell r="E7">
            <v>-76020.210000000006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-76020.210000000006</v>
          </cell>
        </row>
        <row r="8">
          <cell r="B8" t="str">
            <v>COMPUTER EQUIPMENT- ACCUMULATED DEPRECIATION</v>
          </cell>
          <cell r="C8" t="str">
            <v>CDP_FX_PROFITS</v>
          </cell>
          <cell r="D8" t="str">
            <v>CDP_FX_PROFITS116013</v>
          </cell>
          <cell r="E8">
            <v>0</v>
          </cell>
          <cell r="F8">
            <v>0</v>
          </cell>
          <cell r="G8">
            <v>-2059.0300000000002</v>
          </cell>
          <cell r="H8">
            <v>1.8</v>
          </cell>
          <cell r="I8">
            <v>-2058.91</v>
          </cell>
          <cell r="J8">
            <v>0</v>
          </cell>
          <cell r="K8">
            <v>-1029.4100000000001</v>
          </cell>
          <cell r="L8">
            <v>-1508.83</v>
          </cell>
          <cell r="M8">
            <v>-754.45</v>
          </cell>
          <cell r="N8">
            <v>1171.99</v>
          </cell>
          <cell r="O8">
            <v>-751.46</v>
          </cell>
          <cell r="P8">
            <v>83008.509999999995</v>
          </cell>
          <cell r="Q8">
            <v>76020.210000000006</v>
          </cell>
        </row>
        <row r="9">
          <cell r="B9" t="str">
            <v>Computer Equipment</v>
          </cell>
          <cell r="E9">
            <v>19436.569999999992</v>
          </cell>
          <cell r="F9">
            <v>0</v>
          </cell>
          <cell r="G9">
            <v>-2059.0300000000002</v>
          </cell>
          <cell r="H9">
            <v>-0.19999999999999996</v>
          </cell>
          <cell r="I9">
            <v>-2058.91</v>
          </cell>
          <cell r="J9">
            <v>0</v>
          </cell>
          <cell r="K9">
            <v>-1029.4100000000001</v>
          </cell>
          <cell r="L9">
            <v>-1508.83</v>
          </cell>
          <cell r="M9">
            <v>-754.45</v>
          </cell>
          <cell r="N9">
            <v>5289.7</v>
          </cell>
          <cell r="O9">
            <v>-751.46</v>
          </cell>
          <cell r="P9">
            <v>-19099.600000000006</v>
          </cell>
          <cell r="Q9">
            <v>-2535.6199999999953</v>
          </cell>
        </row>
        <row r="10">
          <cell r="B10" t="str">
            <v>FURNITURE &amp; FITTINGS - ACCUMULATED DEPRECIATION</v>
          </cell>
          <cell r="C10" t="str">
            <v>CDP_FX_PROFITS</v>
          </cell>
          <cell r="D10" t="str">
            <v>CDP_FX_PROFITS116001</v>
          </cell>
          <cell r="E10">
            <v>-4794.2700000000004</v>
          </cell>
          <cell r="F10">
            <v>0</v>
          </cell>
          <cell r="G10">
            <v>-195.33</v>
          </cell>
          <cell r="H10">
            <v>0</v>
          </cell>
          <cell r="I10">
            <v>-195.33</v>
          </cell>
          <cell r="J10">
            <v>0</v>
          </cell>
          <cell r="K10">
            <v>-97.66</v>
          </cell>
          <cell r="L10">
            <v>332.67</v>
          </cell>
          <cell r="M10">
            <v>-91.67</v>
          </cell>
          <cell r="N10">
            <v>-91.66</v>
          </cell>
          <cell r="O10">
            <v>-91.67</v>
          </cell>
          <cell r="P10">
            <v>-91.66</v>
          </cell>
          <cell r="Q10">
            <v>-5316.58</v>
          </cell>
        </row>
        <row r="11">
          <cell r="B11" t="str">
            <v>FURNITURE &amp; FITTINGS - COST</v>
          </cell>
          <cell r="C11" t="str">
            <v>CDP_FX_PROFITS</v>
          </cell>
          <cell r="D11" t="str">
            <v>CDP_FX_PROFITS113004</v>
          </cell>
          <cell r="E11">
            <v>11719.8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-720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10999.8</v>
          </cell>
        </row>
        <row r="12">
          <cell r="B12" t="str">
            <v>Furniture &amp; Fittings</v>
          </cell>
          <cell r="E12">
            <v>6925.5299999999988</v>
          </cell>
          <cell r="F12">
            <v>0</v>
          </cell>
          <cell r="G12">
            <v>-195.33</v>
          </cell>
          <cell r="H12">
            <v>0</v>
          </cell>
          <cell r="I12">
            <v>-195.33</v>
          </cell>
          <cell r="J12">
            <v>0</v>
          </cell>
          <cell r="K12">
            <v>-97.66</v>
          </cell>
          <cell r="L12">
            <v>-387.33</v>
          </cell>
          <cell r="M12">
            <v>-91.67</v>
          </cell>
          <cell r="N12">
            <v>-91.66</v>
          </cell>
          <cell r="O12">
            <v>-91.67</v>
          </cell>
          <cell r="P12">
            <v>-91.66</v>
          </cell>
          <cell r="Q12">
            <v>5683.2199999999993</v>
          </cell>
        </row>
        <row r="13">
          <cell r="B13" t="str">
            <v>OFFICE EQUIPMENT - COST</v>
          </cell>
          <cell r="C13" t="str">
            <v>CDP_FX_PROFITS</v>
          </cell>
          <cell r="D13" t="str">
            <v>CDP_FX_PROFITS113007</v>
          </cell>
          <cell r="E13">
            <v>2535.62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2535.62</v>
          </cell>
        </row>
        <row r="14">
          <cell r="B14" t="str">
            <v>OFFICE EQUIPMENT - ACCUMULATED DEPRECIATION</v>
          </cell>
          <cell r="C14" t="str">
            <v>CDP_FX_PROFITS</v>
          </cell>
          <cell r="D14" t="str">
            <v>CDP_FX_PROFITS116004</v>
          </cell>
          <cell r="E14">
            <v>-2535.48</v>
          </cell>
          <cell r="F14">
            <v>0</v>
          </cell>
          <cell r="G14">
            <v>-0.04</v>
          </cell>
          <cell r="H14">
            <v>0</v>
          </cell>
          <cell r="I14">
            <v>-0.03</v>
          </cell>
          <cell r="J14">
            <v>0</v>
          </cell>
          <cell r="K14">
            <v>-0.01</v>
          </cell>
          <cell r="L14">
            <v>-0.03</v>
          </cell>
          <cell r="M14">
            <v>-0.02</v>
          </cell>
          <cell r="N14">
            <v>-0.01</v>
          </cell>
          <cell r="O14">
            <v>0</v>
          </cell>
          <cell r="P14">
            <v>2535.62</v>
          </cell>
          <cell r="Q14">
            <v>0</v>
          </cell>
        </row>
        <row r="15">
          <cell r="B15" t="str">
            <v>Office Equipment</v>
          </cell>
          <cell r="E15">
            <v>0.13999999999987267</v>
          </cell>
          <cell r="F15">
            <v>0</v>
          </cell>
          <cell r="G15">
            <v>-0.04</v>
          </cell>
          <cell r="H15">
            <v>0</v>
          </cell>
          <cell r="I15">
            <v>-0.03</v>
          </cell>
          <cell r="J15">
            <v>0</v>
          </cell>
          <cell r="K15">
            <v>-0.01</v>
          </cell>
          <cell r="L15">
            <v>-0.03</v>
          </cell>
          <cell r="M15">
            <v>-0.02</v>
          </cell>
          <cell r="N15">
            <v>-0.01</v>
          </cell>
          <cell r="O15">
            <v>0</v>
          </cell>
          <cell r="P15">
            <v>2535.62</v>
          </cell>
          <cell r="Q15">
            <v>2535.62</v>
          </cell>
        </row>
        <row r="16">
          <cell r="B16" t="str">
            <v>Motor Vehicles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B17" t="str">
            <v>Other assets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B18" t="str">
            <v>NETT ASSETS</v>
          </cell>
          <cell r="E18">
            <v>26362.239999999991</v>
          </cell>
          <cell r="F18">
            <v>0</v>
          </cell>
          <cell r="G18">
            <v>-2254.4</v>
          </cell>
          <cell r="H18">
            <v>-0.19999999999999996</v>
          </cell>
          <cell r="I18">
            <v>-2254.27</v>
          </cell>
          <cell r="J18">
            <v>0</v>
          </cell>
          <cell r="K18">
            <v>-1127.0800000000002</v>
          </cell>
          <cell r="L18">
            <v>-1896.1899999999998</v>
          </cell>
          <cell r="M18">
            <v>-846.14</v>
          </cell>
          <cell r="N18">
            <v>5198.03</v>
          </cell>
          <cell r="O18">
            <v>-843.13</v>
          </cell>
          <cell r="P18">
            <v>-16655.640000000007</v>
          </cell>
          <cell r="Q18">
            <v>5683.2200000000039</v>
          </cell>
        </row>
        <row r="20">
          <cell r="B20" t="str">
            <v>PROVISION FOR EXPENSES</v>
          </cell>
          <cell r="C20" t="str">
            <v>CDP_ACEXPENSES</v>
          </cell>
          <cell r="D20" t="str">
            <v>CDP_ACEXPENSES230012</v>
          </cell>
          <cell r="E20">
            <v>-30670</v>
          </cell>
          <cell r="F20">
            <v>30670</v>
          </cell>
          <cell r="G20">
            <v>0</v>
          </cell>
          <cell r="H20">
            <v>0</v>
          </cell>
          <cell r="I20">
            <v>0</v>
          </cell>
          <cell r="J20">
            <v>-703.59</v>
          </cell>
          <cell r="K20">
            <v>703.59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PROVISION FOR EXPENSES</v>
          </cell>
          <cell r="C21" t="str">
            <v>CDP_ACLIAB</v>
          </cell>
          <cell r="D21" t="str">
            <v>CDP_ACLIAB230012</v>
          </cell>
          <cell r="E21">
            <v>0</v>
          </cell>
          <cell r="F21">
            <v>-1276.92</v>
          </cell>
          <cell r="G21">
            <v>1276.92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GENERAL PROVISION</v>
          </cell>
          <cell r="C22" t="str">
            <v>CDP_ACEXPENSES</v>
          </cell>
          <cell r="D22" t="str">
            <v>CDP_ACEXPENSES230019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-612899.73</v>
          </cell>
          <cell r="P22">
            <v>-29570.42</v>
          </cell>
          <cell r="Q22">
            <v>-642470.15</v>
          </cell>
        </row>
        <row r="23">
          <cell r="B23" t="str">
            <v>GENERAL PROVISION</v>
          </cell>
          <cell r="C23" t="str">
            <v>CDP_FX_PROFITS</v>
          </cell>
          <cell r="D23" t="str">
            <v>CDP_FX_PROFITS230019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-270000</v>
          </cell>
          <cell r="N23">
            <v>0</v>
          </cell>
          <cell r="O23">
            <v>270000</v>
          </cell>
          <cell r="P23">
            <v>0</v>
          </cell>
          <cell r="Q23">
            <v>0</v>
          </cell>
        </row>
        <row r="24">
          <cell r="B24" t="str">
            <v>Provisions</v>
          </cell>
          <cell r="E24">
            <v>-30670</v>
          </cell>
          <cell r="F24">
            <v>29393.08</v>
          </cell>
          <cell r="G24">
            <v>1276.92</v>
          </cell>
          <cell r="H24">
            <v>0</v>
          </cell>
          <cell r="I24">
            <v>0</v>
          </cell>
          <cell r="J24">
            <v>-703.59</v>
          </cell>
          <cell r="K24">
            <v>703.59</v>
          </cell>
          <cell r="L24">
            <v>0</v>
          </cell>
          <cell r="M24">
            <v>-270000</v>
          </cell>
          <cell r="N24">
            <v>0</v>
          </cell>
          <cell r="O24">
            <v>-342899.73</v>
          </cell>
          <cell r="P24">
            <v>-29570.42</v>
          </cell>
          <cell r="Q24">
            <v>-642470.15</v>
          </cell>
        </row>
        <row r="25">
          <cell r="B25" t="str">
            <v>Sundry Creditors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B26" t="str">
            <v>TOTAL LIABILITIES</v>
          </cell>
          <cell r="E26">
            <v>-30670</v>
          </cell>
          <cell r="F26">
            <v>29393.08</v>
          </cell>
          <cell r="G26">
            <v>1276.92</v>
          </cell>
          <cell r="H26">
            <v>0</v>
          </cell>
          <cell r="I26">
            <v>0</v>
          </cell>
          <cell r="J26">
            <v>-703.59</v>
          </cell>
          <cell r="K26">
            <v>703.59</v>
          </cell>
          <cell r="L26">
            <v>0</v>
          </cell>
          <cell r="M26">
            <v>-270000</v>
          </cell>
          <cell r="N26">
            <v>0</v>
          </cell>
          <cell r="O26">
            <v>-342899.73</v>
          </cell>
          <cell r="P26">
            <v>-29570.42</v>
          </cell>
          <cell r="Q26">
            <v>-642470.15</v>
          </cell>
        </row>
        <row r="28">
          <cell r="B28" t="str">
            <v>INTERNAL FUNDING CONTROL</v>
          </cell>
          <cell r="C28" t="str">
            <v>CDP_ACEXPENSES</v>
          </cell>
          <cell r="D28" t="str">
            <v>CDP_ACEXPENSES810006</v>
          </cell>
          <cell r="E28">
            <v>-59955.03</v>
          </cell>
          <cell r="F28">
            <v>-100195.78</v>
          </cell>
          <cell r="G28">
            <v>-80564.97</v>
          </cell>
          <cell r="H28">
            <v>-53878.48</v>
          </cell>
          <cell r="I28">
            <v>-106846.25</v>
          </cell>
          <cell r="J28">
            <v>-71763.100000000006</v>
          </cell>
          <cell r="K28">
            <v>-72483.820000000007</v>
          </cell>
          <cell r="L28">
            <v>-128903.34</v>
          </cell>
          <cell r="M28">
            <v>-82701.91</v>
          </cell>
          <cell r="N28">
            <v>-72397.25</v>
          </cell>
          <cell r="O28">
            <v>-119692.3</v>
          </cell>
          <cell r="P28">
            <v>-83678.33</v>
          </cell>
          <cell r="Q28">
            <v>-1033060.56</v>
          </cell>
        </row>
        <row r="29">
          <cell r="B29" t="str">
            <v>INTERNAL FUNDING CONTROL</v>
          </cell>
          <cell r="C29" t="str">
            <v>CDP_FX_PROFITS</v>
          </cell>
          <cell r="D29" t="str">
            <v>CDP_FX_PROFITS810006</v>
          </cell>
          <cell r="E29">
            <v>785139.25</v>
          </cell>
          <cell r="F29">
            <v>801706.43</v>
          </cell>
          <cell r="G29">
            <v>1366213.59</v>
          </cell>
          <cell r="H29">
            <v>1293889.5</v>
          </cell>
          <cell r="I29">
            <v>1251567.21</v>
          </cell>
          <cell r="J29">
            <v>1520215.24</v>
          </cell>
          <cell r="K29">
            <v>1377382.2</v>
          </cell>
          <cell r="L29">
            <v>839583.01</v>
          </cell>
          <cell r="M29">
            <v>1305186.01</v>
          </cell>
          <cell r="N29">
            <v>952407.55</v>
          </cell>
          <cell r="O29">
            <v>1561691.19</v>
          </cell>
          <cell r="P29">
            <v>871463.76</v>
          </cell>
          <cell r="Q29">
            <v>13926444.939999999</v>
          </cell>
        </row>
        <row r="30">
          <cell r="B30" t="str">
            <v>Funding</v>
          </cell>
          <cell r="E30">
            <v>725184.22</v>
          </cell>
          <cell r="F30">
            <v>701510.65</v>
          </cell>
          <cell r="G30">
            <v>1285648.6200000001</v>
          </cell>
          <cell r="H30">
            <v>1240011.02</v>
          </cell>
          <cell r="I30">
            <v>1144720.96</v>
          </cell>
          <cell r="J30">
            <v>1448452.14</v>
          </cell>
          <cell r="K30">
            <v>1304898.3799999999</v>
          </cell>
          <cell r="L30">
            <v>710679.67</v>
          </cell>
          <cell r="M30">
            <v>1222484.1000000001</v>
          </cell>
          <cell r="N30">
            <v>880010.3</v>
          </cell>
          <cell r="O30">
            <v>1441998.89</v>
          </cell>
          <cell r="P30">
            <v>787785.43</v>
          </cell>
          <cell r="Q30">
            <v>12893384.380000001</v>
          </cell>
        </row>
        <row r="31">
          <cell r="B31" t="str">
            <v>INTERNAL FUNDING INTEREST CONTROL</v>
          </cell>
          <cell r="C31" t="str">
            <v>CDP_ACEXPENSES</v>
          </cell>
          <cell r="D31" t="str">
            <v>CDP_ACEXPENSES810007</v>
          </cell>
          <cell r="E31">
            <v>-9337.9500000000007</v>
          </cell>
          <cell r="F31">
            <v>8466.2000000000007</v>
          </cell>
          <cell r="G31">
            <v>-678.89</v>
          </cell>
          <cell r="H31">
            <v>-604.86</v>
          </cell>
          <cell r="I31">
            <v>-721.08</v>
          </cell>
          <cell r="J31">
            <v>-918.49</v>
          </cell>
          <cell r="K31">
            <v>-526.24</v>
          </cell>
          <cell r="L31">
            <v>-314.05</v>
          </cell>
          <cell r="M31">
            <v>-1569.67</v>
          </cell>
          <cell r="N31">
            <v>-443.24</v>
          </cell>
          <cell r="O31">
            <v>-1205.49</v>
          </cell>
          <cell r="P31">
            <v>-302.8</v>
          </cell>
          <cell r="Q31">
            <v>-8156.56</v>
          </cell>
        </row>
        <row r="32">
          <cell r="B32" t="str">
            <v>INTERNAL FUNDING INTEREST CONTROL</v>
          </cell>
          <cell r="C32" t="str">
            <v>CDP_FX_PROFITS</v>
          </cell>
          <cell r="D32" t="str">
            <v>CDP_FX_PROFITS810007</v>
          </cell>
          <cell r="E32">
            <v>119255.88</v>
          </cell>
          <cell r="F32">
            <v>-107802.09</v>
          </cell>
          <cell r="G32">
            <v>7877.98</v>
          </cell>
          <cell r="H32">
            <v>12023.31</v>
          </cell>
          <cell r="I32">
            <v>9126.27</v>
          </cell>
          <cell r="J32">
            <v>13864.6</v>
          </cell>
          <cell r="K32">
            <v>10971.2</v>
          </cell>
          <cell r="L32">
            <v>4484.3599999999997</v>
          </cell>
          <cell r="M32">
            <v>17486.27</v>
          </cell>
          <cell r="N32">
            <v>6588.14</v>
          </cell>
          <cell r="O32">
            <v>15137.98</v>
          </cell>
          <cell r="P32">
            <v>3223.68</v>
          </cell>
          <cell r="Q32">
            <v>112237.58</v>
          </cell>
        </row>
        <row r="33">
          <cell r="B33" t="str">
            <v>Funding Interest</v>
          </cell>
          <cell r="E33">
            <v>109917.93000000001</v>
          </cell>
          <cell r="F33">
            <v>-99335.89</v>
          </cell>
          <cell r="G33">
            <v>7199.0899999999992</v>
          </cell>
          <cell r="H33">
            <v>11418.449999999999</v>
          </cell>
          <cell r="I33">
            <v>8405.19</v>
          </cell>
          <cell r="J33">
            <v>12946.11</v>
          </cell>
          <cell r="K33">
            <v>10444.960000000001</v>
          </cell>
          <cell r="L33">
            <v>4170.3099999999995</v>
          </cell>
          <cell r="M33">
            <v>15916.6</v>
          </cell>
          <cell r="N33">
            <v>6144.9000000000005</v>
          </cell>
          <cell r="O33">
            <v>13932.49</v>
          </cell>
          <cell r="P33">
            <v>2920.8799999999997</v>
          </cell>
          <cell r="Q33">
            <v>104081.02</v>
          </cell>
        </row>
        <row r="34">
          <cell r="B34" t="str">
            <v>TOTAL FUNDING</v>
          </cell>
          <cell r="E34">
            <v>835102.15</v>
          </cell>
          <cell r="F34">
            <v>602174.76</v>
          </cell>
          <cell r="G34">
            <v>1292847.7100000002</v>
          </cell>
          <cell r="H34">
            <v>1251429.47</v>
          </cell>
          <cell r="I34">
            <v>1153126.1499999999</v>
          </cell>
          <cell r="J34">
            <v>1461398.25</v>
          </cell>
          <cell r="K34">
            <v>1315343.3399999999</v>
          </cell>
          <cell r="L34">
            <v>714849.9800000001</v>
          </cell>
          <cell r="M34">
            <v>1238400.7000000002</v>
          </cell>
          <cell r="N34">
            <v>886155.20000000007</v>
          </cell>
          <cell r="O34">
            <v>1455931.38</v>
          </cell>
          <cell r="P34">
            <v>790706.31</v>
          </cell>
          <cell r="Q34">
            <v>12997465.4</v>
          </cell>
        </row>
        <row r="36">
          <cell r="B36" t="str">
            <v>RETAINED EARNINGS (FROM I/S)</v>
          </cell>
          <cell r="E36">
            <v>-830794.39</v>
          </cell>
          <cell r="F36">
            <v>-528058.04</v>
          </cell>
          <cell r="G36">
            <v>-1395380.03</v>
          </cell>
          <cell r="H36">
            <v>-1239995.1400000001</v>
          </cell>
          <cell r="I36">
            <v>-1162306.01</v>
          </cell>
          <cell r="J36">
            <v>-1460694.66</v>
          </cell>
          <cell r="K36">
            <v>-1314919.8500000001</v>
          </cell>
          <cell r="L36">
            <v>-706799.42</v>
          </cell>
          <cell r="M36">
            <v>-973708.93</v>
          </cell>
          <cell r="N36">
            <v>-891353.23</v>
          </cell>
          <cell r="O36">
            <v>-1112188.52</v>
          </cell>
          <cell r="P36">
            <v>-744480.25</v>
          </cell>
          <cell r="Q36">
            <v>-12360678.470000001</v>
          </cell>
        </row>
        <row r="38">
          <cell r="E38">
            <v>0</v>
          </cell>
          <cell r="F38">
            <v>103509.79999999993</v>
          </cell>
          <cell r="G38">
            <v>-103509.79999999981</v>
          </cell>
          <cell r="H38">
            <v>11434.129999999888</v>
          </cell>
          <cell r="I38">
            <v>-11434.130000000121</v>
          </cell>
          <cell r="J38">
            <v>0</v>
          </cell>
          <cell r="K38">
            <v>0</v>
          </cell>
          <cell r="L38">
            <v>6154.3700000001118</v>
          </cell>
          <cell r="M38">
            <v>-6154.3699999998789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42">
          <cell r="B42" t="str">
            <v>REALISED TRADING INCOME</v>
          </cell>
          <cell r="C42" t="str">
            <v>CDP_FX_PROFITS</v>
          </cell>
          <cell r="D42" t="str">
            <v>CDP_FX_PROFITS315001</v>
          </cell>
          <cell r="E42">
            <v>-986021</v>
          </cell>
          <cell r="F42">
            <v>-704363</v>
          </cell>
          <cell r="G42">
            <v>-1295665</v>
          </cell>
          <cell r="H42">
            <v>-1282137</v>
          </cell>
          <cell r="I42">
            <v>-1226467</v>
          </cell>
          <cell r="J42">
            <v>-1548142</v>
          </cell>
          <cell r="K42">
            <v>-1269017</v>
          </cell>
          <cell r="L42">
            <v>-778563</v>
          </cell>
          <cell r="M42">
            <v>-1240111</v>
          </cell>
          <cell r="N42">
            <v>-876113</v>
          </cell>
          <cell r="O42">
            <v>-1472554</v>
          </cell>
          <cell r="P42">
            <v>-773323</v>
          </cell>
          <cell r="Q42">
            <v>-13452476</v>
          </cell>
        </row>
        <row r="43">
          <cell r="B43" t="str">
            <v>Realised Trading Income</v>
          </cell>
          <cell r="E43">
            <v>-986021</v>
          </cell>
          <cell r="F43">
            <v>-704363</v>
          </cell>
          <cell r="G43">
            <v>-1295665</v>
          </cell>
          <cell r="H43">
            <v>-1282137</v>
          </cell>
          <cell r="I43">
            <v>-1226467</v>
          </cell>
          <cell r="J43">
            <v>-1548142</v>
          </cell>
          <cell r="K43">
            <v>-1269017</v>
          </cell>
          <cell r="L43">
            <v>-778563</v>
          </cell>
          <cell r="M43">
            <v>-1240111</v>
          </cell>
          <cell r="N43">
            <v>-876113</v>
          </cell>
          <cell r="O43">
            <v>-1472554</v>
          </cell>
          <cell r="P43">
            <v>-773323</v>
          </cell>
          <cell r="Q43">
            <v>-13452476</v>
          </cell>
        </row>
        <row r="44">
          <cell r="B44" t="str">
            <v>INTERNAL FUNDING INTEREST</v>
          </cell>
          <cell r="C44" t="str">
            <v>CDP_ACEXPENSES</v>
          </cell>
          <cell r="D44" t="str">
            <v>CDP_ACEXPENSES345003</v>
          </cell>
          <cell r="E44">
            <v>1163.4100000000001</v>
          </cell>
          <cell r="F44">
            <v>-8377.5400000000009</v>
          </cell>
          <cell r="G44">
            <v>9725.18</v>
          </cell>
          <cell r="H44">
            <v>2155.5</v>
          </cell>
          <cell r="I44">
            <v>2876.58</v>
          </cell>
          <cell r="J44">
            <v>3824.91</v>
          </cell>
          <cell r="K44">
            <v>4280.66</v>
          </cell>
          <cell r="L44">
            <v>4635.3599999999997</v>
          </cell>
          <cell r="M44">
            <v>6205.03</v>
          </cell>
          <cell r="N44">
            <v>6648.27</v>
          </cell>
          <cell r="O44">
            <v>7853.76</v>
          </cell>
          <cell r="P44">
            <v>8156.56</v>
          </cell>
          <cell r="Q44">
            <v>49147.68</v>
          </cell>
        </row>
        <row r="45">
          <cell r="B45" t="str">
            <v>INTERNAL FUNDING INTEREST</v>
          </cell>
          <cell r="C45" t="str">
            <v>CDP_FX_PROFITS</v>
          </cell>
          <cell r="D45" t="str">
            <v>CDP_FX_PROFITS345003</v>
          </cell>
          <cell r="E45">
            <v>-15746.07</v>
          </cell>
          <cell r="F45">
            <v>103490.18</v>
          </cell>
          <cell r="G45">
            <v>-122840.77</v>
          </cell>
          <cell r="H45">
            <v>-31355.08</v>
          </cell>
          <cell r="I45">
            <v>-40522.550000000003</v>
          </cell>
          <cell r="J45">
            <v>-54482.53</v>
          </cell>
          <cell r="K45">
            <v>-65406.04</v>
          </cell>
          <cell r="L45">
            <v>-69801.509999999995</v>
          </cell>
          <cell r="M45">
            <v>-87287.78</v>
          </cell>
          <cell r="N45">
            <v>-93875.92</v>
          </cell>
          <cell r="O45">
            <v>-109013.9</v>
          </cell>
          <cell r="P45">
            <v>-112237.58</v>
          </cell>
          <cell r="Q45">
            <v>-699079.55</v>
          </cell>
        </row>
        <row r="46">
          <cell r="B46" t="str">
            <v>Funding Interest Income</v>
          </cell>
          <cell r="E46">
            <v>-14582.66</v>
          </cell>
          <cell r="F46">
            <v>95112.639999999985</v>
          </cell>
          <cell r="G46">
            <v>-113115.59</v>
          </cell>
          <cell r="H46">
            <v>-29199.58</v>
          </cell>
          <cell r="I46">
            <v>-37645.97</v>
          </cell>
          <cell r="J46">
            <v>-50657.619999999995</v>
          </cell>
          <cell r="K46">
            <v>-61125.380000000005</v>
          </cell>
          <cell r="L46">
            <v>-65166.149999999994</v>
          </cell>
          <cell r="M46">
            <v>-81082.75</v>
          </cell>
          <cell r="N46">
            <v>-87227.65</v>
          </cell>
          <cell r="O46">
            <v>-101160.14</v>
          </cell>
          <cell r="P46">
            <v>-104081.02</v>
          </cell>
          <cell r="Q46">
            <v>-649931.87000000011</v>
          </cell>
        </row>
        <row r="47">
          <cell r="B47" t="str">
            <v>OTHER INCOME</v>
          </cell>
          <cell r="C47" t="str">
            <v>CDP_FX_PROFITS</v>
          </cell>
          <cell r="D47" t="str">
            <v>CDP_FX_PROFITS365001</v>
          </cell>
          <cell r="E47">
            <v>0</v>
          </cell>
          <cell r="F47">
            <v>0</v>
          </cell>
          <cell r="G47">
            <v>0</v>
          </cell>
          <cell r="H47">
            <v>0.2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16563.98</v>
          </cell>
          <cell r="Q47">
            <v>16564.18</v>
          </cell>
        </row>
        <row r="48">
          <cell r="B48" t="str">
            <v>Other Income</v>
          </cell>
          <cell r="E48">
            <v>0</v>
          </cell>
          <cell r="F48">
            <v>0</v>
          </cell>
          <cell r="G48">
            <v>0</v>
          </cell>
          <cell r="H48">
            <v>0.2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16563.98</v>
          </cell>
          <cell r="Q48">
            <v>16564.18</v>
          </cell>
        </row>
        <row r="49">
          <cell r="B49" t="str">
            <v>TOTAL INCOME</v>
          </cell>
          <cell r="E49">
            <v>-1000603.66</v>
          </cell>
          <cell r="F49">
            <v>-609250.36</v>
          </cell>
          <cell r="G49">
            <v>-1408780.59</v>
          </cell>
          <cell r="H49">
            <v>-1311336.3800000001</v>
          </cell>
          <cell r="I49">
            <v>-1264112.97</v>
          </cell>
          <cell r="J49">
            <v>-1598799.62</v>
          </cell>
          <cell r="K49">
            <v>-1330142.3799999999</v>
          </cell>
          <cell r="L49">
            <v>-843729.15</v>
          </cell>
          <cell r="M49">
            <v>-1321193.75</v>
          </cell>
          <cell r="N49">
            <v>-963340.65</v>
          </cell>
          <cell r="O49">
            <v>-1573714.14</v>
          </cell>
          <cell r="P49">
            <v>-860840.04</v>
          </cell>
          <cell r="Q49">
            <v>-14085843.690000001</v>
          </cell>
        </row>
        <row r="51">
          <cell r="B51" t="str">
            <v>Business Promotions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DEPRECIATION</v>
          </cell>
          <cell r="C52" t="str">
            <v>CDP_FX_PROFITS</v>
          </cell>
          <cell r="D52" t="str">
            <v>CDP_FX_PROFITS414001</v>
          </cell>
          <cell r="E52">
            <v>1029.54</v>
          </cell>
          <cell r="F52">
            <v>0</v>
          </cell>
          <cell r="G52">
            <v>2059.0700000000002</v>
          </cell>
          <cell r="H52">
            <v>0</v>
          </cell>
          <cell r="I52">
            <v>1029.52</v>
          </cell>
          <cell r="J52">
            <v>0</v>
          </cell>
          <cell r="K52">
            <v>1029.42</v>
          </cell>
          <cell r="L52">
            <v>1508.86</v>
          </cell>
          <cell r="M52">
            <v>754.47</v>
          </cell>
          <cell r="N52">
            <v>955.85</v>
          </cell>
          <cell r="O52">
            <v>751.46</v>
          </cell>
          <cell r="P52">
            <v>0</v>
          </cell>
          <cell r="Q52">
            <v>9118.19</v>
          </cell>
        </row>
        <row r="53">
          <cell r="B53" t="str">
            <v>Depreciation</v>
          </cell>
          <cell r="E53">
            <v>1029.54</v>
          </cell>
          <cell r="F53">
            <v>0</v>
          </cell>
          <cell r="G53">
            <v>2059.0700000000002</v>
          </cell>
          <cell r="H53">
            <v>0</v>
          </cell>
          <cell r="I53">
            <v>1029.52</v>
          </cell>
          <cell r="J53">
            <v>0</v>
          </cell>
          <cell r="K53">
            <v>1029.42</v>
          </cell>
          <cell r="L53">
            <v>1508.86</v>
          </cell>
          <cell r="M53">
            <v>754.47</v>
          </cell>
          <cell r="N53">
            <v>955.85</v>
          </cell>
          <cell r="O53">
            <v>751.46</v>
          </cell>
          <cell r="P53">
            <v>0</v>
          </cell>
          <cell r="Q53">
            <v>9118.1899999999987</v>
          </cell>
        </row>
        <row r="54">
          <cell r="B54" t="str">
            <v>MEDICAL AID CONTRIBUITIONS</v>
          </cell>
          <cell r="C54" t="str">
            <v>CDP_ACEXPENSES</v>
          </cell>
          <cell r="D54" t="str">
            <v>CDP_ACEXPENSES426011</v>
          </cell>
          <cell r="E54">
            <v>1904</v>
          </cell>
          <cell r="F54">
            <v>1904</v>
          </cell>
          <cell r="G54">
            <v>1904</v>
          </cell>
          <cell r="H54">
            <v>1904</v>
          </cell>
          <cell r="I54">
            <v>1904</v>
          </cell>
          <cell r="J54">
            <v>2169</v>
          </cell>
          <cell r="K54">
            <v>2169</v>
          </cell>
          <cell r="L54">
            <v>2169</v>
          </cell>
          <cell r="M54">
            <v>2169</v>
          </cell>
          <cell r="N54">
            <v>2169</v>
          </cell>
          <cell r="O54">
            <v>2169</v>
          </cell>
          <cell r="P54">
            <v>1760</v>
          </cell>
          <cell r="Q54">
            <v>24294</v>
          </cell>
        </row>
        <row r="55">
          <cell r="B55" t="str">
            <v>PENSION FUND CONTRIBUTIONS</v>
          </cell>
          <cell r="C55" t="str">
            <v>CDP_ACEXPENSES</v>
          </cell>
          <cell r="D55" t="str">
            <v>CDP_ACEXPENSES426014</v>
          </cell>
          <cell r="E55">
            <v>3184.42</v>
          </cell>
          <cell r="F55">
            <v>3459.49</v>
          </cell>
          <cell r="G55">
            <v>3459.49</v>
          </cell>
          <cell r="H55">
            <v>3459.49</v>
          </cell>
          <cell r="I55">
            <v>3459.49</v>
          </cell>
          <cell r="J55">
            <v>3435.4</v>
          </cell>
          <cell r="K55">
            <v>3435.4</v>
          </cell>
          <cell r="L55">
            <v>3435.4</v>
          </cell>
          <cell r="M55">
            <v>3435.4</v>
          </cell>
          <cell r="N55">
            <v>0</v>
          </cell>
          <cell r="O55">
            <v>0</v>
          </cell>
          <cell r="P55">
            <v>0</v>
          </cell>
          <cell r="Q55">
            <v>30763.98</v>
          </cell>
        </row>
        <row r="56">
          <cell r="B56" t="str">
            <v>SALARIES</v>
          </cell>
          <cell r="C56" t="str">
            <v>CDP_ACEXPENSES</v>
          </cell>
          <cell r="D56" t="str">
            <v>CDP_ACEXPENSES426015</v>
          </cell>
          <cell r="E56">
            <v>31778.23</v>
          </cell>
          <cell r="F56">
            <v>34594.83</v>
          </cell>
          <cell r="G56">
            <v>34594.83</v>
          </cell>
          <cell r="H56">
            <v>34594.83</v>
          </cell>
          <cell r="I56">
            <v>34594.83</v>
          </cell>
          <cell r="J56">
            <v>34353.919999999998</v>
          </cell>
          <cell r="K56">
            <v>34353.919999999998</v>
          </cell>
          <cell r="L56">
            <v>34353.919999999998</v>
          </cell>
          <cell r="M56">
            <v>34353.919999999998</v>
          </cell>
          <cell r="N56">
            <v>34353.919999999998</v>
          </cell>
          <cell r="O56">
            <v>34353.919999999998</v>
          </cell>
          <cell r="P56">
            <v>23916.65</v>
          </cell>
          <cell r="Q56">
            <v>400197.72</v>
          </cell>
        </row>
        <row r="57">
          <cell r="B57" t="str">
            <v>SHARE TRUST COSTS</v>
          </cell>
          <cell r="C57" t="str">
            <v>CDP_ACEXPENSES</v>
          </cell>
          <cell r="D57" t="str">
            <v>CDP_ACEXPENSES426017</v>
          </cell>
          <cell r="E57">
            <v>3955.83</v>
          </cell>
          <cell r="F57">
            <v>4022.73</v>
          </cell>
          <cell r="G57">
            <v>3951.29</v>
          </cell>
          <cell r="H57">
            <v>-4182.3100000000004</v>
          </cell>
          <cell r="I57">
            <v>3940.81</v>
          </cell>
          <cell r="J57">
            <v>4061.97</v>
          </cell>
          <cell r="K57">
            <v>4058.6</v>
          </cell>
          <cell r="L57">
            <v>3688.63</v>
          </cell>
          <cell r="M57">
            <v>-598.79999999999995</v>
          </cell>
          <cell r="N57">
            <v>4004.34</v>
          </cell>
          <cell r="O57">
            <v>4140.2299999999996</v>
          </cell>
          <cell r="P57">
            <v>0</v>
          </cell>
          <cell r="Q57">
            <v>31043.32</v>
          </cell>
        </row>
        <row r="58">
          <cell r="B58" t="str">
            <v>ENTERTAINMENT ALLOWANCE</v>
          </cell>
          <cell r="C58" t="str">
            <v>CDP_ACEXPENSES</v>
          </cell>
          <cell r="D58" t="str">
            <v>CDP_ACEXPENSES426003</v>
          </cell>
          <cell r="E58">
            <v>208.33</v>
          </cell>
          <cell r="F58">
            <v>0</v>
          </cell>
          <cell r="G58">
            <v>208.33</v>
          </cell>
          <cell r="H58">
            <v>208.33</v>
          </cell>
          <cell r="I58">
            <v>208.33</v>
          </cell>
          <cell r="J58">
            <v>208.33</v>
          </cell>
          <cell r="K58">
            <v>208.33</v>
          </cell>
          <cell r="L58">
            <v>208.33</v>
          </cell>
          <cell r="M58">
            <v>208.33</v>
          </cell>
          <cell r="N58">
            <v>208.33</v>
          </cell>
          <cell r="O58">
            <v>208.33</v>
          </cell>
          <cell r="P58">
            <v>308.33</v>
          </cell>
          <cell r="Q58">
            <v>2391.63</v>
          </cell>
        </row>
        <row r="59">
          <cell r="B59" t="str">
            <v>OTHER PERSONNEL COSTS</v>
          </cell>
          <cell r="C59" t="str">
            <v>CDP_FX_PROFITS</v>
          </cell>
          <cell r="D59" t="str">
            <v>CDP_FX_PROFITS426013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270000</v>
          </cell>
          <cell r="N59">
            <v>0</v>
          </cell>
          <cell r="O59">
            <v>-270000</v>
          </cell>
          <cell r="P59">
            <v>0</v>
          </cell>
          <cell r="Q59">
            <v>0</v>
          </cell>
        </row>
        <row r="60">
          <cell r="B60" t="str">
            <v>OTHER PERSONNEL COSTS</v>
          </cell>
          <cell r="C60" t="str">
            <v>CDP_ACEXPENSES</v>
          </cell>
          <cell r="D60" t="str">
            <v>CDP_ACEXPENSES426013</v>
          </cell>
          <cell r="E60">
            <v>158.88</v>
          </cell>
          <cell r="F60">
            <v>755.27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612899.73</v>
          </cell>
          <cell r="P60">
            <v>29570.42</v>
          </cell>
          <cell r="Q60">
            <v>643384.30000000005</v>
          </cell>
        </row>
        <row r="61">
          <cell r="B61" t="str">
            <v>TRAVEL ALLOWANCES</v>
          </cell>
          <cell r="C61" t="str">
            <v>CDP_ACEXPENSES</v>
          </cell>
          <cell r="D61" t="str">
            <v>CDP_ACEXPENSES426019</v>
          </cell>
          <cell r="E61">
            <v>3000</v>
          </cell>
          <cell r="F61">
            <v>3000</v>
          </cell>
          <cell r="G61">
            <v>3000</v>
          </cell>
          <cell r="H61">
            <v>3000</v>
          </cell>
          <cell r="I61">
            <v>3000</v>
          </cell>
          <cell r="J61">
            <v>3000</v>
          </cell>
          <cell r="K61">
            <v>3000</v>
          </cell>
          <cell r="L61">
            <v>3000</v>
          </cell>
          <cell r="M61">
            <v>3000</v>
          </cell>
          <cell r="N61">
            <v>3000</v>
          </cell>
          <cell r="O61">
            <v>3000</v>
          </cell>
          <cell r="P61">
            <v>1500</v>
          </cell>
          <cell r="Q61">
            <v>34500</v>
          </cell>
        </row>
        <row r="62">
          <cell r="B62" t="str">
            <v>SKILLS DEVELOPMENT LEVY</v>
          </cell>
          <cell r="C62" t="str">
            <v>CDP_ACEXPENSES</v>
          </cell>
          <cell r="D62" t="str">
            <v>CDP_ACEXPENSES426022</v>
          </cell>
          <cell r="E62">
            <v>0</v>
          </cell>
          <cell r="F62">
            <v>0</v>
          </cell>
          <cell r="G62">
            <v>171.94</v>
          </cell>
          <cell r="H62">
            <v>171.94</v>
          </cell>
          <cell r="I62">
            <v>171.94</v>
          </cell>
          <cell r="J62">
            <v>171.31</v>
          </cell>
          <cell r="K62">
            <v>773.44</v>
          </cell>
          <cell r="L62">
            <v>171.31</v>
          </cell>
          <cell r="M62">
            <v>171.31</v>
          </cell>
          <cell r="N62">
            <v>342.61</v>
          </cell>
          <cell r="O62">
            <v>342.61</v>
          </cell>
          <cell r="P62">
            <v>646.53</v>
          </cell>
          <cell r="Q62">
            <v>3134.94</v>
          </cell>
        </row>
        <row r="63">
          <cell r="B63" t="str">
            <v>VEHICLE COSTS - SUNDRY</v>
          </cell>
          <cell r="C63" t="str">
            <v>CDP_ACEXPENSES</v>
          </cell>
          <cell r="D63" t="str">
            <v>CDP_ACEXPENSES448001</v>
          </cell>
          <cell r="E63">
            <v>1736.95</v>
          </cell>
          <cell r="F63">
            <v>0</v>
          </cell>
          <cell r="G63">
            <v>0</v>
          </cell>
          <cell r="H63">
            <v>1736.95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39</v>
          </cell>
          <cell r="O63">
            <v>0</v>
          </cell>
          <cell r="P63">
            <v>199</v>
          </cell>
          <cell r="Q63">
            <v>3711.9</v>
          </cell>
        </row>
        <row r="64">
          <cell r="B64" t="str">
            <v>Staff Costs</v>
          </cell>
          <cell r="E64">
            <v>45926.64</v>
          </cell>
          <cell r="F64">
            <v>47736.32</v>
          </cell>
          <cell r="G64">
            <v>47289.880000000005</v>
          </cell>
          <cell r="H64">
            <v>40893.230000000003</v>
          </cell>
          <cell r="I64">
            <v>47279.4</v>
          </cell>
          <cell r="J64">
            <v>47399.93</v>
          </cell>
          <cell r="K64">
            <v>47998.69</v>
          </cell>
          <cell r="L64">
            <v>47026.59</v>
          </cell>
          <cell r="M64">
            <v>312739.15999999997</v>
          </cell>
          <cell r="N64">
            <v>44117.2</v>
          </cell>
          <cell r="O64">
            <v>387113.81999999995</v>
          </cell>
          <cell r="P64">
            <v>57900.93</v>
          </cell>
          <cell r="Q64">
            <v>1173421.7899999998</v>
          </cell>
        </row>
        <row r="65">
          <cell r="B65" t="str">
            <v>ENTERTAINMENT COSTS</v>
          </cell>
          <cell r="C65" t="str">
            <v>CDP_ACEXPENSES</v>
          </cell>
          <cell r="D65" t="str">
            <v>CDP_ACEXPENSES418001</v>
          </cell>
          <cell r="E65">
            <v>9316.34</v>
          </cell>
          <cell r="F65">
            <v>1382.6</v>
          </cell>
          <cell r="G65">
            <v>3379.3</v>
          </cell>
          <cell r="H65">
            <v>176</v>
          </cell>
          <cell r="I65">
            <v>0</v>
          </cell>
          <cell r="J65">
            <v>0</v>
          </cell>
          <cell r="K65">
            <v>0</v>
          </cell>
          <cell r="L65">
            <v>590</v>
          </cell>
          <cell r="M65">
            <v>1451.15</v>
          </cell>
          <cell r="N65">
            <v>149.5</v>
          </cell>
          <cell r="O65">
            <v>2029.36</v>
          </cell>
          <cell r="P65">
            <v>60.05</v>
          </cell>
          <cell r="Q65">
            <v>18534.3</v>
          </cell>
        </row>
        <row r="66">
          <cell r="B66" t="str">
            <v>OFFICE REPAIRS - FIXED ASSETS (FFA)</v>
          </cell>
          <cell r="C66" t="str">
            <v>CDP_ACEXPENSES</v>
          </cell>
          <cell r="D66" t="str">
            <v>CDP_ACEXPENSES424001</v>
          </cell>
          <cell r="E66">
            <v>0</v>
          </cell>
          <cell r="F66">
            <v>1071.47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1071.47</v>
          </cell>
        </row>
        <row r="67">
          <cell r="B67" t="str">
            <v>FUNCTIONS &amp; REFRESHMENTS (ALL DEPARTMENTS)</v>
          </cell>
          <cell r="C67" t="str">
            <v>CDP_ACASSETS</v>
          </cell>
          <cell r="D67" t="str">
            <v>CDP_ACASSETS426004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2596.85</v>
          </cell>
          <cell r="J67">
            <v>-2596.85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FUNCTIONS &amp; REFRESHMENTS (ALL DEPARTMENTS)</v>
          </cell>
          <cell r="C68" t="str">
            <v>CDP_ACEXPENSES</v>
          </cell>
          <cell r="D68" t="str">
            <v>CDP_ACEXPENSES426004</v>
          </cell>
          <cell r="E68">
            <v>0</v>
          </cell>
          <cell r="F68">
            <v>1230.76</v>
          </cell>
          <cell r="G68">
            <v>2859.86</v>
          </cell>
          <cell r="H68">
            <v>861.93</v>
          </cell>
          <cell r="I68">
            <v>1786.35</v>
          </cell>
          <cell r="J68">
            <v>3874.42</v>
          </cell>
          <cell r="K68">
            <v>128</v>
          </cell>
          <cell r="L68">
            <v>79</v>
          </cell>
          <cell r="M68">
            <v>2572.41</v>
          </cell>
          <cell r="N68">
            <v>87.68</v>
          </cell>
          <cell r="O68">
            <v>99.55</v>
          </cell>
          <cell r="P68">
            <v>569.37</v>
          </cell>
          <cell r="Q68">
            <v>14149.33</v>
          </cell>
        </row>
        <row r="69">
          <cell r="B69" t="str">
            <v>TRAINING AND DEVELOPMENT</v>
          </cell>
          <cell r="C69" t="str">
            <v>CDP_ACEXPENSES</v>
          </cell>
          <cell r="D69" t="str">
            <v>CDP_ACEXPENSES426018</v>
          </cell>
          <cell r="E69">
            <v>1936.12</v>
          </cell>
          <cell r="F69">
            <v>3462.13</v>
          </cell>
          <cell r="G69">
            <v>0</v>
          </cell>
          <cell r="H69">
            <v>4507.2</v>
          </cell>
          <cell r="I69">
            <v>0</v>
          </cell>
          <cell r="J69">
            <v>1606.1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11511.55</v>
          </cell>
        </row>
        <row r="70">
          <cell r="B70" t="str">
            <v>PROVIDENT FUND</v>
          </cell>
          <cell r="C70" t="str">
            <v>CDP_ACEXPENSES</v>
          </cell>
          <cell r="D70" t="str">
            <v>CDP_ACEXPENSES426021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3435.4</v>
          </cell>
          <cell r="O70">
            <v>3435.4</v>
          </cell>
          <cell r="P70">
            <v>1961.67</v>
          </cell>
          <cell r="Q70">
            <v>8832.4699999999993</v>
          </cell>
        </row>
        <row r="71">
          <cell r="B71" t="str">
            <v>FUNCTIONS &amp; REFRESHMENTS (QUE)</v>
          </cell>
          <cell r="C71" t="str">
            <v>CDP_ACEXPENSES</v>
          </cell>
          <cell r="D71" t="str">
            <v>CDP_ACEXPENSES426101</v>
          </cell>
          <cell r="E71">
            <v>0</v>
          </cell>
          <cell r="F71">
            <v>0</v>
          </cell>
          <cell r="G71">
            <v>0</v>
          </cell>
          <cell r="H71">
            <v>1857.45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1857.45</v>
          </cell>
        </row>
        <row r="72">
          <cell r="B72" t="str">
            <v>PRINTING &amp; STATIONERY</v>
          </cell>
          <cell r="C72" t="str">
            <v>CDP_ACEXPENSES</v>
          </cell>
          <cell r="D72" t="str">
            <v>CDP_ACEXPENSES430001</v>
          </cell>
          <cell r="E72">
            <v>0</v>
          </cell>
          <cell r="F72">
            <v>3751.07</v>
          </cell>
          <cell r="G72">
            <v>520</v>
          </cell>
          <cell r="H72">
            <v>0</v>
          </cell>
          <cell r="I72">
            <v>1368</v>
          </cell>
          <cell r="J72">
            <v>69.95</v>
          </cell>
          <cell r="K72">
            <v>0</v>
          </cell>
          <cell r="L72">
            <v>227.3</v>
          </cell>
          <cell r="M72">
            <v>0</v>
          </cell>
          <cell r="N72">
            <v>0</v>
          </cell>
          <cell r="O72">
            <v>0</v>
          </cell>
          <cell r="P72">
            <v>1416.31</v>
          </cell>
          <cell r="Q72">
            <v>7352.63</v>
          </cell>
        </row>
        <row r="73">
          <cell r="B73" t="str">
            <v>PROFESSIONAL FEES</v>
          </cell>
          <cell r="C73" t="str">
            <v>CDP_ACEXPENSES</v>
          </cell>
          <cell r="D73" t="str">
            <v>CDP_ACEXPENSES432001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4950.3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4950.3</v>
          </cell>
        </row>
        <row r="74">
          <cell r="B74" t="str">
            <v>BRANCH RENTAL</v>
          </cell>
          <cell r="C74" t="str">
            <v>CDP_ACEXPENSES</v>
          </cell>
          <cell r="D74" t="str">
            <v>CDP_ACEXPENSES434001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4018.63</v>
          </cell>
          <cell r="P74">
            <v>8037.26</v>
          </cell>
          <cell r="Q74">
            <v>12055.89</v>
          </cell>
        </row>
        <row r="75">
          <cell r="B75" t="str">
            <v>EQUIPMENT RENTAL</v>
          </cell>
          <cell r="C75" t="str">
            <v>CDP_ACEXPENSES</v>
          </cell>
          <cell r="D75" t="str">
            <v>CDP_ACEXPENSES434002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OTHER OFFICE RENTAL</v>
          </cell>
          <cell r="C76" t="str">
            <v>CDP_ACEXPENSES</v>
          </cell>
          <cell r="D76" t="str">
            <v>CDP_ACEXPENSES434004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32149.040000000001</v>
          </cell>
          <cell r="M76">
            <v>0</v>
          </cell>
          <cell r="N76">
            <v>4018.63</v>
          </cell>
          <cell r="O76">
            <v>0</v>
          </cell>
          <cell r="P76">
            <v>0</v>
          </cell>
          <cell r="Q76">
            <v>36167.67</v>
          </cell>
        </row>
        <row r="77">
          <cell r="B77" t="str">
            <v>RSC LEVIES</v>
          </cell>
          <cell r="C77" t="str">
            <v>CDP_ACEXPENSES</v>
          </cell>
          <cell r="D77" t="str">
            <v>CDP_ACEXPENSES436001</v>
          </cell>
          <cell r="E77">
            <v>228</v>
          </cell>
          <cell r="F77">
            <v>136.6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392.7</v>
          </cell>
          <cell r="L77">
            <v>1403.63</v>
          </cell>
          <cell r="M77">
            <v>136.21</v>
          </cell>
          <cell r="N77">
            <v>813.82</v>
          </cell>
          <cell r="O77">
            <v>2925.48</v>
          </cell>
          <cell r="P77">
            <v>2673.46</v>
          </cell>
          <cell r="Q77">
            <v>8709.9</v>
          </cell>
        </row>
        <row r="78">
          <cell r="B78" t="str">
            <v>COMPUTER REPAIRS AND UPGRADES</v>
          </cell>
          <cell r="C78" t="str">
            <v>CDP_ACEXPENSES</v>
          </cell>
          <cell r="D78" t="str">
            <v>CDP_ACEXPENSES438001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2717.17</v>
          </cell>
          <cell r="M78">
            <v>2512</v>
          </cell>
          <cell r="N78">
            <v>0</v>
          </cell>
          <cell r="O78">
            <v>1705.1</v>
          </cell>
          <cell r="P78">
            <v>0</v>
          </cell>
          <cell r="Q78">
            <v>6934.27</v>
          </cell>
        </row>
        <row r="79">
          <cell r="B79" t="str">
            <v>COMPUTER SPARES</v>
          </cell>
          <cell r="C79" t="str">
            <v>CDP_ACEXPENSES</v>
          </cell>
          <cell r="D79" t="str">
            <v>CDP_ACEXPENSES438003</v>
          </cell>
          <cell r="E79">
            <v>0</v>
          </cell>
          <cell r="F79">
            <v>0</v>
          </cell>
          <cell r="G79">
            <v>120</v>
          </cell>
          <cell r="H79">
            <v>-228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-108</v>
          </cell>
        </row>
        <row r="80">
          <cell r="B80" t="str">
            <v>COMPUTER OTHER</v>
          </cell>
          <cell r="C80" t="str">
            <v>CDP_ACEXPENSES</v>
          </cell>
          <cell r="D80" t="str">
            <v>CDP_ACEXPENSES438005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COMPUTER INFORMATION SERVICES</v>
          </cell>
          <cell r="C81" t="str">
            <v>CDP_ACEXPENSES</v>
          </cell>
          <cell r="D81" t="str">
            <v>CDP_ACEXPENSES438008</v>
          </cell>
          <cell r="E81">
            <v>21000</v>
          </cell>
          <cell r="F81">
            <v>3669.37</v>
          </cell>
          <cell r="G81">
            <v>0</v>
          </cell>
          <cell r="H81">
            <v>0</v>
          </cell>
          <cell r="I81">
            <v>24068</v>
          </cell>
          <cell r="J81">
            <v>0</v>
          </cell>
          <cell r="K81">
            <v>0</v>
          </cell>
          <cell r="L81">
            <v>25270.22</v>
          </cell>
          <cell r="M81">
            <v>0</v>
          </cell>
          <cell r="N81">
            <v>0</v>
          </cell>
          <cell r="O81">
            <v>25673.65</v>
          </cell>
          <cell r="P81">
            <v>0</v>
          </cell>
          <cell r="Q81">
            <v>99681.24</v>
          </cell>
        </row>
        <row r="82">
          <cell r="B82" t="str">
            <v>BOOKS AND PUBLICATIONS</v>
          </cell>
          <cell r="C82" t="str">
            <v>CDP_ACEXPENSES</v>
          </cell>
          <cell r="D82" t="str">
            <v>CDP_ACEXPENSES440001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1209.3</v>
          </cell>
          <cell r="M82">
            <v>-604.65</v>
          </cell>
          <cell r="N82">
            <v>0</v>
          </cell>
          <cell r="O82">
            <v>0</v>
          </cell>
          <cell r="P82">
            <v>0</v>
          </cell>
          <cell r="Q82">
            <v>604.65</v>
          </cell>
        </row>
        <row r="83">
          <cell r="B83" t="str">
            <v>OTHER SUBSCRIPTIONS</v>
          </cell>
          <cell r="C83" t="str">
            <v>CDP_ACEXPENSES</v>
          </cell>
          <cell r="D83" t="str">
            <v>CDP_ACEXPENSES440002</v>
          </cell>
          <cell r="E83">
            <v>541.92999999999995</v>
          </cell>
          <cell r="F83">
            <v>51.16</v>
          </cell>
          <cell r="G83">
            <v>0</v>
          </cell>
          <cell r="H83">
            <v>70</v>
          </cell>
          <cell r="I83">
            <v>206.5</v>
          </cell>
          <cell r="J83">
            <v>0</v>
          </cell>
          <cell r="K83">
            <v>574.76</v>
          </cell>
          <cell r="L83">
            <v>0</v>
          </cell>
          <cell r="M83">
            <v>0</v>
          </cell>
          <cell r="N83">
            <v>248.84</v>
          </cell>
          <cell r="O83">
            <v>0</v>
          </cell>
          <cell r="P83">
            <v>0</v>
          </cell>
          <cell r="Q83">
            <v>1693.19</v>
          </cell>
        </row>
        <row r="84">
          <cell r="B84" t="str">
            <v>OFFICE REQUIREMENTS</v>
          </cell>
          <cell r="C84" t="str">
            <v>CDP_ACEXPENSES</v>
          </cell>
          <cell r="D84" t="str">
            <v>CDP_ACEXPENSES442006</v>
          </cell>
          <cell r="E84">
            <v>1564.56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-1564.56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OTHER SUNDRY EXPENSES</v>
          </cell>
          <cell r="C85" t="str">
            <v>CDP_ACEXPENSES</v>
          </cell>
          <cell r="D85" t="str">
            <v>CDP_ACEXPENSES442007</v>
          </cell>
          <cell r="E85">
            <v>0</v>
          </cell>
          <cell r="F85">
            <v>0</v>
          </cell>
          <cell r="G85">
            <v>60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60</v>
          </cell>
        </row>
        <row r="86">
          <cell r="B86" t="str">
            <v>POSTAGE</v>
          </cell>
          <cell r="C86" t="str">
            <v>CDP_ACEXPENSES</v>
          </cell>
          <cell r="D86" t="str">
            <v>CDP_ACEXPENSES442008</v>
          </cell>
          <cell r="E86">
            <v>72.599999999999994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140</v>
          </cell>
          <cell r="K86">
            <v>0</v>
          </cell>
          <cell r="L86">
            <v>110.39</v>
          </cell>
          <cell r="M86">
            <v>0</v>
          </cell>
          <cell r="N86">
            <v>0</v>
          </cell>
          <cell r="O86">
            <v>182.53</v>
          </cell>
          <cell r="P86">
            <v>297.02</v>
          </cell>
          <cell r="Q86">
            <v>802.54</v>
          </cell>
        </row>
        <row r="87">
          <cell r="B87" t="str">
            <v>TELEPHONE COSTS</v>
          </cell>
          <cell r="C87" t="str">
            <v>CDP_ACEXPENSES</v>
          </cell>
          <cell r="D87" t="str">
            <v>CDP_ACEXPENSES444002</v>
          </cell>
          <cell r="E87">
            <v>8901.91</v>
          </cell>
          <cell r="F87">
            <v>-4682.12</v>
          </cell>
          <cell r="G87">
            <v>680.84</v>
          </cell>
          <cell r="H87">
            <v>5117.99</v>
          </cell>
          <cell r="I87">
            <v>774.53</v>
          </cell>
          <cell r="J87">
            <v>10060.51</v>
          </cell>
          <cell r="K87">
            <v>3990.99</v>
          </cell>
          <cell r="L87">
            <v>4915.17</v>
          </cell>
          <cell r="M87">
            <v>8600.23</v>
          </cell>
          <cell r="N87">
            <v>2630.04</v>
          </cell>
          <cell r="O87">
            <v>8410.08</v>
          </cell>
          <cell r="P87">
            <v>1856.76</v>
          </cell>
          <cell r="Q87">
            <v>51256.93</v>
          </cell>
        </row>
        <row r="88">
          <cell r="B88" t="str">
            <v>LOCAL TRAVEL</v>
          </cell>
          <cell r="C88" t="str">
            <v>CDP_ACEXPENSES</v>
          </cell>
          <cell r="D88" t="str">
            <v>CDP_ACEXPENSES446001</v>
          </cell>
          <cell r="E88">
            <v>0</v>
          </cell>
          <cell r="F88">
            <v>2940.8</v>
          </cell>
          <cell r="G88">
            <v>5217.72</v>
          </cell>
          <cell r="H88">
            <v>4287.74</v>
          </cell>
          <cell r="I88">
            <v>5427.46</v>
          </cell>
          <cell r="J88">
            <v>461.33</v>
          </cell>
          <cell r="K88">
            <v>0</v>
          </cell>
          <cell r="L88">
            <v>3472.97</v>
          </cell>
          <cell r="M88">
            <v>2698.26</v>
          </cell>
          <cell r="N88">
            <v>188.11</v>
          </cell>
          <cell r="O88">
            <v>7883.09</v>
          </cell>
          <cell r="P88">
            <v>15547.17</v>
          </cell>
          <cell r="Q88">
            <v>48124.65</v>
          </cell>
        </row>
        <row r="89">
          <cell r="B89" t="str">
            <v>UNCLAIMABLE VAT INPUT</v>
          </cell>
          <cell r="C89" t="str">
            <v>CDP_ACEXPENSES</v>
          </cell>
          <cell r="D89" t="str">
            <v>CDP_ACEXPENSES550006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140.34</v>
          </cell>
          <cell r="M89">
            <v>13.63</v>
          </cell>
          <cell r="N89">
            <v>67.790000000000006</v>
          </cell>
          <cell r="O89">
            <v>292.68</v>
          </cell>
          <cell r="P89">
            <v>267.45999999999998</v>
          </cell>
          <cell r="Q89">
            <v>781.9</v>
          </cell>
        </row>
        <row r="90">
          <cell r="B90" t="str">
            <v>SYSTEMS SUPPORT (CLOSED)</v>
          </cell>
          <cell r="C90" t="str">
            <v>CDP_ACEXPENSES</v>
          </cell>
          <cell r="D90" t="str">
            <v>CDP_ACEXPENSES710001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SYSTEMS DEVELOPMENT (CLOSED)</v>
          </cell>
          <cell r="C91" t="str">
            <v>CDP_ACEXPENSES</v>
          </cell>
          <cell r="D91" t="str">
            <v>CDP_ACEXPENSES710002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HUMAN RESOURCES (CLOSED)</v>
          </cell>
          <cell r="C92" t="str">
            <v>CDP_ACEXPENSES</v>
          </cell>
          <cell r="D92" t="str">
            <v>CDP_ACEXPENSES730001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ADMINISTRATION (CLOSED)</v>
          </cell>
          <cell r="C93" t="str">
            <v>CDP_ACEXPENSES</v>
          </cell>
          <cell r="D93" t="str">
            <v>CDP_ACEXPENSES730002</v>
          </cell>
          <cell r="E93">
            <v>319.47000000000003</v>
          </cell>
          <cell r="F93">
            <v>-319.47000000000003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TECHNOLOGY - FACILITIES/SUPPORT (EXTERNAL)</v>
          </cell>
          <cell r="C94" t="str">
            <v>CDP_ACEXPENSES</v>
          </cell>
          <cell r="D94" t="str">
            <v>CDP_ACEXPENSES762002</v>
          </cell>
          <cell r="E94">
            <v>7322</v>
          </cell>
          <cell r="F94">
            <v>7322</v>
          </cell>
          <cell r="G94">
            <v>7322</v>
          </cell>
          <cell r="H94">
            <v>6927</v>
          </cell>
          <cell r="I94">
            <v>6927</v>
          </cell>
          <cell r="J94">
            <v>6927</v>
          </cell>
          <cell r="K94">
            <v>11058</v>
          </cell>
          <cell r="L94">
            <v>11146</v>
          </cell>
          <cell r="M94">
            <v>11146</v>
          </cell>
          <cell r="N94">
            <v>11146</v>
          </cell>
          <cell r="O94">
            <v>11146</v>
          </cell>
          <cell r="P94">
            <v>14067</v>
          </cell>
          <cell r="Q94">
            <v>112456</v>
          </cell>
        </row>
        <row r="95">
          <cell r="B95" t="str">
            <v>HUMAN RESOURCES (INTERNAL RECOVERY)</v>
          </cell>
          <cell r="C95" t="str">
            <v>CDP_ACEXPENSES</v>
          </cell>
          <cell r="D95" t="str">
            <v>CDP_ACEXPENSES771001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4592.78</v>
          </cell>
          <cell r="L95">
            <v>-677.86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3914.92</v>
          </cell>
        </row>
        <row r="96">
          <cell r="B96" t="str">
            <v>FURNITURE (INTERNAL RECOVERY)</v>
          </cell>
          <cell r="C96" t="str">
            <v>CDP_ACEXPENSES</v>
          </cell>
          <cell r="D96" t="str">
            <v>CDP_ACEXPENSES771004</v>
          </cell>
          <cell r="E96">
            <v>0</v>
          </cell>
          <cell r="F96">
            <v>788.67</v>
          </cell>
          <cell r="G96">
            <v>0</v>
          </cell>
          <cell r="H96">
            <v>-788.67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OFFICE EQUIPMENT (INTERNAL RECOVERY)</v>
          </cell>
          <cell r="C97" t="str">
            <v>CDP_ACEXPENSES</v>
          </cell>
          <cell r="D97" t="str">
            <v>CDP_ACEXPENSES771007</v>
          </cell>
          <cell r="E97">
            <v>0</v>
          </cell>
          <cell r="F97">
            <v>34.44</v>
          </cell>
          <cell r="G97">
            <v>0</v>
          </cell>
          <cell r="H97">
            <v>-34.44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HUMAN RESOURCES - CHARGE (EXTERNAL RECOVERY)</v>
          </cell>
          <cell r="C98" t="str">
            <v>CDP_ACEXPENSES</v>
          </cell>
          <cell r="D98" t="str">
            <v>CDP_ACEXPENSES772001</v>
          </cell>
          <cell r="E98">
            <v>1670</v>
          </cell>
          <cell r="F98">
            <v>-184.52</v>
          </cell>
          <cell r="G98">
            <v>946.04</v>
          </cell>
          <cell r="H98">
            <v>230.13</v>
          </cell>
          <cell r="I98">
            <v>0</v>
          </cell>
          <cell r="J98">
            <v>1183.0999999999999</v>
          </cell>
          <cell r="K98">
            <v>-2764.28</v>
          </cell>
          <cell r="L98">
            <v>984</v>
          </cell>
          <cell r="M98">
            <v>165.24</v>
          </cell>
          <cell r="N98">
            <v>542.78</v>
          </cell>
          <cell r="O98">
            <v>986.62</v>
          </cell>
          <cell r="P98">
            <v>504.08</v>
          </cell>
          <cell r="Q98">
            <v>4263.1899999999996</v>
          </cell>
        </row>
        <row r="99">
          <cell r="B99" t="str">
            <v>ADMINISTRATION - CHARGE (EXTERNAL RECOVERY)</v>
          </cell>
          <cell r="C99" t="str">
            <v>CDP_ACEXPENSES</v>
          </cell>
          <cell r="D99" t="str">
            <v>CDP_ACEXPENSES772002</v>
          </cell>
          <cell r="E99">
            <v>0</v>
          </cell>
          <cell r="F99">
            <v>782.59</v>
          </cell>
          <cell r="G99">
            <v>444.55</v>
          </cell>
          <cell r="H99">
            <v>285.5</v>
          </cell>
          <cell r="I99">
            <v>412.83</v>
          </cell>
          <cell r="J99">
            <v>434.78</v>
          </cell>
          <cell r="K99">
            <v>-0.67</v>
          </cell>
          <cell r="L99">
            <v>373.9</v>
          </cell>
          <cell r="M99">
            <v>351.26</v>
          </cell>
          <cell r="N99">
            <v>333.97</v>
          </cell>
          <cell r="O99">
            <v>-71.930000000000007</v>
          </cell>
          <cell r="P99">
            <v>0</v>
          </cell>
          <cell r="Q99">
            <v>3346.78</v>
          </cell>
        </row>
        <row r="100">
          <cell r="B100" t="str">
            <v>FURNITURE (EXTERNAL RECOVERY)</v>
          </cell>
          <cell r="C100" t="str">
            <v>CDP_ACEXPENSES</v>
          </cell>
          <cell r="D100" t="str">
            <v>CDP_ACEXPENSES772004</v>
          </cell>
          <cell r="E100">
            <v>0</v>
          </cell>
          <cell r="F100">
            <v>447.06</v>
          </cell>
          <cell r="G100">
            <v>551.4</v>
          </cell>
          <cell r="H100">
            <v>-998.46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MESSENGERS (EXTERNAL RECOVERY)</v>
          </cell>
          <cell r="C101" t="str">
            <v>CDP_ACEXPENSES</v>
          </cell>
          <cell r="D101" t="str">
            <v>CDP_ACEXPENSES772005</v>
          </cell>
          <cell r="E101">
            <v>0</v>
          </cell>
          <cell r="F101">
            <v>631.91999999999996</v>
          </cell>
          <cell r="G101">
            <v>-315.95999999999998</v>
          </cell>
          <cell r="H101">
            <v>-315.95999999999998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GEES BUDGET (EXTERNAL RECOVERY)</v>
          </cell>
          <cell r="C102" t="str">
            <v>CDP_ACEXPENSES</v>
          </cell>
          <cell r="D102" t="str">
            <v>CDP_ACEXPENSES772006</v>
          </cell>
          <cell r="E102">
            <v>0</v>
          </cell>
          <cell r="F102">
            <v>436.44</v>
          </cell>
          <cell r="G102">
            <v>1137.75</v>
          </cell>
          <cell r="H102">
            <v>966.41</v>
          </cell>
          <cell r="I102">
            <v>-2540.6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OFFICE EQUIPMENT (EXTERNAL RECOVERY)</v>
          </cell>
          <cell r="C103" t="str">
            <v>CDP_ACEXPENSES</v>
          </cell>
          <cell r="D103" t="str">
            <v>CDP_ACEXPENSES772007</v>
          </cell>
          <cell r="E103">
            <v>0</v>
          </cell>
          <cell r="F103">
            <v>24.75</v>
          </cell>
          <cell r="G103">
            <v>28.33</v>
          </cell>
          <cell r="H103">
            <v>-53.08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PAYROLL ADMINISTRATION (EXTERNAL RECOVERY)</v>
          </cell>
          <cell r="C104" t="str">
            <v>CDP_ACEXPENSES</v>
          </cell>
          <cell r="D104" t="str">
            <v>CDP_ACEXPENSES772010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2054.84</v>
          </cell>
          <cell r="L104">
            <v>-400.76</v>
          </cell>
          <cell r="M104">
            <v>131.28</v>
          </cell>
          <cell r="N104">
            <v>-22.98</v>
          </cell>
          <cell r="O104">
            <v>113.7</v>
          </cell>
          <cell r="P104">
            <v>236.45</v>
          </cell>
          <cell r="Q104">
            <v>2112.5300000000002</v>
          </cell>
        </row>
        <row r="105">
          <cell r="B105" t="str">
            <v>EQUIPMENT RENTAL</v>
          </cell>
          <cell r="C105" t="str">
            <v>CDP_FX_PROFITS</v>
          </cell>
          <cell r="D105" t="str">
            <v>CDP_FX_PROFITS434002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221.49</v>
          </cell>
          <cell r="J105">
            <v>269.69</v>
          </cell>
          <cell r="K105">
            <v>238.86</v>
          </cell>
          <cell r="L105">
            <v>17.25</v>
          </cell>
          <cell r="M105">
            <v>248.36</v>
          </cell>
          <cell r="N105">
            <v>238.8</v>
          </cell>
          <cell r="O105">
            <v>229.84</v>
          </cell>
          <cell r="P105">
            <v>242.25</v>
          </cell>
          <cell r="Q105">
            <v>1706.54</v>
          </cell>
        </row>
        <row r="106">
          <cell r="B106" t="str">
            <v>COMPUTER OTHER</v>
          </cell>
          <cell r="C106" t="str">
            <v>CDP_FX_PROFITS</v>
          </cell>
          <cell r="D106" t="str">
            <v>CDP_FX_PROFITS438005</v>
          </cell>
          <cell r="E106">
            <v>3698.5</v>
          </cell>
          <cell r="F106">
            <v>0</v>
          </cell>
          <cell r="G106">
            <v>0</v>
          </cell>
          <cell r="H106">
            <v>494.88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6990</v>
          </cell>
          <cell r="Q106">
            <v>11183.38</v>
          </cell>
        </row>
        <row r="107">
          <cell r="B107" t="str">
            <v>ARCHIVES</v>
          </cell>
          <cell r="C107" t="str">
            <v>CDP_FX_PROFITS</v>
          </cell>
          <cell r="D107" t="str">
            <v>CDP_FX_PROFITS442001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167.27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167.27</v>
          </cell>
        </row>
        <row r="108">
          <cell r="B108" t="str">
            <v>IRRECOVERABLES</v>
          </cell>
          <cell r="C108" t="str">
            <v>CDP_FX_PROFITS</v>
          </cell>
          <cell r="D108" t="str">
            <v>CDP_FX_PROFITS442016</v>
          </cell>
          <cell r="E108">
            <v>97.67</v>
          </cell>
          <cell r="F108">
            <v>0</v>
          </cell>
          <cell r="G108">
            <v>195.33</v>
          </cell>
          <cell r="H108">
            <v>0</v>
          </cell>
          <cell r="I108">
            <v>97.67</v>
          </cell>
          <cell r="J108">
            <v>0</v>
          </cell>
          <cell r="K108">
            <v>97.66</v>
          </cell>
          <cell r="L108">
            <v>189.33</v>
          </cell>
          <cell r="M108">
            <v>91.67</v>
          </cell>
          <cell r="N108">
            <v>91.66</v>
          </cell>
          <cell r="O108">
            <v>91.67</v>
          </cell>
          <cell r="P108">
            <v>91.66</v>
          </cell>
          <cell r="Q108">
            <v>1044.32</v>
          </cell>
        </row>
        <row r="109">
          <cell r="B109" t="str">
            <v>BANKCITY EXPENSES</v>
          </cell>
          <cell r="C109" t="str">
            <v>CDP_FX_PROFITS</v>
          </cell>
          <cell r="D109" t="str">
            <v>CDP_FX_PROFITS442017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TECHNOLOGY - FACILITIES/SUPPORT (EXTERNAL)</v>
          </cell>
          <cell r="C110" t="str">
            <v>CDP_FX_PROFITS</v>
          </cell>
          <cell r="D110" t="str">
            <v>CDP_FX_PROFITS762002</v>
          </cell>
          <cell r="E110">
            <v>0</v>
          </cell>
          <cell r="F110">
            <v>10478.280000000001</v>
          </cell>
          <cell r="G110">
            <v>7088.39</v>
          </cell>
          <cell r="H110">
            <v>7084.39</v>
          </cell>
          <cell r="I110">
            <v>7034.39</v>
          </cell>
          <cell r="J110">
            <v>7040.39</v>
          </cell>
          <cell r="K110">
            <v>7065.39</v>
          </cell>
          <cell r="L110">
            <v>4477.8900000000003</v>
          </cell>
          <cell r="M110">
            <v>4478.1400000000003</v>
          </cell>
          <cell r="N110">
            <v>4508.8900000000003</v>
          </cell>
          <cell r="O110">
            <v>4508.8900000000003</v>
          </cell>
          <cell r="P110">
            <v>3640.89</v>
          </cell>
          <cell r="Q110">
            <v>67405.929999999993</v>
          </cell>
        </row>
        <row r="111">
          <cell r="B111" t="str">
            <v>Other Expenses</v>
          </cell>
          <cell r="E111">
            <v>56669.099999999991</v>
          </cell>
          <cell r="F111">
            <v>33456</v>
          </cell>
          <cell r="G111">
            <v>30235.550000000007</v>
          </cell>
          <cell r="H111">
            <v>30448.010000000002</v>
          </cell>
          <cell r="I111">
            <v>53498.039999999994</v>
          </cell>
          <cell r="J111">
            <v>29470.419999999995</v>
          </cell>
          <cell r="K111">
            <v>27429.030000000002</v>
          </cell>
          <cell r="L111">
            <v>88394.28</v>
          </cell>
          <cell r="M111">
            <v>33991.19</v>
          </cell>
          <cell r="N111">
            <v>26914.370000000003</v>
          </cell>
          <cell r="O111">
            <v>73660.339999999982</v>
          </cell>
          <cell r="P111">
            <v>58458.86</v>
          </cell>
          <cell r="Q111">
            <v>542625.19000000006</v>
          </cell>
        </row>
        <row r="112">
          <cell r="B112" t="str">
            <v>TOTAL EXPENDITURE</v>
          </cell>
          <cell r="E112">
            <v>103625.28</v>
          </cell>
          <cell r="F112">
            <v>81192.320000000007</v>
          </cell>
          <cell r="G112">
            <v>79584.500000000015</v>
          </cell>
          <cell r="H112">
            <v>71341.240000000005</v>
          </cell>
          <cell r="I112">
            <v>101806.95999999999</v>
          </cell>
          <cell r="J112">
            <v>76870.349999999991</v>
          </cell>
          <cell r="K112">
            <v>76457.14</v>
          </cell>
          <cell r="L112">
            <v>136929.72999999998</v>
          </cell>
          <cell r="M112">
            <v>347484.81999999995</v>
          </cell>
          <cell r="N112">
            <v>71987.42</v>
          </cell>
          <cell r="O112">
            <v>461525.61999999994</v>
          </cell>
          <cell r="P112">
            <v>116359.79000000001</v>
          </cell>
          <cell r="Q112">
            <v>1725165.17</v>
          </cell>
        </row>
        <row r="114">
          <cell r="B114" t="str">
            <v>FICS SETTLEMENTS</v>
          </cell>
          <cell r="C114" t="str">
            <v>CDP_ACEXPENSES</v>
          </cell>
          <cell r="D114" t="str">
            <v>CDP_ACEXPENSES640003</v>
          </cell>
          <cell r="E114">
            <v>0</v>
          </cell>
          <cell r="F114">
            <v>0</v>
          </cell>
          <cell r="G114">
            <v>0.05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0.05</v>
          </cell>
        </row>
        <row r="115">
          <cell r="B115" t="str">
            <v>FICS SETTLEMENTS</v>
          </cell>
          <cell r="C115" t="str">
            <v>CDP_FX_PROFITS</v>
          </cell>
          <cell r="D115" t="str">
            <v>CDP_FX_PROFITS640003</v>
          </cell>
          <cell r="E115">
            <v>66183.990000000005</v>
          </cell>
          <cell r="F115">
            <v>0</v>
          </cell>
          <cell r="G115">
            <v>-66183.990000000005</v>
          </cell>
          <cell r="H115">
            <v>0</v>
          </cell>
          <cell r="I115">
            <v>0</v>
          </cell>
          <cell r="J115">
            <v>61234.61</v>
          </cell>
          <cell r="K115">
            <v>-61234.61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Settlements</v>
          </cell>
          <cell r="E116">
            <v>66183.990000000005</v>
          </cell>
          <cell r="F116">
            <v>0</v>
          </cell>
          <cell r="G116">
            <v>-66183.94</v>
          </cell>
          <cell r="H116">
            <v>0</v>
          </cell>
          <cell r="I116">
            <v>0</v>
          </cell>
          <cell r="J116">
            <v>61234.61</v>
          </cell>
          <cell r="K116">
            <v>-61234.61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0.05</v>
          </cell>
        </row>
        <row r="117">
          <cell r="B117" t="str">
            <v>TOTAL SETTLEMENTS</v>
          </cell>
          <cell r="E117">
            <v>66183.990000000005</v>
          </cell>
          <cell r="F117">
            <v>0</v>
          </cell>
          <cell r="G117">
            <v>-66183.94</v>
          </cell>
          <cell r="H117">
            <v>0</v>
          </cell>
          <cell r="I117">
            <v>0</v>
          </cell>
          <cell r="J117">
            <v>61234.61</v>
          </cell>
          <cell r="K117">
            <v>-61234.61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0.05</v>
          </cell>
        </row>
        <row r="119">
          <cell r="B119" t="str">
            <v>NETT INCOME</v>
          </cell>
          <cell r="E119">
            <v>-830794.39</v>
          </cell>
          <cell r="F119">
            <v>-528058.04</v>
          </cell>
          <cell r="G119">
            <v>-1395380.03</v>
          </cell>
          <cell r="H119">
            <v>-1239995.1400000001</v>
          </cell>
          <cell r="I119">
            <v>-1162306.01</v>
          </cell>
          <cell r="J119">
            <v>-1460694.66</v>
          </cell>
          <cell r="K119">
            <v>-1314919.8500000001</v>
          </cell>
          <cell r="L119">
            <v>-706799.42</v>
          </cell>
          <cell r="M119">
            <v>-973708.93</v>
          </cell>
          <cell r="N119">
            <v>-891353.23</v>
          </cell>
          <cell r="O119">
            <v>-1112188.52</v>
          </cell>
          <cell r="P119">
            <v>-744480.25</v>
          </cell>
          <cell r="Q119">
            <v>-12360678.470000001</v>
          </cell>
        </row>
      </sheetData>
      <sheetData sheetId="15" refreshError="1">
        <row r="2">
          <cell r="B2" t="str">
            <v>Account Name</v>
          </cell>
          <cell r="C2" t="str">
            <v>Portfolio</v>
          </cell>
          <cell r="D2" t="str">
            <v>Code</v>
          </cell>
          <cell r="E2" t="str">
            <v>JULY</v>
          </cell>
          <cell r="F2" t="str">
            <v>AUGUST</v>
          </cell>
          <cell r="G2" t="str">
            <v>SEPTEMBER</v>
          </cell>
          <cell r="H2" t="str">
            <v>OCTOBER</v>
          </cell>
          <cell r="I2" t="str">
            <v>NOVEMBER</v>
          </cell>
          <cell r="J2" t="str">
            <v>DECEMBER</v>
          </cell>
          <cell r="K2" t="str">
            <v>JANUARY</v>
          </cell>
          <cell r="L2" t="str">
            <v>FEBRUARY</v>
          </cell>
          <cell r="M2" t="str">
            <v>MARCH</v>
          </cell>
          <cell r="N2" t="str">
            <v>APRIL</v>
          </cell>
          <cell r="O2" t="str">
            <v>MAY</v>
          </cell>
          <cell r="P2" t="str">
            <v>JUNE</v>
          </cell>
          <cell r="Q2" t="str">
            <v>YEAR TO DATE</v>
          </cell>
        </row>
        <row r="6">
          <cell r="B6" t="str">
            <v>COMPUTER EQUIPMENT - COST</v>
          </cell>
          <cell r="C6" t="str">
            <v>CDJ_FX_PROFITS</v>
          </cell>
          <cell r="D6" t="str">
            <v>CDJ_FX_PROFITS113013</v>
          </cell>
          <cell r="E6">
            <v>558897.32999999996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-5458.95</v>
          </cell>
          <cell r="M6">
            <v>0</v>
          </cell>
          <cell r="N6">
            <v>-1295.46</v>
          </cell>
          <cell r="O6">
            <v>0</v>
          </cell>
          <cell r="P6">
            <v>-589907.82999999996</v>
          </cell>
          <cell r="Q6">
            <v>-37764.909999999916</v>
          </cell>
        </row>
        <row r="7">
          <cell r="B7" t="str">
            <v>COMPUTERS - ACCUMULATED DEPRECIATION</v>
          </cell>
          <cell r="C7" t="str">
            <v>CDJ_FX_PROFITS</v>
          </cell>
          <cell r="D7" t="str">
            <v>CDJ_FX_PROFITS116003</v>
          </cell>
          <cell r="E7">
            <v>-321473.91999999998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-321473.91999999998</v>
          </cell>
        </row>
        <row r="8">
          <cell r="B8" t="str">
            <v>COMPUTER EQUIPMENT- ACCUMULATED DEPRECIATION</v>
          </cell>
          <cell r="C8" t="str">
            <v>CDJ_FX_PROFITS</v>
          </cell>
          <cell r="D8" t="str">
            <v>CDJ_FX_PROFITS116013</v>
          </cell>
          <cell r="E8">
            <v>0</v>
          </cell>
          <cell r="F8">
            <v>0</v>
          </cell>
          <cell r="G8">
            <v>-16417.14</v>
          </cell>
          <cell r="H8">
            <v>0</v>
          </cell>
          <cell r="I8">
            <v>-16363.19</v>
          </cell>
          <cell r="J8">
            <v>0</v>
          </cell>
          <cell r="K8">
            <v>-8181.31</v>
          </cell>
          <cell r="L8">
            <v>-11198.86</v>
          </cell>
          <cell r="M8">
            <v>-7055.42</v>
          </cell>
          <cell r="N8">
            <v>-5759.42</v>
          </cell>
          <cell r="O8">
            <v>-7029.81</v>
          </cell>
          <cell r="P8">
            <v>393479.07</v>
          </cell>
          <cell r="Q8">
            <v>321473.91999999998</v>
          </cell>
        </row>
        <row r="9">
          <cell r="B9" t="str">
            <v>Computer Equipment</v>
          </cell>
          <cell r="E9">
            <v>237423.40999999997</v>
          </cell>
          <cell r="F9">
            <v>0</v>
          </cell>
          <cell r="G9">
            <v>-16417.14</v>
          </cell>
          <cell r="H9">
            <v>0</v>
          </cell>
          <cell r="I9">
            <v>-16363.19</v>
          </cell>
          <cell r="J9">
            <v>0</v>
          </cell>
          <cell r="K9">
            <v>-8181.31</v>
          </cell>
          <cell r="L9">
            <v>-16657.810000000001</v>
          </cell>
          <cell r="M9">
            <v>-7055.42</v>
          </cell>
          <cell r="N9">
            <v>-7054.88</v>
          </cell>
          <cell r="O9">
            <v>-7029.81</v>
          </cell>
          <cell r="P9">
            <v>-196428.75999999995</v>
          </cell>
          <cell r="Q9">
            <v>-37764.909999999916</v>
          </cell>
        </row>
        <row r="10">
          <cell r="B10" t="str">
            <v>FURNITURE &amp; FITTINGS - ACCUMULATED DEPRECIATION</v>
          </cell>
          <cell r="C10" t="str">
            <v>CDJ_ACASSETS</v>
          </cell>
          <cell r="D10" t="str">
            <v>CDJ_ACASSETS116001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Furniture &amp; Fittings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MOTOR VEHICLES - COST</v>
          </cell>
          <cell r="C12" t="str">
            <v>CDJ_FX_PROFITS</v>
          </cell>
          <cell r="D12" t="str">
            <v>CDJ_FX_PROFITS113005</v>
          </cell>
          <cell r="E12">
            <v>366994.6</v>
          </cell>
          <cell r="F12">
            <v>0</v>
          </cell>
          <cell r="G12">
            <v>-317738.46000000002</v>
          </cell>
          <cell r="H12">
            <v>0</v>
          </cell>
          <cell r="I12">
            <v>0</v>
          </cell>
          <cell r="J12">
            <v>-25886.07</v>
          </cell>
          <cell r="K12">
            <v>0</v>
          </cell>
          <cell r="L12">
            <v>0</v>
          </cell>
          <cell r="M12">
            <v>-49256.14</v>
          </cell>
          <cell r="N12">
            <v>25886.07</v>
          </cell>
          <cell r="O12">
            <v>0</v>
          </cell>
          <cell r="P12">
            <v>0</v>
          </cell>
          <cell r="Q12">
            <v>-4.3655745685100555E-11</v>
          </cell>
        </row>
        <row r="13">
          <cell r="B13" t="str">
            <v>MOTOR VEHICLES - ACCUMULATED DEPRECIATION</v>
          </cell>
          <cell r="C13" t="str">
            <v>CDJ_FX_PROFITS</v>
          </cell>
          <cell r="D13" t="str">
            <v>CDJ_FX_PROFITS116002</v>
          </cell>
          <cell r="E13">
            <v>-202820.51</v>
          </cell>
          <cell r="F13">
            <v>0</v>
          </cell>
          <cell r="G13">
            <v>156848.10999999999</v>
          </cell>
          <cell r="H13">
            <v>0</v>
          </cell>
          <cell r="I13">
            <v>-1641.87</v>
          </cell>
          <cell r="J13">
            <v>0</v>
          </cell>
          <cell r="K13">
            <v>-820.94</v>
          </cell>
          <cell r="L13">
            <v>-820.93</v>
          </cell>
          <cell r="M13">
            <v>49256.14</v>
          </cell>
          <cell r="N13">
            <v>0</v>
          </cell>
          <cell r="O13">
            <v>0</v>
          </cell>
          <cell r="P13">
            <v>0</v>
          </cell>
          <cell r="Q13">
            <v>-2.9103830456733704E-11</v>
          </cell>
        </row>
        <row r="14">
          <cell r="B14" t="str">
            <v>Motor Vehicles</v>
          </cell>
          <cell r="E14">
            <v>164174.08999999997</v>
          </cell>
          <cell r="F14">
            <v>0</v>
          </cell>
          <cell r="G14">
            <v>-160890.35000000003</v>
          </cell>
          <cell r="H14">
            <v>0</v>
          </cell>
          <cell r="I14">
            <v>-1641.87</v>
          </cell>
          <cell r="J14">
            <v>-25886.07</v>
          </cell>
          <cell r="K14">
            <v>-820.94</v>
          </cell>
          <cell r="L14">
            <v>-820.93</v>
          </cell>
          <cell r="M14">
            <v>0</v>
          </cell>
          <cell r="N14">
            <v>25886.07</v>
          </cell>
          <cell r="O14">
            <v>0</v>
          </cell>
          <cell r="P14">
            <v>0</v>
          </cell>
          <cell r="Q14">
            <v>-7.2759576141834259E-11</v>
          </cell>
        </row>
        <row r="15">
          <cell r="B15" t="str">
            <v>OFFICE EQUIPMENT - COST</v>
          </cell>
          <cell r="C15" t="str">
            <v>CDJ_FX_PROFITS</v>
          </cell>
          <cell r="D15" t="str">
            <v>CDJ_FX_PROFITS113007</v>
          </cell>
          <cell r="E15">
            <v>37764.910000000003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37764.910000000003</v>
          </cell>
        </row>
        <row r="16">
          <cell r="B16" t="str">
            <v>OFFICE EQUIPMENT - ACCUMULATED DEPRECIATION</v>
          </cell>
          <cell r="C16" t="str">
            <v>CDJ_FX_PROFITS</v>
          </cell>
          <cell r="D16" t="str">
            <v>CDJ_FX_PROFITS116004</v>
          </cell>
          <cell r="E16">
            <v>-14476.55</v>
          </cell>
          <cell r="F16">
            <v>0</v>
          </cell>
          <cell r="G16">
            <v>-16624.830000000002</v>
          </cell>
          <cell r="H16">
            <v>0</v>
          </cell>
          <cell r="I16">
            <v>-1258.83</v>
          </cell>
          <cell r="J16">
            <v>0</v>
          </cell>
          <cell r="K16">
            <v>-629.41</v>
          </cell>
          <cell r="L16">
            <v>-1258.83</v>
          </cell>
          <cell r="M16">
            <v>-629.41999999999996</v>
          </cell>
          <cell r="N16">
            <v>-629.41</v>
          </cell>
          <cell r="O16">
            <v>-629.41999999999996</v>
          </cell>
          <cell r="P16">
            <v>20770.7</v>
          </cell>
          <cell r="Q16">
            <v>-15366</v>
          </cell>
        </row>
        <row r="17">
          <cell r="B17" t="str">
            <v>Office Equipment</v>
          </cell>
          <cell r="E17">
            <v>23288.360000000004</v>
          </cell>
          <cell r="F17">
            <v>0</v>
          </cell>
          <cell r="G17">
            <v>-16624.830000000002</v>
          </cell>
          <cell r="H17">
            <v>0</v>
          </cell>
          <cell r="I17">
            <v>-1258.83</v>
          </cell>
          <cell r="J17">
            <v>0</v>
          </cell>
          <cell r="K17">
            <v>-629.41</v>
          </cell>
          <cell r="L17">
            <v>-1258.83</v>
          </cell>
          <cell r="M17">
            <v>-629.41999999999996</v>
          </cell>
          <cell r="N17">
            <v>-629.41</v>
          </cell>
          <cell r="O17">
            <v>-629.41999999999996</v>
          </cell>
          <cell r="P17">
            <v>20770.7</v>
          </cell>
          <cell r="Q17">
            <v>22398.910000000003</v>
          </cell>
        </row>
        <row r="18">
          <cell r="B18" t="str">
            <v>PERSONAL STAFF EXPENDITURE</v>
          </cell>
          <cell r="C18" t="str">
            <v>CDJ_ACASSETS</v>
          </cell>
          <cell r="D18" t="str">
            <v>CDJ_ACASSETS141006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150</v>
          </cell>
          <cell r="Q18">
            <v>150</v>
          </cell>
        </row>
        <row r="19">
          <cell r="B19" t="str">
            <v>ORG CLEARING ACCOUNT</v>
          </cell>
          <cell r="C19" t="str">
            <v>CDJ_ACASSETS</v>
          </cell>
          <cell r="D19" t="str">
            <v>CDJ_ACASSETS140024</v>
          </cell>
          <cell r="E19">
            <v>850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850</v>
          </cell>
        </row>
        <row r="20">
          <cell r="B20" t="str">
            <v>Other assets</v>
          </cell>
          <cell r="E20">
            <v>850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150</v>
          </cell>
          <cell r="Q20">
            <v>1000</v>
          </cell>
        </row>
        <row r="21">
          <cell r="B21" t="str">
            <v>NETT ASSETS</v>
          </cell>
          <cell r="E21">
            <v>425735.85999999993</v>
          </cell>
          <cell r="F21">
            <v>0</v>
          </cell>
          <cell r="G21">
            <v>-193932.32000000007</v>
          </cell>
          <cell r="H21">
            <v>0</v>
          </cell>
          <cell r="I21">
            <v>-19263.89</v>
          </cell>
          <cell r="J21">
            <v>-25886.07</v>
          </cell>
          <cell r="K21">
            <v>-9631.66</v>
          </cell>
          <cell r="L21">
            <v>-18737.57</v>
          </cell>
          <cell r="M21">
            <v>-7684.84</v>
          </cell>
          <cell r="N21">
            <v>18201.78</v>
          </cell>
          <cell r="O21">
            <v>-7659.2300000000005</v>
          </cell>
          <cell r="P21">
            <v>-175508.05999999994</v>
          </cell>
          <cell r="Q21">
            <v>-14365.999999999985</v>
          </cell>
        </row>
        <row r="23">
          <cell r="B23" t="str">
            <v>PROVISION FOR EMPLOYEE BONUSES</v>
          </cell>
          <cell r="C23" t="str">
            <v>CDJ_ACEXPENSES</v>
          </cell>
          <cell r="D23" t="str">
            <v>CDJ_ACEXPENSES230002</v>
          </cell>
          <cell r="E23">
            <v>-1865000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-1865000</v>
          </cell>
        </row>
        <row r="24">
          <cell r="B24" t="str">
            <v>PROVISION FOR EXPENSES</v>
          </cell>
          <cell r="C24" t="str">
            <v>CDJ_ACEXPENSES</v>
          </cell>
          <cell r="D24" t="str">
            <v>CDJ_ACEXPENSES230012</v>
          </cell>
          <cell r="E24">
            <v>-221710</v>
          </cell>
          <cell r="F24">
            <v>221710</v>
          </cell>
          <cell r="G24">
            <v>0</v>
          </cell>
          <cell r="H24">
            <v>0</v>
          </cell>
          <cell r="I24">
            <v>0</v>
          </cell>
          <cell r="J24">
            <v>-79426.100000000006</v>
          </cell>
          <cell r="K24">
            <v>79426.100000000006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B25" t="str">
            <v>GENERAL PROVISION</v>
          </cell>
          <cell r="C25" t="str">
            <v>CDJ_ACEXPENSES</v>
          </cell>
          <cell r="D25" t="str">
            <v>CDJ_ACEXPENSES230019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-9144121.4499999993</v>
          </cell>
          <cell r="P25">
            <v>-361131.7</v>
          </cell>
          <cell r="Q25">
            <v>-9505253.1499999985</v>
          </cell>
        </row>
        <row r="26">
          <cell r="B26" t="str">
            <v>PROVISION FOR EXPENSES</v>
          </cell>
          <cell r="C26" t="str">
            <v>CDJ_ACLIAB</v>
          </cell>
          <cell r="D26" t="str">
            <v>CDJ_ACLIAB230012</v>
          </cell>
          <cell r="E26">
            <v>0</v>
          </cell>
          <cell r="F26">
            <v>-17196.259999999998</v>
          </cell>
          <cell r="G26">
            <v>17196.259999999998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B27" t="str">
            <v>PROVISION FOR EXPENSES</v>
          </cell>
          <cell r="C27" t="str">
            <v>CDJ_FX_PROFITS</v>
          </cell>
          <cell r="D27" t="str">
            <v>CDJ_FX_PROFITS230012</v>
          </cell>
          <cell r="E27">
            <v>-5978366</v>
          </cell>
          <cell r="F27">
            <v>0</v>
          </cell>
          <cell r="G27">
            <v>15366.41</v>
          </cell>
          <cell r="H27">
            <v>0</v>
          </cell>
          <cell r="I27">
            <v>0</v>
          </cell>
          <cell r="J27">
            <v>-0.82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-5963000.4100000001</v>
          </cell>
        </row>
        <row r="28">
          <cell r="B28" t="str">
            <v>GENERAL PROVISION</v>
          </cell>
          <cell r="C28" t="str">
            <v>CDJ_FX_PROFITS</v>
          </cell>
          <cell r="D28" t="str">
            <v>CDJ_FX_PROFITS230019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-4740000</v>
          </cell>
          <cell r="N28">
            <v>0</v>
          </cell>
          <cell r="O28">
            <v>4740000</v>
          </cell>
          <cell r="P28">
            <v>0</v>
          </cell>
          <cell r="Q28">
            <v>0</v>
          </cell>
        </row>
        <row r="29">
          <cell r="B29" t="str">
            <v>Provisions</v>
          </cell>
          <cell r="E29">
            <v>-8065076</v>
          </cell>
          <cell r="F29">
            <v>204513.74</v>
          </cell>
          <cell r="G29">
            <v>32562.67</v>
          </cell>
          <cell r="H29">
            <v>0</v>
          </cell>
          <cell r="I29">
            <v>0</v>
          </cell>
          <cell r="J29">
            <v>-79426.920000000013</v>
          </cell>
          <cell r="K29">
            <v>79426.100000000006</v>
          </cell>
          <cell r="L29">
            <v>0</v>
          </cell>
          <cell r="M29">
            <v>-4740000</v>
          </cell>
          <cell r="N29">
            <v>0</v>
          </cell>
          <cell r="O29">
            <v>-4404121.4499999993</v>
          </cell>
          <cell r="P29">
            <v>-361131.7</v>
          </cell>
          <cell r="Q29">
            <v>-17333253.559999999</v>
          </cell>
        </row>
        <row r="30">
          <cell r="B30" t="str">
            <v>SUNDRY CREDITORS</v>
          </cell>
          <cell r="C30" t="str">
            <v>CDJ_FX_PROFITS</v>
          </cell>
          <cell r="D30" t="str">
            <v>CDJ_FX_PROFITS230014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434833</v>
          </cell>
          <cell r="M30">
            <v>0</v>
          </cell>
          <cell r="N30">
            <v>0</v>
          </cell>
          <cell r="O30">
            <v>0</v>
          </cell>
          <cell r="P30">
            <v>-2182279.87</v>
          </cell>
          <cell r="Q30">
            <v>-1747446.87</v>
          </cell>
        </row>
        <row r="31">
          <cell r="B31" t="str">
            <v>Sundry Creditors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434833</v>
          </cell>
          <cell r="M31">
            <v>0</v>
          </cell>
          <cell r="N31">
            <v>0</v>
          </cell>
          <cell r="O31">
            <v>0</v>
          </cell>
          <cell r="P31">
            <v>-2182279.87</v>
          </cell>
          <cell r="Q31">
            <v>-1747446.87</v>
          </cell>
        </row>
        <row r="32">
          <cell r="B32" t="str">
            <v>TOTAL LIABILITIES</v>
          </cell>
          <cell r="E32">
            <v>-8065076</v>
          </cell>
          <cell r="F32">
            <v>204513.74</v>
          </cell>
          <cell r="G32">
            <v>32562.67</v>
          </cell>
          <cell r="H32">
            <v>0</v>
          </cell>
          <cell r="I32">
            <v>0</v>
          </cell>
          <cell r="J32">
            <v>-79426.920000000013</v>
          </cell>
          <cell r="K32">
            <v>79426.100000000006</v>
          </cell>
          <cell r="L32">
            <v>434833</v>
          </cell>
          <cell r="M32">
            <v>-4740000</v>
          </cell>
          <cell r="N32">
            <v>0</v>
          </cell>
          <cell r="O32">
            <v>-4404121.4499999993</v>
          </cell>
          <cell r="P32">
            <v>-2543411.5700000003</v>
          </cell>
          <cell r="Q32">
            <v>-19080700.43</v>
          </cell>
        </row>
        <row r="34">
          <cell r="B34" t="str">
            <v>INTERNAL FUNDING CONTROL</v>
          </cell>
          <cell r="C34" t="str">
            <v>CDJ_ACASSETS</v>
          </cell>
          <cell r="D34" t="str">
            <v>CDJ_ACASSETS810006</v>
          </cell>
          <cell r="E34">
            <v>-1166.82</v>
          </cell>
          <cell r="F34">
            <v>-10.26</v>
          </cell>
          <cell r="G34">
            <v>306.61</v>
          </cell>
          <cell r="H34">
            <v>-7.25</v>
          </cell>
          <cell r="I34">
            <v>-7.5</v>
          </cell>
          <cell r="J34">
            <v>-7.46</v>
          </cell>
          <cell r="K34">
            <v>-7.7</v>
          </cell>
          <cell r="L34">
            <v>-7.76</v>
          </cell>
          <cell r="M34">
            <v>-7.24</v>
          </cell>
          <cell r="N34">
            <v>-8.0500000000000007</v>
          </cell>
          <cell r="O34">
            <v>-7.81</v>
          </cell>
          <cell r="P34">
            <v>-158.26</v>
          </cell>
          <cell r="Q34">
            <v>-1089.5</v>
          </cell>
        </row>
        <row r="35">
          <cell r="B35" t="str">
            <v>INTERNAL FUNDING CONTROL</v>
          </cell>
          <cell r="C35" t="str">
            <v>CDJ_ACEXPENSES</v>
          </cell>
          <cell r="D35" t="str">
            <v>CDJ_ACEXPENSES810006</v>
          </cell>
          <cell r="E35">
            <v>9901392.6199999992</v>
          </cell>
          <cell r="F35">
            <v>-10802984.539999999</v>
          </cell>
          <cell r="G35">
            <v>-1565322.8</v>
          </cell>
          <cell r="H35">
            <v>-1528226.31</v>
          </cell>
          <cell r="I35">
            <v>-1925330.63</v>
          </cell>
          <cell r="J35">
            <v>-1370842.47</v>
          </cell>
          <cell r="K35">
            <v>-1693841.41</v>
          </cell>
          <cell r="L35">
            <v>-1764713.8</v>
          </cell>
          <cell r="M35">
            <v>-1498157.88</v>
          </cell>
          <cell r="N35">
            <v>-3379779.02</v>
          </cell>
          <cell r="O35">
            <v>-2249409.41</v>
          </cell>
          <cell r="P35">
            <v>-1548448.97</v>
          </cell>
          <cell r="Q35">
            <v>-19425664.619999997</v>
          </cell>
        </row>
        <row r="36">
          <cell r="B36" t="str">
            <v>INTERNAL FUNDING CONTROL</v>
          </cell>
          <cell r="C36" t="str">
            <v>CDJ_ACINCOME</v>
          </cell>
          <cell r="D36" t="str">
            <v>CDJ_ACINCOME810006</v>
          </cell>
          <cell r="E36">
            <v>-2284.98</v>
          </cell>
          <cell r="F36">
            <v>-19.5</v>
          </cell>
          <cell r="G36">
            <v>2265.09</v>
          </cell>
          <cell r="H36">
            <v>-0.3</v>
          </cell>
          <cell r="I36">
            <v>-0.31</v>
          </cell>
          <cell r="J36">
            <v>-0.3</v>
          </cell>
          <cell r="K36">
            <v>-0.32</v>
          </cell>
          <cell r="L36">
            <v>-0.31</v>
          </cell>
          <cell r="M36">
            <v>-0.28000000000000003</v>
          </cell>
          <cell r="N36">
            <v>-0.31</v>
          </cell>
          <cell r="O36">
            <v>-0.34</v>
          </cell>
          <cell r="P36">
            <v>-0.35</v>
          </cell>
          <cell r="Q36">
            <v>-42.20999999999988</v>
          </cell>
        </row>
        <row r="37">
          <cell r="B37" t="str">
            <v>INTERNAL FUNDING CONTROL</v>
          </cell>
          <cell r="C37" t="str">
            <v>CDJ_FX_PROFITS</v>
          </cell>
          <cell r="D37" t="str">
            <v>CDJ_FX_PROFITS810006</v>
          </cell>
          <cell r="E37">
            <v>9592282.5199999996</v>
          </cell>
          <cell r="F37">
            <v>35538214.710000001</v>
          </cell>
          <cell r="G37">
            <v>19900102.079999998</v>
          </cell>
          <cell r="H37">
            <v>21064251.43</v>
          </cell>
          <cell r="I37">
            <v>20712360.890000001</v>
          </cell>
          <cell r="J37">
            <v>19166594.890000001</v>
          </cell>
          <cell r="K37">
            <v>21624566.469999999</v>
          </cell>
          <cell r="L37">
            <v>20422002.5</v>
          </cell>
          <cell r="M37">
            <v>25099280.670000002</v>
          </cell>
          <cell r="N37">
            <v>22704689.09</v>
          </cell>
          <cell r="O37">
            <v>25099588.920000002</v>
          </cell>
          <cell r="P37">
            <v>24769903.699999999</v>
          </cell>
          <cell r="Q37">
            <v>265693837.87</v>
          </cell>
        </row>
        <row r="38">
          <cell r="B38" t="str">
            <v>Funding</v>
          </cell>
          <cell r="E38">
            <v>19490223.339999996</v>
          </cell>
          <cell r="F38">
            <v>24735200.410000004</v>
          </cell>
          <cell r="G38">
            <v>18337350.979999997</v>
          </cell>
          <cell r="H38">
            <v>19536017.57</v>
          </cell>
          <cell r="I38">
            <v>18787022.449999999</v>
          </cell>
          <cell r="J38">
            <v>17795744.66</v>
          </cell>
          <cell r="K38">
            <v>19930717.039999999</v>
          </cell>
          <cell r="L38">
            <v>18657280.629999999</v>
          </cell>
          <cell r="M38">
            <v>23601115.270000003</v>
          </cell>
          <cell r="N38">
            <v>19324901.710000001</v>
          </cell>
          <cell r="O38">
            <v>22850171.360000003</v>
          </cell>
          <cell r="P38">
            <v>23221296.119999997</v>
          </cell>
          <cell r="Q38">
            <v>246267041.54000002</v>
          </cell>
        </row>
        <row r="39">
          <cell r="B39" t="str">
            <v>INTERNAL FUNDING INTEREST CONTROL</v>
          </cell>
          <cell r="C39" t="str">
            <v>CDJ_ACASSETS</v>
          </cell>
          <cell r="D39" t="str">
            <v>CDJ_ACASSETS810007</v>
          </cell>
          <cell r="E39">
            <v>3.11</v>
          </cell>
          <cell r="F39">
            <v>-13.32</v>
          </cell>
          <cell r="G39">
            <v>2.96</v>
          </cell>
          <cell r="H39">
            <v>-0.25</v>
          </cell>
          <cell r="I39">
            <v>0.04</v>
          </cell>
          <cell r="J39">
            <v>-0.24</v>
          </cell>
          <cell r="K39">
            <v>0.44</v>
          </cell>
          <cell r="L39">
            <v>0.02</v>
          </cell>
          <cell r="M39">
            <v>-0.81</v>
          </cell>
          <cell r="N39">
            <v>0.24</v>
          </cell>
          <cell r="O39">
            <v>-0.45</v>
          </cell>
          <cell r="P39">
            <v>-0.57999999999999996</v>
          </cell>
          <cell r="Q39">
            <v>-8.84</v>
          </cell>
        </row>
        <row r="40">
          <cell r="B40" t="str">
            <v>INTERNAL FUNDING INTEREST CONTROL</v>
          </cell>
          <cell r="C40" t="str">
            <v>CDJ_ACEXPENSES</v>
          </cell>
          <cell r="D40" t="str">
            <v>CDJ_ACEXPENSES810007</v>
          </cell>
          <cell r="E40">
            <v>-292593.53000000003</v>
          </cell>
          <cell r="F40">
            <v>294146.64</v>
          </cell>
          <cell r="G40">
            <v>-13396.01</v>
          </cell>
          <cell r="H40">
            <v>-12351.5</v>
          </cell>
          <cell r="I40">
            <v>-19208.900000000001</v>
          </cell>
          <cell r="J40">
            <v>-15999.06</v>
          </cell>
          <cell r="K40">
            <v>996.45</v>
          </cell>
          <cell r="L40">
            <v>-16615.55</v>
          </cell>
          <cell r="M40">
            <v>-23362.240000000002</v>
          </cell>
          <cell r="N40">
            <v>-12461.37</v>
          </cell>
          <cell r="O40">
            <v>-37022.629999999997</v>
          </cell>
          <cell r="P40">
            <v>-5156.92</v>
          </cell>
          <cell r="Q40">
            <v>-153024.62</v>
          </cell>
        </row>
        <row r="41">
          <cell r="B41" t="str">
            <v>INTERNAL FUNDING INTEREST CONTROL</v>
          </cell>
          <cell r="C41" t="str">
            <v>CDJ_ACINCOME</v>
          </cell>
          <cell r="D41" t="str">
            <v>CDJ_ACINCOME810007</v>
          </cell>
          <cell r="E41">
            <v>2420.52</v>
          </cell>
          <cell r="F41">
            <v>-2440.41</v>
          </cell>
          <cell r="G41">
            <v>19.59</v>
          </cell>
          <cell r="H41">
            <v>37.79</v>
          </cell>
          <cell r="I41">
            <v>37.21</v>
          </cell>
          <cell r="J41">
            <v>-0.02</v>
          </cell>
          <cell r="K41">
            <v>-74.97</v>
          </cell>
          <cell r="L41">
            <v>0.01</v>
          </cell>
          <cell r="M41">
            <v>-0.03</v>
          </cell>
          <cell r="N41">
            <v>-0.03</v>
          </cell>
          <cell r="O41">
            <v>-0.01</v>
          </cell>
          <cell r="P41">
            <v>0.03</v>
          </cell>
          <cell r="Q41">
            <v>-0.31999999999986417</v>
          </cell>
        </row>
        <row r="42">
          <cell r="B42" t="str">
            <v>INTERNAL FUNDING INTEREST CONTROL</v>
          </cell>
          <cell r="C42" t="str">
            <v>CDJ_FX_PROFITS</v>
          </cell>
          <cell r="D42" t="str">
            <v>CDJ_FX_PROFITS810007</v>
          </cell>
          <cell r="E42">
            <v>234467.41</v>
          </cell>
          <cell r="F42">
            <v>73255.16</v>
          </cell>
          <cell r="G42">
            <v>163204.88</v>
          </cell>
          <cell r="H42">
            <v>189999.44</v>
          </cell>
          <cell r="I42">
            <v>151657.03</v>
          </cell>
          <cell r="J42">
            <v>207574.41</v>
          </cell>
          <cell r="K42">
            <v>91660.76</v>
          </cell>
          <cell r="L42">
            <v>136051.97</v>
          </cell>
          <cell r="M42">
            <v>346931.36</v>
          </cell>
          <cell r="N42">
            <v>149157.56</v>
          </cell>
          <cell r="O42">
            <v>292848.06</v>
          </cell>
          <cell r="P42">
            <v>62066.41</v>
          </cell>
          <cell r="Q42">
            <v>2098874.4500000002</v>
          </cell>
        </row>
        <row r="43">
          <cell r="B43" t="str">
            <v>Funding Interest</v>
          </cell>
          <cell r="E43">
            <v>-55702.49000000002</v>
          </cell>
          <cell r="F43">
            <v>364948.07000000007</v>
          </cell>
          <cell r="G43">
            <v>149831.42000000001</v>
          </cell>
          <cell r="H43">
            <v>177685.48</v>
          </cell>
          <cell r="I43">
            <v>132485.38</v>
          </cell>
          <cell r="J43">
            <v>191575.09</v>
          </cell>
          <cell r="K43">
            <v>92582.68</v>
          </cell>
          <cell r="L43">
            <v>119436.45</v>
          </cell>
          <cell r="M43">
            <v>323568.27999999997</v>
          </cell>
          <cell r="N43">
            <v>136696.4</v>
          </cell>
          <cell r="O43">
            <v>255824.97</v>
          </cell>
          <cell r="P43">
            <v>56908.94</v>
          </cell>
          <cell r="Q43">
            <v>1945840.6700000002</v>
          </cell>
        </row>
        <row r="44">
          <cell r="B44" t="str">
            <v>TOTAL FUNDING</v>
          </cell>
          <cell r="E44">
            <v>19434520.849999998</v>
          </cell>
          <cell r="F44">
            <v>25100148.480000004</v>
          </cell>
          <cell r="G44">
            <v>18487182.399999999</v>
          </cell>
          <cell r="H44">
            <v>19713703.050000001</v>
          </cell>
          <cell r="I44">
            <v>18919507.829999998</v>
          </cell>
          <cell r="J44">
            <v>17987319.75</v>
          </cell>
          <cell r="K44">
            <v>20023299.719999999</v>
          </cell>
          <cell r="L44">
            <v>18776717.079999998</v>
          </cell>
          <cell r="M44">
            <v>23924683.550000004</v>
          </cell>
          <cell r="N44">
            <v>19461598.109999999</v>
          </cell>
          <cell r="O44">
            <v>23105996.330000002</v>
          </cell>
          <cell r="P44">
            <v>23278205.059999999</v>
          </cell>
          <cell r="Q44">
            <v>248212882.21000001</v>
          </cell>
        </row>
        <row r="46">
          <cell r="B46" t="str">
            <v>RETAINED EARNINGS (FROM I/S)</v>
          </cell>
          <cell r="E46">
            <v>-2727227.33</v>
          </cell>
          <cell r="F46">
            <v>-18834723</v>
          </cell>
          <cell r="G46">
            <v>-33863705.350000001</v>
          </cell>
          <cell r="H46">
            <v>-19713703.050000001</v>
          </cell>
          <cell r="I46">
            <v>-18900243.940000001</v>
          </cell>
          <cell r="J46">
            <v>-17882006.760000002</v>
          </cell>
          <cell r="K46">
            <v>-20093094.16</v>
          </cell>
          <cell r="L46">
            <v>-19192812.510000002</v>
          </cell>
          <cell r="M46">
            <v>-19176998.709999997</v>
          </cell>
          <cell r="N46">
            <v>-19479799.890000004</v>
          </cell>
          <cell r="O46">
            <v>-18694215.650000006</v>
          </cell>
          <cell r="P46">
            <v>-20559285.430000003</v>
          </cell>
          <cell r="Q46">
            <v>-229117815.78</v>
          </cell>
        </row>
        <row r="48">
          <cell r="E48">
            <v>9067953.3799999971</v>
          </cell>
          <cell r="F48">
            <v>6469939.2200000025</v>
          </cell>
          <cell r="G48">
            <v>-15537892.600000001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52">
          <cell r="B52" t="str">
            <v>REALISED TRADING INCOME</v>
          </cell>
          <cell r="C52" t="str">
            <v>CDJ_FX_PROFITS</v>
          </cell>
          <cell r="D52" t="str">
            <v>CDJ_FX_PROFITS315001</v>
          </cell>
          <cell r="E52">
            <v>-20019615</v>
          </cell>
          <cell r="F52">
            <v>-19878511</v>
          </cell>
          <cell r="G52">
            <v>-19293189</v>
          </cell>
          <cell r="H52">
            <v>-20612617.370000001</v>
          </cell>
          <cell r="I52">
            <v>-20055669</v>
          </cell>
          <cell r="J52">
            <v>-18352058</v>
          </cell>
          <cell r="K52">
            <v>-20755035</v>
          </cell>
          <cell r="L52">
            <v>-19680088.899999999</v>
          </cell>
          <cell r="M52">
            <v>-23864236</v>
          </cell>
          <cell r="N52">
            <v>-21130273.75</v>
          </cell>
          <cell r="O52">
            <v>-23742845.75</v>
          </cell>
          <cell r="P52">
            <v>-20231030.199999999</v>
          </cell>
          <cell r="Q52">
            <v>-247615168.97</v>
          </cell>
        </row>
        <row r="53">
          <cell r="B53" t="str">
            <v>Realised Trading Income</v>
          </cell>
          <cell r="E53">
            <v>-20019615</v>
          </cell>
          <cell r="F53">
            <v>-19878511</v>
          </cell>
          <cell r="G53">
            <v>-19293189</v>
          </cell>
          <cell r="H53">
            <v>-20612617.370000001</v>
          </cell>
          <cell r="I53">
            <v>-20055669</v>
          </cell>
          <cell r="J53">
            <v>-18352058</v>
          </cell>
          <cell r="K53">
            <v>-20755035</v>
          </cell>
          <cell r="L53">
            <v>-19680088.899999999</v>
          </cell>
          <cell r="M53">
            <v>-23864236</v>
          </cell>
          <cell r="N53">
            <v>-21130273.75</v>
          </cell>
          <cell r="O53">
            <v>-23742845.75</v>
          </cell>
          <cell r="P53">
            <v>-20231030.199999999</v>
          </cell>
          <cell r="Q53">
            <v>-247615168.97</v>
          </cell>
        </row>
        <row r="54">
          <cell r="B54" t="str">
            <v>INTERNAL FUNDING INTEREST</v>
          </cell>
          <cell r="C54" t="str">
            <v>CDJ_ACASSETS</v>
          </cell>
          <cell r="D54" t="str">
            <v>CDJ_ACASSETS345003</v>
          </cell>
          <cell r="E54">
            <v>313.70999999999998</v>
          </cell>
          <cell r="F54">
            <v>23.58</v>
          </cell>
          <cell r="G54">
            <v>-309.57</v>
          </cell>
          <cell r="H54">
            <v>7.5</v>
          </cell>
          <cell r="I54">
            <v>7.46</v>
          </cell>
          <cell r="J54">
            <v>7.7</v>
          </cell>
          <cell r="K54">
            <v>7.26</v>
          </cell>
          <cell r="L54">
            <v>7.74</v>
          </cell>
          <cell r="M54">
            <v>8.0500000000000007</v>
          </cell>
          <cell r="N54">
            <v>7.81</v>
          </cell>
          <cell r="O54">
            <v>8.26</v>
          </cell>
          <cell r="P54">
            <v>8.84</v>
          </cell>
          <cell r="Q54">
            <v>98.34</v>
          </cell>
        </row>
        <row r="55">
          <cell r="B55" t="str">
            <v>INTERNAL FUNDING INTEREST</v>
          </cell>
          <cell r="C55" t="str">
            <v>CDJ_ACEXPENSES</v>
          </cell>
          <cell r="D55" t="str">
            <v>CDJ_ACEXPENSES345003</v>
          </cell>
          <cell r="E55">
            <v>29363.94</v>
          </cell>
          <cell r="F55">
            <v>-310454.81</v>
          </cell>
          <cell r="G55">
            <v>275072.49</v>
          </cell>
          <cell r="H55">
            <v>24194.400000000001</v>
          </cell>
          <cell r="I55">
            <v>43403.3</v>
          </cell>
          <cell r="J55">
            <v>56037.78</v>
          </cell>
          <cell r="K55">
            <v>54499.5</v>
          </cell>
          <cell r="L55">
            <v>85808.85</v>
          </cell>
          <cell r="M55">
            <v>98383.7</v>
          </cell>
          <cell r="N55">
            <v>110845.07</v>
          </cell>
          <cell r="O55">
            <v>147867.70000000001</v>
          </cell>
          <cell r="P55">
            <v>153024.62</v>
          </cell>
          <cell r="Q55">
            <v>768046.54</v>
          </cell>
        </row>
        <row r="56">
          <cell r="B56" t="str">
            <v>INTERNAL FUNDING INTEREST</v>
          </cell>
          <cell r="C56" t="str">
            <v>CDJ_ACINCOME</v>
          </cell>
          <cell r="D56" t="str">
            <v>CDJ_ACINCOME345003</v>
          </cell>
          <cell r="E56">
            <v>-135.54</v>
          </cell>
          <cell r="F56">
            <v>2459.91</v>
          </cell>
          <cell r="G56">
            <v>-2284.6799999999998</v>
          </cell>
          <cell r="H56">
            <v>-37.49</v>
          </cell>
          <cell r="I56">
            <v>-36.9</v>
          </cell>
          <cell r="J56">
            <v>0.32</v>
          </cell>
          <cell r="K56">
            <v>75.290000000000006</v>
          </cell>
          <cell r="L56">
            <v>0.3</v>
          </cell>
          <cell r="M56">
            <v>0.31</v>
          </cell>
          <cell r="N56">
            <v>0.34</v>
          </cell>
          <cell r="O56">
            <v>0.35</v>
          </cell>
          <cell r="P56">
            <v>0.32</v>
          </cell>
          <cell r="Q56">
            <v>42.530000000000065</v>
          </cell>
        </row>
        <row r="57">
          <cell r="B57" t="str">
            <v>INTERNAL FUNDING INTEREST</v>
          </cell>
          <cell r="C57" t="str">
            <v>CDJ_FX_PROFITS</v>
          </cell>
          <cell r="D57" t="str">
            <v>CDJ_FX_PROFITS345003</v>
          </cell>
          <cell r="E57">
            <v>276206.26</v>
          </cell>
          <cell r="F57">
            <v>-207073.81</v>
          </cell>
          <cell r="G57">
            <v>-714217.2</v>
          </cell>
          <cell r="H57">
            <v>-656438.47</v>
          </cell>
          <cell r="I57">
            <v>-809432.57</v>
          </cell>
          <cell r="J57">
            <v>-1014288.87</v>
          </cell>
          <cell r="K57">
            <v>-1105096.6599999999</v>
          </cell>
          <cell r="L57">
            <v>-1320052.55</v>
          </cell>
          <cell r="M57">
            <v>-1594802.42</v>
          </cell>
          <cell r="N57">
            <v>-1743959.98</v>
          </cell>
          <cell r="O57">
            <v>-2036808.04</v>
          </cell>
          <cell r="P57">
            <v>-2098874.4500000002</v>
          </cell>
          <cell r="Q57">
            <v>-13024838.759999998</v>
          </cell>
        </row>
        <row r="58">
          <cell r="B58" t="str">
            <v>Funding Interest Income</v>
          </cell>
          <cell r="E58">
            <v>305748.37</v>
          </cell>
          <cell r="F58">
            <v>-515045.13</v>
          </cell>
          <cell r="G58">
            <v>-441738.95999999996</v>
          </cell>
          <cell r="H58">
            <v>-632274.05999999994</v>
          </cell>
          <cell r="I58">
            <v>-766058.71</v>
          </cell>
          <cell r="J58">
            <v>-958243.07</v>
          </cell>
          <cell r="K58">
            <v>-1050514.6099999999</v>
          </cell>
          <cell r="L58">
            <v>-1234235.6600000001</v>
          </cell>
          <cell r="M58">
            <v>-1496410.3599999999</v>
          </cell>
          <cell r="N58">
            <v>-1633106.76</v>
          </cell>
          <cell r="O58">
            <v>-1888931.73</v>
          </cell>
          <cell r="P58">
            <v>-1945840.6700000002</v>
          </cell>
          <cell r="Q58">
            <v>-12256651.349999998</v>
          </cell>
        </row>
        <row r="59">
          <cell r="B59" t="str">
            <v>OTHER INCOME'</v>
          </cell>
          <cell r="C59" t="str">
            <v>CDJ_FX_PROFITS</v>
          </cell>
          <cell r="D59" t="str">
            <v>CDJ_FX_PROFITS365001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2456.54</v>
          </cell>
          <cell r="M59">
            <v>-25886.07</v>
          </cell>
          <cell r="N59">
            <v>9.9999999983992893E-3</v>
          </cell>
          <cell r="O59">
            <v>0</v>
          </cell>
          <cell r="P59">
            <v>174795.7</v>
          </cell>
          <cell r="Q59">
            <v>151366.18</v>
          </cell>
        </row>
        <row r="60">
          <cell r="B60" t="str">
            <v>LIQUID CHARGES</v>
          </cell>
          <cell r="C60" t="str">
            <v>CDJ_FX_PROFITS</v>
          </cell>
          <cell r="D60" t="str">
            <v>CDJ_FX_PROFITS345002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154090.59</v>
          </cell>
          <cell r="Q60">
            <v>154090.59</v>
          </cell>
        </row>
        <row r="61">
          <cell r="B61" t="str">
            <v>LIQUID CHARGES</v>
          </cell>
          <cell r="C61" t="str">
            <v>CDJ_ACEXPENSES</v>
          </cell>
          <cell r="D61" t="str">
            <v>CDJ_ACEXPENSES345002</v>
          </cell>
          <cell r="E61">
            <v>0</v>
          </cell>
          <cell r="F61">
            <v>0</v>
          </cell>
          <cell r="G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1802036.97</v>
          </cell>
          <cell r="O61">
            <v>180476.83</v>
          </cell>
          <cell r="P61">
            <v>0</v>
          </cell>
          <cell r="Q61">
            <v>1982513.8</v>
          </cell>
        </row>
        <row r="62">
          <cell r="B62" t="str">
            <v>Other Income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2456.54</v>
          </cell>
          <cell r="M62">
            <v>-25886.07</v>
          </cell>
          <cell r="N62">
            <v>1802036.98</v>
          </cell>
          <cell r="O62">
            <v>180476.83</v>
          </cell>
          <cell r="P62">
            <v>328886.29000000004</v>
          </cell>
          <cell r="Q62">
            <v>2287970.5700000003</v>
          </cell>
        </row>
        <row r="63">
          <cell r="B63" t="str">
            <v>TOTAL INCOME</v>
          </cell>
          <cell r="E63">
            <v>-19713866.629999999</v>
          </cell>
          <cell r="F63">
            <v>-20393556.129999999</v>
          </cell>
          <cell r="G63">
            <v>-19734927.960000001</v>
          </cell>
          <cell r="H63">
            <v>-21244891.43</v>
          </cell>
          <cell r="I63">
            <v>-20821727.710000001</v>
          </cell>
          <cell r="J63">
            <v>-19310301.07</v>
          </cell>
          <cell r="K63">
            <v>-21805549.609999999</v>
          </cell>
          <cell r="L63">
            <v>-20911868.02</v>
          </cell>
          <cell r="M63">
            <v>-25386532.43</v>
          </cell>
          <cell r="N63">
            <v>-20961343.530000001</v>
          </cell>
          <cell r="O63">
            <v>-25451300.650000002</v>
          </cell>
          <cell r="P63">
            <v>-21847984.580000002</v>
          </cell>
          <cell r="Q63">
            <v>-257583849.75</v>
          </cell>
        </row>
        <row r="65">
          <cell r="B65" t="str">
            <v>BUSINESS PROMOTIONS</v>
          </cell>
          <cell r="C65" t="str">
            <v>CDJ_ACEXPENSES</v>
          </cell>
          <cell r="D65" t="str">
            <v>CDJ_ACEXPENSES408001</v>
          </cell>
          <cell r="E65">
            <v>0</v>
          </cell>
          <cell r="F65">
            <v>3000</v>
          </cell>
          <cell r="G65">
            <v>2030</v>
          </cell>
          <cell r="H65">
            <v>2850</v>
          </cell>
          <cell r="I65">
            <v>0</v>
          </cell>
          <cell r="J65">
            <v>25683.1</v>
          </cell>
          <cell r="K65">
            <v>0</v>
          </cell>
          <cell r="L65">
            <v>6267.7</v>
          </cell>
          <cell r="M65">
            <v>8423.7999999999993</v>
          </cell>
          <cell r="N65">
            <v>1366</v>
          </cell>
          <cell r="O65">
            <v>0</v>
          </cell>
          <cell r="P65">
            <v>7297.98</v>
          </cell>
          <cell r="Q65">
            <v>56918.58</v>
          </cell>
        </row>
        <row r="66">
          <cell r="B66" t="str">
            <v>Business Promotions</v>
          </cell>
          <cell r="E66">
            <v>0</v>
          </cell>
          <cell r="F66">
            <v>3000</v>
          </cell>
          <cell r="G66">
            <v>2030</v>
          </cell>
          <cell r="H66">
            <v>2850</v>
          </cell>
          <cell r="I66">
            <v>0</v>
          </cell>
          <cell r="J66">
            <v>25683.1</v>
          </cell>
          <cell r="K66">
            <v>0</v>
          </cell>
          <cell r="L66">
            <v>6267.7</v>
          </cell>
          <cell r="M66">
            <v>8423.7999999999993</v>
          </cell>
          <cell r="N66">
            <v>1366</v>
          </cell>
          <cell r="O66">
            <v>0</v>
          </cell>
          <cell r="P66">
            <v>7297.98</v>
          </cell>
          <cell r="Q66">
            <v>56918.58</v>
          </cell>
        </row>
        <row r="67">
          <cell r="B67" t="str">
            <v>DEPRECIATION - FURNITURE</v>
          </cell>
          <cell r="C67" t="str">
            <v>CDJ_ACEXPENSES</v>
          </cell>
          <cell r="D67" t="str">
            <v>CDJ_ACEXPENSES414001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DEPRECIATION - FURNITURE</v>
          </cell>
          <cell r="C68" t="str">
            <v>CDJ_FX_PROFITS</v>
          </cell>
          <cell r="D68" t="str">
            <v>CDJ_FX_PROFITS414001</v>
          </cell>
          <cell r="E68">
            <v>9685</v>
          </cell>
          <cell r="F68">
            <v>0</v>
          </cell>
          <cell r="G68">
            <v>19317.84</v>
          </cell>
          <cell r="H68">
            <v>0</v>
          </cell>
          <cell r="I68">
            <v>9632.11</v>
          </cell>
          <cell r="J68">
            <v>0</v>
          </cell>
          <cell r="K68">
            <v>9631.66</v>
          </cell>
          <cell r="L68">
            <v>16281.03</v>
          </cell>
          <cell r="M68">
            <v>7684.84</v>
          </cell>
          <cell r="N68">
            <v>7684.28</v>
          </cell>
          <cell r="O68">
            <v>7659.23</v>
          </cell>
          <cell r="P68">
            <v>0</v>
          </cell>
          <cell r="Q68">
            <v>87575.99</v>
          </cell>
        </row>
        <row r="69">
          <cell r="B69" t="str">
            <v>Depreciation</v>
          </cell>
          <cell r="E69">
            <v>9685</v>
          </cell>
          <cell r="F69">
            <v>0</v>
          </cell>
          <cell r="G69">
            <v>19317.84</v>
          </cell>
          <cell r="H69">
            <v>0</v>
          </cell>
          <cell r="I69">
            <v>9632.11</v>
          </cell>
          <cell r="J69">
            <v>0</v>
          </cell>
          <cell r="K69">
            <v>9631.66</v>
          </cell>
          <cell r="L69">
            <v>16281.03</v>
          </cell>
          <cell r="M69">
            <v>7684.84</v>
          </cell>
          <cell r="N69">
            <v>7684.28</v>
          </cell>
          <cell r="O69">
            <v>7659.23</v>
          </cell>
          <cell r="P69">
            <v>0</v>
          </cell>
          <cell r="Q69">
            <v>87575.99</v>
          </cell>
        </row>
        <row r="70">
          <cell r="B70" t="str">
            <v>SHARE OPTION COSTS</v>
          </cell>
          <cell r="C70" t="str">
            <v>CDJ_ACEXPENSES</v>
          </cell>
          <cell r="D70" t="str">
            <v>CDJ_ACEXPENSES426016</v>
          </cell>
          <cell r="E70">
            <v>4289</v>
          </cell>
          <cell r="F70">
            <v>4436</v>
          </cell>
          <cell r="G70">
            <v>2512</v>
          </cell>
          <cell r="H70">
            <v>2440</v>
          </cell>
          <cell r="I70">
            <v>0</v>
          </cell>
          <cell r="J70">
            <v>4943.96</v>
          </cell>
          <cell r="K70">
            <v>-8970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9650.9599999999991</v>
          </cell>
        </row>
        <row r="71">
          <cell r="B71" t="str">
            <v>SHARE TRUST COSTS</v>
          </cell>
          <cell r="C71" t="str">
            <v>CDJ_ACEXPENSES</v>
          </cell>
          <cell r="D71" t="str">
            <v>CDJ_ACEXPENSES426017</v>
          </cell>
          <cell r="E71">
            <v>71585.820000000007</v>
          </cell>
          <cell r="F71">
            <v>62345.86</v>
          </cell>
          <cell r="G71">
            <v>61238.75</v>
          </cell>
          <cell r="H71">
            <v>-83888.71</v>
          </cell>
          <cell r="I71">
            <v>67633.789999999994</v>
          </cell>
          <cell r="J71">
            <v>57093.26</v>
          </cell>
          <cell r="K71">
            <v>57045.9</v>
          </cell>
          <cell r="L71">
            <v>51845.77</v>
          </cell>
          <cell r="M71">
            <v>-1061.68</v>
          </cell>
          <cell r="N71">
            <v>42321.02</v>
          </cell>
          <cell r="O71">
            <v>48107.69</v>
          </cell>
          <cell r="P71">
            <v>47137.02</v>
          </cell>
          <cell r="Q71">
            <v>481404.49</v>
          </cell>
        </row>
        <row r="72">
          <cell r="B72" t="str">
            <v>ENTERTAINMENT ALLOWANCE</v>
          </cell>
          <cell r="C72" t="str">
            <v>CDJ_ACEXPENSES</v>
          </cell>
          <cell r="D72" t="str">
            <v>CDJ_ACEXPENSES426003</v>
          </cell>
          <cell r="E72">
            <v>4791.59</v>
          </cell>
          <cell r="F72">
            <v>208.33</v>
          </cell>
          <cell r="G72">
            <v>4583.26</v>
          </cell>
          <cell r="H72">
            <v>4999.93</v>
          </cell>
          <cell r="I72">
            <v>4999.93</v>
          </cell>
          <cell r="J72">
            <v>4374.9399999999996</v>
          </cell>
          <cell r="K72">
            <v>4166.6099999999997</v>
          </cell>
          <cell r="L72">
            <v>3541.62</v>
          </cell>
          <cell r="M72">
            <v>4583.2700000000004</v>
          </cell>
          <cell r="N72">
            <v>4999.93</v>
          </cell>
          <cell r="O72">
            <v>4976.25</v>
          </cell>
          <cell r="P72">
            <v>4766.8</v>
          </cell>
          <cell r="Q72">
            <v>50992.46</v>
          </cell>
        </row>
        <row r="73">
          <cell r="B73" t="str">
            <v>BONUS</v>
          </cell>
          <cell r="C73" t="str">
            <v>CDJ_ACEXPENSES</v>
          </cell>
          <cell r="D73" t="str">
            <v>CDJ_ACEXPENSES426001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LEAVE PAY</v>
          </cell>
          <cell r="C74" t="str">
            <v>CDJ_ACEXPENSES</v>
          </cell>
          <cell r="D74" t="str">
            <v>CDJ_ACEXPENSES426010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21560</v>
          </cell>
          <cell r="L74">
            <v>0</v>
          </cell>
          <cell r="M74">
            <v>0</v>
          </cell>
          <cell r="N74">
            <v>0</v>
          </cell>
          <cell r="O74">
            <v>127500</v>
          </cell>
          <cell r="P74">
            <v>6720</v>
          </cell>
          <cell r="Q74">
            <v>155780</v>
          </cell>
        </row>
        <row r="75">
          <cell r="B75" t="str">
            <v>MEDICAL AID CONTRIBUITIONS</v>
          </cell>
          <cell r="C75" t="str">
            <v>CDJ_ACEXPENSES</v>
          </cell>
          <cell r="D75" t="str">
            <v>CDJ_ACEXPENSES426011</v>
          </cell>
          <cell r="E75">
            <v>30902</v>
          </cell>
          <cell r="F75">
            <v>28965</v>
          </cell>
          <cell r="G75">
            <v>28965</v>
          </cell>
          <cell r="H75">
            <v>31401.5</v>
          </cell>
          <cell r="I75">
            <v>30649.5</v>
          </cell>
          <cell r="J75">
            <v>29085.5</v>
          </cell>
          <cell r="K75">
            <v>27594.5</v>
          </cell>
          <cell r="L75">
            <v>22482.5</v>
          </cell>
          <cell r="M75">
            <v>31934.5</v>
          </cell>
          <cell r="N75">
            <v>32440.5</v>
          </cell>
          <cell r="O75">
            <v>30849.5</v>
          </cell>
          <cell r="P75">
            <v>28422.5</v>
          </cell>
          <cell r="Q75">
            <v>353692.5</v>
          </cell>
        </row>
        <row r="76">
          <cell r="B76" t="str">
            <v>OTHER PERSONNEL COSTS</v>
          </cell>
          <cell r="C76" t="str">
            <v>CDJ_FX_PROFITS</v>
          </cell>
          <cell r="D76" t="str">
            <v>CDJ_FX_PROFITS426013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4740000</v>
          </cell>
          <cell r="N76">
            <v>0</v>
          </cell>
          <cell r="O76">
            <v>-4740000</v>
          </cell>
          <cell r="P76">
            <v>0</v>
          </cell>
          <cell r="Q76">
            <v>0</v>
          </cell>
        </row>
        <row r="77">
          <cell r="B77" t="str">
            <v>OTHER PERSONNEL COSTS</v>
          </cell>
          <cell r="C77" t="str">
            <v>CDJ_ACEXPENSES</v>
          </cell>
          <cell r="D77" t="str">
            <v>CDJ_ACEXPENSES426013</v>
          </cell>
          <cell r="E77">
            <v>2627.23</v>
          </cell>
          <cell r="F77">
            <v>9932.9599999999991</v>
          </cell>
          <cell r="G77">
            <v>0</v>
          </cell>
          <cell r="H77">
            <v>53902.16</v>
          </cell>
          <cell r="I77">
            <v>0</v>
          </cell>
          <cell r="J77">
            <v>7911.69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9168465.3699999992</v>
          </cell>
          <cell r="P77">
            <v>362669.94</v>
          </cell>
          <cell r="Q77">
            <v>9605509.3499999978</v>
          </cell>
        </row>
        <row r="78">
          <cell r="B78" t="str">
            <v>PENSION FUND CONTRIBUTIONS</v>
          </cell>
          <cell r="C78" t="str">
            <v>CDJ_ACEXPENSES</v>
          </cell>
          <cell r="D78" t="str">
            <v>CDJ_ACEXPENSES426014</v>
          </cell>
          <cell r="E78">
            <v>50210.14</v>
          </cell>
          <cell r="F78">
            <v>51349.06</v>
          </cell>
          <cell r="G78">
            <v>51349.06</v>
          </cell>
          <cell r="H78">
            <v>57037.2</v>
          </cell>
          <cell r="I78">
            <v>57963.55</v>
          </cell>
          <cell r="J78">
            <v>44955.31</v>
          </cell>
          <cell r="K78">
            <v>40495.440000000002</v>
          </cell>
          <cell r="L78">
            <v>14273.06</v>
          </cell>
          <cell r="M78">
            <v>45184.88</v>
          </cell>
          <cell r="N78">
            <v>0</v>
          </cell>
          <cell r="O78">
            <v>0</v>
          </cell>
          <cell r="P78">
            <v>0</v>
          </cell>
          <cell r="Q78">
            <v>412817.7</v>
          </cell>
        </row>
        <row r="79">
          <cell r="B79" t="str">
            <v>SALARIES</v>
          </cell>
          <cell r="C79" t="str">
            <v>CDJ_ACEXPENSES</v>
          </cell>
          <cell r="D79" t="str">
            <v>CDJ_ACEXPENSES426015</v>
          </cell>
          <cell r="E79">
            <v>479016.68</v>
          </cell>
          <cell r="F79">
            <v>513960.76</v>
          </cell>
          <cell r="G79">
            <v>519252.43</v>
          </cell>
          <cell r="H79">
            <v>567561.46</v>
          </cell>
          <cell r="I79">
            <v>569978.44999999995</v>
          </cell>
          <cell r="J79">
            <v>443321.52</v>
          </cell>
          <cell r="K79">
            <v>446139.06</v>
          </cell>
          <cell r="L79">
            <v>277023.43</v>
          </cell>
          <cell r="M79">
            <v>440121.27</v>
          </cell>
          <cell r="N79">
            <v>476470.02</v>
          </cell>
          <cell r="O79">
            <v>453650.46</v>
          </cell>
          <cell r="P79">
            <v>430194.07</v>
          </cell>
          <cell r="Q79">
            <v>5616689.6100000003</v>
          </cell>
        </row>
        <row r="80">
          <cell r="B80" t="str">
            <v>TRAVEL ALLOWANCES</v>
          </cell>
          <cell r="C80" t="str">
            <v>CDJ_ACEXPENSES</v>
          </cell>
          <cell r="D80" t="str">
            <v>CDJ_ACEXPENSES426019</v>
          </cell>
          <cell r="E80">
            <v>111912.49</v>
          </cell>
          <cell r="F80">
            <v>104929.16</v>
          </cell>
          <cell r="G80">
            <v>106462.49</v>
          </cell>
          <cell r="H80">
            <v>105379.16</v>
          </cell>
          <cell r="I80">
            <v>106183.33</v>
          </cell>
          <cell r="J80">
            <v>89966.66</v>
          </cell>
          <cell r="K80">
            <v>86966.66</v>
          </cell>
          <cell r="L80">
            <v>88966.66</v>
          </cell>
          <cell r="M80">
            <v>94966.66</v>
          </cell>
          <cell r="N80">
            <v>99966.66</v>
          </cell>
          <cell r="O80">
            <v>103349.24</v>
          </cell>
          <cell r="P80">
            <v>106510.38</v>
          </cell>
          <cell r="Q80">
            <v>1205559.55</v>
          </cell>
        </row>
        <row r="81">
          <cell r="B81" t="str">
            <v>UIF</v>
          </cell>
          <cell r="C81" t="str">
            <v>CDJ_ACEXPENSES</v>
          </cell>
          <cell r="D81" t="str">
            <v>CDJ_ACEXPENSES426020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75</v>
          </cell>
          <cell r="K81">
            <v>75</v>
          </cell>
          <cell r="L81">
            <v>75</v>
          </cell>
          <cell r="M81">
            <v>75</v>
          </cell>
          <cell r="N81">
            <v>75</v>
          </cell>
          <cell r="O81">
            <v>75</v>
          </cell>
          <cell r="P81">
            <v>75</v>
          </cell>
          <cell r="Q81">
            <v>525</v>
          </cell>
        </row>
        <row r="82">
          <cell r="B82" t="str">
            <v>VEHICLE COSTS - SUNDRY</v>
          </cell>
          <cell r="C82" t="str">
            <v>CDJ_ACEXPENSES</v>
          </cell>
          <cell r="D82" t="str">
            <v>CDJ_ACEXPENSES448001</v>
          </cell>
          <cell r="E82">
            <v>0</v>
          </cell>
          <cell r="F82">
            <v>0</v>
          </cell>
          <cell r="G82">
            <v>300</v>
          </cell>
          <cell r="H82">
            <v>0</v>
          </cell>
          <cell r="I82">
            <v>556.21</v>
          </cell>
          <cell r="J82">
            <v>0</v>
          </cell>
          <cell r="K82">
            <v>0</v>
          </cell>
          <cell r="L82">
            <v>1300</v>
          </cell>
          <cell r="M82">
            <v>980</v>
          </cell>
          <cell r="N82">
            <v>406.86</v>
          </cell>
          <cell r="O82">
            <v>120</v>
          </cell>
          <cell r="P82">
            <v>0</v>
          </cell>
          <cell r="Q82">
            <v>3663.07</v>
          </cell>
        </row>
        <row r="83">
          <cell r="B83" t="str">
            <v>SKILLS DEVELOPMENT LEVY</v>
          </cell>
          <cell r="C83" t="str">
            <v>CDJ_ACEXPENSES</v>
          </cell>
          <cell r="D83" t="str">
            <v>CDJ_ACEXPENSES426022</v>
          </cell>
          <cell r="E83">
            <v>0</v>
          </cell>
          <cell r="F83">
            <v>0</v>
          </cell>
          <cell r="G83">
            <v>2773.31</v>
          </cell>
          <cell r="H83">
            <v>2851.84</v>
          </cell>
          <cell r="I83">
            <v>2863.53</v>
          </cell>
          <cell r="J83">
            <v>2340.27</v>
          </cell>
          <cell r="K83">
            <v>8981.25</v>
          </cell>
          <cell r="L83">
            <v>2028.08</v>
          </cell>
          <cell r="M83">
            <v>2203.1799999999998</v>
          </cell>
          <cell r="N83">
            <v>4576.96</v>
          </cell>
          <cell r="O83">
            <v>5874.79</v>
          </cell>
          <cell r="P83">
            <v>18398.189999999999</v>
          </cell>
          <cell r="Q83">
            <v>52891.4</v>
          </cell>
        </row>
        <row r="84">
          <cell r="B84" t="str">
            <v>PLACEMENT FEES</v>
          </cell>
          <cell r="C84" t="str">
            <v>CDJ_ACEXPENSES</v>
          </cell>
          <cell r="D84" t="str">
            <v>CDJ_ACEXPENSES426023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103250</v>
          </cell>
          <cell r="N84">
            <v>42000</v>
          </cell>
          <cell r="O84">
            <v>0</v>
          </cell>
          <cell r="P84">
            <v>0</v>
          </cell>
          <cell r="Q84">
            <v>145250</v>
          </cell>
        </row>
        <row r="85">
          <cell r="B85" t="str">
            <v>TEMP COSTS</v>
          </cell>
          <cell r="C85" t="str">
            <v>CDJ_ACEXPENSES</v>
          </cell>
          <cell r="D85" t="str">
            <v>CDJ_ACEXPENSES426024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5320</v>
          </cell>
          <cell r="N85">
            <v>0</v>
          </cell>
          <cell r="O85">
            <v>0</v>
          </cell>
          <cell r="P85">
            <v>0</v>
          </cell>
          <cell r="Q85">
            <v>5320</v>
          </cell>
        </row>
        <row r="86">
          <cell r="B86" t="str">
            <v>VEHICLE COSTS - SUNDRY</v>
          </cell>
          <cell r="C86" t="str">
            <v>CDJ_FX_PROFITS</v>
          </cell>
          <cell r="D86" t="str">
            <v>CDJ_FX_PROFITS448001</v>
          </cell>
          <cell r="E86">
            <v>0</v>
          </cell>
          <cell r="F86">
            <v>-195</v>
          </cell>
          <cell r="G86">
            <v>204.9</v>
          </cell>
          <cell r="H86">
            <v>572.25</v>
          </cell>
          <cell r="I86">
            <v>994.36</v>
          </cell>
          <cell r="J86">
            <v>1330.51</v>
          </cell>
          <cell r="K86">
            <v>-963.97</v>
          </cell>
          <cell r="L86">
            <v>30.39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1973.44</v>
          </cell>
        </row>
        <row r="87">
          <cell r="B87" t="str">
            <v>Staff Costs</v>
          </cell>
          <cell r="E87">
            <v>755334.95</v>
          </cell>
          <cell r="F87">
            <v>775932.13</v>
          </cell>
          <cell r="G87">
            <v>777641.20000000007</v>
          </cell>
          <cell r="H87">
            <v>742256.78999999992</v>
          </cell>
          <cell r="I87">
            <v>841822.64999999991</v>
          </cell>
          <cell r="J87">
            <v>685398.62000000011</v>
          </cell>
          <cell r="K87">
            <v>683090.45000000007</v>
          </cell>
          <cell r="L87">
            <v>461566.51000000007</v>
          </cell>
          <cell r="M87">
            <v>5467557.0800000001</v>
          </cell>
          <cell r="N87">
            <v>703256.95</v>
          </cell>
          <cell r="O87">
            <v>5202968.3</v>
          </cell>
          <cell r="P87">
            <v>1004893.9</v>
          </cell>
          <cell r="Q87">
            <v>18101719.529999997</v>
          </cell>
        </row>
        <row r="88">
          <cell r="B88" t="str">
            <v>BUSINESS ADVERTISING</v>
          </cell>
          <cell r="C88" t="str">
            <v>CDJ_ACEXPENSES</v>
          </cell>
          <cell r="D88" t="str">
            <v>CDJ_ACEXPENSES402001</v>
          </cell>
          <cell r="E88">
            <v>0</v>
          </cell>
          <cell r="F88">
            <v>0</v>
          </cell>
          <cell r="G88">
            <v>0</v>
          </cell>
          <cell r="H88">
            <v>546.51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22295.46</v>
          </cell>
          <cell r="P88">
            <v>0</v>
          </cell>
          <cell r="Q88">
            <v>22841.97</v>
          </cell>
        </row>
        <row r="89">
          <cell r="B89" t="str">
            <v>BANK CHARGES</v>
          </cell>
          <cell r="C89" t="str">
            <v>CDJ_ACEXPENSES</v>
          </cell>
          <cell r="D89" t="str">
            <v>CDJ_ACEXPENSES406001</v>
          </cell>
          <cell r="E89">
            <v>0</v>
          </cell>
          <cell r="F89">
            <v>0</v>
          </cell>
          <cell r="G89">
            <v>170.15</v>
          </cell>
          <cell r="H89">
            <v>300</v>
          </cell>
          <cell r="I89">
            <v>228.4</v>
          </cell>
          <cell r="J89">
            <v>300</v>
          </cell>
          <cell r="K89">
            <v>0</v>
          </cell>
          <cell r="L89">
            <v>100</v>
          </cell>
          <cell r="M89">
            <v>200</v>
          </cell>
          <cell r="N89">
            <v>0</v>
          </cell>
          <cell r="O89">
            <v>100</v>
          </cell>
          <cell r="P89">
            <v>0</v>
          </cell>
          <cell r="Q89">
            <v>1398.55</v>
          </cell>
        </row>
        <row r="90">
          <cell r="B90" t="str">
            <v>ENTERTAINMENT COSTS</v>
          </cell>
          <cell r="C90" t="str">
            <v>CDJ_ACEXPENSES</v>
          </cell>
          <cell r="D90" t="str">
            <v>CDJ_ACEXPENSES418001</v>
          </cell>
          <cell r="E90">
            <v>10394.75</v>
          </cell>
          <cell r="F90">
            <v>5468.6</v>
          </cell>
          <cell r="G90">
            <v>5672.09</v>
          </cell>
          <cell r="H90">
            <v>7904.53</v>
          </cell>
          <cell r="I90">
            <v>26899.85</v>
          </cell>
          <cell r="J90">
            <v>4165.75</v>
          </cell>
          <cell r="K90">
            <v>5130</v>
          </cell>
          <cell r="L90">
            <v>6949.85</v>
          </cell>
          <cell r="M90">
            <v>5231.18</v>
          </cell>
          <cell r="N90">
            <v>4851.7</v>
          </cell>
          <cell r="O90">
            <v>36186.46</v>
          </cell>
          <cell r="P90">
            <v>19113.34</v>
          </cell>
          <cell r="Q90">
            <v>137968.1</v>
          </cell>
        </row>
        <row r="91">
          <cell r="B91" t="str">
            <v>OFFICE REPAIRS - FIXED ASSETS (FFA)</v>
          </cell>
          <cell r="C91" t="str">
            <v>CDJ_ACEXPENSES</v>
          </cell>
          <cell r="D91" t="str">
            <v>CDJ_ACEXPENSES424001</v>
          </cell>
          <cell r="E91">
            <v>0</v>
          </cell>
          <cell r="F91">
            <v>1534.58</v>
          </cell>
          <cell r="G91">
            <v>0</v>
          </cell>
          <cell r="H91">
            <v>-1376.57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9108.5499999999993</v>
          </cell>
          <cell r="O91">
            <v>0</v>
          </cell>
          <cell r="P91">
            <v>0</v>
          </cell>
          <cell r="Q91">
            <v>9266.56</v>
          </cell>
        </row>
        <row r="92">
          <cell r="B92" t="str">
            <v>FUNCTIONS &amp; REFRESHMENTS (ALL DEPARTMENTS)</v>
          </cell>
          <cell r="C92" t="str">
            <v>CDJ_ACEXPENSES</v>
          </cell>
          <cell r="D92" t="str">
            <v>CDJ_ACEXPENSES426004</v>
          </cell>
          <cell r="E92">
            <v>4021.06</v>
          </cell>
          <cell r="F92">
            <v>6554.25</v>
          </cell>
          <cell r="G92">
            <v>5717.4</v>
          </cell>
          <cell r="H92">
            <v>24022.87</v>
          </cell>
          <cell r="I92">
            <v>11753.47</v>
          </cell>
          <cell r="J92">
            <v>3752.02</v>
          </cell>
          <cell r="K92">
            <v>1518.63</v>
          </cell>
          <cell r="L92">
            <v>7867.77</v>
          </cell>
          <cell r="M92">
            <v>39190.11</v>
          </cell>
          <cell r="N92">
            <v>4650.42</v>
          </cell>
          <cell r="O92">
            <v>8153.28</v>
          </cell>
          <cell r="P92">
            <v>18143.650000000001</v>
          </cell>
          <cell r="Q92">
            <v>135344.93</v>
          </cell>
        </row>
        <row r="93">
          <cell r="B93" t="str">
            <v>FUNCTIONS &amp; REFRESHMENTS (ALL DEPARTMENTS)</v>
          </cell>
          <cell r="C93" t="str">
            <v>CDJ_ACASSETS</v>
          </cell>
          <cell r="D93" t="str">
            <v>CDJ_ACASSETS426004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95</v>
          </cell>
          <cell r="Q93">
            <v>95</v>
          </cell>
        </row>
        <row r="94">
          <cell r="B94" t="str">
            <v>TRAINING AND DEVELOPMENT</v>
          </cell>
          <cell r="C94" t="str">
            <v>CDJ_ACEXPENSES</v>
          </cell>
          <cell r="D94" t="str">
            <v>CDJ_ACEXPENSES426018</v>
          </cell>
          <cell r="E94">
            <v>4546.1499999999996</v>
          </cell>
          <cell r="F94">
            <v>10019.459999999999</v>
          </cell>
          <cell r="G94">
            <v>4500</v>
          </cell>
          <cell r="H94">
            <v>81383.509999999995</v>
          </cell>
          <cell r="I94">
            <v>7455.44</v>
          </cell>
          <cell r="J94">
            <v>1218.81</v>
          </cell>
          <cell r="K94">
            <v>1043.25</v>
          </cell>
          <cell r="L94">
            <v>1872.72</v>
          </cell>
          <cell r="M94">
            <v>3600</v>
          </cell>
          <cell r="N94">
            <v>25297.66</v>
          </cell>
          <cell r="O94">
            <v>-11394</v>
          </cell>
          <cell r="P94">
            <v>63622.82</v>
          </cell>
          <cell r="Q94">
            <v>193165.82</v>
          </cell>
        </row>
        <row r="95">
          <cell r="B95" t="str">
            <v>PROVIDENT FUND</v>
          </cell>
          <cell r="C95" t="str">
            <v>CDJ_ACEXPENSES</v>
          </cell>
          <cell r="D95" t="str">
            <v>CDJ_ACEXPENSES426021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48808.12</v>
          </cell>
          <cell r="O95">
            <v>46299.16</v>
          </cell>
          <cell r="P95">
            <v>43985.24</v>
          </cell>
          <cell r="Q95">
            <v>139092.51999999999</v>
          </cell>
        </row>
        <row r="96">
          <cell r="B96" t="str">
            <v>PRINTING &amp; STATIONERY</v>
          </cell>
          <cell r="C96" t="str">
            <v>CDJ_ACEXPENSES</v>
          </cell>
          <cell r="D96" t="str">
            <v>CDJ_ACEXPENSES430001</v>
          </cell>
          <cell r="E96">
            <v>1524.84</v>
          </cell>
          <cell r="F96">
            <v>5725.63</v>
          </cell>
          <cell r="G96">
            <v>2223.4899999999998</v>
          </cell>
          <cell r="H96">
            <v>5092.12</v>
          </cell>
          <cell r="I96">
            <v>1291.6500000000001</v>
          </cell>
          <cell r="J96">
            <v>224.71</v>
          </cell>
          <cell r="K96">
            <v>9179.6299999999992</v>
          </cell>
          <cell r="L96">
            <v>2569.25</v>
          </cell>
          <cell r="M96">
            <v>1934.59</v>
          </cell>
          <cell r="N96">
            <v>6033.88</v>
          </cell>
          <cell r="O96">
            <v>305.66000000000003</v>
          </cell>
          <cell r="P96">
            <v>4788.72</v>
          </cell>
          <cell r="Q96">
            <v>40894.17</v>
          </cell>
        </row>
        <row r="97">
          <cell r="B97" t="str">
            <v>PHOTOCOPYING</v>
          </cell>
          <cell r="C97" t="str">
            <v>CDJ_ACEXPENSES</v>
          </cell>
          <cell r="D97" t="str">
            <v>CDJ_ACEXPENSES430002</v>
          </cell>
          <cell r="E97">
            <v>695.16</v>
          </cell>
          <cell r="F97">
            <v>833.19</v>
          </cell>
          <cell r="G97">
            <v>808.94</v>
          </cell>
          <cell r="H97">
            <v>1634.85</v>
          </cell>
          <cell r="I97">
            <v>2035.35</v>
          </cell>
          <cell r="J97">
            <v>2251.35</v>
          </cell>
          <cell r="K97">
            <v>1844.55</v>
          </cell>
          <cell r="L97">
            <v>2565.4499999999998</v>
          </cell>
          <cell r="M97">
            <v>3226.5</v>
          </cell>
          <cell r="N97">
            <v>1494.08</v>
          </cell>
          <cell r="O97">
            <v>1508.4</v>
          </cell>
          <cell r="P97">
            <v>1761.75</v>
          </cell>
          <cell r="Q97">
            <v>20659.57</v>
          </cell>
        </row>
        <row r="98">
          <cell r="B98" t="str">
            <v>PROFESSIONAL FEES</v>
          </cell>
          <cell r="C98" t="str">
            <v>CDJ_ACEXPENSES</v>
          </cell>
          <cell r="D98" t="str">
            <v>CDJ_ACEXPENSES432001</v>
          </cell>
          <cell r="E98">
            <v>25333.62</v>
          </cell>
          <cell r="F98">
            <v>27362.74</v>
          </cell>
          <cell r="G98">
            <v>0</v>
          </cell>
          <cell r="H98">
            <v>42640.81</v>
          </cell>
          <cell r="I98">
            <v>92116.96</v>
          </cell>
          <cell r="J98">
            <v>125077.68</v>
          </cell>
          <cell r="K98">
            <v>25065.040000000001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337596.85</v>
          </cell>
        </row>
        <row r="99">
          <cell r="B99" t="str">
            <v>BRANCH OFFICE RENTAL</v>
          </cell>
          <cell r="C99" t="str">
            <v>CDJ_ACEXPENSES</v>
          </cell>
          <cell r="D99" t="str">
            <v>CDJ_ACEXPENSES434001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8798.73</v>
          </cell>
          <cell r="O99">
            <v>-307.8</v>
          </cell>
          <cell r="P99">
            <v>0</v>
          </cell>
          <cell r="Q99">
            <v>8490.93</v>
          </cell>
        </row>
        <row r="100">
          <cell r="B100" t="str">
            <v>EQUIPMENT RENTAL</v>
          </cell>
          <cell r="C100" t="str">
            <v>CDJ_ACEXPENSES</v>
          </cell>
          <cell r="D100" t="str">
            <v>CDJ_ACEXPENSES434002</v>
          </cell>
          <cell r="E100">
            <v>1513.17</v>
          </cell>
          <cell r="F100">
            <v>363.04</v>
          </cell>
          <cell r="G100">
            <v>0</v>
          </cell>
          <cell r="H100">
            <v>612.09</v>
          </cell>
          <cell r="I100">
            <v>59.95</v>
          </cell>
          <cell r="J100">
            <v>51.84</v>
          </cell>
          <cell r="K100">
            <v>625.69000000000005</v>
          </cell>
          <cell r="L100">
            <v>51.84</v>
          </cell>
          <cell r="M100">
            <v>337.2</v>
          </cell>
          <cell r="N100">
            <v>0</v>
          </cell>
          <cell r="O100">
            <v>1348.8</v>
          </cell>
          <cell r="P100">
            <v>68.84</v>
          </cell>
          <cell r="Q100">
            <v>5032.46</v>
          </cell>
        </row>
        <row r="101">
          <cell r="B101" t="str">
            <v>OFFICE RENTAL - 1 MERCHANT PLACE</v>
          </cell>
          <cell r="C101" t="str">
            <v>CDJ_ACEXPENSES</v>
          </cell>
          <cell r="D101" t="str">
            <v>CDJ_ACEXPENSES434003</v>
          </cell>
          <cell r="E101">
            <v>8080</v>
          </cell>
          <cell r="F101">
            <v>39974.69</v>
          </cell>
          <cell r="G101">
            <v>59005.34</v>
          </cell>
          <cell r="H101">
            <v>65611.539999999994</v>
          </cell>
          <cell r="I101">
            <v>41616.42</v>
          </cell>
          <cell r="J101">
            <v>41445.15</v>
          </cell>
          <cell r="K101">
            <v>45103.43</v>
          </cell>
          <cell r="L101">
            <v>44309.53</v>
          </cell>
          <cell r="M101">
            <v>47177.64</v>
          </cell>
          <cell r="N101">
            <v>55338.65</v>
          </cell>
          <cell r="O101">
            <v>54387.81</v>
          </cell>
          <cell r="P101">
            <v>51709.58</v>
          </cell>
          <cell r="Q101">
            <v>553759.78</v>
          </cell>
        </row>
        <row r="102">
          <cell r="B102" t="str">
            <v>PARKING RENTAL - 1 MERCHANT PLACE</v>
          </cell>
          <cell r="C102" t="str">
            <v>CDJ_ACEXPENSES</v>
          </cell>
          <cell r="D102" t="str">
            <v>CDJ_ACEXPENSES434005</v>
          </cell>
          <cell r="E102">
            <v>0</v>
          </cell>
          <cell r="F102">
            <v>0</v>
          </cell>
          <cell r="G102">
            <v>24240</v>
          </cell>
          <cell r="H102">
            <v>8430</v>
          </cell>
          <cell r="I102">
            <v>8430</v>
          </cell>
          <cell r="J102">
            <v>7090</v>
          </cell>
          <cell r="K102">
            <v>6390</v>
          </cell>
          <cell r="L102">
            <v>6390</v>
          </cell>
          <cell r="M102">
            <v>6390</v>
          </cell>
          <cell r="N102">
            <v>7260</v>
          </cell>
          <cell r="O102">
            <v>7610</v>
          </cell>
          <cell r="P102">
            <v>7320</v>
          </cell>
          <cell r="Q102">
            <v>89550</v>
          </cell>
        </row>
        <row r="103">
          <cell r="B103" t="str">
            <v>RSC LEVIES</v>
          </cell>
          <cell r="C103" t="str">
            <v>CDJ_ACEXPENSES</v>
          </cell>
          <cell r="D103" t="str">
            <v>CDJ_ACEXPENSES436001</v>
          </cell>
          <cell r="E103">
            <v>2088</v>
          </cell>
          <cell r="F103">
            <v>2262.3200000000002</v>
          </cell>
          <cell r="G103">
            <v>0</v>
          </cell>
          <cell r="H103">
            <v>-2088</v>
          </cell>
          <cell r="I103">
            <v>0</v>
          </cell>
          <cell r="J103">
            <v>0</v>
          </cell>
          <cell r="K103">
            <v>6160.31</v>
          </cell>
          <cell r="L103">
            <v>22637.32</v>
          </cell>
          <cell r="M103">
            <v>1282.28</v>
          </cell>
          <cell r="N103">
            <v>12873.16</v>
          </cell>
          <cell r="O103">
            <v>61430.58</v>
          </cell>
          <cell r="P103">
            <v>40276.89</v>
          </cell>
          <cell r="Q103">
            <v>146922.85999999999</v>
          </cell>
        </row>
        <row r="104">
          <cell r="B104" t="str">
            <v>COMPUTER REPAIRS AND UPGRADES</v>
          </cell>
          <cell r="C104" t="str">
            <v>CDJ_ACEXPENSES</v>
          </cell>
          <cell r="D104" t="str">
            <v>CDJ_ACEXPENSES438001</v>
          </cell>
          <cell r="E104">
            <v>260</v>
          </cell>
          <cell r="F104">
            <v>90</v>
          </cell>
          <cell r="G104">
            <v>400</v>
          </cell>
          <cell r="H104">
            <v>570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134.93</v>
          </cell>
          <cell r="N104">
            <v>45</v>
          </cell>
          <cell r="O104">
            <v>320</v>
          </cell>
          <cell r="P104">
            <v>0</v>
          </cell>
          <cell r="Q104">
            <v>1819.93</v>
          </cell>
        </row>
        <row r="105">
          <cell r="B105" t="str">
            <v>COMPUTER PRINTING</v>
          </cell>
          <cell r="C105" t="str">
            <v>CDJ_ACEXPENSES</v>
          </cell>
          <cell r="D105" t="str">
            <v>CDJ_ACEXPENSES438002</v>
          </cell>
          <cell r="E105">
            <v>6210</v>
          </cell>
          <cell r="F105">
            <v>1766.25</v>
          </cell>
          <cell r="G105">
            <v>4876.82</v>
          </cell>
          <cell r="H105">
            <v>836.92</v>
          </cell>
          <cell r="I105">
            <v>14.82</v>
          </cell>
          <cell r="J105">
            <v>1255.3800000000001</v>
          </cell>
          <cell r="K105">
            <v>888.22</v>
          </cell>
          <cell r="L105">
            <v>847.18</v>
          </cell>
          <cell r="M105">
            <v>836.92</v>
          </cell>
          <cell r="N105">
            <v>1197.8499999999999</v>
          </cell>
          <cell r="O105">
            <v>2433.61</v>
          </cell>
          <cell r="P105">
            <v>1183.03</v>
          </cell>
          <cell r="Q105">
            <v>22347</v>
          </cell>
        </row>
        <row r="106">
          <cell r="B106" t="str">
            <v>COMPUTER OTHER</v>
          </cell>
          <cell r="C106" t="str">
            <v>CDJ_ACEXPENSES</v>
          </cell>
          <cell r="D106" t="str">
            <v>CDJ_ACEXPENSES438005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161878.18</v>
          </cell>
          <cell r="L106">
            <v>190287.89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352166.07</v>
          </cell>
        </row>
        <row r="107">
          <cell r="B107" t="str">
            <v>COMPUTER MAINTANCE HARDWARE</v>
          </cell>
          <cell r="C107" t="str">
            <v>CDJ_ACEXPENSES</v>
          </cell>
          <cell r="D107" t="str">
            <v>CDJ_ACEXPENSES438006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COMPUTER MAINTANCE SOFTWARE</v>
          </cell>
          <cell r="C108" t="str">
            <v>CDJ_ACEXPENSES</v>
          </cell>
          <cell r="D108" t="str">
            <v>CDJ_ACEXPENSES438007</v>
          </cell>
          <cell r="E108">
            <v>134.93</v>
          </cell>
          <cell r="F108">
            <v>0</v>
          </cell>
          <cell r="G108">
            <v>134.93</v>
          </cell>
          <cell r="H108">
            <v>134.93</v>
          </cell>
          <cell r="I108">
            <v>134.93</v>
          </cell>
          <cell r="J108">
            <v>134.93</v>
          </cell>
          <cell r="K108">
            <v>-41689.699999999997</v>
          </cell>
          <cell r="L108">
            <v>134.93</v>
          </cell>
          <cell r="M108">
            <v>0</v>
          </cell>
          <cell r="N108">
            <v>134.93</v>
          </cell>
          <cell r="O108">
            <v>134.93</v>
          </cell>
          <cell r="P108">
            <v>134.93</v>
          </cell>
          <cell r="Q108">
            <v>-40475.33</v>
          </cell>
        </row>
        <row r="109">
          <cell r="B109" t="str">
            <v>COMPUTER INFORMATION SERVICES</v>
          </cell>
          <cell r="C109" t="str">
            <v>CDJ_ACEXPENSES</v>
          </cell>
          <cell r="D109" t="str">
            <v>CDJ_ACEXPENSES438008</v>
          </cell>
          <cell r="E109">
            <v>190000</v>
          </cell>
          <cell r="F109">
            <v>249076.68</v>
          </cell>
          <cell r="G109">
            <v>0</v>
          </cell>
          <cell r="H109">
            <v>0</v>
          </cell>
          <cell r="I109">
            <v>407672.05</v>
          </cell>
          <cell r="J109">
            <v>0</v>
          </cell>
          <cell r="K109">
            <v>0</v>
          </cell>
          <cell r="L109">
            <v>403566.77</v>
          </cell>
          <cell r="M109">
            <v>0</v>
          </cell>
          <cell r="N109">
            <v>0</v>
          </cell>
          <cell r="O109">
            <v>388177.49</v>
          </cell>
          <cell r="P109">
            <v>0</v>
          </cell>
          <cell r="Q109">
            <v>1638492.99</v>
          </cell>
        </row>
        <row r="110">
          <cell r="B110" t="str">
            <v>BOOKS AND PUBLICATIONS</v>
          </cell>
          <cell r="C110" t="str">
            <v>CDJ_ACEXPENSES</v>
          </cell>
          <cell r="D110" t="str">
            <v>CDJ_ACEXPENSES440001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399.5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2485.6</v>
          </cell>
          <cell r="P110">
            <v>0</v>
          </cell>
          <cell r="Q110">
            <v>2885.1</v>
          </cell>
        </row>
        <row r="111">
          <cell r="B111" t="str">
            <v>OTHER SUBSCRIPTIONS</v>
          </cell>
          <cell r="C111" t="str">
            <v>CDJ_ACEXPENSES</v>
          </cell>
          <cell r="D111" t="str">
            <v>CDJ_ACEXPENSES440002</v>
          </cell>
          <cell r="E111">
            <v>0</v>
          </cell>
          <cell r="F111">
            <v>0</v>
          </cell>
          <cell r="G111">
            <v>312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39691.51</v>
          </cell>
          <cell r="M111">
            <v>3455.16</v>
          </cell>
          <cell r="N111">
            <v>0</v>
          </cell>
          <cell r="O111">
            <v>0</v>
          </cell>
          <cell r="P111">
            <v>584.83000000000004</v>
          </cell>
          <cell r="Q111">
            <v>44043.5</v>
          </cell>
        </row>
        <row r="112">
          <cell r="B112" t="str">
            <v>OFFICE REQUIREMENTS</v>
          </cell>
          <cell r="C112" t="str">
            <v>CDJ_ACEXPENSES</v>
          </cell>
          <cell r="D112" t="str">
            <v>CDJ_ACEXPENSES442006</v>
          </cell>
          <cell r="E112">
            <v>268.32</v>
          </cell>
          <cell r="F112">
            <v>0</v>
          </cell>
          <cell r="G112">
            <v>0</v>
          </cell>
          <cell r="H112">
            <v>-268.32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OTHER SUNDRY EXPENSES</v>
          </cell>
          <cell r="C113" t="str">
            <v>CDJ_ACEXPENSES</v>
          </cell>
          <cell r="D113" t="str">
            <v>CDJ_ACEXPENSES442007</v>
          </cell>
          <cell r="E113">
            <v>2627.62</v>
          </cell>
          <cell r="F113">
            <v>492.14</v>
          </cell>
          <cell r="G113">
            <v>636.88</v>
          </cell>
          <cell r="H113">
            <v>0</v>
          </cell>
          <cell r="I113">
            <v>665.83</v>
          </cell>
          <cell r="J113">
            <v>550.04</v>
          </cell>
          <cell r="K113">
            <v>0</v>
          </cell>
          <cell r="L113">
            <v>539.13</v>
          </cell>
          <cell r="M113">
            <v>0</v>
          </cell>
          <cell r="N113">
            <v>-1127.4100000000001</v>
          </cell>
          <cell r="O113">
            <v>2691.4</v>
          </cell>
          <cell r="P113">
            <v>703.25</v>
          </cell>
          <cell r="Q113">
            <v>7778.88</v>
          </cell>
        </row>
        <row r="114">
          <cell r="B114" t="str">
            <v>POSTAGE</v>
          </cell>
          <cell r="C114" t="str">
            <v>CDJ_ACEXPENSES</v>
          </cell>
          <cell r="D114" t="str">
            <v>CDJ_ACEXPENSES442008</v>
          </cell>
          <cell r="E114">
            <v>0</v>
          </cell>
          <cell r="F114">
            <v>0</v>
          </cell>
          <cell r="G114">
            <v>355.18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36.299999999999997</v>
          </cell>
          <cell r="M114">
            <v>427.5</v>
          </cell>
          <cell r="N114">
            <v>0</v>
          </cell>
          <cell r="O114">
            <v>0</v>
          </cell>
          <cell r="P114">
            <v>257.76</v>
          </cell>
          <cell r="Q114">
            <v>1076.74</v>
          </cell>
        </row>
        <row r="115">
          <cell r="B115" t="str">
            <v>FAX COSTS</v>
          </cell>
          <cell r="C115" t="str">
            <v>CDJ_ACEXPENSES</v>
          </cell>
          <cell r="D115" t="str">
            <v>CDJ_ACEXPENSES444001</v>
          </cell>
          <cell r="E115">
            <v>0</v>
          </cell>
          <cell r="F115">
            <v>0</v>
          </cell>
          <cell r="G115">
            <v>0</v>
          </cell>
          <cell r="H115">
            <v>6679.27</v>
          </cell>
          <cell r="I115">
            <v>0</v>
          </cell>
          <cell r="J115">
            <v>0</v>
          </cell>
          <cell r="K115">
            <v>0</v>
          </cell>
          <cell r="L115">
            <v>414.96</v>
          </cell>
          <cell r="M115">
            <v>0</v>
          </cell>
          <cell r="N115">
            <v>2125.87</v>
          </cell>
          <cell r="O115">
            <v>0</v>
          </cell>
          <cell r="P115">
            <v>0</v>
          </cell>
          <cell r="Q115">
            <v>9220.1</v>
          </cell>
        </row>
        <row r="116">
          <cell r="B116" t="str">
            <v>TELEPHONE COSTS</v>
          </cell>
          <cell r="C116" t="str">
            <v>CDJ_ACEXPENSES</v>
          </cell>
          <cell r="D116" t="str">
            <v>CDJ_ACEXPENSES444002</v>
          </cell>
          <cell r="E116">
            <v>10162.67</v>
          </cell>
          <cell r="F116">
            <v>14023.86</v>
          </cell>
          <cell r="G116">
            <v>15371.3</v>
          </cell>
          <cell r="H116">
            <v>11202.38</v>
          </cell>
          <cell r="I116">
            <v>13975.7</v>
          </cell>
          <cell r="J116">
            <v>18327.28</v>
          </cell>
          <cell r="K116">
            <v>26722.06</v>
          </cell>
          <cell r="L116">
            <v>29155.58</v>
          </cell>
          <cell r="M116">
            <v>26804.46</v>
          </cell>
          <cell r="N116">
            <v>20632.64</v>
          </cell>
          <cell r="O116">
            <v>24148.68</v>
          </cell>
          <cell r="P116">
            <v>14394.31</v>
          </cell>
          <cell r="Q116">
            <v>224920.92</v>
          </cell>
        </row>
        <row r="117">
          <cell r="B117" t="str">
            <v>LOCAL TRAVEL</v>
          </cell>
          <cell r="C117" t="str">
            <v>CDJ_ACEXPENSES</v>
          </cell>
          <cell r="D117" t="str">
            <v>CDJ_ACEXPENSES446001</v>
          </cell>
          <cell r="E117">
            <v>9146.5300000000007</v>
          </cell>
          <cell r="F117">
            <v>613.25</v>
          </cell>
          <cell r="G117">
            <v>590.53</v>
          </cell>
          <cell r="H117">
            <v>10787.24</v>
          </cell>
          <cell r="I117">
            <v>7335.14</v>
          </cell>
          <cell r="J117">
            <v>246.31</v>
          </cell>
          <cell r="K117">
            <v>7658.56</v>
          </cell>
          <cell r="L117">
            <v>2928</v>
          </cell>
          <cell r="M117">
            <v>18336.310000000001</v>
          </cell>
          <cell r="N117">
            <v>1597.09</v>
          </cell>
          <cell r="O117">
            <v>13807.31</v>
          </cell>
          <cell r="P117">
            <v>20474.7</v>
          </cell>
          <cell r="Q117">
            <v>93520.97</v>
          </cell>
        </row>
        <row r="118">
          <cell r="B118" t="str">
            <v>OVERSEAS TRAVEL</v>
          </cell>
          <cell r="C118" t="str">
            <v>CDJ_ACEXPENSES</v>
          </cell>
          <cell r="D118" t="str">
            <v>CDJ_ACEXPENSES446002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1048</v>
          </cell>
          <cell r="M118">
            <v>2064</v>
          </cell>
          <cell r="N118">
            <v>0</v>
          </cell>
          <cell r="O118">
            <v>0</v>
          </cell>
          <cell r="P118">
            <v>0</v>
          </cell>
          <cell r="Q118">
            <v>3112</v>
          </cell>
        </row>
        <row r="119">
          <cell r="B119" t="str">
            <v>UNCLAIMABLE VAT INPUT</v>
          </cell>
          <cell r="C119" t="str">
            <v>CDJ_ACEXPENSES</v>
          </cell>
          <cell r="D119" t="str">
            <v>CDJ_ACEXPENSES550006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2263.44</v>
          </cell>
          <cell r="M119">
            <v>10990.05</v>
          </cell>
          <cell r="N119">
            <v>1159.5999999999999</v>
          </cell>
          <cell r="O119">
            <v>10347.61</v>
          </cell>
          <cell r="P119">
            <v>4029.46</v>
          </cell>
          <cell r="Q119">
            <v>28790.16</v>
          </cell>
        </row>
        <row r="120">
          <cell r="B120" t="str">
            <v>SYSTEMS SUPPORT (CLOSED)</v>
          </cell>
          <cell r="C120" t="str">
            <v>CDJ_ACEXPENSES</v>
          </cell>
          <cell r="D120" t="str">
            <v>CDJ_ACEXPENSES710001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SYSTEMS DEVELOPMENT (CLOSED)</v>
          </cell>
          <cell r="C121" t="str">
            <v>CDJ_ACEXPENSES</v>
          </cell>
          <cell r="D121" t="str">
            <v>CDJ_ACEXPENSES710002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TELEPHONE (CLOSED)</v>
          </cell>
          <cell r="C122" t="str">
            <v>CDJ_ACEXPENSES</v>
          </cell>
          <cell r="D122" t="str">
            <v>CDJ_ACEXPENSES720001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HUMAN RESOURCES (CLOSED)</v>
          </cell>
          <cell r="C123" t="str">
            <v>CDJ_ACEXPENSES</v>
          </cell>
          <cell r="D123" t="str">
            <v>CDJ_ACEXPENSES730001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ADMINISTRATION (CLOSED)</v>
          </cell>
          <cell r="C124" t="str">
            <v>CDJ_ACEXPENSES</v>
          </cell>
          <cell r="D124" t="str">
            <v>CDJ_ACEXPENSES730002</v>
          </cell>
          <cell r="E124">
            <v>4153.0600000000004</v>
          </cell>
          <cell r="F124">
            <v>-4153.0600000000004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INTERNAL CHARGES REALLOCATED (CLOSED)</v>
          </cell>
          <cell r="C125" t="str">
            <v>CDJ_ACEXPENSES</v>
          </cell>
          <cell r="D125" t="str">
            <v>CDJ_ACEXPENSES750001</v>
          </cell>
          <cell r="E125">
            <v>7500</v>
          </cell>
          <cell r="F125">
            <v>7500</v>
          </cell>
          <cell r="G125">
            <v>7500</v>
          </cell>
          <cell r="H125">
            <v>7500</v>
          </cell>
          <cell r="I125">
            <v>7500</v>
          </cell>
          <cell r="J125">
            <v>7500</v>
          </cell>
          <cell r="K125">
            <v>7500</v>
          </cell>
          <cell r="L125">
            <v>7500</v>
          </cell>
          <cell r="M125">
            <v>7500</v>
          </cell>
          <cell r="N125">
            <v>0</v>
          </cell>
          <cell r="O125">
            <v>0</v>
          </cell>
          <cell r="P125">
            <v>0</v>
          </cell>
          <cell r="Q125">
            <v>67500</v>
          </cell>
        </row>
        <row r="126">
          <cell r="B126" t="str">
            <v>TECHNOLOGY - DEVELOPMENT (INTERNAL)</v>
          </cell>
          <cell r="C126" t="str">
            <v>CDJ_ACEXPENSES</v>
          </cell>
          <cell r="D126" t="str">
            <v>CDJ_ACEXPENSES761003</v>
          </cell>
          <cell r="E126">
            <v>0</v>
          </cell>
          <cell r="F126">
            <v>0</v>
          </cell>
          <cell r="G126">
            <v>27650.69</v>
          </cell>
          <cell r="H126">
            <v>23158.13</v>
          </cell>
          <cell r="I126">
            <v>0</v>
          </cell>
          <cell r="J126">
            <v>27515.47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78324.289999999994</v>
          </cell>
        </row>
        <row r="127">
          <cell r="B127" t="str">
            <v>TECHNOLOGY - TELEPHONES (EXTERNAL)</v>
          </cell>
          <cell r="C127" t="str">
            <v>CDJ_ACEXPENSES</v>
          </cell>
          <cell r="D127" t="str">
            <v>CDJ_ACEXPENSES762001</v>
          </cell>
          <cell r="E127">
            <v>50807.5</v>
          </cell>
          <cell r="F127">
            <v>49839.5</v>
          </cell>
          <cell r="G127">
            <v>49839.5</v>
          </cell>
          <cell r="H127">
            <v>47689.5</v>
          </cell>
          <cell r="I127">
            <v>50387</v>
          </cell>
          <cell r="J127">
            <v>49419</v>
          </cell>
          <cell r="K127">
            <v>50427</v>
          </cell>
          <cell r="L127">
            <v>50410.38</v>
          </cell>
          <cell r="M127">
            <v>48086.69</v>
          </cell>
          <cell r="N127">
            <v>41536</v>
          </cell>
          <cell r="O127">
            <v>45936.74</v>
          </cell>
          <cell r="P127">
            <v>43736.37</v>
          </cell>
          <cell r="Q127">
            <v>578115.18000000005</v>
          </cell>
        </row>
        <row r="128">
          <cell r="B128" t="str">
            <v>TECHNOLOGY - FACILITIES/SUPPORT (EXTERNAL)</v>
          </cell>
          <cell r="C128" t="str">
            <v>CDJ_ACEXPENSES</v>
          </cell>
          <cell r="D128" t="str">
            <v>CDJ_ACEXPENSES762002</v>
          </cell>
          <cell r="E128">
            <v>162686</v>
          </cell>
          <cell r="F128">
            <v>157812</v>
          </cell>
          <cell r="G128">
            <v>148100</v>
          </cell>
          <cell r="H128">
            <v>148595</v>
          </cell>
          <cell r="I128">
            <v>155928</v>
          </cell>
          <cell r="J128">
            <v>153954.56</v>
          </cell>
          <cell r="K128">
            <v>151354</v>
          </cell>
          <cell r="L128">
            <v>146082</v>
          </cell>
          <cell r="M128">
            <v>157755</v>
          </cell>
          <cell r="N128">
            <v>161387</v>
          </cell>
          <cell r="O128">
            <v>162124</v>
          </cell>
          <cell r="P128">
            <v>160608</v>
          </cell>
          <cell r="Q128">
            <v>1866385.56</v>
          </cell>
        </row>
        <row r="129">
          <cell r="B129" t="str">
            <v>TECHNOLOGY - DEVELOPMENT (EXTERNAL)</v>
          </cell>
          <cell r="C129" t="str">
            <v>CDJ_ACEXPENSES</v>
          </cell>
          <cell r="D129" t="str">
            <v>CDJ_ACEXPENSES762003</v>
          </cell>
          <cell r="E129">
            <v>220390</v>
          </cell>
          <cell r="F129">
            <v>168455</v>
          </cell>
          <cell r="G129">
            <v>108973.75</v>
          </cell>
          <cell r="H129">
            <v>223578.75</v>
          </cell>
          <cell r="I129">
            <v>189966.25</v>
          </cell>
          <cell r="J129">
            <v>141181.25</v>
          </cell>
          <cell r="K129">
            <v>311362.5</v>
          </cell>
          <cell r="L129">
            <v>222362.5</v>
          </cell>
          <cell r="M129">
            <v>250471.25</v>
          </cell>
          <cell r="N129">
            <v>315191.45</v>
          </cell>
          <cell r="O129">
            <v>209220.95</v>
          </cell>
          <cell r="P129">
            <v>125638.5</v>
          </cell>
          <cell r="Q129">
            <v>2486792.15</v>
          </cell>
        </row>
        <row r="130">
          <cell r="B130" t="str">
            <v>HUMAN RESOURCES (INTERNAL RECOVERY)</v>
          </cell>
          <cell r="C130" t="str">
            <v>CDJ_ACEXPENSES</v>
          </cell>
          <cell r="D130" t="str">
            <v>CDJ_ACEXPENSES771001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62228.07</v>
          </cell>
          <cell r="L130">
            <v>-10393.91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51834.16</v>
          </cell>
        </row>
        <row r="131">
          <cell r="B131" t="str">
            <v>FURNITURE (INTERNAL RECOVERY)</v>
          </cell>
          <cell r="C131" t="str">
            <v>CDJ_ACEXPENSES</v>
          </cell>
          <cell r="D131" t="str">
            <v>CDJ_ACEXPENSES771004</v>
          </cell>
          <cell r="E131">
            <v>0</v>
          </cell>
          <cell r="F131">
            <v>10449.81</v>
          </cell>
          <cell r="G131">
            <v>0</v>
          </cell>
          <cell r="H131">
            <v>-10449.81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OFFICE EQUIPMENT (INTERNAL RECOVERY)</v>
          </cell>
          <cell r="C132" t="str">
            <v>CDJ_ACEXPENSES</v>
          </cell>
          <cell r="D132" t="str">
            <v>CDJ_ACEXPENSES771007</v>
          </cell>
          <cell r="E132">
            <v>0</v>
          </cell>
          <cell r="F132">
            <v>456.32</v>
          </cell>
          <cell r="G132">
            <v>0</v>
          </cell>
          <cell r="H132">
            <v>-456.32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HUMAN RESOURCES - CHARGE (EXTERNAL RECOVERY)</v>
          </cell>
          <cell r="C133" t="str">
            <v>CDJ_ACEXPENSES</v>
          </cell>
          <cell r="D133" t="str">
            <v>CDJ_ACEXPENSES772001</v>
          </cell>
          <cell r="E133">
            <v>21710</v>
          </cell>
          <cell r="F133">
            <v>-2027.48</v>
          </cell>
          <cell r="G133">
            <v>9580.08</v>
          </cell>
          <cell r="H133">
            <v>2819.08</v>
          </cell>
          <cell r="I133">
            <v>0</v>
          </cell>
          <cell r="J133">
            <v>18140.88</v>
          </cell>
          <cell r="K133">
            <v>-36446.6</v>
          </cell>
          <cell r="L133">
            <v>15088.12</v>
          </cell>
          <cell r="M133">
            <v>2533.48</v>
          </cell>
          <cell r="N133">
            <v>9484.61</v>
          </cell>
          <cell r="O133">
            <v>18340.21</v>
          </cell>
          <cell r="P133">
            <v>7955.67</v>
          </cell>
          <cell r="Q133">
            <v>67178.05</v>
          </cell>
        </row>
        <row r="134">
          <cell r="B134" t="str">
            <v>ADMINISTRATION - CHARGE (EXTERNAL RECOVERY)</v>
          </cell>
          <cell r="C134" t="str">
            <v>CDJ_ACEXPENSES</v>
          </cell>
          <cell r="D134" t="str">
            <v>CDJ_ACEXPENSES772002</v>
          </cell>
          <cell r="E134">
            <v>0</v>
          </cell>
          <cell r="F134">
            <v>9710.49</v>
          </cell>
          <cell r="G134">
            <v>5334.62</v>
          </cell>
          <cell r="H134">
            <v>3711.49</v>
          </cell>
          <cell r="I134">
            <v>5366.82</v>
          </cell>
          <cell r="J134">
            <v>4782.58</v>
          </cell>
          <cell r="K134">
            <v>-577.29</v>
          </cell>
          <cell r="L134">
            <v>4112.8999999999996</v>
          </cell>
          <cell r="M134">
            <v>3512.59</v>
          </cell>
          <cell r="N134">
            <v>3339.72</v>
          </cell>
          <cell r="O134">
            <v>8155.07</v>
          </cell>
          <cell r="P134">
            <v>4423.8500000000004</v>
          </cell>
          <cell r="Q134">
            <v>51872.84</v>
          </cell>
        </row>
        <row r="135">
          <cell r="B135" t="str">
            <v>FURNITURE (EXTERNAL RECOVERY)</v>
          </cell>
          <cell r="C135" t="str">
            <v>CDJ_ACEXPENSES</v>
          </cell>
          <cell r="D135" t="str">
            <v>CDJ_ACEXPENSES772004</v>
          </cell>
          <cell r="E135">
            <v>16912.02</v>
          </cell>
          <cell r="F135">
            <v>-10988.48</v>
          </cell>
          <cell r="G135">
            <v>5927.5</v>
          </cell>
          <cell r="H135">
            <v>-11851.04</v>
          </cell>
          <cell r="I135">
            <v>16786.43</v>
          </cell>
          <cell r="J135">
            <v>16504.86</v>
          </cell>
          <cell r="K135">
            <v>16721.439999999999</v>
          </cell>
          <cell r="L135">
            <v>17185.66</v>
          </cell>
          <cell r="M135">
            <v>18661.150000000001</v>
          </cell>
          <cell r="N135">
            <v>19378.14</v>
          </cell>
          <cell r="O135">
            <v>18808.900000000001</v>
          </cell>
          <cell r="P135">
            <v>18591</v>
          </cell>
          <cell r="Q135">
            <v>142637.57999999999</v>
          </cell>
        </row>
        <row r="136">
          <cell r="B136" t="str">
            <v>MESSENGERS (EXTERNAL RECOVERY)</v>
          </cell>
          <cell r="C136" t="str">
            <v>CDJ_ACEXPENSES</v>
          </cell>
          <cell r="D136" t="str">
            <v>CDJ_ACEXPENSES772005</v>
          </cell>
          <cell r="E136">
            <v>0</v>
          </cell>
          <cell r="F136">
            <v>8372.92</v>
          </cell>
          <cell r="G136">
            <v>6051.29</v>
          </cell>
          <cell r="H136">
            <v>7905.92</v>
          </cell>
          <cell r="I136">
            <v>1233.46</v>
          </cell>
          <cell r="J136">
            <v>14609.82</v>
          </cell>
          <cell r="K136">
            <v>12434.46</v>
          </cell>
          <cell r="L136">
            <v>2493.6999999999998</v>
          </cell>
          <cell r="M136">
            <v>6184.91</v>
          </cell>
          <cell r="N136">
            <v>5511.04</v>
          </cell>
          <cell r="O136">
            <v>9979.1299999999992</v>
          </cell>
          <cell r="P136">
            <v>4984.51</v>
          </cell>
          <cell r="Q136">
            <v>79761.16</v>
          </cell>
        </row>
        <row r="137">
          <cell r="B137" t="str">
            <v>GEES BUDGET (EXTERNAL RECOVERY)</v>
          </cell>
          <cell r="C137" t="str">
            <v>CDJ_ACEXPENSES</v>
          </cell>
          <cell r="D137" t="str">
            <v>CDJ_ACEXPENSES772006</v>
          </cell>
          <cell r="E137">
            <v>0</v>
          </cell>
          <cell r="F137">
            <v>5782.82</v>
          </cell>
          <cell r="G137">
            <v>12706.68</v>
          </cell>
          <cell r="H137">
            <v>11838.49</v>
          </cell>
          <cell r="I137">
            <v>10372.11</v>
          </cell>
          <cell r="J137">
            <v>60244.97</v>
          </cell>
          <cell r="K137">
            <v>13353.38</v>
          </cell>
          <cell r="L137">
            <v>13010.17</v>
          </cell>
          <cell r="M137">
            <v>18244.349999999999</v>
          </cell>
          <cell r="N137">
            <v>8297</v>
          </cell>
          <cell r="O137">
            <v>11542.09</v>
          </cell>
          <cell r="P137">
            <v>86369.99</v>
          </cell>
          <cell r="Q137">
            <v>251762.05</v>
          </cell>
        </row>
        <row r="138">
          <cell r="B138" t="str">
            <v>OFFICE EQUIPMENT (EXTERNAL RECOVERY)</v>
          </cell>
          <cell r="C138" t="str">
            <v>CDJ_ACEXPENSES</v>
          </cell>
          <cell r="D138" t="str">
            <v>CDJ_ACEXPENSES772007</v>
          </cell>
          <cell r="E138">
            <v>0</v>
          </cell>
          <cell r="F138">
            <v>327.94</v>
          </cell>
          <cell r="G138">
            <v>304.60000000000002</v>
          </cell>
          <cell r="H138">
            <v>53153</v>
          </cell>
          <cell r="I138">
            <v>682.41</v>
          </cell>
          <cell r="J138">
            <v>534</v>
          </cell>
          <cell r="K138">
            <v>539.91999999999996</v>
          </cell>
          <cell r="L138">
            <v>552.79</v>
          </cell>
          <cell r="M138">
            <v>574.44000000000005</v>
          </cell>
          <cell r="N138">
            <v>608.79999999999995</v>
          </cell>
          <cell r="O138">
            <v>579.88</v>
          </cell>
          <cell r="P138">
            <v>573.16</v>
          </cell>
          <cell r="Q138">
            <v>58430.94</v>
          </cell>
        </row>
        <row r="139">
          <cell r="B139" t="str">
            <v>PAYROLL ADMINISTRATION (EXTERNAL RECOVERY)</v>
          </cell>
          <cell r="C139" t="str">
            <v>CDJ_ACEXPENSES</v>
          </cell>
          <cell r="D139" t="str">
            <v>CDJ_ACEXPENSES772010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28450.21</v>
          </cell>
          <cell r="L139">
            <v>-6915.05</v>
          </cell>
          <cell r="M139">
            <v>2012.85</v>
          </cell>
          <cell r="N139">
            <v>-278.88</v>
          </cell>
          <cell r="O139">
            <v>2083.25</v>
          </cell>
          <cell r="P139">
            <v>3991.94</v>
          </cell>
          <cell r="Q139">
            <v>29344.32</v>
          </cell>
        </row>
        <row r="140">
          <cell r="B140" t="str">
            <v>PRINTING &amp; STATIONERY</v>
          </cell>
          <cell r="C140" t="str">
            <v>CDJ_FX_PROFITS</v>
          </cell>
          <cell r="D140" t="str">
            <v>CDJ_FX_PROFITS430001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629.28</v>
          </cell>
          <cell r="K140">
            <v>0</v>
          </cell>
          <cell r="L140">
            <v>0</v>
          </cell>
          <cell r="M140">
            <v>50</v>
          </cell>
          <cell r="N140">
            <v>0</v>
          </cell>
          <cell r="O140">
            <v>0</v>
          </cell>
          <cell r="P140">
            <v>5423.3</v>
          </cell>
          <cell r="Q140">
            <v>6102.58</v>
          </cell>
        </row>
        <row r="141">
          <cell r="B141" t="str">
            <v>EQUIPMENT RENTAL</v>
          </cell>
          <cell r="C141" t="str">
            <v>CDJ_FX_PROFITS</v>
          </cell>
          <cell r="D141" t="str">
            <v>CDJ_FX_PROFITS434002</v>
          </cell>
          <cell r="E141">
            <v>0</v>
          </cell>
          <cell r="F141">
            <v>0</v>
          </cell>
          <cell r="G141">
            <v>0</v>
          </cell>
          <cell r="H141">
            <v>447.5</v>
          </cell>
          <cell r="I141">
            <v>0</v>
          </cell>
          <cell r="J141">
            <v>0</v>
          </cell>
          <cell r="K141">
            <v>0</v>
          </cell>
          <cell r="L141">
            <v>647.20000000000005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1094.7</v>
          </cell>
        </row>
        <row r="142">
          <cell r="B142" t="str">
            <v>OFFICE RENTAL - 1 MERCHANT PLACE</v>
          </cell>
          <cell r="C142" t="str">
            <v>CDJ_FX_PROFITS</v>
          </cell>
          <cell r="D142" t="str">
            <v>CDJ_FX_PROFITS434003</v>
          </cell>
          <cell r="E142">
            <v>0</v>
          </cell>
          <cell r="F142">
            <v>5590</v>
          </cell>
          <cell r="G142">
            <v>5550</v>
          </cell>
          <cell r="H142">
            <v>6240</v>
          </cell>
          <cell r="I142">
            <v>-3700</v>
          </cell>
          <cell r="J142">
            <v>5820</v>
          </cell>
          <cell r="K142">
            <v>0</v>
          </cell>
          <cell r="L142">
            <v>0</v>
          </cell>
          <cell r="M142">
            <v>3960</v>
          </cell>
          <cell r="N142">
            <v>3950</v>
          </cell>
          <cell r="O142">
            <v>0</v>
          </cell>
          <cell r="P142">
            <v>650</v>
          </cell>
          <cell r="Q142">
            <v>28060</v>
          </cell>
        </row>
        <row r="143">
          <cell r="B143" t="str">
            <v>OTHER OFFICE RENTAL</v>
          </cell>
          <cell r="C143" t="str">
            <v>CDJ_FX_PROFITS</v>
          </cell>
          <cell r="D143" t="str">
            <v>CDJ_FX_PROFITS434004</v>
          </cell>
          <cell r="E143">
            <v>5590</v>
          </cell>
          <cell r="F143">
            <v>0</v>
          </cell>
          <cell r="G143">
            <v>0</v>
          </cell>
          <cell r="H143">
            <v>3700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9290</v>
          </cell>
        </row>
        <row r="144">
          <cell r="B144" t="str">
            <v>COMPUTER OTHER</v>
          </cell>
          <cell r="C144" t="str">
            <v>CDJ_FX_PROFITS</v>
          </cell>
          <cell r="D144" t="str">
            <v>CDJ_FX_PROFITS438005</v>
          </cell>
          <cell r="E144">
            <v>6556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27960</v>
          </cell>
          <cell r="Q144">
            <v>34516</v>
          </cell>
        </row>
        <row r="145">
          <cell r="B145" t="str">
            <v>ARCHIVES</v>
          </cell>
          <cell r="C145" t="str">
            <v>CDJ_FX_PROFITS</v>
          </cell>
          <cell r="D145" t="str">
            <v>CDJ_FX_PROFITS442001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108.12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281.23</v>
          </cell>
          <cell r="Q145">
            <v>389.35</v>
          </cell>
        </row>
        <row r="146">
          <cell r="B146" t="str">
            <v>CGIC PREMIUM</v>
          </cell>
          <cell r="C146" t="str">
            <v>CDJ_FX_PROFITS</v>
          </cell>
          <cell r="D146" t="str">
            <v>CDJ_FX_PROFITS442002</v>
          </cell>
          <cell r="E146">
            <v>-108.12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-108.12</v>
          </cell>
        </row>
        <row r="147">
          <cell r="B147" t="str">
            <v>OTHER SUNDRY EXPENSES</v>
          </cell>
          <cell r="C147" t="str">
            <v>CDJ_FX_PROFITS</v>
          </cell>
          <cell r="D147" t="str">
            <v>CDJ_FX_PROFITS442007</v>
          </cell>
          <cell r="E147">
            <v>135</v>
          </cell>
          <cell r="F147">
            <v>129.6</v>
          </cell>
          <cell r="G147">
            <v>75.599999999999994</v>
          </cell>
          <cell r="H147">
            <v>108</v>
          </cell>
          <cell r="I147">
            <v>135</v>
          </cell>
          <cell r="J147">
            <v>97.2</v>
          </cell>
          <cell r="K147">
            <v>319.7</v>
          </cell>
          <cell r="L147">
            <v>110</v>
          </cell>
          <cell r="M147">
            <v>104.5</v>
          </cell>
          <cell r="N147">
            <v>115.5</v>
          </cell>
          <cell r="O147">
            <v>110</v>
          </cell>
          <cell r="P147">
            <v>3838.5</v>
          </cell>
          <cell r="Q147">
            <v>5278.6</v>
          </cell>
        </row>
        <row r="148">
          <cell r="B148" t="str">
            <v>BANKCITY EXPENSES</v>
          </cell>
          <cell r="C148" t="str">
            <v>CDJ_FX_PROFITS</v>
          </cell>
          <cell r="D148" t="str">
            <v>CDJ_FX_PROFITS442017</v>
          </cell>
          <cell r="E148">
            <v>0</v>
          </cell>
          <cell r="F148">
            <v>304.02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304.02</v>
          </cell>
        </row>
        <row r="149">
          <cell r="B149" t="str">
            <v>FNB CHARGEOUTS</v>
          </cell>
          <cell r="C149" t="str">
            <v>CDJ_FX_PROFITS</v>
          </cell>
          <cell r="D149" t="str">
            <v>CDJ_FX_PROFITS442018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TELEPHONE COSTS</v>
          </cell>
          <cell r="C150" t="str">
            <v>CDJ_FX_PROFITS</v>
          </cell>
          <cell r="D150" t="str">
            <v>CDJ_FX_PROFITS444002</v>
          </cell>
          <cell r="E150">
            <v>698.42</v>
          </cell>
          <cell r="F150">
            <v>692.06</v>
          </cell>
          <cell r="G150">
            <v>1827.64</v>
          </cell>
          <cell r="H150">
            <v>1732.92</v>
          </cell>
          <cell r="I150">
            <v>0</v>
          </cell>
          <cell r="J150">
            <v>1552.47</v>
          </cell>
          <cell r="K150">
            <v>1264.25</v>
          </cell>
          <cell r="L150">
            <v>2782.67</v>
          </cell>
          <cell r="M150">
            <v>1704.72</v>
          </cell>
          <cell r="N150">
            <v>4243.5600000000004</v>
          </cell>
          <cell r="O150">
            <v>2946.44</v>
          </cell>
          <cell r="P150">
            <v>1489.23</v>
          </cell>
          <cell r="Q150">
            <v>20934.38</v>
          </cell>
        </row>
        <row r="151">
          <cell r="B151" t="str">
            <v>LOCAL TRAVEL</v>
          </cell>
          <cell r="C151" t="str">
            <v>CDJ_FX_PROFITS</v>
          </cell>
          <cell r="D151" t="str">
            <v>CDJ_FX_PROFITS446001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59.2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59.2</v>
          </cell>
        </row>
        <row r="152">
          <cell r="B152" t="str">
            <v>TECHNOLOGY - FACILITIES/SUPPORT (EXTERNAL)</v>
          </cell>
          <cell r="C152" t="str">
            <v>CDJ_FX_PROFITS</v>
          </cell>
          <cell r="D152" t="str">
            <v>CDJ_FX_PROFITS762002</v>
          </cell>
          <cell r="E152">
            <v>0</v>
          </cell>
          <cell r="F152">
            <v>5794</v>
          </cell>
          <cell r="G152">
            <v>5072.8999999999996</v>
          </cell>
          <cell r="H152">
            <v>5704.3</v>
          </cell>
          <cell r="I152">
            <v>5777.95</v>
          </cell>
          <cell r="J152">
            <v>8574.98</v>
          </cell>
          <cell r="K152">
            <v>6856.3</v>
          </cell>
          <cell r="L152">
            <v>7333.72</v>
          </cell>
          <cell r="M152">
            <v>7334.47</v>
          </cell>
          <cell r="N152">
            <v>8076.72</v>
          </cell>
          <cell r="O152">
            <v>8080.72</v>
          </cell>
          <cell r="P152">
            <v>3575.72</v>
          </cell>
          <cell r="Q152">
            <v>72181.78</v>
          </cell>
        </row>
        <row r="153">
          <cell r="B153" t="str">
            <v>Other Expenses</v>
          </cell>
          <cell r="E153">
            <v>774036.70000000007</v>
          </cell>
          <cell r="F153">
            <v>780208.14</v>
          </cell>
          <cell r="G153">
            <v>519509.89999999997</v>
          </cell>
          <cell r="H153">
            <v>789781.59000000008</v>
          </cell>
          <cell r="I153">
            <v>1062629.01</v>
          </cell>
          <cell r="J153">
            <v>717152.56999999983</v>
          </cell>
          <cell r="K153">
            <v>883364.38999999978</v>
          </cell>
          <cell r="L153">
            <v>1238590.2699999996</v>
          </cell>
          <cell r="M153">
            <v>700309.22999999986</v>
          </cell>
          <cell r="N153">
            <v>791121.18</v>
          </cell>
          <cell r="O153">
            <v>1170377.8199999998</v>
          </cell>
          <cell r="P153">
            <v>792739.07</v>
          </cell>
          <cell r="Q153">
            <v>10219819.869999999</v>
          </cell>
        </row>
        <row r="154">
          <cell r="B154" t="str">
            <v>TOTAL EXPENDITURE</v>
          </cell>
          <cell r="E154">
            <v>1539056.65</v>
          </cell>
          <cell r="F154">
            <v>1559140.27</v>
          </cell>
          <cell r="G154">
            <v>1318498.94</v>
          </cell>
          <cell r="H154">
            <v>1534888.38</v>
          </cell>
          <cell r="I154">
            <v>1914083.77</v>
          </cell>
          <cell r="J154">
            <v>1428234.29</v>
          </cell>
          <cell r="K154">
            <v>1576086.5</v>
          </cell>
          <cell r="L154">
            <v>1722705.5099999995</v>
          </cell>
          <cell r="M154">
            <v>6183974.9499999993</v>
          </cell>
          <cell r="N154">
            <v>1503428.4100000001</v>
          </cell>
          <cell r="O154">
            <v>6381005.3499999996</v>
          </cell>
          <cell r="P154">
            <v>1804930.95</v>
          </cell>
          <cell r="Q154">
            <v>28466033.969999999</v>
          </cell>
        </row>
        <row r="156">
          <cell r="B156" t="str">
            <v>FICS SETTLEMENTS</v>
          </cell>
          <cell r="C156" t="str">
            <v>CDJ_ACEXPENSES</v>
          </cell>
          <cell r="D156" t="str">
            <v>CDJ_ACEXPENSES640003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FICS SETTLEMENTS</v>
          </cell>
          <cell r="C157" t="str">
            <v>CDJ_FX_PROFITS</v>
          </cell>
          <cell r="D157" t="str">
            <v>CDJ_FX_PROFITS640003</v>
          </cell>
          <cell r="E157">
            <v>15447582.65</v>
          </cell>
          <cell r="F157">
            <v>-307.14</v>
          </cell>
          <cell r="G157">
            <v>-15447276.33</v>
          </cell>
          <cell r="H157">
            <v>-3700</v>
          </cell>
          <cell r="I157">
            <v>7400</v>
          </cell>
          <cell r="J157">
            <v>60.02</v>
          </cell>
          <cell r="K157">
            <v>136368.95000000001</v>
          </cell>
          <cell r="L157">
            <v>-3650</v>
          </cell>
          <cell r="M157">
            <v>25558.770000003278</v>
          </cell>
          <cell r="N157">
            <v>-21884.770000003278</v>
          </cell>
          <cell r="O157">
            <v>376079.65</v>
          </cell>
          <cell r="P157">
            <v>-516231.8</v>
          </cell>
          <cell r="Q157">
            <v>0</v>
          </cell>
        </row>
        <row r="158">
          <cell r="B158" t="str">
            <v>Settlements</v>
          </cell>
          <cell r="E158">
            <v>15447582.65</v>
          </cell>
          <cell r="F158">
            <v>-307.14</v>
          </cell>
          <cell r="G158">
            <v>-15447276.33</v>
          </cell>
          <cell r="H158">
            <v>-3700</v>
          </cell>
          <cell r="I158">
            <v>7400</v>
          </cell>
          <cell r="J158">
            <v>60.02</v>
          </cell>
          <cell r="K158">
            <v>136368.95000000001</v>
          </cell>
          <cell r="L158">
            <v>-3650</v>
          </cell>
          <cell r="M158">
            <v>25558.770000003278</v>
          </cell>
          <cell r="N158">
            <v>-21884.770000003278</v>
          </cell>
          <cell r="O158">
            <v>376079.65</v>
          </cell>
          <cell r="P158">
            <v>-516231.8</v>
          </cell>
          <cell r="Q158">
            <v>0</v>
          </cell>
        </row>
        <row r="159">
          <cell r="B159" t="str">
            <v>TOTAL SETTLEMENTS</v>
          </cell>
          <cell r="E159">
            <v>15447582.65</v>
          </cell>
          <cell r="F159">
            <v>-307.14</v>
          </cell>
          <cell r="G159">
            <v>-15447276.33</v>
          </cell>
          <cell r="H159">
            <v>-3700</v>
          </cell>
          <cell r="I159">
            <v>7400</v>
          </cell>
          <cell r="J159">
            <v>60.02</v>
          </cell>
          <cell r="K159">
            <v>136368.95000000001</v>
          </cell>
          <cell r="L159">
            <v>-3650</v>
          </cell>
          <cell r="M159">
            <v>25558.770000003278</v>
          </cell>
          <cell r="N159">
            <v>-21884.770000003278</v>
          </cell>
          <cell r="O159">
            <v>376079.65</v>
          </cell>
          <cell r="P159">
            <v>-516231.8</v>
          </cell>
          <cell r="Q159">
            <v>0</v>
          </cell>
        </row>
        <row r="161">
          <cell r="B161" t="str">
            <v>NETT INCOME</v>
          </cell>
          <cell r="E161">
            <v>-2727227.33</v>
          </cell>
          <cell r="F161">
            <v>-18834723</v>
          </cell>
          <cell r="G161">
            <v>-33863705.350000001</v>
          </cell>
          <cell r="H161">
            <v>-19713703.050000001</v>
          </cell>
          <cell r="I161">
            <v>-18900243.940000001</v>
          </cell>
          <cell r="J161">
            <v>-17882006.760000002</v>
          </cell>
          <cell r="K161">
            <v>-20093094.16</v>
          </cell>
          <cell r="L161">
            <v>-19192812.510000002</v>
          </cell>
          <cell r="M161">
            <v>-19176998.709999997</v>
          </cell>
          <cell r="N161">
            <v>-19479799.890000004</v>
          </cell>
          <cell r="O161">
            <v>-18694215.650000006</v>
          </cell>
          <cell r="P161">
            <v>-20559285.430000003</v>
          </cell>
          <cell r="Q161">
            <v>-229117815.78</v>
          </cell>
        </row>
      </sheetData>
      <sheetData sheetId="16" refreshError="1">
        <row r="2">
          <cell r="B2" t="str">
            <v>Account Name</v>
          </cell>
          <cell r="C2" t="str">
            <v>Portfolio</v>
          </cell>
          <cell r="D2" t="str">
            <v>Code</v>
          </cell>
          <cell r="E2" t="str">
            <v>JULY</v>
          </cell>
          <cell r="F2" t="str">
            <v>AUGUST</v>
          </cell>
          <cell r="G2" t="str">
            <v>SEPTEMBER</v>
          </cell>
          <cell r="H2" t="str">
            <v>OCTOBER</v>
          </cell>
          <cell r="I2" t="str">
            <v>NOVEMBER</v>
          </cell>
          <cell r="J2" t="str">
            <v>DECEMBER</v>
          </cell>
          <cell r="K2" t="str">
            <v>JANUARY</v>
          </cell>
          <cell r="L2" t="str">
            <v>FEBRUARY</v>
          </cell>
          <cell r="M2" t="str">
            <v>MARCH</v>
          </cell>
          <cell r="N2" t="str">
            <v>APRIL</v>
          </cell>
          <cell r="O2" t="str">
            <v>MAY</v>
          </cell>
          <cell r="P2" t="str">
            <v>JUNE</v>
          </cell>
          <cell r="Q2" t="str">
            <v>YEAR TO DATE</v>
          </cell>
        </row>
        <row r="6">
          <cell r="B6" t="str">
            <v>COMPUTER EQUIPMENT - COST</v>
          </cell>
          <cell r="C6" t="str">
            <v>CDD_FX_PROFITS</v>
          </cell>
          <cell r="D6" t="str">
            <v>CDD_FX_PROFITS113013</v>
          </cell>
          <cell r="E6">
            <v>1333401.55</v>
          </cell>
          <cell r="F6">
            <v>0</v>
          </cell>
          <cell r="G6">
            <v>87273.75</v>
          </cell>
          <cell r="H6">
            <v>0</v>
          </cell>
          <cell r="I6">
            <v>0</v>
          </cell>
          <cell r="J6">
            <v>0</v>
          </cell>
          <cell r="K6">
            <v>-4855.26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-1420291.67</v>
          </cell>
          <cell r="Q6">
            <v>-4471.6299999998882</v>
          </cell>
        </row>
        <row r="7">
          <cell r="B7" t="str">
            <v>COMPUTER EQUIPMENT- ACCUMULATED DEPRECIATION</v>
          </cell>
          <cell r="C7" t="str">
            <v>CDD_FX_PROFITS</v>
          </cell>
          <cell r="D7" t="str">
            <v>CDD_FX_PROFITS116013</v>
          </cell>
          <cell r="E7">
            <v>0</v>
          </cell>
          <cell r="F7">
            <v>0</v>
          </cell>
          <cell r="G7">
            <v>-93499.16</v>
          </cell>
          <cell r="H7">
            <v>0</v>
          </cell>
          <cell r="I7">
            <v>-43370.45</v>
          </cell>
          <cell r="J7">
            <v>0</v>
          </cell>
          <cell r="K7">
            <v>-16829.88</v>
          </cell>
          <cell r="L7">
            <v>-43370.48</v>
          </cell>
          <cell r="M7">
            <v>-21685.34</v>
          </cell>
          <cell r="N7">
            <v>-21685.14</v>
          </cell>
          <cell r="O7">
            <v>-21685.25</v>
          </cell>
          <cell r="P7">
            <v>1134535.46</v>
          </cell>
          <cell r="Q7">
            <v>872409.76</v>
          </cell>
        </row>
        <row r="8">
          <cell r="B8" t="str">
            <v>COMPUTERS - ACCUMULATED DEPRECIATION</v>
          </cell>
          <cell r="C8" t="str">
            <v>CDD_FX_PROFITS</v>
          </cell>
          <cell r="D8" t="str">
            <v>CDD_FX_PROFITS116003</v>
          </cell>
          <cell r="E8">
            <v>-872409.76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-872409.76</v>
          </cell>
        </row>
        <row r="9">
          <cell r="B9" t="str">
            <v>Computer Equipment</v>
          </cell>
          <cell r="E9">
            <v>460991.79000000004</v>
          </cell>
          <cell r="F9">
            <v>0</v>
          </cell>
          <cell r="G9">
            <v>-6225.4100000000035</v>
          </cell>
          <cell r="H9">
            <v>0</v>
          </cell>
          <cell r="I9">
            <v>-43370.45</v>
          </cell>
          <cell r="J9">
            <v>0</v>
          </cell>
          <cell r="K9">
            <v>-21685.14</v>
          </cell>
          <cell r="L9">
            <v>-43370.48</v>
          </cell>
          <cell r="M9">
            <v>-21685.34</v>
          </cell>
          <cell r="N9">
            <v>-21685.14</v>
          </cell>
          <cell r="O9">
            <v>-21685.25</v>
          </cell>
          <cell r="P9">
            <v>-285756.20999999996</v>
          </cell>
          <cell r="Q9">
            <v>-4471.6299999998882</v>
          </cell>
        </row>
        <row r="10">
          <cell r="B10" t="str">
            <v>MOTOR VEHICLES - COST</v>
          </cell>
          <cell r="C10" t="str">
            <v>CDD_FX_PROFITS</v>
          </cell>
          <cell r="D10" t="str">
            <v>CDD_FX_PROFITS113005</v>
          </cell>
          <cell r="E10">
            <v>179893.31</v>
          </cell>
          <cell r="F10">
            <v>0</v>
          </cell>
          <cell r="G10">
            <v>-179893.31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MOTOR VEHICLES - ACCUMULATED DEPRECIATION</v>
          </cell>
          <cell r="C11" t="str">
            <v>CDD_FX_PROFITS</v>
          </cell>
          <cell r="D11" t="str">
            <v>CDD_FX_PROFITS116002</v>
          </cell>
          <cell r="E11">
            <v>-97834.41</v>
          </cell>
          <cell r="F11">
            <v>0</v>
          </cell>
          <cell r="G11">
            <v>97834.41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Motor Vehicles</v>
          </cell>
          <cell r="E12">
            <v>82058.899999999994</v>
          </cell>
          <cell r="F12">
            <v>0</v>
          </cell>
          <cell r="G12">
            <v>-82058.899999999994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OFFICE EQUIPMENT - COST</v>
          </cell>
          <cell r="C13" t="str">
            <v>CDD_FX_PROFITS</v>
          </cell>
          <cell r="D13" t="str">
            <v>CDD_FX_PROFITS113007</v>
          </cell>
          <cell r="E13">
            <v>4471.63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4471.63</v>
          </cell>
        </row>
        <row r="14">
          <cell r="B14" t="str">
            <v>OFFICE EQUIPMENT - ACCUMULATED DEPRECIATION</v>
          </cell>
          <cell r="C14" t="str">
            <v>CDD_FX_PROFITS</v>
          </cell>
          <cell r="D14" t="str">
            <v>CDD_FX_PROFITS116004</v>
          </cell>
          <cell r="E14">
            <v>-4471.49</v>
          </cell>
          <cell r="F14">
            <v>0</v>
          </cell>
          <cell r="G14">
            <v>-0.04</v>
          </cell>
          <cell r="H14">
            <v>0</v>
          </cell>
          <cell r="I14">
            <v>-0.03</v>
          </cell>
          <cell r="J14">
            <v>0</v>
          </cell>
          <cell r="K14">
            <v>-0.01</v>
          </cell>
          <cell r="L14">
            <v>-0.03</v>
          </cell>
          <cell r="M14">
            <v>-0.02</v>
          </cell>
          <cell r="N14">
            <v>-0.01</v>
          </cell>
          <cell r="O14">
            <v>0</v>
          </cell>
          <cell r="P14">
            <v>4471.63</v>
          </cell>
          <cell r="Q14">
            <v>0</v>
          </cell>
        </row>
        <row r="15">
          <cell r="B15" t="str">
            <v>Office Equipment</v>
          </cell>
          <cell r="E15">
            <v>0.14000000000032742</v>
          </cell>
          <cell r="F15">
            <v>0</v>
          </cell>
          <cell r="G15">
            <v>-0.04</v>
          </cell>
          <cell r="H15">
            <v>0</v>
          </cell>
          <cell r="I15">
            <v>-0.03</v>
          </cell>
          <cell r="J15">
            <v>0</v>
          </cell>
          <cell r="K15">
            <v>-0.01</v>
          </cell>
          <cell r="L15">
            <v>-0.03</v>
          </cell>
          <cell r="M15">
            <v>-0.02</v>
          </cell>
          <cell r="N15">
            <v>-0.01</v>
          </cell>
          <cell r="O15">
            <v>0</v>
          </cell>
          <cell r="P15">
            <v>4471.63</v>
          </cell>
          <cell r="Q15">
            <v>4471.63</v>
          </cell>
        </row>
        <row r="16">
          <cell r="B16" t="str">
            <v>RAKE #1 DIVIDENDS RECEIVABLE</v>
          </cell>
          <cell r="C16" t="str">
            <v>CDD_ACACCOUNTS</v>
          </cell>
          <cell r="D16" t="str">
            <v>CDD_ACACCOUNTS130006</v>
          </cell>
          <cell r="E16">
            <v>12056.74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12056.74</v>
          </cell>
        </row>
        <row r="17">
          <cell r="B17" t="str">
            <v>SUNDRY DEBTORS</v>
          </cell>
          <cell r="C17" t="str">
            <v>CDD_ACACCOUNTS</v>
          </cell>
          <cell r="D17" t="str">
            <v>CDD_ACACCOUNTS140002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551.04999999999995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551.04999999999995</v>
          </cell>
        </row>
        <row r="18">
          <cell r="B18" t="str">
            <v>PETTY CASH</v>
          </cell>
          <cell r="C18" t="str">
            <v>CDD_ACACCOUNTS</v>
          </cell>
          <cell r="D18" t="str">
            <v>CDD_ACACCOUNTS158001</v>
          </cell>
          <cell r="E18">
            <v>0</v>
          </cell>
          <cell r="F18">
            <v>0</v>
          </cell>
          <cell r="G18">
            <v>0</v>
          </cell>
          <cell r="H18">
            <v>708.25</v>
          </cell>
          <cell r="I18">
            <v>1000</v>
          </cell>
          <cell r="J18">
            <v>791.75</v>
          </cell>
          <cell r="K18">
            <v>0</v>
          </cell>
          <cell r="L18">
            <v>0</v>
          </cell>
          <cell r="M18">
            <v>1000</v>
          </cell>
          <cell r="N18">
            <v>0</v>
          </cell>
          <cell r="O18">
            <v>0</v>
          </cell>
          <cell r="P18">
            <v>1000</v>
          </cell>
          <cell r="Q18">
            <v>4500</v>
          </cell>
        </row>
        <row r="19">
          <cell r="B19" t="str">
            <v>Other assets</v>
          </cell>
          <cell r="E19">
            <v>12056.74</v>
          </cell>
          <cell r="F19">
            <v>0</v>
          </cell>
          <cell r="G19">
            <v>0</v>
          </cell>
          <cell r="H19">
            <v>708.25</v>
          </cell>
          <cell r="I19">
            <v>1000</v>
          </cell>
          <cell r="J19">
            <v>791.75</v>
          </cell>
          <cell r="K19">
            <v>0</v>
          </cell>
          <cell r="L19">
            <v>551.04999999999995</v>
          </cell>
          <cell r="M19">
            <v>1000</v>
          </cell>
          <cell r="N19">
            <v>0</v>
          </cell>
          <cell r="O19">
            <v>0</v>
          </cell>
          <cell r="P19">
            <v>1000</v>
          </cell>
          <cell r="Q19">
            <v>17107.79</v>
          </cell>
        </row>
        <row r="20">
          <cell r="B20" t="str">
            <v>Furniture &amp; Fittings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NETT ASSETS</v>
          </cell>
          <cell r="E21">
            <v>555107.57000000007</v>
          </cell>
          <cell r="F21">
            <v>0</v>
          </cell>
          <cell r="G21">
            <v>-88284.349999999991</v>
          </cell>
          <cell r="H21">
            <v>708.25</v>
          </cell>
          <cell r="I21">
            <v>-42370.479999999996</v>
          </cell>
          <cell r="J21">
            <v>791.75</v>
          </cell>
          <cell r="K21">
            <v>-21685.149999999998</v>
          </cell>
          <cell r="L21">
            <v>-42819.46</v>
          </cell>
          <cell r="M21">
            <v>-20685.36</v>
          </cell>
          <cell r="N21">
            <v>-21685.149999999998</v>
          </cell>
          <cell r="O21">
            <v>-21685.25</v>
          </cell>
          <cell r="P21">
            <v>-280284.57999999996</v>
          </cell>
          <cell r="Q21">
            <v>17107.790000000114</v>
          </cell>
        </row>
        <row r="23">
          <cell r="B23" t="str">
            <v>PROVISION FOR EXPENSES</v>
          </cell>
          <cell r="C23" t="str">
            <v>CDD_ACACCOUNTS</v>
          </cell>
          <cell r="D23" t="str">
            <v>CDD_ACACCOUNTS230012</v>
          </cell>
          <cell r="E23">
            <v>-26840</v>
          </cell>
          <cell r="F23">
            <v>24286.17</v>
          </cell>
          <cell r="G23">
            <v>2553.83</v>
          </cell>
          <cell r="H23">
            <v>0</v>
          </cell>
          <cell r="I23">
            <v>0</v>
          </cell>
          <cell r="J23">
            <v>-1641.71</v>
          </cell>
          <cell r="K23">
            <v>1641.71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-1.8189894035458565E-12</v>
          </cell>
        </row>
        <row r="24">
          <cell r="B24" t="str">
            <v>GENERAL PROVISION</v>
          </cell>
          <cell r="C24" t="str">
            <v>CDD_ACACCOUNTS</v>
          </cell>
          <cell r="D24" t="str">
            <v>CDD_ACACCOUNTS230019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-664939.15</v>
          </cell>
          <cell r="P24">
            <v>-33975</v>
          </cell>
          <cell r="Q24">
            <v>-698914.15</v>
          </cell>
        </row>
        <row r="25">
          <cell r="B25" t="str">
            <v>PROVISION FOR EXPENSES</v>
          </cell>
          <cell r="C25" t="str">
            <v>CDD_FX_PROFITS</v>
          </cell>
          <cell r="D25" t="str">
            <v>CDD_FX_PROFITS230012</v>
          </cell>
          <cell r="E25">
            <v>0</v>
          </cell>
          <cell r="F25">
            <v>0</v>
          </cell>
          <cell r="G25">
            <v>-40000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-40000</v>
          </cell>
        </row>
        <row r="26">
          <cell r="B26" t="str">
            <v>GENERAL PROVISION</v>
          </cell>
          <cell r="C26" t="str">
            <v>CDD_FX_PROFITS</v>
          </cell>
          <cell r="D26" t="str">
            <v>CDD_FX_PROFITS230019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-300000</v>
          </cell>
          <cell r="N26">
            <v>0</v>
          </cell>
          <cell r="O26">
            <v>300000</v>
          </cell>
          <cell r="P26">
            <v>0</v>
          </cell>
          <cell r="Q26">
            <v>0</v>
          </cell>
        </row>
        <row r="27">
          <cell r="B27" t="str">
            <v>Provisions</v>
          </cell>
          <cell r="E27">
            <v>-26840</v>
          </cell>
          <cell r="F27">
            <v>24286.17</v>
          </cell>
          <cell r="G27">
            <v>-37446.17</v>
          </cell>
          <cell r="H27">
            <v>0</v>
          </cell>
          <cell r="I27">
            <v>0</v>
          </cell>
          <cell r="J27">
            <v>-1641.71</v>
          </cell>
          <cell r="K27">
            <v>1641.71</v>
          </cell>
          <cell r="L27">
            <v>0</v>
          </cell>
          <cell r="M27">
            <v>-300000</v>
          </cell>
          <cell r="N27">
            <v>0</v>
          </cell>
          <cell r="O27">
            <v>-364939.15</v>
          </cell>
          <cell r="P27">
            <v>-33975</v>
          </cell>
          <cell r="Q27">
            <v>-738914.15</v>
          </cell>
        </row>
        <row r="28">
          <cell r="B28" t="str">
            <v>Sundry Creditors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B29" t="str">
            <v>TOTAL LIABILITIES</v>
          </cell>
          <cell r="E29">
            <v>-26840</v>
          </cell>
          <cell r="F29">
            <v>24286.17</v>
          </cell>
          <cell r="G29">
            <v>-37446.17</v>
          </cell>
          <cell r="H29">
            <v>0</v>
          </cell>
          <cell r="I29">
            <v>0</v>
          </cell>
          <cell r="J29">
            <v>-1641.71</v>
          </cell>
          <cell r="K29">
            <v>1641.71</v>
          </cell>
          <cell r="L29">
            <v>0</v>
          </cell>
          <cell r="M29">
            <v>-300000</v>
          </cell>
          <cell r="N29">
            <v>0</v>
          </cell>
          <cell r="O29">
            <v>-364939.15</v>
          </cell>
          <cell r="P29">
            <v>-33975</v>
          </cell>
          <cell r="Q29">
            <v>-738914.15</v>
          </cell>
        </row>
        <row r="31">
          <cell r="B31" t="str">
            <v>INTERNAL FUNDING CONTROL</v>
          </cell>
          <cell r="C31" t="str">
            <v>CDD_ACACCOUNTS</v>
          </cell>
          <cell r="D31" t="str">
            <v>CDD_ACACCOUNTS810006</v>
          </cell>
          <cell r="E31">
            <v>-186914.92</v>
          </cell>
          <cell r="F31">
            <v>-201049.4</v>
          </cell>
          <cell r="G31">
            <v>-145200.44</v>
          </cell>
          <cell r="H31">
            <v>-139820.32</v>
          </cell>
          <cell r="I31">
            <v>-195594.66</v>
          </cell>
          <cell r="J31">
            <v>-141924.38</v>
          </cell>
          <cell r="K31">
            <v>-153463.71</v>
          </cell>
          <cell r="L31">
            <v>-223748.91</v>
          </cell>
          <cell r="M31">
            <v>-154905.26</v>
          </cell>
          <cell r="N31">
            <v>-148508.93</v>
          </cell>
          <cell r="O31">
            <v>-192565.45</v>
          </cell>
          <cell r="P31">
            <v>-232871.37</v>
          </cell>
          <cell r="Q31">
            <v>-2116567.75</v>
          </cell>
        </row>
        <row r="32">
          <cell r="B32" t="str">
            <v>INTERNAL FUNDING CONTROL</v>
          </cell>
          <cell r="C32" t="str">
            <v>CDD_FX_PROFITS</v>
          </cell>
          <cell r="D32" t="str">
            <v>CDD_FX_PROFITS810006</v>
          </cell>
          <cell r="E32">
            <v>319588.40000000002</v>
          </cell>
          <cell r="F32">
            <v>1302769.47</v>
          </cell>
          <cell r="G32">
            <v>1398841.8</v>
          </cell>
          <cell r="H32">
            <v>1524099.37</v>
          </cell>
          <cell r="I32">
            <v>1583672.33</v>
          </cell>
          <cell r="J32">
            <v>1895016.1</v>
          </cell>
          <cell r="K32">
            <v>1322160.92</v>
          </cell>
          <cell r="L32">
            <v>1124139.79</v>
          </cell>
          <cell r="M32">
            <v>1219032.8799999999</v>
          </cell>
          <cell r="N32">
            <v>1566651.03</v>
          </cell>
          <cell r="O32">
            <v>1724750.57</v>
          </cell>
          <cell r="P32">
            <v>969512.82</v>
          </cell>
          <cell r="Q32">
            <v>15950235.479999999</v>
          </cell>
        </row>
        <row r="33">
          <cell r="B33" t="str">
            <v>Funding</v>
          </cell>
          <cell r="E33">
            <v>132673.48000000001</v>
          </cell>
          <cell r="F33">
            <v>1101720.07</v>
          </cell>
          <cell r="G33">
            <v>1253641.3600000001</v>
          </cell>
          <cell r="H33">
            <v>1384279.05</v>
          </cell>
          <cell r="I33">
            <v>1388077.6700000002</v>
          </cell>
          <cell r="J33">
            <v>1753091.7200000002</v>
          </cell>
          <cell r="K33">
            <v>1168697.21</v>
          </cell>
          <cell r="L33">
            <v>900390.88</v>
          </cell>
          <cell r="M33">
            <v>1064127.6199999999</v>
          </cell>
          <cell r="N33">
            <v>1418142.1</v>
          </cell>
          <cell r="O33">
            <v>1532185.12</v>
          </cell>
          <cell r="P33">
            <v>736641.45</v>
          </cell>
          <cell r="Q33">
            <v>13833667.729999997</v>
          </cell>
        </row>
        <row r="34">
          <cell r="B34" t="str">
            <v>INTERNAL FUNDING INTEREST CONTROL</v>
          </cell>
          <cell r="C34" t="str">
            <v>CDD_ACACCOUNTS</v>
          </cell>
          <cell r="D34" t="str">
            <v>CDD_ACACCOUNTS810007</v>
          </cell>
          <cell r="E34">
            <v>-17394.72</v>
          </cell>
          <cell r="F34">
            <v>14975.84</v>
          </cell>
          <cell r="G34">
            <v>-1200.08</v>
          </cell>
          <cell r="H34">
            <v>-1258.5999999999999</v>
          </cell>
          <cell r="I34">
            <v>-1526.54</v>
          </cell>
          <cell r="J34">
            <v>-1799.04</v>
          </cell>
          <cell r="K34">
            <v>-1105.1099999999999</v>
          </cell>
          <cell r="L34">
            <v>-558.74</v>
          </cell>
          <cell r="M34">
            <v>-2826.42</v>
          </cell>
          <cell r="N34">
            <v>-913.45</v>
          </cell>
          <cell r="O34">
            <v>-2333.81</v>
          </cell>
          <cell r="P34">
            <v>-414.05</v>
          </cell>
          <cell r="Q34">
            <v>-16354.72</v>
          </cell>
        </row>
        <row r="35">
          <cell r="B35" t="str">
            <v>INTERNAL FUNDING INTEREST CONTROL</v>
          </cell>
          <cell r="C35" t="str">
            <v>CDD_FX_PROFITS</v>
          </cell>
          <cell r="D35" t="str">
            <v>CDD_FX_PROFITS810007</v>
          </cell>
          <cell r="E35">
            <v>129623.22</v>
          </cell>
          <cell r="F35">
            <v>-121494.06</v>
          </cell>
          <cell r="G35">
            <v>10056.49</v>
          </cell>
          <cell r="H35">
            <v>13085.97</v>
          </cell>
          <cell r="I35">
            <v>11604.45</v>
          </cell>
          <cell r="J35">
            <v>18383.36</v>
          </cell>
          <cell r="K35">
            <v>13742.61</v>
          </cell>
          <cell r="L35">
            <v>2843.84</v>
          </cell>
          <cell r="M35">
            <v>20142.82</v>
          </cell>
          <cell r="N35">
            <v>8952.42</v>
          </cell>
          <cell r="O35">
            <v>20018.14</v>
          </cell>
          <cell r="P35">
            <v>4011.93</v>
          </cell>
          <cell r="Q35">
            <v>130971.19</v>
          </cell>
        </row>
        <row r="36">
          <cell r="B36" t="str">
            <v>Funding Interest</v>
          </cell>
          <cell r="E36">
            <v>112228.5</v>
          </cell>
          <cell r="F36">
            <v>-106518.22</v>
          </cell>
          <cell r="G36">
            <v>8856.41</v>
          </cell>
          <cell r="H36">
            <v>11827.369999999999</v>
          </cell>
          <cell r="I36">
            <v>10077.91</v>
          </cell>
          <cell r="J36">
            <v>16584.32</v>
          </cell>
          <cell r="K36">
            <v>12637.5</v>
          </cell>
          <cell r="L36">
            <v>2285.1000000000004</v>
          </cell>
          <cell r="M36">
            <v>17316.400000000001</v>
          </cell>
          <cell r="N36">
            <v>8038.97</v>
          </cell>
          <cell r="O36">
            <v>17684.329999999998</v>
          </cell>
          <cell r="P36">
            <v>3597.8799999999997</v>
          </cell>
          <cell r="Q36">
            <v>114616.47</v>
          </cell>
        </row>
        <row r="37">
          <cell r="B37" t="str">
            <v>TOTAL FUNDING</v>
          </cell>
          <cell r="E37">
            <v>244901.98</v>
          </cell>
          <cell r="F37">
            <v>995201.85000000009</v>
          </cell>
          <cell r="G37">
            <v>1262497.77</v>
          </cell>
          <cell r="H37">
            <v>1396106.4200000002</v>
          </cell>
          <cell r="I37">
            <v>1398155.58</v>
          </cell>
          <cell r="J37">
            <v>1769676.0400000003</v>
          </cell>
          <cell r="K37">
            <v>1181334.71</v>
          </cell>
          <cell r="L37">
            <v>902675.98</v>
          </cell>
          <cell r="M37">
            <v>1081444.0199999998</v>
          </cell>
          <cell r="N37">
            <v>1426181.07</v>
          </cell>
          <cell r="O37">
            <v>1549869.4500000002</v>
          </cell>
          <cell r="P37">
            <v>740239.33</v>
          </cell>
          <cell r="Q37">
            <v>13948284.199999997</v>
          </cell>
        </row>
        <row r="39">
          <cell r="B39" t="str">
            <v>RETAINED EARNINGS (FROM I/S)</v>
          </cell>
          <cell r="E39">
            <v>-773169.55</v>
          </cell>
          <cell r="F39">
            <v>-951034.70000000007</v>
          </cell>
          <cell r="G39">
            <v>-1205219.49</v>
          </cell>
          <cell r="H39">
            <v>-1396814.67</v>
          </cell>
          <cell r="I39">
            <v>-1355785.0999999999</v>
          </cell>
          <cell r="J39">
            <v>-1768827.1600000001</v>
          </cell>
          <cell r="K39">
            <v>-1161291.27</v>
          </cell>
          <cell r="L39">
            <v>-859856.5199999999</v>
          </cell>
          <cell r="M39">
            <v>-760758.66000000015</v>
          </cell>
          <cell r="N39">
            <v>-1404495.92</v>
          </cell>
          <cell r="O39">
            <v>-1163245.05</v>
          </cell>
          <cell r="P39">
            <v>-425979.74999999988</v>
          </cell>
          <cell r="Q39">
            <v>-13226477.84</v>
          </cell>
        </row>
        <row r="41">
          <cell r="E41">
            <v>0</v>
          </cell>
          <cell r="F41">
            <v>68453.320000000065</v>
          </cell>
          <cell r="G41">
            <v>-68452.239999999991</v>
          </cell>
          <cell r="H41">
            <v>0</v>
          </cell>
          <cell r="I41">
            <v>0</v>
          </cell>
          <cell r="J41">
            <v>-1.0799999998416752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5">
          <cell r="B45" t="str">
            <v>REALISED TRADING INCOME</v>
          </cell>
          <cell r="C45" t="str">
            <v>CDD_FX_PROFITS</v>
          </cell>
          <cell r="D45" t="str">
            <v>CDD_FX_PROFITS315001</v>
          </cell>
          <cell r="E45">
            <v>-907219</v>
          </cell>
          <cell r="F45">
            <v>-1235624</v>
          </cell>
          <cell r="G45">
            <v>-1360335</v>
          </cell>
          <cell r="H45">
            <v>-1506030</v>
          </cell>
          <cell r="I45">
            <v>-1530482</v>
          </cell>
          <cell r="J45">
            <v>-1851231.08</v>
          </cell>
          <cell r="K45">
            <v>-1259750</v>
          </cell>
          <cell r="L45">
            <v>-1050018</v>
          </cell>
          <cell r="M45">
            <v>-1142088</v>
          </cell>
          <cell r="N45">
            <v>-1470928</v>
          </cell>
          <cell r="O45">
            <v>-1318721</v>
          </cell>
          <cell r="P45">
            <v>-1150011</v>
          </cell>
          <cell r="Q45">
            <v>-15782437.08</v>
          </cell>
        </row>
        <row r="46">
          <cell r="B46" t="str">
            <v>Realised Trading Income</v>
          </cell>
          <cell r="E46">
            <v>-907219</v>
          </cell>
          <cell r="F46">
            <v>-1235624</v>
          </cell>
          <cell r="G46">
            <v>-1360335</v>
          </cell>
          <cell r="H46">
            <v>-1506030</v>
          </cell>
          <cell r="I46">
            <v>-1530482</v>
          </cell>
          <cell r="J46">
            <v>-1851231.08</v>
          </cell>
          <cell r="K46">
            <v>-1259750</v>
          </cell>
          <cell r="L46">
            <v>-1050018</v>
          </cell>
          <cell r="M46">
            <v>-1142088</v>
          </cell>
          <cell r="N46">
            <v>-1470928</v>
          </cell>
          <cell r="O46">
            <v>-1318721</v>
          </cell>
          <cell r="P46">
            <v>-1150011</v>
          </cell>
          <cell r="Q46">
            <v>-15782437.08</v>
          </cell>
        </row>
        <row r="47">
          <cell r="B47" t="str">
            <v>INTERNAL FUNDING INTEREST</v>
          </cell>
          <cell r="C47" t="str">
            <v>CDD_ACACCOUNTS</v>
          </cell>
          <cell r="D47" t="str">
            <v>CDD_ACACCOUNTS345003</v>
          </cell>
          <cell r="E47">
            <v>333.59</v>
          </cell>
          <cell r="F47">
            <v>-14732.28</v>
          </cell>
          <cell r="G47">
            <v>20680.09</v>
          </cell>
          <cell r="H47">
            <v>4877.5600000000004</v>
          </cell>
          <cell r="I47">
            <v>6404.1</v>
          </cell>
          <cell r="J47">
            <v>7927.9</v>
          </cell>
          <cell r="K47">
            <v>9074.56</v>
          </cell>
          <cell r="L47">
            <v>9866.99</v>
          </cell>
          <cell r="M47">
            <v>12693.41</v>
          </cell>
          <cell r="N47">
            <v>13606.86</v>
          </cell>
          <cell r="O47">
            <v>15940.67</v>
          </cell>
          <cell r="P47">
            <v>16354.72</v>
          </cell>
          <cell r="Q47">
            <v>103028.17</v>
          </cell>
        </row>
        <row r="48">
          <cell r="B48" t="str">
            <v>INTERNAL FUNDING INTEREST</v>
          </cell>
          <cell r="C48" t="str">
            <v>CDD_FX_PROFITS</v>
          </cell>
          <cell r="D48" t="str">
            <v>CDD_FX_PROFITS345003</v>
          </cell>
          <cell r="E48">
            <v>-21364.86</v>
          </cell>
          <cell r="F48">
            <v>122453.73</v>
          </cell>
          <cell r="G48">
            <v>-125270.24</v>
          </cell>
          <cell r="H48">
            <v>-31923.34</v>
          </cell>
          <cell r="I48">
            <v>-43730.81</v>
          </cell>
          <cell r="J48">
            <v>-62965.95</v>
          </cell>
          <cell r="K48">
            <v>-76608.53</v>
          </cell>
          <cell r="L48">
            <v>-77845.88</v>
          </cell>
          <cell r="M48">
            <v>-97988.7</v>
          </cell>
          <cell r="N48">
            <v>-106941.12</v>
          </cell>
          <cell r="O48">
            <v>-126959.26</v>
          </cell>
          <cell r="P48">
            <v>-130971.19</v>
          </cell>
          <cell r="Q48">
            <v>-780116.15</v>
          </cell>
        </row>
        <row r="49">
          <cell r="B49" t="str">
            <v>Funding Interest Income</v>
          </cell>
          <cell r="E49">
            <v>-21031.27</v>
          </cell>
          <cell r="F49">
            <v>107721.45</v>
          </cell>
          <cell r="G49">
            <v>-104590.15000000001</v>
          </cell>
          <cell r="H49">
            <v>-27045.78</v>
          </cell>
          <cell r="I49">
            <v>-37326.71</v>
          </cell>
          <cell r="J49">
            <v>-55038.049999999996</v>
          </cell>
          <cell r="K49">
            <v>-67533.97</v>
          </cell>
          <cell r="L49">
            <v>-67978.89</v>
          </cell>
          <cell r="M49">
            <v>-85295.29</v>
          </cell>
          <cell r="N49">
            <v>-93334.26</v>
          </cell>
          <cell r="O49">
            <v>-111018.59</v>
          </cell>
          <cell r="P49">
            <v>-114616.47</v>
          </cell>
          <cell r="Q49">
            <v>-677087.98</v>
          </cell>
        </row>
        <row r="50">
          <cell r="B50" t="str">
            <v>OTHER INCOME</v>
          </cell>
          <cell r="C50" t="str">
            <v>CDD_FX_PROFITS</v>
          </cell>
          <cell r="D50" t="str">
            <v>CDD_FX_PROFITS365001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281284.58</v>
          </cell>
          <cell r="Q50">
            <v>281284.58</v>
          </cell>
        </row>
        <row r="51">
          <cell r="B51" t="str">
            <v>Other Income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281284.58</v>
          </cell>
          <cell r="Q51">
            <v>281284.58</v>
          </cell>
        </row>
        <row r="52">
          <cell r="B52" t="str">
            <v>TOTAL INCOME</v>
          </cell>
          <cell r="E52">
            <v>-928250.27</v>
          </cell>
          <cell r="F52">
            <v>-1127902.55</v>
          </cell>
          <cell r="G52">
            <v>-1464925.15</v>
          </cell>
          <cell r="H52">
            <v>-1533075.78</v>
          </cell>
          <cell r="I52">
            <v>-1567808.71</v>
          </cell>
          <cell r="J52">
            <v>-1906269.1300000001</v>
          </cell>
          <cell r="K52">
            <v>-1327283.97</v>
          </cell>
          <cell r="L52">
            <v>-1117996.8899999999</v>
          </cell>
          <cell r="M52">
            <v>-1227383.29</v>
          </cell>
          <cell r="N52">
            <v>-1564262.26</v>
          </cell>
          <cell r="O52">
            <v>-1429739.59</v>
          </cell>
          <cell r="P52">
            <v>-983342.8899999999</v>
          </cell>
          <cell r="Q52">
            <v>-16178240.48</v>
          </cell>
        </row>
        <row r="54">
          <cell r="B54" t="str">
            <v>BUSINESS PROMOTIONS</v>
          </cell>
          <cell r="C54" t="str">
            <v>CDD_ACACCOUNTS</v>
          </cell>
          <cell r="D54" t="str">
            <v>CDD_ACACCOUNTS408001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200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34580</v>
          </cell>
          <cell r="Q54">
            <v>34780</v>
          </cell>
        </row>
        <row r="55">
          <cell r="B55" t="str">
            <v>Business Promotions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200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34580</v>
          </cell>
          <cell r="Q55">
            <v>34780</v>
          </cell>
        </row>
        <row r="56">
          <cell r="B56" t="str">
            <v>DEPRECIATION - FURNITURE</v>
          </cell>
          <cell r="C56" t="str">
            <v>CDD_ACACCOUNTS</v>
          </cell>
          <cell r="D56" t="str">
            <v>CDD_ACACCOUNTS414001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B57" t="str">
            <v>DEPRECIATION - FURNITURE</v>
          </cell>
          <cell r="C57" t="str">
            <v>CDD_FX_PROFITS</v>
          </cell>
          <cell r="D57" t="str">
            <v>CDD_FX_PROFITS414001</v>
          </cell>
          <cell r="E57">
            <v>22803.03</v>
          </cell>
          <cell r="F57">
            <v>0</v>
          </cell>
          <cell r="G57">
            <v>45959.9</v>
          </cell>
          <cell r="H57">
            <v>0</v>
          </cell>
          <cell r="I57">
            <v>21685.33</v>
          </cell>
          <cell r="J57">
            <v>0</v>
          </cell>
          <cell r="K57">
            <v>21685.15</v>
          </cell>
          <cell r="L57">
            <v>43370.51</v>
          </cell>
          <cell r="M57">
            <v>21685.360000000001</v>
          </cell>
          <cell r="N57">
            <v>21685.15</v>
          </cell>
          <cell r="O57">
            <v>21685.25</v>
          </cell>
          <cell r="P57">
            <v>0</v>
          </cell>
          <cell r="Q57">
            <v>220559.68</v>
          </cell>
        </row>
        <row r="58">
          <cell r="B58" t="str">
            <v>Depreciation</v>
          </cell>
          <cell r="E58">
            <v>22803.03</v>
          </cell>
          <cell r="F58">
            <v>0</v>
          </cell>
          <cell r="G58">
            <v>45959.9</v>
          </cell>
          <cell r="H58">
            <v>0</v>
          </cell>
          <cell r="I58">
            <v>21685.33</v>
          </cell>
          <cell r="J58">
            <v>0</v>
          </cell>
          <cell r="K58">
            <v>21685.15</v>
          </cell>
          <cell r="L58">
            <v>43370.51</v>
          </cell>
          <cell r="M58">
            <v>21685.360000000001</v>
          </cell>
          <cell r="N58">
            <v>21685.15</v>
          </cell>
          <cell r="O58">
            <v>21685.25</v>
          </cell>
          <cell r="P58">
            <v>0</v>
          </cell>
          <cell r="Q58">
            <v>220559.68</v>
          </cell>
        </row>
        <row r="59">
          <cell r="B59" t="str">
            <v>SHARE TRUST COSTS</v>
          </cell>
          <cell r="C59" t="str">
            <v>CDD_ACACCOUNTS</v>
          </cell>
          <cell r="D59" t="str">
            <v>CDD_ACACCOUNTS426017</v>
          </cell>
          <cell r="E59">
            <v>6069.79</v>
          </cell>
          <cell r="F59">
            <v>6172.44</v>
          </cell>
          <cell r="G59">
            <v>6062.83</v>
          </cell>
          <cell r="H59">
            <v>-4062.54</v>
          </cell>
          <cell r="I59">
            <v>6046.74</v>
          </cell>
          <cell r="J59">
            <v>6232.66</v>
          </cell>
          <cell r="K59">
            <v>6227.48</v>
          </cell>
          <cell r="L59">
            <v>5659.81</v>
          </cell>
          <cell r="M59">
            <v>423.54</v>
          </cell>
          <cell r="N59">
            <v>6144.23</v>
          </cell>
          <cell r="O59">
            <v>0</v>
          </cell>
          <cell r="P59">
            <v>4056.69</v>
          </cell>
          <cell r="Q59">
            <v>49033.67</v>
          </cell>
        </row>
        <row r="60">
          <cell r="B60" t="str">
            <v>ENTERTAINMENT ALLOWANCE</v>
          </cell>
          <cell r="C60" t="str">
            <v>CDD_ACACCOUNTS</v>
          </cell>
          <cell r="D60" t="str">
            <v>CDD_ACACCOUNTS426003</v>
          </cell>
          <cell r="E60">
            <v>416.66</v>
          </cell>
          <cell r="F60">
            <v>416.66</v>
          </cell>
          <cell r="G60">
            <v>416.66</v>
          </cell>
          <cell r="H60">
            <v>416.66</v>
          </cell>
          <cell r="I60">
            <v>416.66</v>
          </cell>
          <cell r="J60">
            <v>416.66</v>
          </cell>
          <cell r="K60">
            <v>416.66</v>
          </cell>
          <cell r="L60">
            <v>416.66</v>
          </cell>
          <cell r="M60">
            <v>416.66</v>
          </cell>
          <cell r="N60">
            <v>416.66</v>
          </cell>
          <cell r="O60">
            <v>208.33</v>
          </cell>
          <cell r="P60">
            <v>416.66</v>
          </cell>
          <cell r="Q60">
            <v>4791.59</v>
          </cell>
        </row>
        <row r="61">
          <cell r="B61" t="str">
            <v>MEDICAL AID CONTRIBUITIONS</v>
          </cell>
          <cell r="C61" t="str">
            <v>CDD_ACACCOUNTS</v>
          </cell>
          <cell r="D61" t="str">
            <v>CDD_ACACCOUNTS426011</v>
          </cell>
          <cell r="E61">
            <v>3902</v>
          </cell>
          <cell r="F61">
            <v>3902</v>
          </cell>
          <cell r="G61">
            <v>3902</v>
          </cell>
          <cell r="H61">
            <v>3902</v>
          </cell>
          <cell r="I61">
            <v>3902</v>
          </cell>
          <cell r="J61">
            <v>4411</v>
          </cell>
          <cell r="K61">
            <v>4411</v>
          </cell>
          <cell r="L61">
            <v>4411</v>
          </cell>
          <cell r="M61">
            <v>4315</v>
          </cell>
          <cell r="N61">
            <v>4315</v>
          </cell>
          <cell r="O61">
            <v>2110</v>
          </cell>
          <cell r="P61">
            <v>4279</v>
          </cell>
          <cell r="Q61">
            <v>47762</v>
          </cell>
        </row>
        <row r="62">
          <cell r="B62" t="str">
            <v>PENSION FUND CONTRIBUTIONS</v>
          </cell>
          <cell r="C62" t="str">
            <v>CDD_ACACCOUNTS</v>
          </cell>
          <cell r="D62" t="str">
            <v>CDD_ACACCOUNTS426014</v>
          </cell>
          <cell r="E62">
            <v>4900.66</v>
          </cell>
          <cell r="F62">
            <v>5357.4</v>
          </cell>
          <cell r="G62">
            <v>5357.4</v>
          </cell>
          <cell r="H62">
            <v>5357.4</v>
          </cell>
          <cell r="I62">
            <v>5357.4</v>
          </cell>
          <cell r="J62">
            <v>5311.12</v>
          </cell>
          <cell r="K62">
            <v>5311.12</v>
          </cell>
          <cell r="L62">
            <v>5311.12</v>
          </cell>
          <cell r="M62">
            <v>5319.84</v>
          </cell>
          <cell r="N62">
            <v>0</v>
          </cell>
          <cell r="O62">
            <v>0</v>
          </cell>
          <cell r="P62">
            <v>0</v>
          </cell>
          <cell r="Q62">
            <v>47583.46</v>
          </cell>
        </row>
        <row r="63">
          <cell r="B63" t="str">
            <v>OTHER PERSONNEL COSTS</v>
          </cell>
          <cell r="C63" t="str">
            <v>CDD_FX_PROFITS</v>
          </cell>
          <cell r="D63" t="str">
            <v>CDD_FX_PROFITS426013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300000</v>
          </cell>
          <cell r="N63">
            <v>0</v>
          </cell>
          <cell r="O63">
            <v>-300000</v>
          </cell>
          <cell r="P63">
            <v>0</v>
          </cell>
          <cell r="Q63">
            <v>0</v>
          </cell>
        </row>
        <row r="64">
          <cell r="B64" t="str">
            <v>OTHER PERSONNEL COSTS</v>
          </cell>
          <cell r="C64" t="str">
            <v>CDD_ACACCOUNTS</v>
          </cell>
          <cell r="D64" t="str">
            <v>CDD_ACACCOUNTS426013</v>
          </cell>
          <cell r="E64">
            <v>77916.81</v>
          </cell>
          <cell r="F64">
            <v>1196.22</v>
          </cell>
          <cell r="G64">
            <v>141.66999999999999</v>
          </cell>
          <cell r="H64">
            <v>141.66999999999999</v>
          </cell>
          <cell r="I64">
            <v>-38632.1</v>
          </cell>
          <cell r="J64">
            <v>0</v>
          </cell>
          <cell r="K64">
            <v>0</v>
          </cell>
          <cell r="L64">
            <v>0</v>
          </cell>
          <cell r="M64">
            <v>5316.99</v>
          </cell>
          <cell r="N64">
            <v>0</v>
          </cell>
          <cell r="O64">
            <v>664939.15</v>
          </cell>
          <cell r="P64">
            <v>33975</v>
          </cell>
          <cell r="Q64">
            <v>744995.41</v>
          </cell>
        </row>
        <row r="65">
          <cell r="B65" t="str">
            <v>SALARIES</v>
          </cell>
          <cell r="C65" t="str">
            <v>CDD_ACACCOUNTS</v>
          </cell>
          <cell r="D65" t="str">
            <v>CDD_ACACCOUNTS426015</v>
          </cell>
          <cell r="E65">
            <v>48676.49</v>
          </cell>
          <cell r="F65">
            <v>53573.9</v>
          </cell>
          <cell r="G65">
            <v>53573.9</v>
          </cell>
          <cell r="H65">
            <v>53573.9</v>
          </cell>
          <cell r="I65">
            <v>53573.9</v>
          </cell>
          <cell r="J65">
            <v>53111.18</v>
          </cell>
          <cell r="K65">
            <v>53111.18</v>
          </cell>
          <cell r="L65">
            <v>53111.18</v>
          </cell>
          <cell r="M65">
            <v>53198.46</v>
          </cell>
          <cell r="N65">
            <v>53198.46</v>
          </cell>
          <cell r="O65">
            <v>26225.74</v>
          </cell>
          <cell r="P65">
            <v>45579.67</v>
          </cell>
          <cell r="Q65">
            <v>600507.96</v>
          </cell>
        </row>
        <row r="66">
          <cell r="B66" t="str">
            <v>TRAVEL ALLOWANCES</v>
          </cell>
          <cell r="C66" t="str">
            <v>CDD_ACACCOUNTS</v>
          </cell>
          <cell r="D66" t="str">
            <v>CDD_ACACCOUNTS426019</v>
          </cell>
          <cell r="E66">
            <v>10500</v>
          </cell>
          <cell r="F66">
            <v>10500</v>
          </cell>
          <cell r="G66">
            <v>10500</v>
          </cell>
          <cell r="H66">
            <v>10500</v>
          </cell>
          <cell r="I66">
            <v>10500</v>
          </cell>
          <cell r="J66">
            <v>10500</v>
          </cell>
          <cell r="K66">
            <v>10500</v>
          </cell>
          <cell r="L66">
            <v>10500</v>
          </cell>
          <cell r="M66">
            <v>10500</v>
          </cell>
          <cell r="N66">
            <v>10500</v>
          </cell>
          <cell r="O66">
            <v>3000</v>
          </cell>
          <cell r="P66">
            <v>7500</v>
          </cell>
          <cell r="Q66">
            <v>115500</v>
          </cell>
        </row>
        <row r="67">
          <cell r="B67" t="str">
            <v>UIF</v>
          </cell>
          <cell r="C67" t="str">
            <v>CDD_ACACCOUNTS</v>
          </cell>
          <cell r="D67" t="str">
            <v>CDD_ACACCOUNTS426020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141.66999999999999</v>
          </cell>
          <cell r="K67">
            <v>141.66999999999999</v>
          </cell>
          <cell r="L67">
            <v>141.66999999999999</v>
          </cell>
          <cell r="M67">
            <v>141.66999999999999</v>
          </cell>
          <cell r="N67">
            <v>141.66999999999999</v>
          </cell>
          <cell r="O67">
            <v>141.66999999999999</v>
          </cell>
          <cell r="P67">
            <v>141.66999999999999</v>
          </cell>
          <cell r="Q67">
            <v>991.69</v>
          </cell>
        </row>
        <row r="68">
          <cell r="B68" t="str">
            <v>SKILLS DEVELOPMENT LEVY</v>
          </cell>
          <cell r="C68" t="str">
            <v>CDD_ACACCOUNTS</v>
          </cell>
          <cell r="D68" t="str">
            <v>CDD_ACACCOUNTS426022</v>
          </cell>
          <cell r="E68">
            <v>0</v>
          </cell>
          <cell r="F68">
            <v>0</v>
          </cell>
          <cell r="G68">
            <v>283.70999999999998</v>
          </cell>
          <cell r="H68">
            <v>283.70999999999998</v>
          </cell>
          <cell r="I68">
            <v>283.70999999999998</v>
          </cell>
          <cell r="J68">
            <v>282.5</v>
          </cell>
          <cell r="K68">
            <v>1060.6099999999999</v>
          </cell>
          <cell r="L68">
            <v>282.5</v>
          </cell>
          <cell r="M68">
            <v>282.17</v>
          </cell>
          <cell r="N68">
            <v>564.37</v>
          </cell>
          <cell r="O68">
            <v>267.58999999999997</v>
          </cell>
          <cell r="P68">
            <v>1719.77</v>
          </cell>
          <cell r="Q68">
            <v>5310.64</v>
          </cell>
        </row>
        <row r="69">
          <cell r="B69" t="str">
            <v>Staff Costs</v>
          </cell>
          <cell r="E69">
            <v>152382.41</v>
          </cell>
          <cell r="F69">
            <v>81118.62</v>
          </cell>
          <cell r="G69">
            <v>80238.170000000013</v>
          </cell>
          <cell r="H69">
            <v>70112.800000000003</v>
          </cell>
          <cell r="I69">
            <v>41448.310000000005</v>
          </cell>
          <cell r="J69">
            <v>80406.789999999994</v>
          </cell>
          <cell r="K69">
            <v>81179.72</v>
          </cell>
          <cell r="L69">
            <v>79833.94</v>
          </cell>
          <cell r="M69">
            <v>379914.32999999996</v>
          </cell>
          <cell r="N69">
            <v>75280.39</v>
          </cell>
          <cell r="O69">
            <v>396892.48000000004</v>
          </cell>
          <cell r="P69">
            <v>97668.459999999992</v>
          </cell>
          <cell r="Q69">
            <v>1616476.4199999997</v>
          </cell>
        </row>
        <row r="70">
          <cell r="B70" t="str">
            <v>BANK CHARGES</v>
          </cell>
          <cell r="C70" t="str">
            <v>CDD_ACACCOUNTS</v>
          </cell>
          <cell r="D70" t="str">
            <v>CDD_ACACCOUNTS406001</v>
          </cell>
          <cell r="E70">
            <v>0</v>
          </cell>
          <cell r="F70">
            <v>0</v>
          </cell>
          <cell r="G70">
            <v>0</v>
          </cell>
          <cell r="H70">
            <v>100</v>
          </cell>
          <cell r="I70">
            <v>0</v>
          </cell>
          <cell r="J70">
            <v>0</v>
          </cell>
          <cell r="K70">
            <v>0</v>
          </cell>
          <cell r="L70">
            <v>228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328</v>
          </cell>
        </row>
        <row r="71">
          <cell r="B71" t="str">
            <v>ENTERTAINMENT COSTS</v>
          </cell>
          <cell r="C71" t="str">
            <v>CDD_ACACCOUNTS</v>
          </cell>
          <cell r="D71" t="str">
            <v>CDD_ACACCOUNTS418001</v>
          </cell>
          <cell r="E71">
            <v>402.4</v>
          </cell>
          <cell r="F71">
            <v>918</v>
          </cell>
          <cell r="G71">
            <v>0</v>
          </cell>
          <cell r="H71">
            <v>4014.6</v>
          </cell>
          <cell r="I71">
            <v>5931.15</v>
          </cell>
          <cell r="J71">
            <v>10546.21</v>
          </cell>
          <cell r="K71">
            <v>1182.0899999999999</v>
          </cell>
          <cell r="L71">
            <v>738</v>
          </cell>
          <cell r="M71">
            <v>4744.18</v>
          </cell>
          <cell r="N71">
            <v>0</v>
          </cell>
          <cell r="O71">
            <v>661.52</v>
          </cell>
          <cell r="P71">
            <v>8119.77</v>
          </cell>
          <cell r="Q71">
            <v>37257.919999999998</v>
          </cell>
        </row>
        <row r="72">
          <cell r="B72" t="str">
            <v>OFFICE REPAIRS - FIXED ASSETS (FFA)</v>
          </cell>
          <cell r="C72" t="str">
            <v>CDD_ACACCOUNTS</v>
          </cell>
          <cell r="D72" t="str">
            <v>CDD_ACACCOUNTS424001</v>
          </cell>
          <cell r="E72">
            <v>0</v>
          </cell>
          <cell r="F72">
            <v>0</v>
          </cell>
          <cell r="G72">
            <v>0</v>
          </cell>
          <cell r="H72">
            <v>1416.62</v>
          </cell>
          <cell r="I72">
            <v>2684.71</v>
          </cell>
          <cell r="J72">
            <v>174.35</v>
          </cell>
          <cell r="K72">
            <v>1429.53</v>
          </cell>
          <cell r="L72">
            <v>1776.05</v>
          </cell>
          <cell r="M72">
            <v>1429.53</v>
          </cell>
          <cell r="N72">
            <v>-242.01</v>
          </cell>
          <cell r="O72">
            <v>2991.35</v>
          </cell>
          <cell r="P72">
            <v>1850.31</v>
          </cell>
          <cell r="Q72">
            <v>13510.44</v>
          </cell>
        </row>
        <row r="73">
          <cell r="B73" t="str">
            <v>FUNCTIONS &amp; REFRESHMENTS (ALL DEPARTMENTS)</v>
          </cell>
          <cell r="C73" t="str">
            <v>CDD_ACACCOUNTS</v>
          </cell>
          <cell r="D73" t="str">
            <v>CDD_ACACCOUNTS426004</v>
          </cell>
          <cell r="E73">
            <v>0</v>
          </cell>
          <cell r="F73">
            <v>0</v>
          </cell>
          <cell r="G73">
            <v>134.69999999999999</v>
          </cell>
          <cell r="H73">
            <v>170.75</v>
          </cell>
          <cell r="I73">
            <v>2500</v>
          </cell>
          <cell r="J73">
            <v>1212.44</v>
          </cell>
          <cell r="K73">
            <v>630.62</v>
          </cell>
          <cell r="L73">
            <v>630.62</v>
          </cell>
          <cell r="M73">
            <v>4615.63</v>
          </cell>
          <cell r="N73">
            <v>1097.8399999999999</v>
          </cell>
          <cell r="O73">
            <v>1522</v>
          </cell>
          <cell r="P73">
            <v>353.4</v>
          </cell>
          <cell r="Q73">
            <v>12868</v>
          </cell>
        </row>
        <row r="74">
          <cell r="B74" t="str">
            <v>TRAINING AND DEVELOPMENT</v>
          </cell>
          <cell r="C74" t="str">
            <v>CDD_ACACCOUNTS</v>
          </cell>
          <cell r="D74" t="str">
            <v>CDD_ACACCOUNTS426018</v>
          </cell>
          <cell r="E74">
            <v>0</v>
          </cell>
          <cell r="F74">
            <v>0</v>
          </cell>
          <cell r="G74">
            <v>0</v>
          </cell>
          <cell r="H74">
            <v>4100</v>
          </cell>
          <cell r="I74">
            <v>0</v>
          </cell>
          <cell r="J74">
            <v>0</v>
          </cell>
          <cell r="K74">
            <v>2285</v>
          </cell>
          <cell r="L74">
            <v>0</v>
          </cell>
          <cell r="M74">
            <v>-1900</v>
          </cell>
          <cell r="N74">
            <v>1000</v>
          </cell>
          <cell r="O74">
            <v>0</v>
          </cell>
          <cell r="P74">
            <v>0</v>
          </cell>
          <cell r="Q74">
            <v>5485</v>
          </cell>
        </row>
        <row r="75">
          <cell r="B75" t="str">
            <v>PROVIDENT FUND</v>
          </cell>
          <cell r="C75" t="str">
            <v>CDD_ACACCOUNTS</v>
          </cell>
          <cell r="D75" t="str">
            <v>CDD_ACACCOUNTS426021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5319.84</v>
          </cell>
          <cell r="O75">
            <v>2622.57</v>
          </cell>
          <cell r="P75">
            <v>4557.97</v>
          </cell>
          <cell r="Q75">
            <v>12500.38</v>
          </cell>
        </row>
        <row r="76">
          <cell r="B76" t="str">
            <v>PRINTING &amp; STATIONERY</v>
          </cell>
          <cell r="C76" t="str">
            <v>CDD_ACACCOUNTS</v>
          </cell>
          <cell r="D76" t="str">
            <v>CDD_ACACCOUNTS430001</v>
          </cell>
          <cell r="E76">
            <v>0</v>
          </cell>
          <cell r="F76">
            <v>5893.61</v>
          </cell>
          <cell r="G76">
            <v>268.19</v>
          </cell>
          <cell r="H76">
            <v>0</v>
          </cell>
          <cell r="I76">
            <v>3549.41</v>
          </cell>
          <cell r="J76">
            <v>1991.29</v>
          </cell>
          <cell r="K76">
            <v>1757.91</v>
          </cell>
          <cell r="L76">
            <v>747.39</v>
          </cell>
          <cell r="M76">
            <v>1368.54</v>
          </cell>
          <cell r="N76">
            <v>147.66999999999999</v>
          </cell>
          <cell r="O76">
            <v>1441.31</v>
          </cell>
          <cell r="P76">
            <v>3580.24</v>
          </cell>
          <cell r="Q76">
            <v>20745.560000000001</v>
          </cell>
        </row>
        <row r="77">
          <cell r="B77" t="str">
            <v>PHOTOCOPYING</v>
          </cell>
          <cell r="C77" t="str">
            <v>CDD_ACACCOUNTS</v>
          </cell>
          <cell r="D77" t="str">
            <v>CDD_ACACCOUNTS430002</v>
          </cell>
          <cell r="E77">
            <v>383.04</v>
          </cell>
          <cell r="F77">
            <v>383.04</v>
          </cell>
          <cell r="G77">
            <v>241.11</v>
          </cell>
          <cell r="H77">
            <v>372.95</v>
          </cell>
          <cell r="I77">
            <v>457.08</v>
          </cell>
          <cell r="J77">
            <v>387.32</v>
          </cell>
          <cell r="K77">
            <v>283.69</v>
          </cell>
          <cell r="L77">
            <v>268.81</v>
          </cell>
          <cell r="M77">
            <v>998.81</v>
          </cell>
          <cell r="N77">
            <v>481.26</v>
          </cell>
          <cell r="O77">
            <v>195.45</v>
          </cell>
          <cell r="P77">
            <v>465.8</v>
          </cell>
          <cell r="Q77">
            <v>4918.3599999999997</v>
          </cell>
        </row>
        <row r="78">
          <cell r="B78" t="str">
            <v>BRANCH OFFICE RENTAL</v>
          </cell>
          <cell r="C78" t="str">
            <v>CDD_ACACCOUNTS</v>
          </cell>
          <cell r="D78" t="str">
            <v>CDD_ACACCOUNTS434001</v>
          </cell>
          <cell r="E78">
            <v>6500</v>
          </cell>
          <cell r="F78">
            <v>-6500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EQUIPMENT RENTAL</v>
          </cell>
          <cell r="C79" t="str">
            <v>CDD_ACACCOUNTS</v>
          </cell>
          <cell r="D79" t="str">
            <v>CDD_ACACCOUNTS434002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304.93</v>
          </cell>
          <cell r="J79">
            <v>0</v>
          </cell>
          <cell r="K79">
            <v>505.64</v>
          </cell>
          <cell r="L79">
            <v>875.57</v>
          </cell>
          <cell r="M79">
            <v>0</v>
          </cell>
          <cell r="N79">
            <v>0</v>
          </cell>
          <cell r="O79">
            <v>0</v>
          </cell>
          <cell r="P79">
            <v>15282.76</v>
          </cell>
          <cell r="Q79">
            <v>16968.900000000001</v>
          </cell>
        </row>
        <row r="80">
          <cell r="B80" t="str">
            <v>OFFICE RENTAL - 1 MERCHANT PLACE</v>
          </cell>
          <cell r="C80" t="str">
            <v>CDD_ACACCOUNTS</v>
          </cell>
          <cell r="D80" t="str">
            <v>CDD_ACACCOUNTS434003</v>
          </cell>
          <cell r="E80">
            <v>0</v>
          </cell>
          <cell r="F80">
            <v>0.01</v>
          </cell>
          <cell r="G80">
            <v>0</v>
          </cell>
          <cell r="H80">
            <v>14139.08</v>
          </cell>
          <cell r="I80">
            <v>27764.91</v>
          </cell>
          <cell r="J80">
            <v>0</v>
          </cell>
          <cell r="K80">
            <v>14139.08</v>
          </cell>
          <cell r="L80">
            <v>14139.08</v>
          </cell>
          <cell r="M80">
            <v>14385.47</v>
          </cell>
          <cell r="N80">
            <v>14427.43</v>
          </cell>
          <cell r="O80">
            <v>14629.38</v>
          </cell>
          <cell r="P80">
            <v>14629.38</v>
          </cell>
          <cell r="Q80">
            <v>128253.82</v>
          </cell>
        </row>
        <row r="81">
          <cell r="B81" t="str">
            <v>RSC LEVIES</v>
          </cell>
          <cell r="C81" t="str">
            <v>CDD_ACACCOUNTS</v>
          </cell>
          <cell r="D81" t="str">
            <v>CDD_ACACCOUNTS436001</v>
          </cell>
          <cell r="E81">
            <v>296</v>
          </cell>
          <cell r="F81">
            <v>451.29</v>
          </cell>
          <cell r="G81">
            <v>0</v>
          </cell>
          <cell r="H81">
            <v>-296</v>
          </cell>
          <cell r="I81">
            <v>0</v>
          </cell>
          <cell r="J81">
            <v>0</v>
          </cell>
          <cell r="K81">
            <v>544.61</v>
          </cell>
          <cell r="L81">
            <v>1506.09</v>
          </cell>
          <cell r="M81">
            <v>233.17</v>
          </cell>
          <cell r="N81">
            <v>1053.68</v>
          </cell>
          <cell r="O81">
            <v>3677.19</v>
          </cell>
          <cell r="P81">
            <v>2880.88</v>
          </cell>
          <cell r="Q81">
            <v>10346.91</v>
          </cell>
        </row>
        <row r="82">
          <cell r="B82" t="str">
            <v>COMPUTER INFORMATION SERVICES</v>
          </cell>
          <cell r="C82" t="str">
            <v>CDD_ACACCOUNTS</v>
          </cell>
          <cell r="D82" t="str">
            <v>CDD_ACACCOUNTS438008</v>
          </cell>
          <cell r="E82">
            <v>17000</v>
          </cell>
          <cell r="F82">
            <v>53599.17</v>
          </cell>
          <cell r="G82">
            <v>0</v>
          </cell>
          <cell r="H82">
            <v>0</v>
          </cell>
          <cell r="I82">
            <v>73285.55</v>
          </cell>
          <cell r="J82">
            <v>0</v>
          </cell>
          <cell r="K82">
            <v>0</v>
          </cell>
          <cell r="L82">
            <v>75870.350000000006</v>
          </cell>
          <cell r="M82">
            <v>0</v>
          </cell>
          <cell r="N82">
            <v>0</v>
          </cell>
          <cell r="O82">
            <v>76721.149999999994</v>
          </cell>
          <cell r="P82">
            <v>0</v>
          </cell>
          <cell r="Q82">
            <v>296476.21999999997</v>
          </cell>
        </row>
        <row r="83">
          <cell r="B83" t="str">
            <v>BOOKS AND PUBLICATIONS</v>
          </cell>
          <cell r="C83" t="str">
            <v>CDD_ACACCOUNTS</v>
          </cell>
          <cell r="D83" t="str">
            <v>CDD_ACACCOUNTS440001</v>
          </cell>
          <cell r="E83">
            <v>0</v>
          </cell>
          <cell r="F83">
            <v>0</v>
          </cell>
          <cell r="G83">
            <v>0</v>
          </cell>
          <cell r="H83">
            <v>1518.4</v>
          </cell>
          <cell r="I83">
            <v>288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1806.4</v>
          </cell>
        </row>
        <row r="84">
          <cell r="B84" t="str">
            <v>OTHER SUBSCRIPTIONS</v>
          </cell>
          <cell r="C84" t="str">
            <v>CDD_ACACCOUNTS</v>
          </cell>
          <cell r="D84" t="str">
            <v>CDD_ACACCOUNTS440002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774.45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774.45</v>
          </cell>
        </row>
        <row r="85">
          <cell r="B85" t="str">
            <v>ARCHIVES</v>
          </cell>
          <cell r="C85" t="str">
            <v>CDD_ACACCOUNTS</v>
          </cell>
          <cell r="D85" t="str">
            <v>CDD_ACACCOUNTS442001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B86" t="str">
            <v>OFFICE REQUIREMENTS</v>
          </cell>
          <cell r="C86" t="str">
            <v>CDD_ACACCOUNTS</v>
          </cell>
          <cell r="D86" t="str">
            <v>CDD_ACACCOUNTS442006</v>
          </cell>
          <cell r="E86">
            <v>495.03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90.9</v>
          </cell>
          <cell r="K86">
            <v>150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735.93</v>
          </cell>
        </row>
        <row r="87">
          <cell r="B87" t="str">
            <v>POSTAGE</v>
          </cell>
          <cell r="C87" t="str">
            <v>CDD_ACACCOUNTS</v>
          </cell>
          <cell r="D87" t="str">
            <v>CDD_ACACCOUNTS442008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325.36</v>
          </cell>
          <cell r="J87">
            <v>0</v>
          </cell>
          <cell r="K87">
            <v>40.15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13371.1</v>
          </cell>
          <cell r="Q87">
            <v>13736.61</v>
          </cell>
        </row>
        <row r="88">
          <cell r="B88" t="str">
            <v>TELEPHONE COSTS</v>
          </cell>
          <cell r="C88" t="str">
            <v>CDD_ACACCOUNTS</v>
          </cell>
          <cell r="D88" t="str">
            <v>CDD_ACACCOUNTS444002</v>
          </cell>
          <cell r="E88">
            <v>13411.71</v>
          </cell>
          <cell r="F88">
            <v>13778.15</v>
          </cell>
          <cell r="G88">
            <v>16314.39</v>
          </cell>
          <cell r="H88">
            <v>20461.2</v>
          </cell>
          <cell r="I88">
            <v>13990.09</v>
          </cell>
          <cell r="J88">
            <v>15478.57</v>
          </cell>
          <cell r="K88">
            <v>13650.8</v>
          </cell>
          <cell r="L88">
            <v>15268.04</v>
          </cell>
          <cell r="M88">
            <v>15986.27</v>
          </cell>
          <cell r="N88">
            <v>17547.3</v>
          </cell>
          <cell r="O88">
            <v>16890.13</v>
          </cell>
          <cell r="P88">
            <v>14269.5</v>
          </cell>
          <cell r="Q88">
            <v>187046.15</v>
          </cell>
        </row>
        <row r="89">
          <cell r="B89" t="str">
            <v>LOCAL TRAVEL</v>
          </cell>
          <cell r="C89" t="str">
            <v>CDD_ACACCOUNTS</v>
          </cell>
          <cell r="D89" t="str">
            <v>CDD_ACACCOUNTS446001</v>
          </cell>
          <cell r="E89">
            <v>3264.26</v>
          </cell>
          <cell r="F89">
            <v>0</v>
          </cell>
          <cell r="G89">
            <v>259.70999999999998</v>
          </cell>
          <cell r="H89">
            <v>1112.58</v>
          </cell>
          <cell r="I89">
            <v>510.88</v>
          </cell>
          <cell r="J89">
            <v>1683.98</v>
          </cell>
          <cell r="K89">
            <v>182.22</v>
          </cell>
          <cell r="L89">
            <v>3708.25</v>
          </cell>
          <cell r="M89">
            <v>3122.78</v>
          </cell>
          <cell r="N89">
            <v>0</v>
          </cell>
          <cell r="O89">
            <v>4644.76</v>
          </cell>
          <cell r="P89">
            <v>11343.92</v>
          </cell>
          <cell r="Q89">
            <v>29833.34</v>
          </cell>
        </row>
        <row r="90">
          <cell r="B90" t="str">
            <v>UNCLAIMABLE VAT INPUT</v>
          </cell>
          <cell r="C90" t="str">
            <v>CDD_ACACCOUNTS</v>
          </cell>
          <cell r="D90" t="str">
            <v>CDD_ACACCOUNTS550006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150.52000000000001</v>
          </cell>
          <cell r="M90">
            <v>23.33</v>
          </cell>
          <cell r="N90">
            <v>82.09</v>
          </cell>
          <cell r="O90">
            <v>367.88</v>
          </cell>
          <cell r="P90">
            <v>288.20999999999998</v>
          </cell>
          <cell r="Q90">
            <v>912.03</v>
          </cell>
        </row>
        <row r="91">
          <cell r="B91" t="str">
            <v>SYSTEMS SUPPORT (CLOSED)</v>
          </cell>
          <cell r="C91" t="str">
            <v>CDD_ACACCOUNTS</v>
          </cell>
          <cell r="D91" t="str">
            <v>CDD_ACACCOUNTS710001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SYSTEMS DEVELOPMENT (CLOSED)</v>
          </cell>
          <cell r="C92" t="str">
            <v>CDD_ACACCOUNTS</v>
          </cell>
          <cell r="D92" t="str">
            <v>CDD_ACACCOUNTS710002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HUMAN RESOURCES (CLOSED)</v>
          </cell>
          <cell r="C93" t="str">
            <v>CDD_ACACCOUNTS</v>
          </cell>
          <cell r="D93" t="str">
            <v>CDD_ACACCOUNTS730001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ADMINISTRATION (CLOSED)</v>
          </cell>
          <cell r="C94" t="str">
            <v>CDD_ACACCOUNTS</v>
          </cell>
          <cell r="D94" t="str">
            <v>CDD_ACACCOUNTS730002</v>
          </cell>
          <cell r="E94">
            <v>319.47000000000003</v>
          </cell>
          <cell r="F94">
            <v>-319.47000000000003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TECHNOLOGY - FACILITIES/SUPPORT (EXTERNAL)</v>
          </cell>
          <cell r="C95" t="str">
            <v>CDD_ACACCOUNTS</v>
          </cell>
          <cell r="D95" t="str">
            <v>CDD_ACACCOUNTS762002</v>
          </cell>
          <cell r="E95">
            <v>19863</v>
          </cell>
          <cell r="F95">
            <v>19863</v>
          </cell>
          <cell r="G95">
            <v>19863</v>
          </cell>
          <cell r="H95">
            <v>19863</v>
          </cell>
          <cell r="I95">
            <v>19863</v>
          </cell>
          <cell r="J95">
            <v>19863</v>
          </cell>
          <cell r="K95">
            <v>17365.5</v>
          </cell>
          <cell r="L95">
            <v>17365.5</v>
          </cell>
          <cell r="M95">
            <v>17365.5</v>
          </cell>
          <cell r="N95">
            <v>17365.5</v>
          </cell>
          <cell r="O95">
            <v>17365.5</v>
          </cell>
          <cell r="P95">
            <v>24293.5</v>
          </cell>
          <cell r="Q95">
            <v>230299</v>
          </cell>
        </row>
        <row r="96">
          <cell r="B96" t="str">
            <v>HUMAN RESOURCES (INTERNAL RECOVERY)</v>
          </cell>
          <cell r="C96" t="str">
            <v>CDD_ACACCOUNTS</v>
          </cell>
          <cell r="D96" t="str">
            <v>CDD_ACACCOUNTS771001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9968.9699999999993</v>
          </cell>
          <cell r="L96">
            <v>-1581.68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8387.2900000000009</v>
          </cell>
        </row>
        <row r="97">
          <cell r="B97" t="str">
            <v>FURNITURE (INTERNAL RECOVERY)</v>
          </cell>
          <cell r="C97" t="str">
            <v>CDD_ACACCOUNTS</v>
          </cell>
          <cell r="D97" t="str">
            <v>CDD_ACACCOUNTS771004</v>
          </cell>
          <cell r="E97">
            <v>0</v>
          </cell>
          <cell r="F97">
            <v>1577.33</v>
          </cell>
          <cell r="G97">
            <v>0</v>
          </cell>
          <cell r="H97">
            <v>-1577.33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OFFICE EQUIPMENT (INTERNAL RECOVERY)</v>
          </cell>
          <cell r="C98" t="str">
            <v>CDD_ACACCOUNTS</v>
          </cell>
          <cell r="D98" t="str">
            <v>CDD_ACACCOUNTS771007</v>
          </cell>
          <cell r="E98">
            <v>0</v>
          </cell>
          <cell r="F98">
            <v>68.88</v>
          </cell>
          <cell r="G98">
            <v>0</v>
          </cell>
          <cell r="H98">
            <v>-68.88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B99" t="str">
            <v>HUMAN RESOURCES - CHARGE (EXTERNAL RECOVERY)</v>
          </cell>
          <cell r="C99" t="str">
            <v>CDD_ACACCOUNTS</v>
          </cell>
          <cell r="D99" t="str">
            <v>CDD_ACACCOUNTS772001</v>
          </cell>
          <cell r="E99">
            <v>3340</v>
          </cell>
          <cell r="F99">
            <v>-369.06</v>
          </cell>
          <cell r="G99">
            <v>1892.1</v>
          </cell>
          <cell r="H99">
            <v>460.26</v>
          </cell>
          <cell r="I99">
            <v>0</v>
          </cell>
          <cell r="J99">
            <v>2760.57</v>
          </cell>
          <cell r="K99">
            <v>-5922.94</v>
          </cell>
          <cell r="L99">
            <v>2296.02</v>
          </cell>
          <cell r="M99">
            <v>385.53</v>
          </cell>
          <cell r="N99">
            <v>1266.51</v>
          </cell>
          <cell r="O99">
            <v>2302.12</v>
          </cell>
          <cell r="P99">
            <v>771.1</v>
          </cell>
          <cell r="Q99">
            <v>9182.2099999999991</v>
          </cell>
        </row>
        <row r="100">
          <cell r="B100" t="str">
            <v>ADMINISTRATION - CHARGE (EXTERNAL RECOVERY)</v>
          </cell>
          <cell r="C100" t="str">
            <v>CDD_ACACCOUNTS</v>
          </cell>
          <cell r="D100" t="str">
            <v>CDD_ACACCOUNTS772002</v>
          </cell>
          <cell r="E100">
            <v>0</v>
          </cell>
          <cell r="F100">
            <v>782.59</v>
          </cell>
          <cell r="G100">
            <v>444.55</v>
          </cell>
          <cell r="H100">
            <v>285.5</v>
          </cell>
          <cell r="I100">
            <v>412.83</v>
          </cell>
          <cell r="J100">
            <v>434.78</v>
          </cell>
          <cell r="K100">
            <v>-0.67</v>
          </cell>
          <cell r="L100">
            <v>373.9</v>
          </cell>
          <cell r="M100">
            <v>351.26</v>
          </cell>
          <cell r="N100">
            <v>333.97</v>
          </cell>
          <cell r="O100">
            <v>0</v>
          </cell>
          <cell r="P100">
            <v>442.39</v>
          </cell>
          <cell r="Q100">
            <v>3861.1</v>
          </cell>
        </row>
        <row r="101">
          <cell r="B101" t="str">
            <v>FURNITURE (EXTERNAL RECOVERY)</v>
          </cell>
          <cell r="C101" t="str">
            <v>CDD_ACACCOUNTS</v>
          </cell>
          <cell r="D101" t="str">
            <v>CDD_ACACCOUNTS772004</v>
          </cell>
          <cell r="E101">
            <v>1101.99</v>
          </cell>
          <cell r="F101">
            <v>1673.01</v>
          </cell>
          <cell r="G101">
            <v>1102.79</v>
          </cell>
          <cell r="H101">
            <v>-2594.79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1283</v>
          </cell>
        </row>
        <row r="102">
          <cell r="B102" t="str">
            <v>MESSENGERS (EXTERNAL RECOVERY)</v>
          </cell>
          <cell r="C102" t="str">
            <v>CDD_ACACCOUNTS</v>
          </cell>
          <cell r="D102" t="str">
            <v>CDD_ACACCOUNTS772005</v>
          </cell>
          <cell r="E102">
            <v>0</v>
          </cell>
          <cell r="F102">
            <v>1263.8399999999999</v>
          </cell>
          <cell r="G102">
            <v>-631.91999999999996</v>
          </cell>
          <cell r="H102">
            <v>-631.91999999999996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GEES BUDGET (EXTERNAL RECOVERY)</v>
          </cell>
          <cell r="C103" t="str">
            <v>CDD_ACACCOUNTS</v>
          </cell>
          <cell r="D103" t="str">
            <v>CDD_ACACCOUNTS772006</v>
          </cell>
          <cell r="E103">
            <v>0</v>
          </cell>
          <cell r="F103">
            <v>872.88</v>
          </cell>
          <cell r="G103">
            <v>2275.5</v>
          </cell>
          <cell r="H103">
            <v>1932.82</v>
          </cell>
          <cell r="I103">
            <v>-5081.2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OFFICE EQUIPMENT (EXTERNAL RECOVERY)</v>
          </cell>
          <cell r="C104" t="str">
            <v>CDD_ACACCOUNTS</v>
          </cell>
          <cell r="D104" t="str">
            <v>CDD_ACACCOUNTS772007</v>
          </cell>
          <cell r="E104">
            <v>0</v>
          </cell>
          <cell r="F104">
            <v>49.5</v>
          </cell>
          <cell r="G104">
            <v>56.67</v>
          </cell>
          <cell r="H104">
            <v>-106.17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MOTOR VEHICLES (EXTERNAL RECOVERY)</v>
          </cell>
          <cell r="C105" t="str">
            <v>CDD_ACACCOUNTS</v>
          </cell>
          <cell r="D105" t="str">
            <v>CDD_ACACCOUNTS772008</v>
          </cell>
          <cell r="E105">
            <v>0</v>
          </cell>
          <cell r="F105">
            <v>1415.28</v>
          </cell>
          <cell r="G105">
            <v>707.64</v>
          </cell>
          <cell r="H105">
            <v>707.64</v>
          </cell>
          <cell r="I105">
            <v>707.64</v>
          </cell>
          <cell r="J105">
            <v>1415.28</v>
          </cell>
          <cell r="K105">
            <v>0</v>
          </cell>
          <cell r="L105">
            <v>707.64</v>
          </cell>
          <cell r="M105">
            <v>707.64</v>
          </cell>
          <cell r="N105">
            <v>707.64</v>
          </cell>
          <cell r="O105">
            <v>707.64</v>
          </cell>
          <cell r="P105">
            <v>707.64</v>
          </cell>
          <cell r="Q105">
            <v>8491.68</v>
          </cell>
        </row>
        <row r="106">
          <cell r="B106" t="str">
            <v>PAYROLL ADMINISTRATION (EXTERNAL RECOVERY)</v>
          </cell>
          <cell r="C106" t="str">
            <v>CDD_ACACCOUNTS</v>
          </cell>
          <cell r="D106" t="str">
            <v>CDD_ACACCOUNTS772010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4480.63</v>
          </cell>
          <cell r="L106">
            <v>-1012.48</v>
          </cell>
          <cell r="M106">
            <v>306.3</v>
          </cell>
          <cell r="N106">
            <v>-53.59</v>
          </cell>
          <cell r="O106">
            <v>265.31</v>
          </cell>
          <cell r="P106">
            <v>449.37</v>
          </cell>
          <cell r="Q106">
            <v>4435.54</v>
          </cell>
        </row>
        <row r="107">
          <cell r="B107" t="str">
            <v>BANK CHARGES</v>
          </cell>
          <cell r="C107" t="str">
            <v>CDD_FX_PROFITS</v>
          </cell>
          <cell r="D107" t="str">
            <v>CDD_FX_PROFITS406001</v>
          </cell>
          <cell r="E107">
            <v>0.6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0.6</v>
          </cell>
        </row>
        <row r="108">
          <cell r="B108" t="str">
            <v>COMPUTER OTHER</v>
          </cell>
          <cell r="C108" t="str">
            <v>CDD_FX_PROFITS</v>
          </cell>
          <cell r="D108" t="str">
            <v>CDD_FX_PROFITS438005</v>
          </cell>
          <cell r="E108">
            <v>454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6990</v>
          </cell>
          <cell r="Q108">
            <v>7444</v>
          </cell>
        </row>
        <row r="109">
          <cell r="B109" t="str">
            <v>ARCHIVES</v>
          </cell>
          <cell r="C109" t="str">
            <v>CDD_FX_PROFITS</v>
          </cell>
          <cell r="D109" t="str">
            <v>CDD_FX_PROFITS442001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172.18</v>
          </cell>
          <cell r="J109">
            <v>341.49</v>
          </cell>
          <cell r="K109">
            <v>0</v>
          </cell>
          <cell r="L109">
            <v>425.25</v>
          </cell>
          <cell r="M109">
            <v>446.81</v>
          </cell>
          <cell r="N109">
            <v>1816.67</v>
          </cell>
          <cell r="O109">
            <v>462.55</v>
          </cell>
          <cell r="P109">
            <v>416.44</v>
          </cell>
          <cell r="Q109">
            <v>4081.39</v>
          </cell>
        </row>
        <row r="110">
          <cell r="B110" t="str">
            <v>CGIC PREMIUM</v>
          </cell>
          <cell r="C110" t="str">
            <v>CDD_FX_PROFITS</v>
          </cell>
          <cell r="D110" t="str">
            <v>CDD_FX_PROFITS442002</v>
          </cell>
          <cell r="E110">
            <v>-105.82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-105.82</v>
          </cell>
        </row>
        <row r="111">
          <cell r="B111" t="str">
            <v>BANKCITY EXPENSES</v>
          </cell>
          <cell r="C111" t="str">
            <v>CDD_FX_PROFITS</v>
          </cell>
          <cell r="D111" t="str">
            <v>CDD_FX_PROFITS442017</v>
          </cell>
          <cell r="E111">
            <v>0</v>
          </cell>
          <cell r="F111">
            <v>105.82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105.82</v>
          </cell>
        </row>
        <row r="112">
          <cell r="B112" t="str">
            <v>LOCAL TRAVEL</v>
          </cell>
          <cell r="C112" t="str">
            <v>CDD_FX_PROFITS</v>
          </cell>
          <cell r="D112" t="str">
            <v>CDD_FX_PROFITS446001</v>
          </cell>
          <cell r="E112">
            <v>3086</v>
          </cell>
          <cell r="F112">
            <v>0</v>
          </cell>
          <cell r="G112">
            <v>0</v>
          </cell>
          <cell r="H112">
            <v>319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3405</v>
          </cell>
        </row>
        <row r="113">
          <cell r="B113" t="str">
            <v>TECHNOLOGY - FACILITIES/SUPPORT (EXTERNAL)</v>
          </cell>
          <cell r="C113" t="str">
            <v>CDD_FX_PROFITS</v>
          </cell>
          <cell r="D113" t="str">
            <v>CDD_FX_PROFITS762002</v>
          </cell>
          <cell r="E113">
            <v>0</v>
          </cell>
          <cell r="F113">
            <v>454</v>
          </cell>
          <cell r="G113">
            <v>449</v>
          </cell>
          <cell r="H113">
            <v>449</v>
          </cell>
          <cell r="I113">
            <v>449</v>
          </cell>
          <cell r="J113">
            <v>455</v>
          </cell>
          <cell r="K113">
            <v>455</v>
          </cell>
          <cell r="L113">
            <v>455</v>
          </cell>
          <cell r="M113">
            <v>455.25</v>
          </cell>
          <cell r="N113">
            <v>449</v>
          </cell>
          <cell r="O113">
            <v>449</v>
          </cell>
          <cell r="P113">
            <v>51</v>
          </cell>
          <cell r="Q113">
            <v>4570.25</v>
          </cell>
        </row>
        <row r="114">
          <cell r="B114" t="str">
            <v>Other Expenses</v>
          </cell>
          <cell r="E114">
            <v>69811.680000000008</v>
          </cell>
          <cell r="F114">
            <v>95960.87</v>
          </cell>
          <cell r="G114">
            <v>43377.43</v>
          </cell>
          <cell r="H114">
            <v>66148.310000000012</v>
          </cell>
          <cell r="I114">
            <v>148889.97</v>
          </cell>
          <cell r="J114">
            <v>56835.179999999993</v>
          </cell>
          <cell r="K114">
            <v>63127.829999999994</v>
          </cell>
          <cell r="L114">
            <v>134935.92000000001</v>
          </cell>
          <cell r="M114">
            <v>65026</v>
          </cell>
          <cell r="N114">
            <v>62800.799999999996</v>
          </cell>
          <cell r="O114">
            <v>147916.81</v>
          </cell>
          <cell r="P114">
            <v>125114.68</v>
          </cell>
          <cell r="Q114">
            <v>1079945.48</v>
          </cell>
        </row>
        <row r="115">
          <cell r="B115" t="str">
            <v>TOTAL EXPENDITURE</v>
          </cell>
          <cell r="E115">
            <v>244997.12</v>
          </cell>
          <cell r="F115">
            <v>177079.49</v>
          </cell>
          <cell r="G115">
            <v>169575.5</v>
          </cell>
          <cell r="H115">
            <v>136261.11000000002</v>
          </cell>
          <cell r="I115">
            <v>212023.61000000002</v>
          </cell>
          <cell r="J115">
            <v>137441.96999999997</v>
          </cell>
          <cell r="K115">
            <v>165992.69999999998</v>
          </cell>
          <cell r="L115">
            <v>258140.37000000002</v>
          </cell>
          <cell r="M115">
            <v>466625.68999999994</v>
          </cell>
          <cell r="N115">
            <v>159766.34</v>
          </cell>
          <cell r="O115">
            <v>566494.54</v>
          </cell>
          <cell r="P115">
            <v>257363.13999999998</v>
          </cell>
          <cell r="Q115">
            <v>2951761.5799999996</v>
          </cell>
        </row>
        <row r="117">
          <cell r="B117" t="str">
            <v>FICS SETTLEMENTS</v>
          </cell>
          <cell r="C117" t="str">
            <v>CDD_FX_PROFITS</v>
          </cell>
          <cell r="D117" t="str">
            <v>CDD_FX_PROFITS640003</v>
          </cell>
          <cell r="E117">
            <v>-89916.4</v>
          </cell>
          <cell r="F117">
            <v>-211.64</v>
          </cell>
          <cell r="G117">
            <v>90130.16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-1.0600000000558794</v>
          </cell>
          <cell r="N117">
            <v>0</v>
          </cell>
          <cell r="O117">
            <v>-300000</v>
          </cell>
          <cell r="P117">
            <v>300000</v>
          </cell>
          <cell r="Q117">
            <v>1.059999999939464</v>
          </cell>
        </row>
        <row r="118">
          <cell r="B118" t="str">
            <v>Settlements</v>
          </cell>
          <cell r="E118">
            <v>-89916.4</v>
          </cell>
          <cell r="F118">
            <v>-211.64</v>
          </cell>
          <cell r="G118">
            <v>90130.16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-1.0600000000558794</v>
          </cell>
          <cell r="N118">
            <v>0</v>
          </cell>
          <cell r="O118">
            <v>-300000</v>
          </cell>
          <cell r="P118">
            <v>300000</v>
          </cell>
          <cell r="Q118">
            <v>1.059999999939464</v>
          </cell>
        </row>
        <row r="119">
          <cell r="B119" t="str">
            <v>TOTAL SETTLEMENTS</v>
          </cell>
          <cell r="E119">
            <v>-89916.4</v>
          </cell>
          <cell r="F119">
            <v>-211.64</v>
          </cell>
          <cell r="G119">
            <v>90130.16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-1.0600000000558794</v>
          </cell>
          <cell r="N119">
            <v>0</v>
          </cell>
          <cell r="O119">
            <v>-300000</v>
          </cell>
          <cell r="P119">
            <v>300000</v>
          </cell>
          <cell r="Q119">
            <v>1.059999999939464</v>
          </cell>
        </row>
        <row r="121">
          <cell r="B121" t="str">
            <v>NETT INCOME</v>
          </cell>
          <cell r="E121">
            <v>-773169.55</v>
          </cell>
          <cell r="F121">
            <v>-951034.70000000007</v>
          </cell>
          <cell r="G121">
            <v>-1205219.49</v>
          </cell>
          <cell r="H121">
            <v>-1396814.67</v>
          </cell>
          <cell r="I121">
            <v>-1355785.0999999999</v>
          </cell>
          <cell r="J121">
            <v>-1768827.1600000001</v>
          </cell>
          <cell r="K121">
            <v>-1161291.27</v>
          </cell>
          <cell r="L121">
            <v>-859856.5199999999</v>
          </cell>
          <cell r="M121">
            <v>-760758.66000000015</v>
          </cell>
          <cell r="N121">
            <v>-1404495.92</v>
          </cell>
          <cell r="O121">
            <v>-1163245.05</v>
          </cell>
          <cell r="P121">
            <v>-425979.74999999988</v>
          </cell>
          <cell r="Q121">
            <v>-13226477.84</v>
          </cell>
        </row>
      </sheetData>
      <sheetData sheetId="17" refreshError="1">
        <row r="2">
          <cell r="B2" t="str">
            <v>Account Name</v>
          </cell>
          <cell r="C2" t="str">
            <v>Portfolio</v>
          </cell>
          <cell r="D2" t="str">
            <v>Code</v>
          </cell>
          <cell r="E2" t="str">
            <v>JULY</v>
          </cell>
          <cell r="F2" t="str">
            <v>AUGUST</v>
          </cell>
          <cell r="G2" t="str">
            <v>SEPTEMBER</v>
          </cell>
          <cell r="H2" t="str">
            <v>OCTOBER</v>
          </cell>
          <cell r="I2" t="str">
            <v>NOVEMBER</v>
          </cell>
          <cell r="J2" t="str">
            <v>DECEMBER</v>
          </cell>
          <cell r="K2" t="str">
            <v>JANUARY</v>
          </cell>
          <cell r="L2" t="str">
            <v>FEBRUARY</v>
          </cell>
          <cell r="M2" t="str">
            <v>MARCH</v>
          </cell>
          <cell r="N2" t="str">
            <v>APRIL</v>
          </cell>
          <cell r="O2" t="str">
            <v>MAY</v>
          </cell>
          <cell r="P2" t="str">
            <v>JUNE</v>
          </cell>
          <cell r="Q2" t="str">
            <v>YEAR TO DATE</v>
          </cell>
        </row>
        <row r="6">
          <cell r="B6" t="str">
            <v>COMPUTER EQUIPMENT - COST</v>
          </cell>
          <cell r="C6" t="str">
            <v>CFF_FICS</v>
          </cell>
          <cell r="D6" t="str">
            <v>CFF_FICS113013</v>
          </cell>
          <cell r="E6">
            <v>97729.21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-9918.14</v>
          </cell>
          <cell r="O6">
            <v>0</v>
          </cell>
          <cell r="P6">
            <v>-87811.07</v>
          </cell>
          <cell r="Q6">
            <v>0</v>
          </cell>
        </row>
        <row r="7">
          <cell r="B7" t="str">
            <v>COMPUTERS - ACCUMULATED DEPRECIATION</v>
          </cell>
          <cell r="C7" t="str">
            <v>CFF_FICS</v>
          </cell>
          <cell r="D7" t="str">
            <v>CFF_FICS116003</v>
          </cell>
          <cell r="E7">
            <v>-79891.759999999995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-79891.759999999995</v>
          </cell>
        </row>
        <row r="8">
          <cell r="B8" t="str">
            <v>COMPUTER EQUIPMENT- ACCUMULATED DEPRECIATION</v>
          </cell>
          <cell r="C8" t="str">
            <v>CFF_FICS</v>
          </cell>
          <cell r="D8" t="str">
            <v>CFF_FICS116013</v>
          </cell>
          <cell r="E8">
            <v>0</v>
          </cell>
          <cell r="F8">
            <v>0</v>
          </cell>
          <cell r="G8">
            <v>-3061.91</v>
          </cell>
          <cell r="H8">
            <v>0</v>
          </cell>
          <cell r="I8">
            <v>-3061.92</v>
          </cell>
          <cell r="J8">
            <v>0</v>
          </cell>
          <cell r="K8">
            <v>-1530.92</v>
          </cell>
          <cell r="L8">
            <v>-2004.96</v>
          </cell>
          <cell r="M8">
            <v>-1002.54</v>
          </cell>
          <cell r="N8">
            <v>7909.59</v>
          </cell>
          <cell r="O8">
            <v>-745.53</v>
          </cell>
          <cell r="P8">
            <v>83389.95</v>
          </cell>
          <cell r="Q8">
            <v>79891.759999999995</v>
          </cell>
        </row>
        <row r="9">
          <cell r="B9" t="str">
            <v>Computer Equipment</v>
          </cell>
          <cell r="E9">
            <v>17837.450000000012</v>
          </cell>
          <cell r="F9">
            <v>0</v>
          </cell>
          <cell r="G9">
            <v>-3061.91</v>
          </cell>
          <cell r="H9">
            <v>0</v>
          </cell>
          <cell r="I9">
            <v>-3061.92</v>
          </cell>
          <cell r="J9">
            <v>0</v>
          </cell>
          <cell r="K9">
            <v>-1530.92</v>
          </cell>
          <cell r="L9">
            <v>-2004.96</v>
          </cell>
          <cell r="M9">
            <v>-1002.54</v>
          </cell>
          <cell r="N9">
            <v>-2008.5499999999993</v>
          </cell>
          <cell r="O9">
            <v>-745.53</v>
          </cell>
          <cell r="P9">
            <v>-4421.1200000000099</v>
          </cell>
          <cell r="Q9">
            <v>0</v>
          </cell>
        </row>
        <row r="10">
          <cell r="B10" t="str">
            <v>FURNITURE &amp; FITTINGS - COST</v>
          </cell>
          <cell r="C10" t="str">
            <v>CFF_FICS</v>
          </cell>
          <cell r="D10" t="str">
            <v>CFF_FICS113004</v>
          </cell>
          <cell r="E10">
            <v>1341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-1341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FURNITURE &amp; FITTINGS - ACCUMULATED DEPRECIATION</v>
          </cell>
          <cell r="C11" t="str">
            <v>CFF_FICS</v>
          </cell>
          <cell r="D11" t="str">
            <v>CFF_FICS116001</v>
          </cell>
          <cell r="E11">
            <v>-938.71</v>
          </cell>
          <cell r="F11">
            <v>0</v>
          </cell>
          <cell r="G11">
            <v>-22.35</v>
          </cell>
          <cell r="H11">
            <v>0</v>
          </cell>
          <cell r="I11">
            <v>-22.35</v>
          </cell>
          <cell r="J11">
            <v>0</v>
          </cell>
          <cell r="K11">
            <v>-11.17</v>
          </cell>
          <cell r="L11">
            <v>994.58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Furniture &amp; Fittings</v>
          </cell>
          <cell r="E12">
            <v>402.28999999999996</v>
          </cell>
          <cell r="F12">
            <v>0</v>
          </cell>
          <cell r="G12">
            <v>-22.35</v>
          </cell>
          <cell r="H12">
            <v>0</v>
          </cell>
          <cell r="I12">
            <v>-22.35</v>
          </cell>
          <cell r="J12">
            <v>0</v>
          </cell>
          <cell r="K12">
            <v>-11.17</v>
          </cell>
          <cell r="L12">
            <v>-346.41999999999996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Motor Vehicles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Other assets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Office Equipment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NETT ASSETS</v>
          </cell>
          <cell r="E16">
            <v>18239.740000000013</v>
          </cell>
          <cell r="F16">
            <v>0</v>
          </cell>
          <cell r="G16">
            <v>-3084.2599999999998</v>
          </cell>
          <cell r="H16">
            <v>0</v>
          </cell>
          <cell r="I16">
            <v>-3084.27</v>
          </cell>
          <cell r="J16">
            <v>0</v>
          </cell>
          <cell r="K16">
            <v>-1542.0900000000001</v>
          </cell>
          <cell r="L16">
            <v>-2351.38</v>
          </cell>
          <cell r="M16">
            <v>-1002.54</v>
          </cell>
          <cell r="N16">
            <v>-2008.5499999999993</v>
          </cell>
          <cell r="O16">
            <v>-745.53</v>
          </cell>
          <cell r="P16">
            <v>-4421.1200000000099</v>
          </cell>
          <cell r="Q16">
            <v>0</v>
          </cell>
        </row>
        <row r="18">
          <cell r="B18" t="str">
            <v>PROVISION FOR EXPENSES</v>
          </cell>
          <cell r="C18" t="str">
            <v>CFF_ACACCOUNTS</v>
          </cell>
          <cell r="D18" t="str">
            <v>CFF_ACACCOUNTS230012</v>
          </cell>
          <cell r="E18">
            <v>-3340</v>
          </cell>
          <cell r="F18">
            <v>-21661.759999999998</v>
          </cell>
          <cell r="G18">
            <v>25001.759999999998</v>
          </cell>
          <cell r="H18">
            <v>0</v>
          </cell>
          <cell r="I18">
            <v>0</v>
          </cell>
          <cell r="J18">
            <v>-3283.43</v>
          </cell>
          <cell r="K18">
            <v>3283.43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Provisions</v>
          </cell>
          <cell r="E19">
            <v>-3340</v>
          </cell>
          <cell r="F19">
            <v>-21661.759999999998</v>
          </cell>
          <cell r="G19">
            <v>25001.759999999998</v>
          </cell>
          <cell r="H19">
            <v>0</v>
          </cell>
          <cell r="I19">
            <v>0</v>
          </cell>
          <cell r="J19">
            <v>-3283.43</v>
          </cell>
          <cell r="K19">
            <v>3283.43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Sundry Creditors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TOTAL LIABILITIES</v>
          </cell>
          <cell r="E21">
            <v>-3340</v>
          </cell>
          <cell r="F21">
            <v>-21661.759999999998</v>
          </cell>
          <cell r="G21">
            <v>25001.759999999998</v>
          </cell>
          <cell r="H21">
            <v>0</v>
          </cell>
          <cell r="I21">
            <v>0</v>
          </cell>
          <cell r="J21">
            <v>-3283.43</v>
          </cell>
          <cell r="K21">
            <v>3283.43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3">
          <cell r="B23" t="str">
            <v>INTERNAL FUNDING CONTROL</v>
          </cell>
          <cell r="C23" t="str">
            <v>CFF_ACACCOUNTS</v>
          </cell>
          <cell r="D23" t="str">
            <v>CFF_ACACCOUNTS810006</v>
          </cell>
          <cell r="E23">
            <v>-112434.53</v>
          </cell>
          <cell r="F23">
            <v>-142328.19</v>
          </cell>
          <cell r="G23">
            <v>-131866.68</v>
          </cell>
          <cell r="H23">
            <v>-123126.47</v>
          </cell>
          <cell r="I23">
            <v>-131033.53</v>
          </cell>
          <cell r="J23">
            <v>-385575.67</v>
          </cell>
          <cell r="K23">
            <v>-346901.2</v>
          </cell>
          <cell r="L23">
            <v>-370670.16</v>
          </cell>
          <cell r="M23">
            <v>-308854.59999999998</v>
          </cell>
          <cell r="N23">
            <v>-311913.18</v>
          </cell>
          <cell r="O23">
            <v>-374983.59</v>
          </cell>
          <cell r="P23">
            <v>-296855.53000000003</v>
          </cell>
          <cell r="Q23">
            <v>-3036543.33</v>
          </cell>
        </row>
        <row r="24">
          <cell r="B24" t="str">
            <v>INTERNAL FUNDING CONTROL</v>
          </cell>
          <cell r="C24" t="str">
            <v>CFF_FICS</v>
          </cell>
          <cell r="D24" t="str">
            <v>CFF_FICS810006</v>
          </cell>
          <cell r="E24">
            <v>-24415.33</v>
          </cell>
          <cell r="F24">
            <v>-8026.09</v>
          </cell>
          <cell r="G24">
            <v>-7907.82</v>
          </cell>
          <cell r="H24">
            <v>-7085.49</v>
          </cell>
          <cell r="I24">
            <v>-4817.91</v>
          </cell>
          <cell r="J24">
            <v>-7147.34</v>
          </cell>
          <cell r="K24">
            <v>-8441.5</v>
          </cell>
          <cell r="L24">
            <v>-19752.669999999998</v>
          </cell>
          <cell r="M24">
            <v>-6431.11</v>
          </cell>
          <cell r="N24">
            <v>-11921.19</v>
          </cell>
          <cell r="O24">
            <v>-8323.57</v>
          </cell>
          <cell r="P24">
            <v>-14880.95</v>
          </cell>
          <cell r="Q24">
            <v>-129150.97</v>
          </cell>
        </row>
        <row r="25">
          <cell r="B25" t="str">
            <v>Funding</v>
          </cell>
          <cell r="E25">
            <v>-136849.85999999999</v>
          </cell>
          <cell r="F25">
            <v>-150354.28</v>
          </cell>
          <cell r="G25">
            <v>-139774.5</v>
          </cell>
          <cell r="H25">
            <v>-130211.96</v>
          </cell>
          <cell r="I25">
            <v>-135851.44</v>
          </cell>
          <cell r="J25">
            <v>-392723.01</v>
          </cell>
          <cell r="K25">
            <v>-355342.7</v>
          </cell>
          <cell r="L25">
            <v>-390422.82999999996</v>
          </cell>
          <cell r="M25">
            <v>-315285.70999999996</v>
          </cell>
          <cell r="N25">
            <v>-323834.37</v>
          </cell>
          <cell r="O25">
            <v>-383307.16000000003</v>
          </cell>
          <cell r="P25">
            <v>-311736.48000000004</v>
          </cell>
          <cell r="Q25">
            <v>-3165694.3000000003</v>
          </cell>
        </row>
        <row r="26">
          <cell r="B26" t="str">
            <v>INTERNAL FUNDING INTEREST CONTROL</v>
          </cell>
          <cell r="C26" t="str">
            <v>CFF_ACACCOUNTS</v>
          </cell>
          <cell r="D26" t="str">
            <v>CFF_ACACCOUNTS810007</v>
          </cell>
          <cell r="E26">
            <v>-4.78</v>
          </cell>
          <cell r="F26">
            <v>-1350.92</v>
          </cell>
          <cell r="G26">
            <v>-1006.32</v>
          </cell>
          <cell r="H26">
            <v>-1154.17</v>
          </cell>
          <cell r="I26">
            <v>-1571.31</v>
          </cell>
          <cell r="J26">
            <v>-1633.87</v>
          </cell>
          <cell r="K26">
            <v>-3377.07</v>
          </cell>
          <cell r="L26">
            <v>-1320.84</v>
          </cell>
          <cell r="M26">
            <v>-4883.3999999999996</v>
          </cell>
          <cell r="N26">
            <v>-1895.27</v>
          </cell>
          <cell r="O26">
            <v>-4307.1000000000004</v>
          </cell>
          <cell r="P26">
            <v>-1152.04</v>
          </cell>
          <cell r="Q26">
            <v>-23657.09</v>
          </cell>
        </row>
        <row r="27">
          <cell r="B27" t="str">
            <v>INTERNAL FUNDING INTEREST CONTROL</v>
          </cell>
          <cell r="C27" t="str">
            <v>CFF_FICS</v>
          </cell>
          <cell r="D27" t="str">
            <v>CFF_FICS810007</v>
          </cell>
          <cell r="E27">
            <v>-14.09</v>
          </cell>
          <cell r="F27">
            <v>-217.36</v>
          </cell>
          <cell r="G27">
            <v>-61.1</v>
          </cell>
          <cell r="H27">
            <v>-77.23</v>
          </cell>
          <cell r="I27">
            <v>-27.83</v>
          </cell>
          <cell r="J27">
            <v>-78.260000000000005</v>
          </cell>
          <cell r="K27">
            <v>-64.22</v>
          </cell>
          <cell r="L27">
            <v>-51.4</v>
          </cell>
          <cell r="M27">
            <v>-199.85</v>
          </cell>
          <cell r="N27">
            <v>-48.58</v>
          </cell>
          <cell r="O27">
            <v>-128.19999999999999</v>
          </cell>
          <cell r="P27">
            <v>-36.200000000000003</v>
          </cell>
          <cell r="Q27">
            <v>-1004.32</v>
          </cell>
        </row>
        <row r="28">
          <cell r="B28" t="str">
            <v>Funding Interest</v>
          </cell>
          <cell r="E28">
            <v>-18.87</v>
          </cell>
          <cell r="F28">
            <v>-1568.2800000000002</v>
          </cell>
          <cell r="G28">
            <v>-1067.42</v>
          </cell>
          <cell r="H28">
            <v>-1231.4000000000001</v>
          </cell>
          <cell r="I28">
            <v>-1599.1399999999999</v>
          </cell>
          <cell r="J28">
            <v>-1712.1299999999999</v>
          </cell>
          <cell r="K28">
            <v>-3441.29</v>
          </cell>
          <cell r="L28">
            <v>-1372.24</v>
          </cell>
          <cell r="M28">
            <v>-5083.25</v>
          </cell>
          <cell r="N28">
            <v>-1943.85</v>
          </cell>
          <cell r="O28">
            <v>-4435.3</v>
          </cell>
          <cell r="P28">
            <v>-1188.24</v>
          </cell>
          <cell r="Q28">
            <v>-24661.41</v>
          </cell>
        </row>
        <row r="29">
          <cell r="B29" t="str">
            <v>TOTAL FUNDING</v>
          </cell>
          <cell r="E29">
            <v>-136868.72999999998</v>
          </cell>
          <cell r="F29">
            <v>-151922.56</v>
          </cell>
          <cell r="G29">
            <v>-140841.92000000001</v>
          </cell>
          <cell r="H29">
            <v>-131443.36000000002</v>
          </cell>
          <cell r="I29">
            <v>-137450.58000000002</v>
          </cell>
          <cell r="J29">
            <v>-394435.14</v>
          </cell>
          <cell r="K29">
            <v>-358783.99</v>
          </cell>
          <cell r="L29">
            <v>-391795.06999999995</v>
          </cell>
          <cell r="M29">
            <v>-320368.95999999996</v>
          </cell>
          <cell r="N29">
            <v>-325778.21999999997</v>
          </cell>
          <cell r="O29">
            <v>-387742.46</v>
          </cell>
          <cell r="P29">
            <v>-312924.72000000003</v>
          </cell>
          <cell r="Q29">
            <v>-3190355.7100000004</v>
          </cell>
        </row>
        <row r="31">
          <cell r="B31" t="str">
            <v>RETAINED EARNINGS (FROM I/S)</v>
          </cell>
          <cell r="E31">
            <v>121968.98999999999</v>
          </cell>
          <cell r="F31">
            <v>173584.31999999998</v>
          </cell>
          <cell r="G31">
            <v>118924.42000000003</v>
          </cell>
          <cell r="H31">
            <v>131443.36000000002</v>
          </cell>
          <cell r="I31">
            <v>140534.84999999998</v>
          </cell>
          <cell r="J31">
            <v>397718.57</v>
          </cell>
          <cell r="K31">
            <v>357042.65000000008</v>
          </cell>
          <cell r="L31">
            <v>394146.45</v>
          </cell>
          <cell r="M31">
            <v>321371.50000000006</v>
          </cell>
          <cell r="N31">
            <v>327786.77</v>
          </cell>
          <cell r="O31">
            <v>388487.99000000005</v>
          </cell>
          <cell r="P31">
            <v>317345.83999999997</v>
          </cell>
          <cell r="Q31">
            <v>3190355.71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7">
          <cell r="B37" t="str">
            <v>OTHER FEES RECEIVED</v>
          </cell>
          <cell r="C37" t="str">
            <v>CFF_ACACCOUNTS</v>
          </cell>
          <cell r="D37" t="str">
            <v>CFF_ACACCOUNTS325001</v>
          </cell>
          <cell r="E37">
            <v>0</v>
          </cell>
          <cell r="F37">
            <v>0</v>
          </cell>
          <cell r="G37">
            <v>100</v>
          </cell>
          <cell r="H37">
            <v>-100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OTHER INCOME</v>
          </cell>
          <cell r="C38" t="str">
            <v>CFF_FICS</v>
          </cell>
          <cell r="D38" t="str">
            <v>CFF_FICS365001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1149.8399999999999</v>
          </cell>
          <cell r="O38">
            <v>0</v>
          </cell>
          <cell r="P38">
            <v>4421.12</v>
          </cell>
          <cell r="Q38">
            <v>5570.96</v>
          </cell>
        </row>
        <row r="39">
          <cell r="B39" t="str">
            <v>Other Income</v>
          </cell>
          <cell r="E39">
            <v>0</v>
          </cell>
          <cell r="F39">
            <v>0</v>
          </cell>
          <cell r="G39">
            <v>100</v>
          </cell>
          <cell r="H39">
            <v>-100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1149.8399999999999</v>
          </cell>
          <cell r="O39">
            <v>0</v>
          </cell>
          <cell r="P39">
            <v>4421.12</v>
          </cell>
          <cell r="Q39">
            <v>5570.96</v>
          </cell>
        </row>
        <row r="40">
          <cell r="B40" t="str">
            <v>INTERNAL FUNDING INTEREST</v>
          </cell>
          <cell r="C40" t="str">
            <v>CFF_ACACCOUNTS</v>
          </cell>
          <cell r="D40" t="str">
            <v>CFF_ACACCOUNTS345003</v>
          </cell>
          <cell r="E40">
            <v>4.78</v>
          </cell>
          <cell r="F40">
            <v>1487.31</v>
          </cell>
          <cell r="G40">
            <v>2362.02</v>
          </cell>
          <cell r="H40">
            <v>3516.19</v>
          </cell>
          <cell r="I40">
            <v>5087.5</v>
          </cell>
          <cell r="J40">
            <v>6343.83</v>
          </cell>
          <cell r="K40">
            <v>9794.7900000000009</v>
          </cell>
          <cell r="L40">
            <v>11419.28</v>
          </cell>
          <cell r="M40">
            <v>16302.68</v>
          </cell>
          <cell r="N40">
            <v>18197.95</v>
          </cell>
          <cell r="O40">
            <v>22505.05</v>
          </cell>
          <cell r="P40">
            <v>23657.09</v>
          </cell>
          <cell r="Q40">
            <v>120678.47</v>
          </cell>
        </row>
        <row r="41">
          <cell r="B41" t="str">
            <v>INTERNAL FUNDING INTEREST</v>
          </cell>
          <cell r="C41" t="str">
            <v>CFF_FICS</v>
          </cell>
          <cell r="D41" t="str">
            <v>CFF_FICS345003</v>
          </cell>
          <cell r="E41">
            <v>14.09</v>
          </cell>
          <cell r="F41">
            <v>399.41</v>
          </cell>
          <cell r="G41">
            <v>292.55</v>
          </cell>
          <cell r="H41">
            <v>369.78</v>
          </cell>
          <cell r="I41">
            <v>397.61</v>
          </cell>
          <cell r="J41">
            <v>483.09</v>
          </cell>
          <cell r="K41">
            <v>543.54</v>
          </cell>
          <cell r="L41">
            <v>591.49</v>
          </cell>
          <cell r="M41">
            <v>791.34</v>
          </cell>
          <cell r="N41">
            <v>839.92</v>
          </cell>
          <cell r="O41">
            <v>968.12</v>
          </cell>
          <cell r="P41">
            <v>1004.32</v>
          </cell>
          <cell r="Q41">
            <v>6695.26</v>
          </cell>
        </row>
        <row r="42">
          <cell r="B42" t="str">
            <v>Funding Interest Income</v>
          </cell>
          <cell r="E42">
            <v>18.87</v>
          </cell>
          <cell r="F42">
            <v>1886.72</v>
          </cell>
          <cell r="G42">
            <v>2654.57</v>
          </cell>
          <cell r="H42">
            <v>3885.9700000000003</v>
          </cell>
          <cell r="I42">
            <v>5485.11</v>
          </cell>
          <cell r="J42">
            <v>6826.92</v>
          </cell>
          <cell r="K42">
            <v>10338.330000000002</v>
          </cell>
          <cell r="L42">
            <v>12010.77</v>
          </cell>
          <cell r="M42">
            <v>17094.02</v>
          </cell>
          <cell r="N42">
            <v>19037.87</v>
          </cell>
          <cell r="O42">
            <v>23473.17</v>
          </cell>
          <cell r="P42">
            <v>24661.41</v>
          </cell>
          <cell r="Q42">
            <v>127373.73000000001</v>
          </cell>
        </row>
        <row r="43">
          <cell r="B43" t="str">
            <v>Realised Trading Income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TOTAL INCOME</v>
          </cell>
          <cell r="E44">
            <v>18.87</v>
          </cell>
          <cell r="F44">
            <v>1886.72</v>
          </cell>
          <cell r="G44">
            <v>2754.57</v>
          </cell>
          <cell r="H44">
            <v>3785.9700000000003</v>
          </cell>
          <cell r="I44">
            <v>5485.11</v>
          </cell>
          <cell r="J44">
            <v>6826.92</v>
          </cell>
          <cell r="K44">
            <v>10338.330000000002</v>
          </cell>
          <cell r="L44">
            <v>12010.77</v>
          </cell>
          <cell r="M44">
            <v>17094.02</v>
          </cell>
          <cell r="N44">
            <v>20187.71</v>
          </cell>
          <cell r="O44">
            <v>23473.17</v>
          </cell>
          <cell r="P44">
            <v>29082.53</v>
          </cell>
          <cell r="Q44">
            <v>132944.69</v>
          </cell>
        </row>
        <row r="46">
          <cell r="B46" t="str">
            <v>BUSINESS PROMOTIONS</v>
          </cell>
          <cell r="C46" t="str">
            <v>CFF_ACACCOUNTS</v>
          </cell>
          <cell r="D46" t="str">
            <v>CFF_ACACCOUNTS408001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4231.8900000000003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4231.8900000000003</v>
          </cell>
        </row>
        <row r="47">
          <cell r="B47" t="str">
            <v>Business Promotions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4231.8900000000003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4231.8900000000003</v>
          </cell>
        </row>
        <row r="48">
          <cell r="B48" t="str">
            <v>DEPRECIATION - FURNITURE</v>
          </cell>
          <cell r="C48" t="str">
            <v>CFF_FICS</v>
          </cell>
          <cell r="D48" t="str">
            <v>CFF_FICS414001</v>
          </cell>
          <cell r="E48">
            <v>1530.98</v>
          </cell>
          <cell r="F48">
            <v>0</v>
          </cell>
          <cell r="G48">
            <v>3061.91</v>
          </cell>
          <cell r="H48">
            <v>0</v>
          </cell>
          <cell r="I48">
            <v>1530.99</v>
          </cell>
          <cell r="J48">
            <v>0</v>
          </cell>
          <cell r="K48">
            <v>1530.92</v>
          </cell>
          <cell r="L48">
            <v>2004.96</v>
          </cell>
          <cell r="M48">
            <v>1002.54</v>
          </cell>
          <cell r="N48">
            <v>858.71</v>
          </cell>
          <cell r="O48">
            <v>745.53</v>
          </cell>
          <cell r="P48">
            <v>0</v>
          </cell>
          <cell r="Q48">
            <v>12266.54</v>
          </cell>
        </row>
        <row r="49">
          <cell r="B49" t="str">
            <v>Depreciation</v>
          </cell>
          <cell r="E49">
            <v>1530.98</v>
          </cell>
          <cell r="F49">
            <v>0</v>
          </cell>
          <cell r="G49">
            <v>3061.91</v>
          </cell>
          <cell r="H49">
            <v>0</v>
          </cell>
          <cell r="I49">
            <v>1530.99</v>
          </cell>
          <cell r="J49">
            <v>0</v>
          </cell>
          <cell r="K49">
            <v>1530.92</v>
          </cell>
          <cell r="L49">
            <v>2004.96</v>
          </cell>
          <cell r="M49">
            <v>1002.54</v>
          </cell>
          <cell r="N49">
            <v>858.71</v>
          </cell>
          <cell r="O49">
            <v>745.53</v>
          </cell>
          <cell r="P49">
            <v>0</v>
          </cell>
          <cell r="Q49">
            <v>12266.54</v>
          </cell>
        </row>
        <row r="50">
          <cell r="B50" t="str">
            <v>ENTERTAINMENT ALLOWANCE</v>
          </cell>
          <cell r="C50" t="str">
            <v>CFF_ACACCOUNTS</v>
          </cell>
          <cell r="D50" t="str">
            <v>CFF_ACACCOUNTS426003</v>
          </cell>
          <cell r="E50">
            <v>624.99</v>
          </cell>
          <cell r="F50">
            <v>624.99</v>
          </cell>
          <cell r="G50">
            <v>624.99</v>
          </cell>
          <cell r="H50">
            <v>624.99</v>
          </cell>
          <cell r="I50">
            <v>624.99</v>
          </cell>
          <cell r="J50">
            <v>1041.6500000000001</v>
          </cell>
          <cell r="K50">
            <v>1041.6500000000001</v>
          </cell>
          <cell r="L50">
            <v>1041.6500000000001</v>
          </cell>
          <cell r="M50">
            <v>1041.6500000000001</v>
          </cell>
          <cell r="N50">
            <v>1041.6500000000001</v>
          </cell>
          <cell r="O50">
            <v>1041.6500000000001</v>
          </cell>
          <cell r="P50">
            <v>1041.6500000000001</v>
          </cell>
          <cell r="Q50">
            <v>10416.5</v>
          </cell>
        </row>
        <row r="51">
          <cell r="B51" t="str">
            <v>MEDICAL AID CONTRIBUITIONS</v>
          </cell>
          <cell r="C51" t="str">
            <v>CFF_ACACCOUNTS</v>
          </cell>
          <cell r="D51" t="str">
            <v>CFF_ACACCOUNTS426011</v>
          </cell>
          <cell r="E51">
            <v>2791</v>
          </cell>
          <cell r="F51">
            <v>2791</v>
          </cell>
          <cell r="G51">
            <v>2791</v>
          </cell>
          <cell r="H51">
            <v>2791</v>
          </cell>
          <cell r="I51">
            <v>2791</v>
          </cell>
          <cell r="J51">
            <v>7887</v>
          </cell>
          <cell r="K51">
            <v>7887</v>
          </cell>
          <cell r="L51">
            <v>7887</v>
          </cell>
          <cell r="M51">
            <v>7887</v>
          </cell>
          <cell r="N51">
            <v>7887</v>
          </cell>
          <cell r="O51">
            <v>7887</v>
          </cell>
          <cell r="P51">
            <v>7887</v>
          </cell>
          <cell r="Q51">
            <v>69164</v>
          </cell>
        </row>
        <row r="52">
          <cell r="B52" t="str">
            <v>SHARE TRUST COSTS</v>
          </cell>
          <cell r="C52" t="str">
            <v>CFF_ACACCOUNTS</v>
          </cell>
          <cell r="D52" t="str">
            <v>CFF_ACACCOUNTS426017</v>
          </cell>
          <cell r="E52">
            <v>8298.86</v>
          </cell>
          <cell r="F52">
            <v>8439.2099999999991</v>
          </cell>
          <cell r="G52">
            <v>8289.35</v>
          </cell>
          <cell r="H52">
            <v>-15208.53</v>
          </cell>
          <cell r="I52">
            <v>8267.35</v>
          </cell>
          <cell r="J52">
            <v>21141.599999999999</v>
          </cell>
          <cell r="K52">
            <v>19062.54</v>
          </cell>
          <cell r="L52">
            <v>17324.86</v>
          </cell>
          <cell r="M52">
            <v>-9553.42</v>
          </cell>
          <cell r="N52">
            <v>18807.689999999999</v>
          </cell>
          <cell r="O52">
            <v>19445.919999999998</v>
          </cell>
          <cell r="P52">
            <v>19053.560000000001</v>
          </cell>
          <cell r="Q52">
            <v>123368.99</v>
          </cell>
        </row>
        <row r="53">
          <cell r="B53" t="str">
            <v>PENSION FUND CONTRIBUTIONS</v>
          </cell>
          <cell r="C53" t="str">
            <v>CFF_ACACCOUNTS</v>
          </cell>
          <cell r="D53" t="str">
            <v>CFF_ACACCOUNTS426014</v>
          </cell>
          <cell r="E53">
            <v>6826.52</v>
          </cell>
          <cell r="F53">
            <v>7316.26</v>
          </cell>
          <cell r="G53">
            <v>7316.26</v>
          </cell>
          <cell r="H53">
            <v>7316.26</v>
          </cell>
          <cell r="I53">
            <v>7134.44</v>
          </cell>
          <cell r="J53">
            <v>11333.29</v>
          </cell>
          <cell r="K53">
            <v>11333.29</v>
          </cell>
          <cell r="L53">
            <v>11333.29</v>
          </cell>
          <cell r="M53">
            <v>11333.29</v>
          </cell>
          <cell r="N53">
            <v>0</v>
          </cell>
          <cell r="O53">
            <v>0</v>
          </cell>
          <cell r="P53">
            <v>0</v>
          </cell>
          <cell r="Q53">
            <v>81242.899999999994</v>
          </cell>
        </row>
        <row r="54">
          <cell r="B54" t="str">
            <v>SALARIES</v>
          </cell>
          <cell r="C54" t="str">
            <v>CFF_ACACCOUNTS</v>
          </cell>
          <cell r="D54" t="str">
            <v>CFF_ACACCOUNTS426015</v>
          </cell>
          <cell r="E54">
            <v>68094.039999999994</v>
          </cell>
          <cell r="F54">
            <v>73162.63</v>
          </cell>
          <cell r="G54">
            <v>71162.63</v>
          </cell>
          <cell r="H54">
            <v>71162.63</v>
          </cell>
          <cell r="I54">
            <v>71344.45</v>
          </cell>
          <cell r="J54">
            <v>113332.92</v>
          </cell>
          <cell r="K54">
            <v>170382.92</v>
          </cell>
          <cell r="L54">
            <v>126632.92</v>
          </cell>
          <cell r="M54">
            <v>195232.92</v>
          </cell>
          <cell r="N54">
            <v>132932.92000000001</v>
          </cell>
          <cell r="O54">
            <v>168632.92</v>
          </cell>
          <cell r="P54">
            <v>152007.92000000001</v>
          </cell>
          <cell r="Q54">
            <v>1414081.82</v>
          </cell>
        </row>
        <row r="55">
          <cell r="B55" t="str">
            <v>TRAVEL ALLOWANCES</v>
          </cell>
          <cell r="C55" t="str">
            <v>CFF_ACACCOUNTS</v>
          </cell>
          <cell r="D55" t="str">
            <v>CFF_ACACCOUNTS426019</v>
          </cell>
          <cell r="E55">
            <v>11988.41</v>
          </cell>
          <cell r="F55">
            <v>11988.41</v>
          </cell>
          <cell r="G55">
            <v>13988.41</v>
          </cell>
          <cell r="H55">
            <v>13988.41</v>
          </cell>
          <cell r="I55">
            <v>13988.41</v>
          </cell>
          <cell r="J55">
            <v>30205.08</v>
          </cell>
          <cell r="K55">
            <v>30205.08</v>
          </cell>
          <cell r="L55">
            <v>30205.08</v>
          </cell>
          <cell r="M55">
            <v>30205.08</v>
          </cell>
          <cell r="N55">
            <v>30205.08</v>
          </cell>
          <cell r="O55">
            <v>30205.08</v>
          </cell>
          <cell r="P55">
            <v>30205.08</v>
          </cell>
          <cell r="Q55">
            <v>277377.61</v>
          </cell>
        </row>
        <row r="56">
          <cell r="B56" t="str">
            <v>SKILLS DEVELOPMENT LEVY</v>
          </cell>
          <cell r="C56" t="str">
            <v>CFF_ACACCOUNTS</v>
          </cell>
          <cell r="D56" t="str">
            <v>CFF_ACACCOUNTS426022</v>
          </cell>
          <cell r="E56">
            <v>0</v>
          </cell>
          <cell r="F56">
            <v>0</v>
          </cell>
          <cell r="G56">
            <v>371.69</v>
          </cell>
          <cell r="H56">
            <v>371.69</v>
          </cell>
          <cell r="I56">
            <v>373.28</v>
          </cell>
          <cell r="J56">
            <v>618.54</v>
          </cell>
          <cell r="K56">
            <v>4928.63</v>
          </cell>
          <cell r="L56">
            <v>685.04</v>
          </cell>
          <cell r="M56">
            <v>1028.04</v>
          </cell>
          <cell r="N56">
            <v>1433.1</v>
          </cell>
          <cell r="O56">
            <v>1790.1</v>
          </cell>
          <cell r="P56">
            <v>3128.06</v>
          </cell>
          <cell r="Q56">
            <v>14728.17</v>
          </cell>
        </row>
        <row r="57">
          <cell r="B57" t="str">
            <v>VEHICLE COSTS - SUNDRY</v>
          </cell>
          <cell r="C57" t="str">
            <v>CFF_ACACCOUNTS</v>
          </cell>
          <cell r="D57" t="str">
            <v>CFF_ACACCOUNTS448001</v>
          </cell>
          <cell r="E57">
            <v>0</v>
          </cell>
          <cell r="F57">
            <v>0</v>
          </cell>
          <cell r="G57">
            <v>0</v>
          </cell>
          <cell r="H57">
            <v>68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68</v>
          </cell>
        </row>
        <row r="58">
          <cell r="B58" t="str">
            <v>Staff Costs</v>
          </cell>
          <cell r="E58">
            <v>98623.82</v>
          </cell>
          <cell r="F58">
            <v>104322.5</v>
          </cell>
          <cell r="G58">
            <v>104544.33000000002</v>
          </cell>
          <cell r="H58">
            <v>81114.450000000012</v>
          </cell>
          <cell r="I58">
            <v>104523.92</v>
          </cell>
          <cell r="J58">
            <v>185560.08</v>
          </cell>
          <cell r="K58">
            <v>244841.11000000004</v>
          </cell>
          <cell r="L58">
            <v>195109.84</v>
          </cell>
          <cell r="M58">
            <v>237174.56000000003</v>
          </cell>
          <cell r="N58">
            <v>192307.44000000003</v>
          </cell>
          <cell r="O58">
            <v>229002.67</v>
          </cell>
          <cell r="P58">
            <v>213323.27000000002</v>
          </cell>
          <cell r="Q58">
            <v>1990447.9899999998</v>
          </cell>
        </row>
        <row r="59">
          <cell r="B59" t="str">
            <v>BANK CHARGES</v>
          </cell>
          <cell r="C59" t="str">
            <v>CFF_ACACCOUNTS</v>
          </cell>
          <cell r="D59" t="str">
            <v>CFF_ACACCOUNTS406001</v>
          </cell>
          <cell r="E59">
            <v>0</v>
          </cell>
          <cell r="F59">
            <v>0</v>
          </cell>
          <cell r="G59">
            <v>0</v>
          </cell>
          <cell r="H59">
            <v>100</v>
          </cell>
          <cell r="I59">
            <v>0</v>
          </cell>
          <cell r="J59">
            <v>0</v>
          </cell>
          <cell r="K59">
            <v>0</v>
          </cell>
          <cell r="L59">
            <v>100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200</v>
          </cell>
        </row>
        <row r="60">
          <cell r="B60" t="str">
            <v>ENTERTAINMENT COSTS</v>
          </cell>
          <cell r="C60" t="str">
            <v>CFF_ACACCOUNTS</v>
          </cell>
          <cell r="D60" t="str">
            <v>CFF_ACACCOUNTS418001</v>
          </cell>
          <cell r="E60">
            <v>729</v>
          </cell>
          <cell r="F60">
            <v>0</v>
          </cell>
          <cell r="G60">
            <v>354.15</v>
          </cell>
          <cell r="H60">
            <v>357.25</v>
          </cell>
          <cell r="I60">
            <v>0</v>
          </cell>
          <cell r="J60">
            <v>0</v>
          </cell>
          <cell r="K60">
            <v>120.8</v>
          </cell>
          <cell r="L60">
            <v>934.2</v>
          </cell>
          <cell r="M60">
            <v>1083.4000000000001</v>
          </cell>
          <cell r="N60">
            <v>0</v>
          </cell>
          <cell r="O60">
            <v>849</v>
          </cell>
          <cell r="P60">
            <v>0</v>
          </cell>
          <cell r="Q60">
            <v>4427.8</v>
          </cell>
        </row>
        <row r="61">
          <cell r="B61" t="str">
            <v>FUNCTIONS &amp; REFRESHMENTS (ALL DEPARTMENTS)</v>
          </cell>
          <cell r="C61" t="str">
            <v>CFF_ACACCOUNTS</v>
          </cell>
          <cell r="D61" t="str">
            <v>CFF_ACACCOUNTS426004</v>
          </cell>
          <cell r="E61">
            <v>63.6</v>
          </cell>
          <cell r="F61">
            <v>195</v>
          </cell>
          <cell r="G61">
            <v>935</v>
          </cell>
          <cell r="H61">
            <v>255.62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6484.37</v>
          </cell>
          <cell r="N61">
            <v>0</v>
          </cell>
          <cell r="O61">
            <v>0</v>
          </cell>
          <cell r="P61">
            <v>208.46</v>
          </cell>
          <cell r="Q61">
            <v>8142.05</v>
          </cell>
        </row>
        <row r="62">
          <cell r="B62" t="str">
            <v>OTHER PERSONNEL COSTS</v>
          </cell>
          <cell r="C62" t="str">
            <v>CFF_ACACCOUNTS</v>
          </cell>
          <cell r="D62" t="str">
            <v>CFF_ACACCOUNTS426013</v>
          </cell>
          <cell r="E62">
            <v>353.19</v>
          </cell>
          <cell r="F62">
            <v>1080.8599999999999</v>
          </cell>
          <cell r="G62">
            <v>0</v>
          </cell>
          <cell r="H62">
            <v>0</v>
          </cell>
          <cell r="I62">
            <v>0</v>
          </cell>
          <cell r="J62">
            <v>2637.23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4071.28</v>
          </cell>
        </row>
        <row r="63">
          <cell r="B63" t="str">
            <v>TRAINING AND DEVELOPMENT</v>
          </cell>
          <cell r="C63" t="str">
            <v>CFF_ACACCOUNTS</v>
          </cell>
          <cell r="D63" t="str">
            <v>CFF_ACACCOUNTS426018</v>
          </cell>
          <cell r="E63">
            <v>0</v>
          </cell>
          <cell r="F63">
            <v>950.48</v>
          </cell>
          <cell r="G63">
            <v>0</v>
          </cell>
          <cell r="H63">
            <v>6139.72</v>
          </cell>
          <cell r="I63">
            <v>1353.08</v>
          </cell>
          <cell r="J63">
            <v>0</v>
          </cell>
          <cell r="K63">
            <v>2460.6799999999998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2576.42</v>
          </cell>
          <cell r="Q63">
            <v>13480.38</v>
          </cell>
        </row>
        <row r="64">
          <cell r="B64" t="str">
            <v>PROVIDENT FUND</v>
          </cell>
          <cell r="C64" t="str">
            <v>CFF_ACACCOUNTS</v>
          </cell>
          <cell r="D64" t="str">
            <v>CFF_ACACCOUNTS426021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11333.29</v>
          </cell>
          <cell r="O64">
            <v>11333.29</v>
          </cell>
          <cell r="P64">
            <v>11333.29</v>
          </cell>
          <cell r="Q64">
            <v>33999.870000000003</v>
          </cell>
        </row>
        <row r="65">
          <cell r="B65" t="str">
            <v>TEMP COSTS</v>
          </cell>
          <cell r="C65" t="str">
            <v>CFF_ACACCOUNTS</v>
          </cell>
          <cell r="D65" t="str">
            <v>CFF_ACACCOUNTS426024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11375</v>
          </cell>
          <cell r="N65">
            <v>0</v>
          </cell>
          <cell r="O65">
            <v>0</v>
          </cell>
          <cell r="P65">
            <v>0</v>
          </cell>
          <cell r="Q65">
            <v>11375</v>
          </cell>
        </row>
        <row r="66">
          <cell r="B66" t="str">
            <v>PRINTING &amp; STATIONERY</v>
          </cell>
          <cell r="C66" t="str">
            <v>CFF_ACACCOUNTS</v>
          </cell>
          <cell r="D66" t="str">
            <v>CFF_ACACCOUNTS430001</v>
          </cell>
          <cell r="E66">
            <v>0</v>
          </cell>
          <cell r="F66">
            <v>0</v>
          </cell>
          <cell r="G66">
            <v>427.72</v>
          </cell>
          <cell r="H66">
            <v>268.19</v>
          </cell>
          <cell r="I66">
            <v>401.74</v>
          </cell>
          <cell r="J66">
            <v>510.43</v>
          </cell>
          <cell r="K66">
            <v>0</v>
          </cell>
          <cell r="L66">
            <v>0</v>
          </cell>
          <cell r="M66">
            <v>0</v>
          </cell>
          <cell r="N66">
            <v>567.47</v>
          </cell>
          <cell r="O66">
            <v>518.91999999999996</v>
          </cell>
          <cell r="P66">
            <v>330</v>
          </cell>
          <cell r="Q66">
            <v>3024.47</v>
          </cell>
        </row>
        <row r="67">
          <cell r="B67" t="str">
            <v>PROFESSIONAL FEES</v>
          </cell>
          <cell r="C67" t="str">
            <v>CFF_ACACCOUNTS</v>
          </cell>
          <cell r="D67" t="str">
            <v>CFF_ACACCOUNTS432001</v>
          </cell>
          <cell r="E67">
            <v>3990</v>
          </cell>
          <cell r="F67">
            <v>0</v>
          </cell>
          <cell r="G67">
            <v>0</v>
          </cell>
          <cell r="H67">
            <v>19813.2</v>
          </cell>
          <cell r="I67">
            <v>0</v>
          </cell>
          <cell r="J67">
            <v>1042.17</v>
          </cell>
          <cell r="K67">
            <v>0</v>
          </cell>
          <cell r="L67">
            <v>0</v>
          </cell>
          <cell r="M67">
            <v>17353</v>
          </cell>
          <cell r="N67">
            <v>0</v>
          </cell>
          <cell r="O67">
            <v>73411.28</v>
          </cell>
          <cell r="P67">
            <v>18122.169999999998</v>
          </cell>
          <cell r="Q67">
            <v>133731.82</v>
          </cell>
        </row>
        <row r="68">
          <cell r="B68" t="str">
            <v>OFFICE RENTAL - 1 MERCHANT PLACE</v>
          </cell>
          <cell r="C68" t="str">
            <v>CFF_ACACCOUNTS</v>
          </cell>
          <cell r="D68" t="str">
            <v>CFF_ACACCOUNTS434003</v>
          </cell>
          <cell r="E68">
            <v>350</v>
          </cell>
          <cell r="F68">
            <v>27570.400000000001</v>
          </cell>
          <cell r="G68">
            <v>-18713.77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9206.6299999999992</v>
          </cell>
        </row>
        <row r="69">
          <cell r="B69" t="str">
            <v>PARKING RENTAL - 1 MERCHANT PLACE</v>
          </cell>
          <cell r="C69" t="str">
            <v>CFF_ACACCOUNTS</v>
          </cell>
          <cell r="D69" t="str">
            <v>CFF_ACACCOUNTS434005</v>
          </cell>
          <cell r="E69">
            <v>0</v>
          </cell>
          <cell r="F69">
            <v>0</v>
          </cell>
          <cell r="G69">
            <v>1050</v>
          </cell>
          <cell r="H69">
            <v>350</v>
          </cell>
          <cell r="I69">
            <v>350</v>
          </cell>
          <cell r="J69">
            <v>990</v>
          </cell>
          <cell r="K69">
            <v>990</v>
          </cell>
          <cell r="L69">
            <v>990</v>
          </cell>
          <cell r="M69">
            <v>990</v>
          </cell>
          <cell r="N69">
            <v>640</v>
          </cell>
          <cell r="O69">
            <v>640</v>
          </cell>
          <cell r="P69">
            <v>640</v>
          </cell>
          <cell r="Q69">
            <v>7630</v>
          </cell>
        </row>
        <row r="70">
          <cell r="B70" t="str">
            <v>RSC LEVIES</v>
          </cell>
          <cell r="C70" t="str">
            <v>CFF_ACACCOUNTS</v>
          </cell>
          <cell r="D70" t="str">
            <v>CFF_ACACCOUNTS436001</v>
          </cell>
          <cell r="E70">
            <v>0</v>
          </cell>
          <cell r="F70">
            <v>293.31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1281.94</v>
          </cell>
          <cell r="L70">
            <v>801.87</v>
          </cell>
          <cell r="M70">
            <v>558.84</v>
          </cell>
          <cell r="N70">
            <v>1090.47</v>
          </cell>
          <cell r="O70">
            <v>578.39</v>
          </cell>
          <cell r="P70">
            <v>505.03</v>
          </cell>
          <cell r="Q70">
            <v>5109.8500000000004</v>
          </cell>
        </row>
        <row r="71">
          <cell r="B71" t="str">
            <v>COMPUTER REPAIRS AND UPGRADES</v>
          </cell>
          <cell r="C71" t="str">
            <v>CFF_ACACCOUNTS</v>
          </cell>
          <cell r="D71" t="str">
            <v>CFF_ACACCOUNTS438001</v>
          </cell>
          <cell r="E71">
            <v>0</v>
          </cell>
          <cell r="F71">
            <v>660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660</v>
          </cell>
        </row>
        <row r="72">
          <cell r="B72" t="str">
            <v>COMPUTER OTHER</v>
          </cell>
          <cell r="C72" t="str">
            <v>CFF_ACACCOUNTS</v>
          </cell>
          <cell r="D72" t="str">
            <v>CFF_ACACCOUNTS438005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25.65</v>
          </cell>
          <cell r="K72">
            <v>30920.55</v>
          </cell>
          <cell r="L72">
            <v>36347.129999999997</v>
          </cell>
          <cell r="M72">
            <v>0</v>
          </cell>
          <cell r="N72">
            <v>8721.44</v>
          </cell>
          <cell r="O72">
            <v>0</v>
          </cell>
          <cell r="P72">
            <v>0</v>
          </cell>
          <cell r="Q72">
            <v>76014.77</v>
          </cell>
        </row>
        <row r="73">
          <cell r="B73" t="str">
            <v>COMPUTER INFORMATION SERVICES</v>
          </cell>
          <cell r="C73" t="str">
            <v>CFF_ACACCOUNTS</v>
          </cell>
          <cell r="D73" t="str">
            <v>CFF_ACACCOUNTS438008</v>
          </cell>
          <cell r="E73">
            <v>0</v>
          </cell>
          <cell r="F73">
            <v>17649.79</v>
          </cell>
          <cell r="G73">
            <v>0</v>
          </cell>
          <cell r="H73">
            <v>0</v>
          </cell>
          <cell r="I73">
            <v>18321.39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35971.18</v>
          </cell>
        </row>
        <row r="74">
          <cell r="B74" t="str">
            <v>OFFICE REQUIREMENTS</v>
          </cell>
          <cell r="C74" t="str">
            <v>CFF_ACACCOUNTS</v>
          </cell>
          <cell r="D74" t="str">
            <v>CFF_ACACCOUNTS442006</v>
          </cell>
          <cell r="E74">
            <v>0</v>
          </cell>
          <cell r="F74">
            <v>0</v>
          </cell>
          <cell r="G74">
            <v>0</v>
          </cell>
          <cell r="H74">
            <v>290.10000000000002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290.10000000000002</v>
          </cell>
        </row>
        <row r="75">
          <cell r="B75" t="str">
            <v>OTHER SUNDRY EXPENSES</v>
          </cell>
          <cell r="C75" t="str">
            <v>CFF_ACACCOUNTS</v>
          </cell>
          <cell r="D75" t="str">
            <v>CFF_ACACCOUNTS442007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12.41</v>
          </cell>
          <cell r="O75">
            <v>195.52</v>
          </cell>
          <cell r="P75">
            <v>12</v>
          </cell>
          <cell r="Q75">
            <v>219.93</v>
          </cell>
        </row>
        <row r="76">
          <cell r="B76" t="str">
            <v>TELEPHONE COSTS</v>
          </cell>
          <cell r="C76" t="str">
            <v>CFF_ACACCOUNTS</v>
          </cell>
          <cell r="D76" t="str">
            <v>CFF_ACACCOUNTS444002</v>
          </cell>
          <cell r="E76">
            <v>0</v>
          </cell>
          <cell r="F76">
            <v>206.49</v>
          </cell>
          <cell r="G76">
            <v>183.33</v>
          </cell>
          <cell r="H76">
            <v>165.24</v>
          </cell>
          <cell r="I76">
            <v>164.18</v>
          </cell>
          <cell r="J76">
            <v>571.66</v>
          </cell>
          <cell r="K76">
            <v>13.65</v>
          </cell>
          <cell r="L76">
            <v>0</v>
          </cell>
          <cell r="M76">
            <v>485.56</v>
          </cell>
          <cell r="N76">
            <v>1217.71</v>
          </cell>
          <cell r="O76">
            <v>4751.49</v>
          </cell>
          <cell r="P76">
            <v>1146.29</v>
          </cell>
          <cell r="Q76">
            <v>8905.6</v>
          </cell>
        </row>
        <row r="77">
          <cell r="B77" t="str">
            <v>LOCAL TRAVEL</v>
          </cell>
          <cell r="C77" t="str">
            <v>CFF_ACACCOUNTS</v>
          </cell>
          <cell r="D77" t="str">
            <v>CFF_ACACCOUNTS446001</v>
          </cell>
          <cell r="E77">
            <v>2044.99</v>
          </cell>
          <cell r="F77">
            <v>0</v>
          </cell>
          <cell r="G77">
            <v>3304.3</v>
          </cell>
          <cell r="H77">
            <v>4511.01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3215.98</v>
          </cell>
          <cell r="N77">
            <v>120</v>
          </cell>
          <cell r="O77">
            <v>13825.08</v>
          </cell>
          <cell r="P77">
            <v>4102.68</v>
          </cell>
          <cell r="Q77">
            <v>31124.04</v>
          </cell>
        </row>
        <row r="78">
          <cell r="B78" t="str">
            <v>UNCLAIMABLE VAT INPUT</v>
          </cell>
          <cell r="C78" t="str">
            <v>CFF_ACACCOUNTS</v>
          </cell>
          <cell r="D78" t="str">
            <v>CFF_ACACCOUNTS550006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79.760000000000005</v>
          </cell>
          <cell r="M78">
            <v>1193.9100000000001</v>
          </cell>
          <cell r="N78">
            <v>53.19</v>
          </cell>
          <cell r="O78">
            <v>57.86</v>
          </cell>
          <cell r="P78">
            <v>50.53</v>
          </cell>
          <cell r="Q78">
            <v>1435.25</v>
          </cell>
        </row>
        <row r="79">
          <cell r="B79" t="str">
            <v>ADMINISTRATION (CLOSED)</v>
          </cell>
          <cell r="C79" t="str">
            <v>CFF_ACACCOUNTS</v>
          </cell>
          <cell r="D79" t="str">
            <v>CFF_ACACCOUNTS730002</v>
          </cell>
          <cell r="E79">
            <v>638.92999999999995</v>
          </cell>
          <cell r="F79">
            <v>-638.92999999999995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TECHNOLOGY - DEVELOPMENT (INTERNAL)</v>
          </cell>
          <cell r="C80" t="str">
            <v>CFF_ACACCOUNTS</v>
          </cell>
          <cell r="D80" t="str">
            <v>CFF_ACACCOUNTS761003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173019.76</v>
          </cell>
          <cell r="K80">
            <v>33035.03</v>
          </cell>
          <cell r="L80">
            <v>110818.06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316872.84999999998</v>
          </cell>
        </row>
        <row r="81">
          <cell r="B81" t="str">
            <v>TECHNOLOGY - TELEPHONES (EXTERNAL)</v>
          </cell>
          <cell r="C81" t="str">
            <v>CFF_ACACCOUNTS</v>
          </cell>
          <cell r="D81" t="str">
            <v>CFF_ACACCOUNTS762001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2043</v>
          </cell>
          <cell r="O81">
            <v>2043</v>
          </cell>
          <cell r="P81">
            <v>2043</v>
          </cell>
          <cell r="Q81">
            <v>6129</v>
          </cell>
        </row>
        <row r="82">
          <cell r="B82" t="str">
            <v>TECHNOLOGY - FACILITIES/SUPPORT (EXTERNAL)</v>
          </cell>
          <cell r="C82" t="str">
            <v>CFF_ACACCOUNTS</v>
          </cell>
          <cell r="D82" t="str">
            <v>CFF_ACACCOUNTS762002</v>
          </cell>
          <cell r="E82">
            <v>5641</v>
          </cell>
          <cell r="F82">
            <v>5641</v>
          </cell>
          <cell r="G82">
            <v>5641</v>
          </cell>
          <cell r="H82">
            <v>8300</v>
          </cell>
          <cell r="I82">
            <v>8300</v>
          </cell>
          <cell r="J82">
            <v>8300</v>
          </cell>
          <cell r="K82">
            <v>8300</v>
          </cell>
          <cell r="L82">
            <v>14732</v>
          </cell>
          <cell r="M82">
            <v>14732</v>
          </cell>
          <cell r="N82">
            <v>73742.37</v>
          </cell>
          <cell r="O82">
            <v>14732</v>
          </cell>
          <cell r="P82">
            <v>14732</v>
          </cell>
          <cell r="Q82">
            <v>182793.37</v>
          </cell>
        </row>
        <row r="83">
          <cell r="B83" t="str">
            <v>HUMAN RESOURCES (INTERNAL RECOVERY)</v>
          </cell>
          <cell r="C83" t="str">
            <v>CFF_ACACCOUNTS</v>
          </cell>
          <cell r="D83" t="str">
            <v>CFF_ACACCOUNTS771001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16816.13</v>
          </cell>
          <cell r="L83">
            <v>-3163.36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13652.77</v>
          </cell>
        </row>
        <row r="84">
          <cell r="B84" t="str">
            <v>FURNITURE (INTERNAL RECOVERY)</v>
          </cell>
          <cell r="C84" t="str">
            <v>CFF_ACACCOUNTS</v>
          </cell>
          <cell r="D84" t="str">
            <v>CFF_ACACCOUNTS771004</v>
          </cell>
          <cell r="E84">
            <v>0</v>
          </cell>
          <cell r="F84">
            <v>1577.33</v>
          </cell>
          <cell r="G84">
            <v>0</v>
          </cell>
          <cell r="H84">
            <v>-1577.33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OFFICE EQUIPMENT (INTERNAL RECOVERY)</v>
          </cell>
          <cell r="C85" t="str">
            <v>CFF_ACACCOUNTS</v>
          </cell>
          <cell r="D85" t="str">
            <v>CFF_ACACCOUNTS771007</v>
          </cell>
          <cell r="E85">
            <v>0</v>
          </cell>
          <cell r="F85">
            <v>68.88</v>
          </cell>
          <cell r="G85">
            <v>0</v>
          </cell>
          <cell r="H85">
            <v>-68.88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B86" t="str">
            <v>HUMAN RESOURCES - CHARGE (EXTERNAL RECOVERY)</v>
          </cell>
          <cell r="C86" t="str">
            <v>CFF_ACACCOUNTS</v>
          </cell>
          <cell r="D86" t="str">
            <v>CFF_ACACCOUNTS772001</v>
          </cell>
          <cell r="E86">
            <v>3340</v>
          </cell>
          <cell r="F86">
            <v>-369.06</v>
          </cell>
          <cell r="G86">
            <v>2736.26</v>
          </cell>
          <cell r="H86">
            <v>690.39</v>
          </cell>
          <cell r="I86">
            <v>0</v>
          </cell>
          <cell r="J86">
            <v>5521.15</v>
          </cell>
          <cell r="K86">
            <v>-9757.7999999999993</v>
          </cell>
          <cell r="L86">
            <v>4592.04</v>
          </cell>
          <cell r="M86">
            <v>771.06</v>
          </cell>
          <cell r="N86">
            <v>2533</v>
          </cell>
          <cell r="O86">
            <v>4604.25</v>
          </cell>
          <cell r="P86">
            <v>2352.36</v>
          </cell>
          <cell r="Q86">
            <v>17013.650000000001</v>
          </cell>
        </row>
        <row r="87">
          <cell r="B87" t="str">
            <v>ADMINISTRATION - CHARGE (EXTERNAL RECOVERY)</v>
          </cell>
          <cell r="C87" t="str">
            <v>CFF_ACACCOUNTS</v>
          </cell>
          <cell r="D87" t="str">
            <v>CFF_ACACCOUNTS772002</v>
          </cell>
          <cell r="E87">
            <v>0</v>
          </cell>
          <cell r="F87">
            <v>1565.17</v>
          </cell>
          <cell r="G87">
            <v>889.1</v>
          </cell>
          <cell r="H87">
            <v>571</v>
          </cell>
          <cell r="I87">
            <v>825.67</v>
          </cell>
          <cell r="J87">
            <v>1739.12</v>
          </cell>
          <cell r="K87">
            <v>761.63</v>
          </cell>
          <cell r="L87">
            <v>1495.61</v>
          </cell>
          <cell r="M87">
            <v>1405.04</v>
          </cell>
          <cell r="N87">
            <v>1335.89</v>
          </cell>
          <cell r="O87">
            <v>-287.70999999999998</v>
          </cell>
          <cell r="P87">
            <v>1769.54</v>
          </cell>
          <cell r="Q87">
            <v>12070.06</v>
          </cell>
        </row>
        <row r="88">
          <cell r="B88" t="str">
            <v>FURNITURE (EXTERNAL RECOVERY)</v>
          </cell>
          <cell r="C88" t="str">
            <v>CFF_ACACCOUNTS</v>
          </cell>
          <cell r="D88" t="str">
            <v>CFF_ACACCOUNTS772004</v>
          </cell>
          <cell r="E88">
            <v>0</v>
          </cell>
          <cell r="F88">
            <v>894.12</v>
          </cell>
          <cell r="G88">
            <v>1654.19</v>
          </cell>
          <cell r="H88">
            <v>-2548.31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MESSENGERS (EXTERNAL RECOVERY)</v>
          </cell>
          <cell r="C89" t="str">
            <v>CFF_ACACCOUNTS</v>
          </cell>
          <cell r="D89" t="str">
            <v>CFF_ACACCOUNTS772005</v>
          </cell>
          <cell r="E89">
            <v>0</v>
          </cell>
          <cell r="F89">
            <v>1263.8399999999999</v>
          </cell>
          <cell r="G89">
            <v>-631.91999999999996</v>
          </cell>
          <cell r="H89">
            <v>-631.91999999999996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B90" t="str">
            <v>GEES BUDGET (EXTERNAL RECOVERY)</v>
          </cell>
          <cell r="C90" t="str">
            <v>CFF_ACACCOUNTS</v>
          </cell>
          <cell r="D90" t="str">
            <v>CFF_ACACCOUNTS772006</v>
          </cell>
          <cell r="E90">
            <v>0</v>
          </cell>
          <cell r="F90">
            <v>872.88</v>
          </cell>
          <cell r="G90">
            <v>2950.53</v>
          </cell>
          <cell r="H90">
            <v>2899.22</v>
          </cell>
          <cell r="I90">
            <v>-6722.64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-1.0000000000218279E-2</v>
          </cell>
        </row>
        <row r="91">
          <cell r="B91" t="str">
            <v>OFFICE EQUIPMENT (EXTERNAL RECOVERY)</v>
          </cell>
          <cell r="C91" t="str">
            <v>CFF_ACACCOUNTS</v>
          </cell>
          <cell r="D91" t="str">
            <v>CFF_ACACCOUNTS772007</v>
          </cell>
          <cell r="E91">
            <v>0</v>
          </cell>
          <cell r="F91">
            <v>49.5</v>
          </cell>
          <cell r="G91">
            <v>85</v>
          </cell>
          <cell r="H91">
            <v>-134.5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PAYROLL ADMINISTRATION (EXTERNAL RECOVERY)</v>
          </cell>
          <cell r="C92" t="str">
            <v>CFF_ACACCOUNTS</v>
          </cell>
          <cell r="D92" t="str">
            <v>CFF_ACACCOUNTS772010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7416.33</v>
          </cell>
          <cell r="L92">
            <v>-2265.4299999999998</v>
          </cell>
          <cell r="M92">
            <v>612.6</v>
          </cell>
          <cell r="N92">
            <v>-107.18</v>
          </cell>
          <cell r="O92">
            <v>530.6</v>
          </cell>
          <cell r="P92">
            <v>1103.44</v>
          </cell>
          <cell r="Q92">
            <v>7290.36</v>
          </cell>
        </row>
        <row r="93">
          <cell r="B93" t="str">
            <v>ENTERTAINMENT COSTS</v>
          </cell>
          <cell r="C93" t="str">
            <v>CFF_FICS</v>
          </cell>
          <cell r="D93" t="str">
            <v>CFF_FICS418001</v>
          </cell>
          <cell r="E93">
            <v>79.44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1139.1500000000001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1218.5899999999999</v>
          </cell>
        </row>
        <row r="94">
          <cell r="B94" t="str">
            <v>PRINTING &amp; STATIONERY</v>
          </cell>
          <cell r="C94" t="str">
            <v>CFF_FICS</v>
          </cell>
          <cell r="D94" t="str">
            <v>CFF_FICS430001</v>
          </cell>
          <cell r="E94">
            <v>530.21</v>
          </cell>
          <cell r="F94">
            <v>1744.28</v>
          </cell>
          <cell r="G94">
            <v>1156.53</v>
          </cell>
          <cell r="H94">
            <v>262.25</v>
          </cell>
          <cell r="I94">
            <v>0</v>
          </cell>
          <cell r="J94">
            <v>456.64</v>
          </cell>
          <cell r="K94">
            <v>2626.69</v>
          </cell>
          <cell r="L94">
            <v>0</v>
          </cell>
          <cell r="M94">
            <v>492.01</v>
          </cell>
          <cell r="N94">
            <v>0</v>
          </cell>
          <cell r="O94">
            <v>1357.36</v>
          </cell>
          <cell r="P94">
            <v>1504.31</v>
          </cell>
          <cell r="Q94">
            <v>10130.280000000001</v>
          </cell>
        </row>
        <row r="95">
          <cell r="B95" t="str">
            <v>EQUIPMENT RENTAL</v>
          </cell>
          <cell r="C95" t="str">
            <v>CFF_FICS</v>
          </cell>
          <cell r="D95" t="str">
            <v>CFF_FICS434002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282.08</v>
          </cell>
          <cell r="K95">
            <v>571.34</v>
          </cell>
          <cell r="L95">
            <v>398.45</v>
          </cell>
          <cell r="M95">
            <v>0</v>
          </cell>
          <cell r="N95">
            <v>0</v>
          </cell>
          <cell r="O95">
            <v>0</v>
          </cell>
          <cell r="P95">
            <v>156.18</v>
          </cell>
          <cell r="Q95">
            <v>1408.05</v>
          </cell>
        </row>
        <row r="96">
          <cell r="B96" t="str">
            <v>OFFICE RENTAL - 1 MERCHANT PLACE</v>
          </cell>
          <cell r="C96" t="str">
            <v>CFF_FICS</v>
          </cell>
          <cell r="D96" t="str">
            <v>CFF_FICS434003</v>
          </cell>
          <cell r="E96">
            <v>0</v>
          </cell>
          <cell r="F96">
            <v>0</v>
          </cell>
          <cell r="G96">
            <v>0</v>
          </cell>
          <cell r="H96">
            <v>600</v>
          </cell>
          <cell r="I96">
            <v>0</v>
          </cell>
          <cell r="J96">
            <v>740</v>
          </cell>
          <cell r="K96">
            <v>0</v>
          </cell>
          <cell r="L96">
            <v>0</v>
          </cell>
          <cell r="M96">
            <v>1090</v>
          </cell>
          <cell r="N96">
            <v>450</v>
          </cell>
          <cell r="O96">
            <v>440</v>
          </cell>
          <cell r="P96">
            <v>330</v>
          </cell>
          <cell r="Q96">
            <v>3650</v>
          </cell>
        </row>
        <row r="97">
          <cell r="B97" t="str">
            <v>COMPUTER OTHER</v>
          </cell>
          <cell r="C97" t="str">
            <v>CFF_FICS</v>
          </cell>
          <cell r="D97" t="str">
            <v>CFF_FICS438005</v>
          </cell>
          <cell r="E97">
            <v>3787.5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6990</v>
          </cell>
          <cell r="Q97">
            <v>10777.5</v>
          </cell>
        </row>
        <row r="98">
          <cell r="B98" t="str">
            <v>ARCHIVES</v>
          </cell>
          <cell r="C98" t="str">
            <v>CFF_FICS</v>
          </cell>
          <cell r="D98" t="str">
            <v>CFF_FICS442001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457.51</v>
          </cell>
          <cell r="J98">
            <v>0</v>
          </cell>
          <cell r="K98">
            <v>47.61</v>
          </cell>
          <cell r="L98">
            <v>0</v>
          </cell>
          <cell r="M98">
            <v>63.36</v>
          </cell>
          <cell r="N98">
            <v>144.75</v>
          </cell>
          <cell r="O98">
            <v>0</v>
          </cell>
          <cell r="P98">
            <v>0</v>
          </cell>
          <cell r="Q98">
            <v>713.23</v>
          </cell>
        </row>
        <row r="99">
          <cell r="B99" t="str">
            <v>IRRECOVERABLES</v>
          </cell>
          <cell r="C99" t="str">
            <v>CFF_FICS</v>
          </cell>
          <cell r="D99" t="str">
            <v>CFF_FICS442016</v>
          </cell>
          <cell r="E99">
            <v>11.18</v>
          </cell>
          <cell r="F99">
            <v>0</v>
          </cell>
          <cell r="G99">
            <v>22.35</v>
          </cell>
          <cell r="H99">
            <v>0</v>
          </cell>
          <cell r="I99">
            <v>11.18</v>
          </cell>
          <cell r="J99">
            <v>0</v>
          </cell>
          <cell r="K99">
            <v>11.17</v>
          </cell>
          <cell r="L99">
            <v>11.18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67.06</v>
          </cell>
        </row>
        <row r="100">
          <cell r="B100" t="str">
            <v>TELEPHONE COSTS</v>
          </cell>
          <cell r="C100" t="str">
            <v>CFF_FICS</v>
          </cell>
          <cell r="D100" t="str">
            <v>CFF_FICS444002</v>
          </cell>
          <cell r="E100">
            <v>236.28</v>
          </cell>
          <cell r="F100">
            <v>78.06</v>
          </cell>
          <cell r="G100">
            <v>1890.89</v>
          </cell>
          <cell r="H100">
            <v>2010.89</v>
          </cell>
          <cell r="I100">
            <v>1612.92</v>
          </cell>
          <cell r="J100">
            <v>1129.72</v>
          </cell>
          <cell r="K100">
            <v>945.74</v>
          </cell>
          <cell r="L100">
            <v>14024.22</v>
          </cell>
          <cell r="M100">
            <v>281</v>
          </cell>
          <cell r="N100">
            <v>6078.51</v>
          </cell>
          <cell r="O100">
            <v>1506.57</v>
          </cell>
          <cell r="P100">
            <v>2479.0500000000002</v>
          </cell>
          <cell r="Q100">
            <v>32273.85</v>
          </cell>
        </row>
        <row r="101">
          <cell r="B101" t="str">
            <v>OTHER SUNDRY EXPENSES</v>
          </cell>
          <cell r="C101" t="str">
            <v>CFF_FICS</v>
          </cell>
          <cell r="D101" t="str">
            <v>CFF_FICS442007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-137</v>
          </cell>
          <cell r="Q101">
            <v>-137</v>
          </cell>
        </row>
        <row r="102">
          <cell r="B102" t="str">
            <v>TECHNOLOGY - FACILITIES/SUPPORT (EXTERNAL)</v>
          </cell>
          <cell r="C102" t="str">
            <v>CFF_FICS</v>
          </cell>
          <cell r="D102" t="str">
            <v>CFF_FICS762002</v>
          </cell>
          <cell r="E102">
            <v>0</v>
          </cell>
          <cell r="F102">
            <v>5971.7</v>
          </cell>
          <cell r="G102">
            <v>4474.3999999999996</v>
          </cell>
          <cell r="H102">
            <v>3919.8</v>
          </cell>
          <cell r="I102">
            <v>3919.8</v>
          </cell>
          <cell r="J102">
            <v>3939.8</v>
          </cell>
          <cell r="K102">
            <v>3964.8</v>
          </cell>
          <cell r="L102">
            <v>4190.55</v>
          </cell>
          <cell r="M102">
            <v>4190.55</v>
          </cell>
          <cell r="N102">
            <v>4180.55</v>
          </cell>
          <cell r="O102">
            <v>4179.72</v>
          </cell>
          <cell r="P102">
            <v>2943.79</v>
          </cell>
          <cell r="Q102">
            <v>45875.46</v>
          </cell>
        </row>
        <row r="103">
          <cell r="B103" t="str">
            <v>Other Expenses</v>
          </cell>
          <cell r="E103">
            <v>21795.319999999996</v>
          </cell>
          <cell r="F103">
            <v>67325.099999999991</v>
          </cell>
          <cell r="G103">
            <v>8409.06</v>
          </cell>
          <cell r="H103">
            <v>46542.94000000001</v>
          </cell>
          <cell r="I103">
            <v>28994.829999999998</v>
          </cell>
          <cell r="J103">
            <v>200905.41</v>
          </cell>
          <cell r="K103">
            <v>100526.29000000001</v>
          </cell>
          <cell r="L103">
            <v>185225.43</v>
          </cell>
          <cell r="M103">
            <v>66377.680000000008</v>
          </cell>
          <cell r="N103">
            <v>114156.87</v>
          </cell>
          <cell r="O103">
            <v>135266.62000000002</v>
          </cell>
          <cell r="P103">
            <v>75293.539999999994</v>
          </cell>
          <cell r="Q103">
            <v>1050819.0900000001</v>
          </cell>
        </row>
        <row r="104">
          <cell r="B104" t="str">
            <v>TOTAL EXPENDITURE</v>
          </cell>
          <cell r="E104">
            <v>121950.12</v>
          </cell>
          <cell r="F104">
            <v>171647.59999999998</v>
          </cell>
          <cell r="G104">
            <v>116015.30000000002</v>
          </cell>
          <cell r="H104">
            <v>127657.39000000001</v>
          </cell>
          <cell r="I104">
            <v>135049.74</v>
          </cell>
          <cell r="J104">
            <v>390697.38</v>
          </cell>
          <cell r="K104">
            <v>346898.32000000007</v>
          </cell>
          <cell r="L104">
            <v>382340.23</v>
          </cell>
          <cell r="M104">
            <v>304554.78000000003</v>
          </cell>
          <cell r="N104">
            <v>307323.02</v>
          </cell>
          <cell r="O104">
            <v>365014.82000000007</v>
          </cell>
          <cell r="P104">
            <v>288616.81</v>
          </cell>
          <cell r="Q104">
            <v>3057765.5100000002</v>
          </cell>
        </row>
        <row r="106">
          <cell r="B106" t="str">
            <v>FICS SETTLEMENTS</v>
          </cell>
          <cell r="C106" t="str">
            <v>CFF_FICS</v>
          </cell>
          <cell r="D106" t="str">
            <v>CFF_FICS640003</v>
          </cell>
          <cell r="E106">
            <v>0</v>
          </cell>
          <cell r="F106">
            <v>50</v>
          </cell>
          <cell r="G106">
            <v>154.55000000000001</v>
          </cell>
          <cell r="H106">
            <v>0</v>
          </cell>
          <cell r="I106">
            <v>0</v>
          </cell>
          <cell r="J106">
            <v>194.27</v>
          </cell>
          <cell r="K106">
            <v>-194</v>
          </cell>
          <cell r="L106">
            <v>-204.55</v>
          </cell>
          <cell r="M106">
            <v>-277.3</v>
          </cell>
          <cell r="N106">
            <v>276.04000000000002</v>
          </cell>
          <cell r="O106">
            <v>0</v>
          </cell>
          <cell r="P106">
            <v>-353.5</v>
          </cell>
          <cell r="Q106">
            <v>-354.49</v>
          </cell>
        </row>
        <row r="107">
          <cell r="B107" t="str">
            <v>Settlements</v>
          </cell>
          <cell r="E107">
            <v>0</v>
          </cell>
          <cell r="F107">
            <v>50</v>
          </cell>
          <cell r="G107">
            <v>154.55000000000001</v>
          </cell>
          <cell r="H107">
            <v>0</v>
          </cell>
          <cell r="I107">
            <v>0</v>
          </cell>
          <cell r="J107">
            <v>194.27</v>
          </cell>
          <cell r="K107">
            <v>-194</v>
          </cell>
          <cell r="L107">
            <v>-204.55</v>
          </cell>
          <cell r="M107">
            <v>-277.3</v>
          </cell>
          <cell r="N107">
            <v>276.04000000000002</v>
          </cell>
          <cell r="O107">
            <v>0</v>
          </cell>
          <cell r="P107">
            <v>-353.5</v>
          </cell>
          <cell r="Q107">
            <v>-354.49</v>
          </cell>
        </row>
        <row r="108">
          <cell r="B108" t="str">
            <v>TOTAL SETTLEMENTS</v>
          </cell>
          <cell r="E108">
            <v>0</v>
          </cell>
          <cell r="F108">
            <v>50</v>
          </cell>
          <cell r="G108">
            <v>154.55000000000001</v>
          </cell>
          <cell r="H108">
            <v>0</v>
          </cell>
          <cell r="I108">
            <v>0</v>
          </cell>
          <cell r="J108">
            <v>194.27</v>
          </cell>
          <cell r="K108">
            <v>-194</v>
          </cell>
          <cell r="L108">
            <v>-204.55</v>
          </cell>
          <cell r="M108">
            <v>-277.3</v>
          </cell>
          <cell r="N108">
            <v>276.04000000000002</v>
          </cell>
          <cell r="O108">
            <v>0</v>
          </cell>
          <cell r="P108">
            <v>-353.5</v>
          </cell>
          <cell r="Q108">
            <v>-354.49</v>
          </cell>
        </row>
        <row r="110">
          <cell r="B110" t="str">
            <v>NETT INCOME</v>
          </cell>
          <cell r="E110">
            <v>121968.98999999999</v>
          </cell>
          <cell r="F110">
            <v>173584.31999999998</v>
          </cell>
          <cell r="G110">
            <v>118924.42000000003</v>
          </cell>
          <cell r="H110">
            <v>131443.36000000002</v>
          </cell>
          <cell r="I110">
            <v>140534.84999999998</v>
          </cell>
          <cell r="J110">
            <v>397718.57</v>
          </cell>
          <cell r="K110">
            <v>357042.65000000008</v>
          </cell>
          <cell r="L110">
            <v>394146.45</v>
          </cell>
          <cell r="M110">
            <v>321371.50000000006</v>
          </cell>
          <cell r="N110">
            <v>327786.77</v>
          </cell>
          <cell r="O110">
            <v>388487.99000000005</v>
          </cell>
          <cell r="P110">
            <v>317345.83999999997</v>
          </cell>
          <cell r="Q110">
            <v>3190355.71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ambou Breakdown"/>
      <sheetName val="FNB Breakdown"/>
      <sheetName val="branchtable"/>
      <sheetName val="23 May"/>
      <sheetName val="24 May"/>
      <sheetName val="25 May"/>
      <sheetName val="27 May"/>
      <sheetName val="28 May"/>
      <sheetName val="29 May"/>
      <sheetName val="30 May"/>
      <sheetName val="31 May"/>
      <sheetName val="01 Jun"/>
      <sheetName val="03 Jun"/>
      <sheetName val="04 Jun"/>
    </sheetNames>
    <sheetDataSet>
      <sheetData sheetId="0"/>
      <sheetData sheetId="1"/>
      <sheetData sheetId="2"/>
      <sheetData sheetId="3" refreshError="1">
        <row r="1">
          <cell r="D1" t="str">
            <v>Number</v>
          </cell>
          <cell r="E1" t="str">
            <v>Value</v>
          </cell>
        </row>
        <row r="2">
          <cell r="C2">
            <v>4</v>
          </cell>
          <cell r="D2">
            <v>1</v>
          </cell>
          <cell r="E2">
            <v>9724.1299999999992</v>
          </cell>
        </row>
        <row r="3">
          <cell r="C3">
            <v>5</v>
          </cell>
          <cell r="D3">
            <v>10</v>
          </cell>
          <cell r="E3">
            <v>274264.94</v>
          </cell>
        </row>
        <row r="4">
          <cell r="C4">
            <v>11</v>
          </cell>
          <cell r="D4">
            <v>1</v>
          </cell>
          <cell r="E4">
            <v>11327.51</v>
          </cell>
        </row>
        <row r="5">
          <cell r="C5">
            <v>15</v>
          </cell>
          <cell r="D5">
            <v>2</v>
          </cell>
          <cell r="E5">
            <v>127977.11</v>
          </cell>
        </row>
        <row r="6">
          <cell r="C6">
            <v>22</v>
          </cell>
          <cell r="D6">
            <v>38</v>
          </cell>
          <cell r="E6">
            <v>2145130.13</v>
          </cell>
        </row>
        <row r="7">
          <cell r="C7">
            <v>27</v>
          </cell>
          <cell r="D7">
            <v>1</v>
          </cell>
          <cell r="E7">
            <v>10699</v>
          </cell>
        </row>
        <row r="8">
          <cell r="C8">
            <v>30</v>
          </cell>
          <cell r="D8">
            <v>1</v>
          </cell>
          <cell r="E8">
            <v>19000</v>
          </cell>
        </row>
        <row r="9">
          <cell r="C9">
            <v>40</v>
          </cell>
          <cell r="D9">
            <v>1</v>
          </cell>
          <cell r="E9">
            <v>201145.21</v>
          </cell>
        </row>
        <row r="10">
          <cell r="C10">
            <v>41</v>
          </cell>
          <cell r="D10">
            <v>1</v>
          </cell>
          <cell r="E10">
            <v>22451.24</v>
          </cell>
        </row>
        <row r="11">
          <cell r="C11">
            <v>54</v>
          </cell>
          <cell r="D11">
            <v>28</v>
          </cell>
          <cell r="E11">
            <v>1368749.58</v>
          </cell>
        </row>
        <row r="12">
          <cell r="C12">
            <v>59</v>
          </cell>
          <cell r="D12">
            <v>1</v>
          </cell>
          <cell r="E12">
            <v>10602.35</v>
          </cell>
        </row>
        <row r="13">
          <cell r="C13">
            <v>81</v>
          </cell>
          <cell r="D13">
            <v>14</v>
          </cell>
          <cell r="E13">
            <v>562020.80000000005</v>
          </cell>
        </row>
        <row r="14">
          <cell r="C14">
            <v>84</v>
          </cell>
          <cell r="D14">
            <v>1</v>
          </cell>
          <cell r="E14">
            <v>117712.16</v>
          </cell>
        </row>
        <row r="15">
          <cell r="C15">
            <v>85</v>
          </cell>
          <cell r="D15">
            <v>11</v>
          </cell>
          <cell r="E15">
            <v>727216.91</v>
          </cell>
        </row>
        <row r="16">
          <cell r="C16">
            <v>95</v>
          </cell>
          <cell r="D16">
            <v>1</v>
          </cell>
          <cell r="E16">
            <v>14838</v>
          </cell>
        </row>
        <row r="17">
          <cell r="C17">
            <v>100</v>
          </cell>
          <cell r="D17">
            <v>4</v>
          </cell>
          <cell r="E17">
            <v>130314.81</v>
          </cell>
        </row>
        <row r="18">
          <cell r="C18">
            <v>103</v>
          </cell>
          <cell r="D18">
            <v>10</v>
          </cell>
          <cell r="E18">
            <v>359016.84</v>
          </cell>
        </row>
        <row r="19">
          <cell r="C19">
            <v>104</v>
          </cell>
          <cell r="D19">
            <v>1</v>
          </cell>
          <cell r="E19">
            <v>10463.23</v>
          </cell>
        </row>
        <row r="20">
          <cell r="C20">
            <v>106</v>
          </cell>
          <cell r="D20">
            <v>3</v>
          </cell>
          <cell r="E20">
            <v>477160.3</v>
          </cell>
        </row>
        <row r="21">
          <cell r="C21">
            <v>108</v>
          </cell>
          <cell r="D21">
            <v>1</v>
          </cell>
          <cell r="E21">
            <v>201205.48</v>
          </cell>
        </row>
        <row r="22">
          <cell r="C22">
            <v>110</v>
          </cell>
          <cell r="D22">
            <v>17</v>
          </cell>
          <cell r="E22">
            <v>1889226.94</v>
          </cell>
        </row>
        <row r="23">
          <cell r="C23">
            <v>118</v>
          </cell>
          <cell r="D23">
            <v>1</v>
          </cell>
          <cell r="E23">
            <v>500000</v>
          </cell>
        </row>
        <row r="24">
          <cell r="C24">
            <v>121</v>
          </cell>
          <cell r="D24">
            <v>1</v>
          </cell>
          <cell r="E24">
            <v>5054.26</v>
          </cell>
        </row>
        <row r="25">
          <cell r="C25">
            <v>137</v>
          </cell>
          <cell r="D25">
            <v>2</v>
          </cell>
          <cell r="E25">
            <v>21128.55</v>
          </cell>
        </row>
        <row r="26">
          <cell r="C26">
            <v>142</v>
          </cell>
          <cell r="D26">
            <v>59</v>
          </cell>
          <cell r="E26">
            <v>1801290.2</v>
          </cell>
        </row>
        <row r="27">
          <cell r="C27">
            <v>144</v>
          </cell>
          <cell r="D27">
            <v>32</v>
          </cell>
          <cell r="E27">
            <v>2178570.1</v>
          </cell>
        </row>
        <row r="28">
          <cell r="C28">
            <v>145</v>
          </cell>
          <cell r="D28">
            <v>1</v>
          </cell>
          <cell r="E28">
            <v>22937.7</v>
          </cell>
        </row>
        <row r="29">
          <cell r="C29">
            <v>146</v>
          </cell>
          <cell r="D29">
            <v>16</v>
          </cell>
          <cell r="E29">
            <v>608619.88</v>
          </cell>
        </row>
        <row r="30">
          <cell r="C30">
            <v>171</v>
          </cell>
          <cell r="D30">
            <v>26</v>
          </cell>
          <cell r="E30">
            <v>832934.23</v>
          </cell>
        </row>
        <row r="31">
          <cell r="C31">
            <v>176</v>
          </cell>
          <cell r="D31">
            <v>1</v>
          </cell>
          <cell r="E31">
            <v>8624.27</v>
          </cell>
        </row>
        <row r="32">
          <cell r="C32">
            <v>181</v>
          </cell>
          <cell r="D32">
            <v>3</v>
          </cell>
          <cell r="E32">
            <v>402938.58</v>
          </cell>
        </row>
        <row r="33">
          <cell r="C33">
            <v>182</v>
          </cell>
          <cell r="D33">
            <v>1</v>
          </cell>
          <cell r="E33">
            <v>3550.74</v>
          </cell>
        </row>
        <row r="34">
          <cell r="C34">
            <v>212</v>
          </cell>
          <cell r="D34">
            <v>3</v>
          </cell>
          <cell r="E34">
            <v>146563.09</v>
          </cell>
        </row>
        <row r="35">
          <cell r="C35">
            <v>213</v>
          </cell>
          <cell r="D35">
            <v>1</v>
          </cell>
          <cell r="E35">
            <v>18656.45</v>
          </cell>
        </row>
        <row r="36">
          <cell r="C36">
            <v>216</v>
          </cell>
          <cell r="D36">
            <v>10</v>
          </cell>
          <cell r="E36">
            <v>310329.78999999998</v>
          </cell>
        </row>
        <row r="37">
          <cell r="C37">
            <v>229</v>
          </cell>
          <cell r="D37">
            <v>7</v>
          </cell>
          <cell r="E37">
            <v>631906.51</v>
          </cell>
        </row>
        <row r="38">
          <cell r="C38">
            <v>231</v>
          </cell>
          <cell r="D38">
            <v>2</v>
          </cell>
          <cell r="E38">
            <v>18215.88</v>
          </cell>
        </row>
        <row r="39">
          <cell r="C39">
            <v>247</v>
          </cell>
          <cell r="D39">
            <v>10</v>
          </cell>
          <cell r="E39">
            <v>612934.61</v>
          </cell>
        </row>
        <row r="40">
          <cell r="C40">
            <v>263</v>
          </cell>
          <cell r="D40">
            <v>5</v>
          </cell>
          <cell r="E40">
            <v>2115617.7999999998</v>
          </cell>
        </row>
        <row r="41">
          <cell r="C41">
            <v>268</v>
          </cell>
          <cell r="D41">
            <v>7</v>
          </cell>
          <cell r="E41">
            <v>200789.3</v>
          </cell>
        </row>
        <row r="42">
          <cell r="C42">
            <v>276</v>
          </cell>
          <cell r="D42">
            <v>13</v>
          </cell>
          <cell r="E42">
            <v>958597.64</v>
          </cell>
        </row>
        <row r="43">
          <cell r="C43">
            <v>284</v>
          </cell>
          <cell r="D43">
            <v>1</v>
          </cell>
          <cell r="E43">
            <v>6374.47</v>
          </cell>
        </row>
        <row r="44">
          <cell r="C44">
            <v>303</v>
          </cell>
          <cell r="D44">
            <v>15</v>
          </cell>
          <cell r="E44">
            <v>1123422.2</v>
          </cell>
        </row>
        <row r="45">
          <cell r="C45">
            <v>305</v>
          </cell>
          <cell r="D45">
            <v>1</v>
          </cell>
          <cell r="E45">
            <v>30000</v>
          </cell>
        </row>
        <row r="46">
          <cell r="C46">
            <v>308</v>
          </cell>
          <cell r="D46">
            <v>34</v>
          </cell>
          <cell r="E46">
            <v>1723974.57</v>
          </cell>
        </row>
        <row r="47">
          <cell r="C47">
            <v>323</v>
          </cell>
          <cell r="D47">
            <v>21</v>
          </cell>
          <cell r="E47">
            <v>1040571.55</v>
          </cell>
        </row>
        <row r="48">
          <cell r="C48">
            <v>325</v>
          </cell>
          <cell r="D48">
            <v>3</v>
          </cell>
          <cell r="E48">
            <v>1072720.02</v>
          </cell>
        </row>
        <row r="49">
          <cell r="C49">
            <v>326</v>
          </cell>
          <cell r="D49">
            <v>4</v>
          </cell>
          <cell r="E49">
            <v>36453.96</v>
          </cell>
        </row>
        <row r="50">
          <cell r="C50">
            <v>342</v>
          </cell>
          <cell r="D50">
            <v>1</v>
          </cell>
          <cell r="E50">
            <v>334620.01</v>
          </cell>
        </row>
        <row r="51">
          <cell r="C51">
            <v>343</v>
          </cell>
          <cell r="D51">
            <v>51</v>
          </cell>
          <cell r="E51">
            <v>2133074.15</v>
          </cell>
        </row>
        <row r="52">
          <cell r="C52">
            <v>350</v>
          </cell>
          <cell r="D52">
            <v>5</v>
          </cell>
          <cell r="E52">
            <v>501666.57</v>
          </cell>
        </row>
        <row r="53">
          <cell r="C53">
            <v>358</v>
          </cell>
          <cell r="D53">
            <v>1</v>
          </cell>
          <cell r="E53">
            <v>48116.13</v>
          </cell>
        </row>
        <row r="54">
          <cell r="C54">
            <v>360</v>
          </cell>
          <cell r="D54">
            <v>1</v>
          </cell>
          <cell r="E54">
            <v>8500</v>
          </cell>
        </row>
        <row r="55">
          <cell r="C55">
            <v>275</v>
          </cell>
          <cell r="D55">
            <v>7</v>
          </cell>
          <cell r="E55">
            <v>214824.52</v>
          </cell>
        </row>
        <row r="56">
          <cell r="C56">
            <v>393</v>
          </cell>
          <cell r="D56">
            <v>1</v>
          </cell>
          <cell r="E56">
            <v>15470.82</v>
          </cell>
        </row>
        <row r="57">
          <cell r="C57">
            <v>397</v>
          </cell>
          <cell r="D57">
            <v>2</v>
          </cell>
          <cell r="E57">
            <v>71344.600000000006</v>
          </cell>
        </row>
        <row r="58">
          <cell r="C58">
            <v>402</v>
          </cell>
          <cell r="D58">
            <v>27</v>
          </cell>
          <cell r="E58">
            <v>3061069.35</v>
          </cell>
        </row>
        <row r="59">
          <cell r="C59">
            <v>414</v>
          </cell>
          <cell r="D59">
            <v>17</v>
          </cell>
          <cell r="E59">
            <v>2782387.88</v>
          </cell>
        </row>
        <row r="60">
          <cell r="C60">
            <v>423</v>
          </cell>
          <cell r="D60">
            <v>10</v>
          </cell>
          <cell r="E60">
            <v>467157.72</v>
          </cell>
        </row>
        <row r="61">
          <cell r="C61">
            <v>427</v>
          </cell>
          <cell r="D61">
            <v>1</v>
          </cell>
          <cell r="E61">
            <v>25150.68</v>
          </cell>
        </row>
        <row r="62">
          <cell r="C62">
            <v>428</v>
          </cell>
          <cell r="D62">
            <v>1</v>
          </cell>
          <cell r="E62">
            <v>28259.97</v>
          </cell>
        </row>
        <row r="63">
          <cell r="C63">
            <v>430</v>
          </cell>
          <cell r="D63">
            <v>2</v>
          </cell>
          <cell r="E63">
            <v>50452.05</v>
          </cell>
        </row>
        <row r="64">
          <cell r="C64">
            <v>433</v>
          </cell>
          <cell r="D64">
            <v>28</v>
          </cell>
          <cell r="E64">
            <v>592634.49</v>
          </cell>
        </row>
        <row r="65">
          <cell r="C65">
            <v>436</v>
          </cell>
          <cell r="D65">
            <v>1</v>
          </cell>
          <cell r="E65">
            <v>67806.22</v>
          </cell>
        </row>
        <row r="66">
          <cell r="C66">
            <v>483</v>
          </cell>
          <cell r="D66">
            <v>1</v>
          </cell>
          <cell r="E66">
            <v>427.88</v>
          </cell>
        </row>
        <row r="67">
          <cell r="C67">
            <v>490</v>
          </cell>
          <cell r="D67">
            <v>1</v>
          </cell>
          <cell r="E67">
            <v>61332.39</v>
          </cell>
        </row>
        <row r="68">
          <cell r="C68">
            <v>507</v>
          </cell>
          <cell r="D68">
            <v>12</v>
          </cell>
          <cell r="E68">
            <v>852904.92</v>
          </cell>
        </row>
        <row r="69">
          <cell r="C69">
            <v>512</v>
          </cell>
          <cell r="D69">
            <v>8</v>
          </cell>
          <cell r="E69">
            <v>175062.16</v>
          </cell>
        </row>
        <row r="70">
          <cell r="C70">
            <v>513</v>
          </cell>
          <cell r="D70">
            <v>2</v>
          </cell>
          <cell r="E70">
            <v>30195.71</v>
          </cell>
        </row>
        <row r="71">
          <cell r="C71">
            <v>515</v>
          </cell>
          <cell r="D71">
            <v>6</v>
          </cell>
          <cell r="E71">
            <v>8500000.0999999996</v>
          </cell>
        </row>
        <row r="72">
          <cell r="C72">
            <v>563</v>
          </cell>
          <cell r="D72">
            <v>5</v>
          </cell>
          <cell r="E72">
            <v>128660.12</v>
          </cell>
        </row>
        <row r="73">
          <cell r="C73">
            <v>587</v>
          </cell>
          <cell r="D73">
            <v>46</v>
          </cell>
          <cell r="E73">
            <v>1762237.87</v>
          </cell>
        </row>
        <row r="74">
          <cell r="C74">
            <v>628</v>
          </cell>
          <cell r="D74">
            <v>1</v>
          </cell>
          <cell r="E74">
            <v>17000</v>
          </cell>
        </row>
        <row r="75">
          <cell r="C75">
            <v>629</v>
          </cell>
          <cell r="D75">
            <v>12</v>
          </cell>
          <cell r="E75">
            <v>285410.48</v>
          </cell>
        </row>
        <row r="76">
          <cell r="C76">
            <v>631</v>
          </cell>
          <cell r="D76">
            <v>4</v>
          </cell>
          <cell r="E76">
            <v>141144.03</v>
          </cell>
        </row>
        <row r="77">
          <cell r="C77">
            <v>638</v>
          </cell>
          <cell r="D77">
            <v>1</v>
          </cell>
          <cell r="E77">
            <v>68468.03</v>
          </cell>
        </row>
        <row r="78">
          <cell r="C78">
            <v>639</v>
          </cell>
          <cell r="D78">
            <v>1</v>
          </cell>
          <cell r="E78">
            <v>119785.38</v>
          </cell>
        </row>
        <row r="79">
          <cell r="C79">
            <v>648</v>
          </cell>
          <cell r="D79">
            <v>1</v>
          </cell>
          <cell r="E79">
            <v>17065.18</v>
          </cell>
        </row>
        <row r="80">
          <cell r="C80">
            <v>669</v>
          </cell>
          <cell r="D80">
            <v>25</v>
          </cell>
          <cell r="E80">
            <v>796562.61</v>
          </cell>
        </row>
        <row r="81">
          <cell r="C81">
            <v>671</v>
          </cell>
          <cell r="D81">
            <v>20</v>
          </cell>
          <cell r="E81">
            <v>634357.54</v>
          </cell>
        </row>
        <row r="82">
          <cell r="C82">
            <v>677</v>
          </cell>
          <cell r="D82">
            <v>1</v>
          </cell>
          <cell r="E82">
            <v>12000</v>
          </cell>
        </row>
        <row r="83">
          <cell r="C83">
            <v>689</v>
          </cell>
          <cell r="D83">
            <v>1</v>
          </cell>
          <cell r="E83">
            <v>500</v>
          </cell>
        </row>
        <row r="84">
          <cell r="C84">
            <v>693</v>
          </cell>
          <cell r="D84">
            <v>3</v>
          </cell>
          <cell r="E84">
            <v>68989.2</v>
          </cell>
        </row>
        <row r="85">
          <cell r="C85">
            <v>756</v>
          </cell>
          <cell r="D85">
            <v>2</v>
          </cell>
          <cell r="E85">
            <v>452712.33</v>
          </cell>
        </row>
        <row r="86">
          <cell r="C86">
            <v>765</v>
          </cell>
          <cell r="D86">
            <v>1</v>
          </cell>
          <cell r="E86">
            <v>70000</v>
          </cell>
        </row>
        <row r="87">
          <cell r="C87">
            <v>832</v>
          </cell>
          <cell r="D87">
            <v>2</v>
          </cell>
          <cell r="E87">
            <v>68056.149999999994</v>
          </cell>
        </row>
        <row r="88">
          <cell r="C88">
            <v>838</v>
          </cell>
          <cell r="D88">
            <v>27</v>
          </cell>
          <cell r="E88">
            <v>1148544.02</v>
          </cell>
        </row>
        <row r="89">
          <cell r="C89">
            <v>840</v>
          </cell>
          <cell r="D89">
            <v>1</v>
          </cell>
          <cell r="E89">
            <v>138.80000000000001</v>
          </cell>
        </row>
        <row r="90">
          <cell r="C90">
            <v>851</v>
          </cell>
          <cell r="D90">
            <v>18</v>
          </cell>
          <cell r="E90">
            <v>358879.83</v>
          </cell>
        </row>
        <row r="91">
          <cell r="C91">
            <v>875</v>
          </cell>
          <cell r="D91">
            <v>12</v>
          </cell>
          <cell r="E91">
            <v>2084882.56</v>
          </cell>
        </row>
        <row r="92">
          <cell r="C92">
            <v>888</v>
          </cell>
          <cell r="D92">
            <v>1</v>
          </cell>
          <cell r="E92">
            <v>20787.41</v>
          </cell>
        </row>
        <row r="93">
          <cell r="C93">
            <v>923</v>
          </cell>
          <cell r="D93">
            <v>14</v>
          </cell>
          <cell r="E93">
            <v>436691.07</v>
          </cell>
        </row>
        <row r="94">
          <cell r="C94">
            <v>941</v>
          </cell>
          <cell r="D94">
            <v>3</v>
          </cell>
          <cell r="E94">
            <v>82631.520000000004</v>
          </cell>
        </row>
        <row r="95">
          <cell r="C95">
            <v>993</v>
          </cell>
          <cell r="D95">
            <v>1</v>
          </cell>
          <cell r="E95">
            <v>145285.51</v>
          </cell>
        </row>
        <row r="96">
          <cell r="C96">
            <v>994</v>
          </cell>
          <cell r="D96">
            <v>2</v>
          </cell>
          <cell r="E96">
            <v>76059.55</v>
          </cell>
        </row>
        <row r="98">
          <cell r="D98">
            <v>819</v>
          </cell>
          <cell r="E98">
            <v>54142330.529999994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start"/>
      <sheetName val="INDEX"/>
      <sheetName val="Error"/>
      <sheetName val="sch1"/>
      <sheetName val="sch2"/>
      <sheetName val="sch3"/>
      <sheetName val="sch4"/>
      <sheetName val="sch5"/>
      <sheetName val="sch5a"/>
      <sheetName val="sch5b"/>
      <sheetName val="sch6"/>
      <sheetName val="sch6a"/>
      <sheetName val="sch7"/>
      <sheetName val="sch7a"/>
      <sheetName val="sch8"/>
      <sheetName val="sch8a"/>
      <sheetName val="sch9"/>
      <sheetName val="sch9a"/>
      <sheetName val="sch10"/>
      <sheetName val="sch11"/>
      <sheetName val="sch12"/>
      <sheetName val="sch13"/>
      <sheetName val="sch14"/>
      <sheetName val="sch15"/>
      <sheetName val="sch15a"/>
      <sheetName val="sch16"/>
      <sheetName val="sch16a"/>
      <sheetName val="sch16b"/>
      <sheetName val="sch17"/>
      <sheetName val="sch17c"/>
      <sheetName val="SCH18"/>
      <sheetName val="SCH18a"/>
      <sheetName val="SCH19"/>
      <sheetName val="SCH20"/>
      <sheetName val="SCH21"/>
      <sheetName val="SCH22"/>
      <sheetName val="SCH22a"/>
      <sheetName val="SCH22b"/>
      <sheetName val="SCH22c"/>
      <sheetName val="SCH22d"/>
      <sheetName val="SCH22e"/>
      <sheetName val="SCH23"/>
      <sheetName val="SCH23a"/>
      <sheetName val="SCH23b"/>
      <sheetName val="SCH23c"/>
      <sheetName val="SCH23d"/>
      <sheetName val="SCH23e"/>
      <sheetName val="SCH24"/>
      <sheetName val="SCH25"/>
      <sheetName val="SCH26"/>
      <sheetName val="SCH27"/>
      <sheetName val="SCH28"/>
      <sheetName val="SCH29"/>
      <sheetName val="SCH30"/>
      <sheetName val="SCH31"/>
      <sheetName val="SCH31a"/>
      <sheetName val="SCH32"/>
      <sheetName val="SCH32a"/>
      <sheetName val="SCH33"/>
      <sheetName val="SCH33a"/>
      <sheetName val="SCH33b"/>
      <sheetName val="SCH34"/>
      <sheetName val="SCH35"/>
      <sheetName val="SCH36"/>
      <sheetName val="SCH36a"/>
      <sheetName val="SCH37"/>
      <sheetName val="SCH37b"/>
      <sheetName val="SCH38"/>
      <sheetName val="SCH39"/>
      <sheetName val="SCH40"/>
      <sheetName val="SCH41"/>
      <sheetName val="SCH41a"/>
      <sheetName val="SCH42"/>
      <sheetName val="SCH42a"/>
      <sheetName val="SCH44"/>
      <sheetName val="SCH44a"/>
      <sheetName val="SCH45"/>
      <sheetName val="SCH46"/>
      <sheetName val="SCH47"/>
      <sheetName val="SCH47a"/>
      <sheetName val="SCH47b"/>
      <sheetName val="SCH47c"/>
      <sheetName val="SCH48"/>
      <sheetName val="SCH48a"/>
      <sheetName val="SCH49a"/>
      <sheetName val="SCH49b"/>
      <sheetName val="SCH50a"/>
      <sheetName val="SCH50b"/>
      <sheetName val="SCH51a"/>
      <sheetName val="SCH51b"/>
      <sheetName val="SCH52"/>
      <sheetName val="SCH53"/>
      <sheetName val="sch54"/>
      <sheetName val="Note for DI's"/>
      <sheetName val="DI 401"/>
      <sheetName val="DI 520"/>
      <sheetName val="Companies"/>
      <sheetName val="Industry sectors"/>
    </sheetNames>
    <sheetDataSet>
      <sheetData sheetId="0" refreshError="1"/>
      <sheetData sheetId="1" refreshError="1">
        <row r="5">
          <cell r="B5" t="str">
            <v>test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tax"/>
      <sheetName val="Deferred tax"/>
      <sheetName val="Fixed Assets"/>
      <sheetName val="Consolidation"/>
      <sheetName val="ConsolidationJNLS"/>
      <sheetName val="Exchange Rates"/>
      <sheetName val="Proofs"/>
      <sheetName val="FRB Issues"/>
      <sheetName val="Summary"/>
      <sheetName val="Summary (2)"/>
      <sheetName val="Split for Darrel"/>
      <sheetName val="Inc Stat Comp"/>
      <sheetName val="Bal Comp"/>
      <sheetName val="351  Comp"/>
      <sheetName val="Inc Stat Month"/>
      <sheetName val="Bal Month"/>
      <sheetName val="351  Month"/>
      <sheetName val="A"/>
      <sheetName val="Current_tax"/>
      <sheetName val="Deferred_tax"/>
      <sheetName val="Fixed_Assets"/>
      <sheetName val="Exchange_Rates"/>
      <sheetName val="FRB_Issues"/>
      <sheetName val="Summary_(2)"/>
      <sheetName val="Split_for_Darrel"/>
      <sheetName val="Inc_Stat_Comp"/>
      <sheetName val="Bal_Comp"/>
      <sheetName val="351__Comp"/>
      <sheetName val="Inc_Stat_Month"/>
      <sheetName val="Bal_Month"/>
      <sheetName val="351__Month"/>
      <sheetName val="MARGIN"/>
      <sheetName val="Home"/>
      <sheetName val="empty Con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age"/>
      <sheetName val="INDEX"/>
      <sheetName val="DEF_NO"/>
      <sheetName val="1.1"/>
      <sheetName val="1.2"/>
      <sheetName val="1.3_NO"/>
      <sheetName val="2.1"/>
      <sheetName val="2.2"/>
      <sheetName val="2.3"/>
      <sheetName val="2.4"/>
      <sheetName val="Data"/>
      <sheetName val="3.0_NO"/>
      <sheetName val="3.1"/>
      <sheetName val="3.3"/>
      <sheetName val="3.4"/>
      <sheetName val="3.5"/>
      <sheetName val="3.6"/>
      <sheetName val="3.7"/>
      <sheetName val="3.8"/>
      <sheetName val="3.9"/>
      <sheetName val="3.10"/>
      <sheetName val="3.11.1"/>
      <sheetName val="3.11.2"/>
      <sheetName val="3.11.3"/>
      <sheetName val="3.12"/>
      <sheetName val="3.13"/>
      <sheetName val="4.1"/>
      <sheetName val="4.2"/>
      <sheetName val="4.3"/>
      <sheetName val="4.4"/>
      <sheetName val="4.5"/>
      <sheetName val="4.6"/>
      <sheetName val="Income Statement"/>
      <sheetName val="Balance Sheet"/>
      <sheetName val="Cash flow"/>
      <sheetName val="notes"/>
      <sheetName val="4.17"/>
      <sheetName val="5"/>
      <sheetName val="Mercantile Group"/>
      <sheetName val="7.1_NO"/>
      <sheetName val="mbl_NO"/>
      <sheetName val="capex_NO"/>
      <sheetName val="Sheet1_NO"/>
      <sheetName val="AccPol (no)"/>
      <sheetName val="AccPol 2 (no)"/>
      <sheetName val="AccPol 3 (non)"/>
      <sheetName val="Audit report"/>
      <sheetName val="IS"/>
      <sheetName val="BS"/>
      <sheetName val="Sheet3"/>
    </sheetNames>
    <sheetDataSet>
      <sheetData sheetId="0" refreshError="1">
        <row r="22">
          <cell r="A22">
            <v>36280</v>
          </cell>
          <cell r="B22">
            <v>36280</v>
          </cell>
          <cell r="C22">
            <v>30</v>
          </cell>
          <cell r="D22">
            <v>1</v>
          </cell>
        </row>
        <row r="23">
          <cell r="A23">
            <v>36311</v>
          </cell>
          <cell r="B23">
            <v>36311</v>
          </cell>
          <cell r="C23">
            <v>31</v>
          </cell>
          <cell r="D23">
            <v>2</v>
          </cell>
        </row>
        <row r="24">
          <cell r="A24">
            <v>36341</v>
          </cell>
          <cell r="B24">
            <v>36341</v>
          </cell>
          <cell r="C24">
            <v>30</v>
          </cell>
          <cell r="D24">
            <v>3</v>
          </cell>
        </row>
        <row r="25">
          <cell r="A25">
            <v>36372</v>
          </cell>
          <cell r="B25">
            <v>36372</v>
          </cell>
          <cell r="C25">
            <v>31</v>
          </cell>
          <cell r="D25">
            <v>4</v>
          </cell>
        </row>
        <row r="26">
          <cell r="A26">
            <v>36403</v>
          </cell>
          <cell r="B26">
            <v>36403</v>
          </cell>
          <cell r="C26">
            <v>31</v>
          </cell>
          <cell r="D26">
            <v>5</v>
          </cell>
        </row>
        <row r="27">
          <cell r="A27">
            <v>36433</v>
          </cell>
          <cell r="B27">
            <v>36433</v>
          </cell>
          <cell r="C27">
            <v>30</v>
          </cell>
          <cell r="D27">
            <v>6</v>
          </cell>
        </row>
        <row r="28">
          <cell r="A28">
            <v>36464</v>
          </cell>
          <cell r="B28">
            <v>36464</v>
          </cell>
          <cell r="C28">
            <v>31</v>
          </cell>
          <cell r="D28">
            <v>7</v>
          </cell>
        </row>
        <row r="29">
          <cell r="A29">
            <v>36494</v>
          </cell>
          <cell r="B29">
            <v>36494</v>
          </cell>
          <cell r="C29">
            <v>30</v>
          </cell>
          <cell r="D29">
            <v>8</v>
          </cell>
        </row>
        <row r="30">
          <cell r="A30">
            <v>36525</v>
          </cell>
          <cell r="B30">
            <v>36525</v>
          </cell>
          <cell r="C30">
            <v>31</v>
          </cell>
          <cell r="D30">
            <v>9</v>
          </cell>
        </row>
        <row r="31">
          <cell r="A31">
            <v>36556</v>
          </cell>
          <cell r="B31">
            <v>36556</v>
          </cell>
          <cell r="C31">
            <v>31</v>
          </cell>
          <cell r="D31">
            <v>10</v>
          </cell>
        </row>
        <row r="32">
          <cell r="A32">
            <v>36585</v>
          </cell>
          <cell r="B32">
            <v>36585</v>
          </cell>
          <cell r="C32">
            <v>29</v>
          </cell>
          <cell r="D32">
            <v>11</v>
          </cell>
        </row>
        <row r="33">
          <cell r="A33">
            <v>36616</v>
          </cell>
          <cell r="B33">
            <v>36616</v>
          </cell>
          <cell r="C33">
            <v>31</v>
          </cell>
          <cell r="D33">
            <v>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">
          <cell r="A1" t="str">
            <v xml:space="preserve">NOTES TO THE FINANCIAL STATEMENTS </v>
          </cell>
        </row>
        <row r="2">
          <cell r="H2" t="str">
            <v>YTD</v>
          </cell>
          <cell r="I2" t="str">
            <v>YTD</v>
          </cell>
          <cell r="L2" t="str">
            <v>Month</v>
          </cell>
          <cell r="M2" t="str">
            <v>Month</v>
          </cell>
          <cell r="N2" t="str">
            <v>Previous Mth</v>
          </cell>
          <cell r="O2" t="str">
            <v>Prior Yr YTD</v>
          </cell>
          <cell r="P2" t="str">
            <v>Prior Yr Mth</v>
          </cell>
        </row>
        <row r="3">
          <cell r="H3" t="str">
            <v>ACTUAL</v>
          </cell>
          <cell r="I3" t="str">
            <v>BUDGET</v>
          </cell>
          <cell r="K3" t="str">
            <v>AFS</v>
          </cell>
          <cell r="L3" t="str">
            <v>ACTUAL</v>
          </cell>
          <cell r="M3" t="str">
            <v>BUDGET</v>
          </cell>
          <cell r="N3" t="str">
            <v>ACTUAL</v>
          </cell>
          <cell r="O3" t="str">
            <v>ACTUAL</v>
          </cell>
          <cell r="P3" t="str">
            <v>ACTUAL</v>
          </cell>
        </row>
        <row r="4">
          <cell r="H4" t="str">
            <v>May</v>
          </cell>
          <cell r="I4" t="str">
            <v>May</v>
          </cell>
          <cell r="K4" t="str">
            <v>March</v>
          </cell>
          <cell r="L4" t="str">
            <v>May</v>
          </cell>
          <cell r="M4" t="str">
            <v>May</v>
          </cell>
          <cell r="N4" t="str">
            <v>March</v>
          </cell>
          <cell r="O4" t="str">
            <v>May</v>
          </cell>
          <cell r="P4" t="str">
            <v>May</v>
          </cell>
        </row>
        <row r="5">
          <cell r="H5">
            <v>1999</v>
          </cell>
          <cell r="I5">
            <v>1999</v>
          </cell>
          <cell r="K5">
            <v>1999</v>
          </cell>
          <cell r="L5">
            <v>1999</v>
          </cell>
          <cell r="M5">
            <v>1999</v>
          </cell>
          <cell r="N5">
            <v>1999</v>
          </cell>
          <cell r="O5">
            <v>1998</v>
          </cell>
          <cell r="P5">
            <v>1998</v>
          </cell>
        </row>
        <row r="6">
          <cell r="A6" t="str">
            <v>2.  OPERATING INCOME AND EXPENDITURE</v>
          </cell>
          <cell r="H6" t="str">
            <v>R'000</v>
          </cell>
          <cell r="I6" t="str">
            <v>R'000</v>
          </cell>
          <cell r="J6" t="str">
            <v>R'001</v>
          </cell>
          <cell r="K6" t="str">
            <v>R'000</v>
          </cell>
          <cell r="L6" t="str">
            <v>R'000</v>
          </cell>
          <cell r="M6" t="str">
            <v>R'000</v>
          </cell>
          <cell r="N6" t="str">
            <v>R'000</v>
          </cell>
          <cell r="O6" t="str">
            <v>R'000</v>
          </cell>
          <cell r="P6" t="str">
            <v>R'000</v>
          </cell>
        </row>
        <row r="8">
          <cell r="A8" t="str">
            <v>2.1  Operating income</v>
          </cell>
        </row>
        <row r="9">
          <cell r="A9" t="str">
            <v>Transaction based income</v>
          </cell>
          <cell r="H9">
            <v>895.16077000000007</v>
          </cell>
          <cell r="I9">
            <v>1225.6328399999998</v>
          </cell>
          <cell r="J9">
            <v>492</v>
          </cell>
          <cell r="K9">
            <v>6639</v>
          </cell>
          <cell r="L9">
            <v>491.75256999999999</v>
          </cell>
          <cell r="M9">
            <v>618.31617999999992</v>
          </cell>
          <cell r="N9">
            <v>1941</v>
          </cell>
          <cell r="O9">
            <v>759.24787000000003</v>
          </cell>
          <cell r="P9">
            <v>226.93445</v>
          </cell>
        </row>
        <row r="10">
          <cell r="A10" t="str">
            <v>Knowledge based fee income</v>
          </cell>
          <cell r="H10">
            <v>2212.7855600000003</v>
          </cell>
          <cell r="I10">
            <v>1969.902</v>
          </cell>
          <cell r="J10">
            <v>1618</v>
          </cell>
          <cell r="K10">
            <v>5982</v>
          </cell>
          <cell r="L10">
            <v>1617.5791200000001</v>
          </cell>
          <cell r="M10">
            <v>985.42100000000005</v>
          </cell>
          <cell r="N10">
            <v>279</v>
          </cell>
          <cell r="O10">
            <v>1043.72847</v>
          </cell>
          <cell r="P10">
            <v>470.36056000000002</v>
          </cell>
        </row>
        <row r="11">
          <cell r="A11" t="str">
            <v>Foreign currency dealing operations</v>
          </cell>
          <cell r="H11">
            <v>2462.1642099999999</v>
          </cell>
          <cell r="I11">
            <v>5213.9939999999997</v>
          </cell>
          <cell r="J11">
            <v>2180</v>
          </cell>
          <cell r="K11">
            <v>17954</v>
          </cell>
          <cell r="L11">
            <v>2180.4213199999999</v>
          </cell>
          <cell r="M11">
            <v>2667.7269999999999</v>
          </cell>
          <cell r="N11">
            <v>1366</v>
          </cell>
          <cell r="O11">
            <v>1390.06097</v>
          </cell>
          <cell r="P11">
            <v>642.64031</v>
          </cell>
        </row>
        <row r="12">
          <cell r="A12" t="str">
            <v>Income from unlisted investments:</v>
          </cell>
        </row>
        <row r="13">
          <cell r="A13" t="str">
            <v xml:space="preserve"> - Dividends</v>
          </cell>
          <cell r="H13">
            <v>9459.9451799999988</v>
          </cell>
          <cell r="I13">
            <v>8265.3712099999993</v>
          </cell>
          <cell r="J13">
            <v>4553</v>
          </cell>
          <cell r="K13">
            <v>24548</v>
          </cell>
          <cell r="L13">
            <v>4553.0276100000001</v>
          </cell>
          <cell r="M13">
            <v>4127.34663</v>
          </cell>
          <cell r="N13">
            <v>7337</v>
          </cell>
          <cell r="O13">
            <v>972.89819999999997</v>
          </cell>
          <cell r="P13">
            <v>491.87352000000004</v>
          </cell>
        </row>
        <row r="14">
          <cell r="A14" t="str">
            <v>-  Other</v>
          </cell>
          <cell r="K14">
            <v>830</v>
          </cell>
          <cell r="N14">
            <v>0</v>
          </cell>
        </row>
        <row r="15">
          <cell r="A15" t="str">
            <v>Commissions, discounts and other income</v>
          </cell>
          <cell r="H15">
            <v>7124.0448099999985</v>
          </cell>
          <cell r="I15">
            <v>10176.453</v>
          </cell>
          <cell r="J15">
            <v>0</v>
          </cell>
          <cell r="K15">
            <v>49555</v>
          </cell>
          <cell r="L15">
            <v>3206.7533400000007</v>
          </cell>
          <cell r="M15">
            <v>5040.0403799999985</v>
          </cell>
          <cell r="N15">
            <v>5238</v>
          </cell>
          <cell r="O15">
            <v>7311.8133400000006</v>
          </cell>
          <cell r="P15">
            <v>3397.1371399999998</v>
          </cell>
        </row>
        <row r="16">
          <cell r="H16">
            <v>22154.100529999996</v>
          </cell>
          <cell r="I16">
            <v>26851.353049999998</v>
          </cell>
          <cell r="J16">
            <v>8843</v>
          </cell>
          <cell r="K16">
            <v>105508</v>
          </cell>
          <cell r="L16">
            <v>12049.533960000002</v>
          </cell>
          <cell r="M16">
            <v>13438.851189999998</v>
          </cell>
          <cell r="N16">
            <v>16161</v>
          </cell>
          <cell r="O16">
            <v>11477.74885</v>
          </cell>
          <cell r="P16">
            <v>5228.9459800000004</v>
          </cell>
        </row>
        <row r="19">
          <cell r="A19" t="str">
            <v>2.2  Operating expenditure</v>
          </cell>
        </row>
        <row r="21">
          <cell r="A21" t="str">
            <v>Auditors' remuneration</v>
          </cell>
        </row>
        <row r="22">
          <cell r="A22" t="str">
            <v>Audit fees</v>
          </cell>
          <cell r="H22">
            <v>175.00766000000002</v>
          </cell>
          <cell r="I22">
            <v>181.05798000000001</v>
          </cell>
          <cell r="J22">
            <v>99</v>
          </cell>
          <cell r="K22">
            <v>904</v>
          </cell>
          <cell r="L22">
            <v>98.73133</v>
          </cell>
          <cell r="M22">
            <v>90.528990000000007</v>
          </cell>
          <cell r="N22">
            <v>99</v>
          </cell>
          <cell r="O22">
            <v>250.22</v>
          </cell>
          <cell r="P22">
            <v>134.953</v>
          </cell>
        </row>
        <row r="24">
          <cell r="A24" t="str">
            <v>Professional fees</v>
          </cell>
        </row>
        <row r="25">
          <cell r="A25" t="str">
            <v>Managerial</v>
          </cell>
          <cell r="H25">
            <v>967.53589999999986</v>
          </cell>
          <cell r="I25">
            <v>729.70942000000002</v>
          </cell>
          <cell r="J25">
            <v>648</v>
          </cell>
          <cell r="K25">
            <v>4800</v>
          </cell>
          <cell r="L25">
            <v>647.96513999999991</v>
          </cell>
          <cell r="M25">
            <v>313.60471000000001</v>
          </cell>
          <cell r="N25">
            <v>577</v>
          </cell>
          <cell r="O25">
            <v>456.35331000000002</v>
          </cell>
          <cell r="P25">
            <v>242.69447</v>
          </cell>
        </row>
        <row r="26">
          <cell r="A26" t="str">
            <v>Technical and other</v>
          </cell>
          <cell r="H26">
            <v>289.58370999999994</v>
          </cell>
          <cell r="I26">
            <v>670.74847999999997</v>
          </cell>
          <cell r="J26">
            <v>131</v>
          </cell>
          <cell r="K26">
            <v>3860</v>
          </cell>
          <cell r="L26">
            <v>131.16324</v>
          </cell>
          <cell r="M26">
            <v>319.97174000000001</v>
          </cell>
          <cell r="N26">
            <v>353</v>
          </cell>
          <cell r="O26">
            <v>416.19521999999995</v>
          </cell>
          <cell r="P26">
            <v>247.02172999999999</v>
          </cell>
        </row>
        <row r="27">
          <cell r="H27">
            <v>1257.1196099999997</v>
          </cell>
          <cell r="I27">
            <v>1400.4578999999999</v>
          </cell>
          <cell r="J27">
            <v>779</v>
          </cell>
          <cell r="K27">
            <v>8660</v>
          </cell>
          <cell r="L27">
            <v>779.12837999999988</v>
          </cell>
          <cell r="M27">
            <v>633.57645000000002</v>
          </cell>
          <cell r="N27">
            <v>930</v>
          </cell>
          <cell r="O27">
            <v>872.54853000000003</v>
          </cell>
          <cell r="P27">
            <v>489.71619999999996</v>
          </cell>
        </row>
        <row r="30">
          <cell r="A30" t="str">
            <v>Depreciation</v>
          </cell>
          <cell r="H30">
            <v>3070.7632800000001</v>
          </cell>
          <cell r="I30">
            <v>3234.8173900000002</v>
          </cell>
          <cell r="K30">
            <v>15418</v>
          </cell>
          <cell r="L30">
            <v>1669.1672699999999</v>
          </cell>
          <cell r="M30">
            <v>1623.7365199999997</v>
          </cell>
          <cell r="N30">
            <v>1381</v>
          </cell>
          <cell r="O30">
            <v>2362.92427</v>
          </cell>
          <cell r="P30">
            <v>1192.94787</v>
          </cell>
        </row>
        <row r="32">
          <cell r="A32" t="str">
            <v>Lease charges</v>
          </cell>
        </row>
        <row r="33">
          <cell r="A33" t="str">
            <v>Motor vehicles</v>
          </cell>
          <cell r="H33">
            <v>887.49032999999997</v>
          </cell>
          <cell r="I33">
            <v>1053.4004600000001</v>
          </cell>
          <cell r="J33">
            <v>415</v>
          </cell>
          <cell r="K33">
            <v>6627</v>
          </cell>
          <cell r="L33">
            <v>414.60771999999997</v>
          </cell>
          <cell r="M33">
            <v>526.70023000000003</v>
          </cell>
          <cell r="N33">
            <v>482</v>
          </cell>
          <cell r="O33">
            <v>1109.8259599999999</v>
          </cell>
          <cell r="P33">
            <v>1109.8259599999999</v>
          </cell>
        </row>
        <row r="34">
          <cell r="A34" t="str">
            <v>Equipment</v>
          </cell>
          <cell r="H34">
            <v>78.531190000000009</v>
          </cell>
          <cell r="I34">
            <v>107.36199999999999</v>
          </cell>
          <cell r="J34">
            <v>43</v>
          </cell>
          <cell r="K34">
            <v>496</v>
          </cell>
          <cell r="L34">
            <v>43.198680000000003</v>
          </cell>
          <cell r="M34">
            <v>53.430999999999997</v>
          </cell>
          <cell r="N34">
            <v>42</v>
          </cell>
          <cell r="O34">
            <v>77.609769999999997</v>
          </cell>
          <cell r="P34">
            <v>77.609769999999997</v>
          </cell>
        </row>
        <row r="35">
          <cell r="H35">
            <v>966.02152000000001</v>
          </cell>
          <cell r="I35">
            <v>1160.7624600000001</v>
          </cell>
          <cell r="J35">
            <v>458</v>
          </cell>
          <cell r="K35">
            <v>7123</v>
          </cell>
          <cell r="L35">
            <v>457.8064</v>
          </cell>
          <cell r="M35">
            <v>580.13123000000007</v>
          </cell>
          <cell r="N35">
            <v>524</v>
          </cell>
          <cell r="O35">
            <v>1187.4357299999999</v>
          </cell>
          <cell r="P35">
            <v>1187.4357299999999</v>
          </cell>
        </row>
        <row r="37">
          <cell r="A37" t="str">
            <v>Staff costs</v>
          </cell>
        </row>
        <row r="38">
          <cell r="A38" t="str">
            <v>Salaries, wages and allowances</v>
          </cell>
          <cell r="H38">
            <v>18204.919890000001</v>
          </cell>
          <cell r="I38">
            <v>18956.970109999998</v>
          </cell>
          <cell r="J38">
            <v>9212</v>
          </cell>
          <cell r="K38">
            <v>92927</v>
          </cell>
          <cell r="L38">
            <v>9212.3874100000012</v>
          </cell>
          <cell r="M38">
            <v>9479.8867100000007</v>
          </cell>
          <cell r="N38">
            <v>7135</v>
          </cell>
          <cell r="O38">
            <v>14763.117580000004</v>
          </cell>
          <cell r="P38">
            <v>7479.53719</v>
          </cell>
        </row>
        <row r="39">
          <cell r="A39" t="str">
            <v>Contributions to pension and staff funds</v>
          </cell>
          <cell r="H39">
            <v>2405.2361599999999</v>
          </cell>
          <cell r="I39">
            <v>2595.5692000000004</v>
          </cell>
          <cell r="J39">
            <v>1178</v>
          </cell>
          <cell r="K39">
            <v>13285</v>
          </cell>
          <cell r="L39">
            <v>1178.4894999999999</v>
          </cell>
          <cell r="M39">
            <v>1298.13283</v>
          </cell>
          <cell r="N39">
            <v>1159</v>
          </cell>
          <cell r="O39">
            <v>1993.50146</v>
          </cell>
          <cell r="P39">
            <v>942.76611000000014</v>
          </cell>
        </row>
        <row r="40">
          <cell r="A40" t="str">
            <v>Other</v>
          </cell>
          <cell r="H40">
            <v>699.49342000000013</v>
          </cell>
          <cell r="I40">
            <v>935.94859999999994</v>
          </cell>
          <cell r="J40">
            <v>369</v>
          </cell>
          <cell r="K40">
            <v>4551</v>
          </cell>
          <cell r="L40">
            <v>369.04395999999997</v>
          </cell>
          <cell r="M40">
            <v>393.61760000000004</v>
          </cell>
          <cell r="N40">
            <v>847</v>
          </cell>
          <cell r="O40">
            <v>651.3147899999999</v>
          </cell>
          <cell r="P40">
            <v>322.04523000000006</v>
          </cell>
        </row>
        <row r="41">
          <cell r="H41">
            <v>21309.64947</v>
          </cell>
          <cell r="I41">
            <v>22488.48791</v>
          </cell>
          <cell r="J41">
            <v>10759</v>
          </cell>
          <cell r="K41">
            <v>110763</v>
          </cell>
          <cell r="L41">
            <v>10759.920870000002</v>
          </cell>
          <cell r="M41">
            <v>11171.637140000001</v>
          </cell>
          <cell r="N41">
            <v>9141</v>
          </cell>
          <cell r="O41">
            <v>17407.933830000005</v>
          </cell>
          <cell r="P41">
            <v>8744.3485299999993</v>
          </cell>
        </row>
        <row r="43">
          <cell r="A43" t="str">
            <v>Directors' emoluments</v>
          </cell>
        </row>
        <row r="44">
          <cell r="A44" t="str">
            <v>Directors' fees</v>
          </cell>
          <cell r="H44">
            <v>78.333320000000001</v>
          </cell>
          <cell r="I44">
            <v>70.834000000000003</v>
          </cell>
          <cell r="J44">
            <v>39</v>
          </cell>
          <cell r="K44">
            <v>464</v>
          </cell>
          <cell r="L44">
            <v>39.16666</v>
          </cell>
          <cell r="M44">
            <v>35.417000000000002</v>
          </cell>
          <cell r="N44">
            <v>82</v>
          </cell>
          <cell r="O44">
            <v>70.833320000000001</v>
          </cell>
          <cell r="P44">
            <v>35.41666</v>
          </cell>
        </row>
        <row r="46">
          <cell r="A46" t="str">
            <v>Accommodation</v>
          </cell>
          <cell r="H46">
            <v>3195.2095700000004</v>
          </cell>
          <cell r="I46">
            <v>3360.0263</v>
          </cell>
          <cell r="K46">
            <v>17677</v>
          </cell>
          <cell r="L46">
            <v>1678.64246</v>
          </cell>
          <cell r="M46">
            <v>1680.4303299999999</v>
          </cell>
          <cell r="N46">
            <v>1204</v>
          </cell>
          <cell r="O46">
            <v>2797.6684399999999</v>
          </cell>
          <cell r="P46">
            <v>1500.0525</v>
          </cell>
        </row>
        <row r="47">
          <cell r="A47" t="str">
            <v>Communication</v>
          </cell>
          <cell r="H47">
            <v>1599.4184599999996</v>
          </cell>
          <cell r="I47">
            <v>1779.6427800000001</v>
          </cell>
          <cell r="K47">
            <v>9088</v>
          </cell>
          <cell r="L47">
            <v>907.52799000000005</v>
          </cell>
          <cell r="M47">
            <v>888.97488999999996</v>
          </cell>
          <cell r="N47">
            <v>535</v>
          </cell>
          <cell r="O47">
            <v>1263.2335500000002</v>
          </cell>
          <cell r="P47">
            <v>677.47400000000005</v>
          </cell>
        </row>
        <row r="48">
          <cell r="A48" t="str">
            <v>Marketing</v>
          </cell>
          <cell r="H48">
            <v>2493.0226000000002</v>
          </cell>
          <cell r="I48">
            <v>2461.8130000000001</v>
          </cell>
          <cell r="K48">
            <v>9258</v>
          </cell>
          <cell r="L48">
            <v>1332.5338399999998</v>
          </cell>
          <cell r="M48">
            <v>1226.931</v>
          </cell>
          <cell r="N48">
            <v>-552</v>
          </cell>
          <cell r="O48">
            <v>1581.4706999999999</v>
          </cell>
          <cell r="P48">
            <v>537.68858000000012</v>
          </cell>
        </row>
        <row r="49">
          <cell r="A49" t="str">
            <v>Administration</v>
          </cell>
          <cell r="H49">
            <v>6737.1591899999994</v>
          </cell>
          <cell r="I49">
            <v>7337.9962999999998</v>
          </cell>
          <cell r="K49">
            <v>40303</v>
          </cell>
          <cell r="L49">
            <v>3977.6877100000002</v>
          </cell>
          <cell r="M49">
            <v>3584.9041499999998</v>
          </cell>
          <cell r="N49">
            <v>2759</v>
          </cell>
          <cell r="O49">
            <v>5107.6781499999997</v>
          </cell>
          <cell r="P49">
            <v>2328.2474199999992</v>
          </cell>
        </row>
        <row r="52">
          <cell r="A52" t="str">
            <v>Total operating expenditure</v>
          </cell>
          <cell r="H52">
            <v>40881.704680000003</v>
          </cell>
          <cell r="I52">
            <v>43475.896019999993</v>
          </cell>
          <cell r="J52">
            <v>12134</v>
          </cell>
          <cell r="K52">
            <v>219658</v>
          </cell>
          <cell r="L52">
            <v>21700.312910000001</v>
          </cell>
          <cell r="M52">
            <v>21516.267699999997</v>
          </cell>
          <cell r="N52">
            <v>16103</v>
          </cell>
          <cell r="O52">
            <v>32901.946520000005</v>
          </cell>
          <cell r="P52">
            <v>16828.280490000001</v>
          </cell>
        </row>
        <row r="59">
          <cell r="L59" t="str">
            <v>Month</v>
          </cell>
          <cell r="M59" t="str">
            <v>Month</v>
          </cell>
          <cell r="N59" t="str">
            <v>Previous Mth</v>
          </cell>
          <cell r="O59" t="str">
            <v>Prior Yr YTD</v>
          </cell>
          <cell r="P59" t="str">
            <v>Prior Yr Mth</v>
          </cell>
        </row>
        <row r="60">
          <cell r="H60" t="str">
            <v>ACTUAL</v>
          </cell>
          <cell r="I60" t="str">
            <v>BUDGET</v>
          </cell>
          <cell r="K60" t="str">
            <v>AFS</v>
          </cell>
          <cell r="L60" t="str">
            <v>ACTUAL</v>
          </cell>
          <cell r="M60" t="str">
            <v>BUDGET</v>
          </cell>
          <cell r="N60" t="str">
            <v>ACTUAL</v>
          </cell>
          <cell r="O60" t="str">
            <v>ACTUAL</v>
          </cell>
          <cell r="P60" t="str">
            <v>ACTUAL</v>
          </cell>
        </row>
        <row r="61">
          <cell r="H61" t="str">
            <v>May</v>
          </cell>
          <cell r="I61" t="str">
            <v>May</v>
          </cell>
          <cell r="K61" t="str">
            <v>March</v>
          </cell>
          <cell r="L61" t="str">
            <v>May</v>
          </cell>
          <cell r="M61" t="str">
            <v>May</v>
          </cell>
          <cell r="N61" t="str">
            <v>March</v>
          </cell>
          <cell r="O61" t="str">
            <v>May</v>
          </cell>
          <cell r="P61" t="str">
            <v>May</v>
          </cell>
        </row>
        <row r="62">
          <cell r="H62">
            <v>2000</v>
          </cell>
          <cell r="I62">
            <v>2000</v>
          </cell>
          <cell r="K62">
            <v>1999</v>
          </cell>
          <cell r="L62">
            <v>1999</v>
          </cell>
          <cell r="M62">
            <v>1999</v>
          </cell>
          <cell r="N62">
            <v>1999</v>
          </cell>
          <cell r="O62">
            <v>1998</v>
          </cell>
          <cell r="P62">
            <v>1998</v>
          </cell>
        </row>
        <row r="63">
          <cell r="H63" t="str">
            <v>R'000</v>
          </cell>
          <cell r="I63" t="str">
            <v>R'000</v>
          </cell>
          <cell r="J63" t="str">
            <v>R'001</v>
          </cell>
          <cell r="K63" t="str">
            <v>R'000</v>
          </cell>
          <cell r="L63" t="str">
            <v>R'000</v>
          </cell>
          <cell r="M63" t="str">
            <v>R'000</v>
          </cell>
          <cell r="N63" t="str">
            <v>R'000</v>
          </cell>
          <cell r="O63" t="str">
            <v>R'000</v>
          </cell>
          <cell r="P63" t="str">
            <v>R'000</v>
          </cell>
        </row>
        <row r="64">
          <cell r="A64" t="str">
            <v>2.3  Taxation</v>
          </cell>
        </row>
        <row r="66">
          <cell r="A66" t="str">
            <v>Direct taxation</v>
          </cell>
        </row>
        <row r="67">
          <cell r="A67" t="str">
            <v>Current SA normal taxation</v>
          </cell>
          <cell r="H67">
            <v>3310.98081</v>
          </cell>
          <cell r="I67">
            <v>6043.5913600000003</v>
          </cell>
          <cell r="J67">
            <v>3310.98081</v>
          </cell>
          <cell r="K67">
            <v>11208</v>
          </cell>
          <cell r="L67">
            <v>1593.5596599999999</v>
          </cell>
          <cell r="M67">
            <v>3162.5929900000001</v>
          </cell>
          <cell r="N67">
            <v>5937</v>
          </cell>
          <cell r="O67">
            <v>219.70545000000001</v>
          </cell>
          <cell r="P67">
            <v>111.75127000000001</v>
          </cell>
        </row>
        <row r="69">
          <cell r="A69" t="str">
            <v>Indirect taxation</v>
          </cell>
        </row>
        <row r="70">
          <cell r="A70" t="str">
            <v>Unclaimable value added tax</v>
          </cell>
          <cell r="H70">
            <v>732.75639000000001</v>
          </cell>
          <cell r="I70">
            <v>1190.89356</v>
          </cell>
          <cell r="K70">
            <v>5917</v>
          </cell>
          <cell r="L70">
            <v>408.21134000000001</v>
          </cell>
          <cell r="M70">
            <v>584.66297999999995</v>
          </cell>
          <cell r="N70">
            <v>504</v>
          </cell>
          <cell r="O70">
            <v>526.45781999999997</v>
          </cell>
          <cell r="P70">
            <v>249.62496999999999</v>
          </cell>
        </row>
        <row r="71">
          <cell r="A71" t="str">
            <v>Regional services council levies</v>
          </cell>
          <cell r="H71">
            <v>276.35846000000004</v>
          </cell>
          <cell r="I71">
            <v>104.21603</v>
          </cell>
          <cell r="K71">
            <v>1478</v>
          </cell>
          <cell r="L71">
            <v>137.91442999999998</v>
          </cell>
          <cell r="M71">
            <v>51.794309999999996</v>
          </cell>
          <cell r="N71">
            <v>132</v>
          </cell>
          <cell r="O71">
            <v>192.49626000000001</v>
          </cell>
          <cell r="P71">
            <v>85.489840000000001</v>
          </cell>
        </row>
        <row r="72">
          <cell r="A72" t="str">
            <v>Total taxation</v>
          </cell>
          <cell r="H72">
            <v>4320.09566</v>
          </cell>
          <cell r="I72">
            <v>7338.7009500000004</v>
          </cell>
          <cell r="J72">
            <v>3310.98081</v>
          </cell>
          <cell r="K72">
            <v>18603</v>
          </cell>
          <cell r="L72">
            <v>2139.68543</v>
          </cell>
          <cell r="M72">
            <v>3799.0502800000004</v>
          </cell>
          <cell r="N72">
            <v>6573</v>
          </cell>
          <cell r="O72">
            <v>938.65953000000002</v>
          </cell>
          <cell r="P72">
            <v>446.86608000000001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.d.FootBall"/>
      <sheetName val="Betas 2010"/>
      <sheetName val="g.Sensitivity"/>
      <sheetName val="EIU data"/>
      <sheetName val="Bloomberg data"/>
      <sheetName val="IMF data"/>
      <sheetName val="CBN data"/>
      <sheetName val="GI data"/>
      <sheetName val="To do"/>
      <sheetName val="RMB BS"/>
      <sheetName val="Assum"/>
      <sheetName val="Financials"/>
      <sheetName val="Assumptions"/>
      <sheetName val="Model"/>
      <sheetName val="Ratios and growth"/>
      <sheetName val="NAV adjustments"/>
      <sheetName val="NAV testing"/>
      <sheetName val="Regs"/>
      <sheetName val="d.FootBall (2)"/>
      <sheetName val="Sheet2"/>
    </sheetNames>
    <sheetDataSet>
      <sheetData sheetId="0" refreshError="1"/>
      <sheetData sheetId="1" refreshError="1"/>
      <sheetData sheetId="2" refreshError="1"/>
      <sheetData sheetId="3">
        <row r="23">
          <cell r="Z23">
            <v>4.4089999999999998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E12">
            <v>235000000</v>
          </cell>
        </row>
      </sheetData>
      <sheetData sheetId="10">
        <row r="68">
          <cell r="G68">
            <v>4003638.5401459862</v>
          </cell>
        </row>
      </sheetData>
      <sheetData sheetId="11" refreshError="1"/>
      <sheetData sheetId="12"/>
      <sheetData sheetId="13">
        <row r="1">
          <cell r="D1" t="str">
            <v>Combined entity under CBN regulations</v>
          </cell>
        </row>
        <row r="8">
          <cell r="D8">
            <v>0.21218616202500001</v>
          </cell>
        </row>
        <row r="20">
          <cell r="D20">
            <v>10</v>
          </cell>
        </row>
        <row r="23">
          <cell r="D23" t="e">
            <v>#REF!</v>
          </cell>
        </row>
        <row r="26">
          <cell r="D26">
            <v>0.09</v>
          </cell>
        </row>
        <row r="104">
          <cell r="D104">
            <v>5</v>
          </cell>
        </row>
        <row r="706">
          <cell r="A706">
            <v>0</v>
          </cell>
        </row>
        <row r="1272">
          <cell r="B1272">
            <v>0</v>
          </cell>
        </row>
        <row r="1280">
          <cell r="B1280">
            <v>0</v>
          </cell>
        </row>
        <row r="1286">
          <cell r="B1286">
            <v>0</v>
          </cell>
        </row>
        <row r="1321">
          <cell r="B1321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Data"/>
      <sheetName val="Bank Scope "/>
      <sheetName val="Copal"/>
      <sheetName val="Ratios"/>
      <sheetName val="Output1"/>
      <sheetName val="Comps"/>
      <sheetName val="Standard Chartered"/>
      <sheetName val="Ecobank"/>
      <sheetName val="Ghana Commercial"/>
      <sheetName val="RMB Forecasts"/>
      <sheetName val="MERCHANT BANK (GHANA) LTD"/>
      <sheetName val="GHANA COMMERCIAL BANK"/>
      <sheetName val="ECOBANK GHANA LIMITED"/>
      <sheetName val="BARCLAYS BANK OF GHANA LTD."/>
      <sheetName val="STANBIC BANK GHANA LIMITED"/>
      <sheetName val="STANDARD CHARTERED BANK GHANA L"/>
      <sheetName val="Combi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Budget"/>
      <sheetName val="MonthActual"/>
      <sheetName val="MonthPrior"/>
      <sheetName val="YTDBudget"/>
      <sheetName val="YTDActual"/>
      <sheetName val="JuneBudget"/>
      <sheetName val="Forecast"/>
      <sheetName val="PrevYrAct"/>
      <sheetName val="PrevHlfYr"/>
      <sheetName val="Revised"/>
      <sheetName val="Group"/>
      <sheetName val="Dashboard"/>
      <sheetName val="Dash - Comp"/>
      <sheetName val="ROE"/>
      <sheetName val="Capital"/>
      <sheetName val="Retail"/>
      <sheetName val="Corporate"/>
      <sheetName val="Old Cap Alloc"/>
      <sheetName val="FRB - Legal-  OLD"/>
      <sheetName val="Ratio's"/>
    </sheetNames>
    <sheetDataSet>
      <sheetData sheetId="0" refreshError="1">
        <row r="9">
          <cell r="G9" t="str">
            <v>Y2002/2003</v>
          </cell>
          <cell r="H9" t="str">
            <v>Group</v>
          </cell>
        </row>
        <row r="10">
          <cell r="G10" t="str">
            <v>June Budget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</row>
        <row r="16">
          <cell r="F16" t="str">
            <v>Turn on Advances</v>
          </cell>
          <cell r="G16">
            <v>179527.55341033702</v>
          </cell>
          <cell r="H16">
            <v>850.80012499999998</v>
          </cell>
          <cell r="I16">
            <v>-15</v>
          </cell>
          <cell r="J16">
            <v>134363</v>
          </cell>
          <cell r="K16">
            <v>0</v>
          </cell>
          <cell r="L16">
            <v>24766.304800000002</v>
          </cell>
          <cell r="M16">
            <v>52277.647181374203</v>
          </cell>
          <cell r="N16">
            <v>129209.2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29128.832822889355</v>
          </cell>
          <cell r="U16">
            <v>0</v>
          </cell>
          <cell r="V16">
            <v>0</v>
          </cell>
          <cell r="W16">
            <v>13231</v>
          </cell>
          <cell r="X16">
            <v>0</v>
          </cell>
          <cell r="Y16">
            <v>0</v>
          </cell>
          <cell r="Z16">
            <v>7286.0370000000003</v>
          </cell>
          <cell r="AA16">
            <v>0</v>
          </cell>
          <cell r="AB16">
            <v>0</v>
          </cell>
          <cell r="AC16">
            <v>0</v>
          </cell>
        </row>
        <row r="17">
          <cell r="F17" t="str">
            <v>2000</v>
          </cell>
          <cell r="G17">
            <v>25751.645297880954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6253.9858400000003</v>
          </cell>
          <cell r="M17">
            <v>22664.524325882736</v>
          </cell>
          <cell r="N17" t="str">
            <v>0</v>
          </cell>
          <cell r="O17" t="str">
            <v>0</v>
          </cell>
          <cell r="P17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>
            <v>1043</v>
          </cell>
          <cell r="X17" t="str">
            <v>0</v>
          </cell>
          <cell r="Y17" t="str">
            <v>0</v>
          </cell>
          <cell r="Z17" t="str">
            <v>0</v>
          </cell>
        </row>
        <row r="18">
          <cell r="F18" t="str">
            <v>2005</v>
          </cell>
          <cell r="G18">
            <v>210.20547945205479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796.95424000000003</v>
          </cell>
          <cell r="M18">
            <v>5634.8950630263871</v>
          </cell>
          <cell r="N18" t="str">
            <v>0</v>
          </cell>
          <cell r="O18" t="str">
            <v>0</v>
          </cell>
          <cell r="P18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0</v>
          </cell>
          <cell r="W18" t="str">
            <v>0</v>
          </cell>
          <cell r="X18" t="str">
            <v>0</v>
          </cell>
          <cell r="Y18" t="str">
            <v>0</v>
          </cell>
          <cell r="Z18" t="str">
            <v>0</v>
          </cell>
        </row>
        <row r="19">
          <cell r="F19" t="str">
            <v>2010</v>
          </cell>
          <cell r="G19">
            <v>22805.469030164175</v>
          </cell>
          <cell r="H19">
            <v>0</v>
          </cell>
          <cell r="I19">
            <v>0</v>
          </cell>
          <cell r="J19">
            <v>3000</v>
          </cell>
          <cell r="K19">
            <v>0</v>
          </cell>
          <cell r="L19">
            <v>4143.7116800000003</v>
          </cell>
          <cell r="M19">
            <v>0</v>
          </cell>
          <cell r="N19" t="str">
            <v>0</v>
          </cell>
          <cell r="O19" t="str">
            <v>0</v>
          </cell>
          <cell r="P19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</row>
        <row r="20">
          <cell r="F20" t="str">
            <v>2015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40</v>
          </cell>
          <cell r="M20">
            <v>0</v>
          </cell>
          <cell r="N20" t="str">
            <v>0</v>
          </cell>
          <cell r="O20" t="str">
            <v>0</v>
          </cell>
          <cell r="P20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0</v>
          </cell>
          <cell r="V20" t="str">
            <v>0</v>
          </cell>
          <cell r="W20" t="str">
            <v>0</v>
          </cell>
          <cell r="X20" t="str">
            <v>0</v>
          </cell>
          <cell r="Y20" t="str">
            <v>0</v>
          </cell>
          <cell r="Z20" t="str">
            <v>0</v>
          </cell>
        </row>
        <row r="21">
          <cell r="F21" t="str">
            <v>2020</v>
          </cell>
          <cell r="G21">
            <v>27777.498286458496</v>
          </cell>
          <cell r="H21">
            <v>0</v>
          </cell>
          <cell r="I21">
            <v>0</v>
          </cell>
          <cell r="J21">
            <v>1257</v>
          </cell>
          <cell r="K21">
            <v>0</v>
          </cell>
          <cell r="L21">
            <v>147.75767999999999</v>
          </cell>
          <cell r="M21">
            <v>0</v>
          </cell>
          <cell r="N21" t="str">
            <v>0</v>
          </cell>
          <cell r="O21" t="str">
            <v>0</v>
          </cell>
          <cell r="P21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0</v>
          </cell>
          <cell r="U21" t="str">
            <v>0</v>
          </cell>
          <cell r="V21" t="str">
            <v>0</v>
          </cell>
          <cell r="W21" t="str">
            <v>0</v>
          </cell>
          <cell r="X21" t="str">
            <v>0</v>
          </cell>
          <cell r="Y21" t="str">
            <v>0</v>
          </cell>
          <cell r="Z21" t="str">
            <v>0</v>
          </cell>
        </row>
        <row r="22">
          <cell r="F22" t="str">
            <v>2025</v>
          </cell>
          <cell r="G22">
            <v>106.46683888431392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-522.84935999999993</v>
          </cell>
          <cell r="M22">
            <v>0</v>
          </cell>
          <cell r="N22" t="str">
            <v>0</v>
          </cell>
          <cell r="O22" t="str">
            <v>0</v>
          </cell>
          <cell r="P22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0</v>
          </cell>
          <cell r="U22" t="str">
            <v>0</v>
          </cell>
          <cell r="V22" t="str">
            <v>0</v>
          </cell>
          <cell r="W22" t="str">
            <v>0</v>
          </cell>
          <cell r="X22" t="str">
            <v>0</v>
          </cell>
          <cell r="Y22" t="str">
            <v>0</v>
          </cell>
          <cell r="Z22" t="str">
            <v>0</v>
          </cell>
        </row>
        <row r="23">
          <cell r="F23" t="str">
            <v>2030</v>
          </cell>
          <cell r="G23">
            <v>0</v>
          </cell>
          <cell r="H23">
            <v>0</v>
          </cell>
          <cell r="I23">
            <v>-15</v>
          </cell>
          <cell r="J23">
            <v>101745</v>
          </cell>
          <cell r="K23">
            <v>0</v>
          </cell>
          <cell r="L23">
            <v>6039.7119200000006</v>
          </cell>
          <cell r="M23">
            <v>0</v>
          </cell>
          <cell r="N23" t="str">
            <v>0</v>
          </cell>
          <cell r="O23" t="str">
            <v>0</v>
          </cell>
          <cell r="P23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0</v>
          </cell>
          <cell r="U23" t="str">
            <v>0</v>
          </cell>
          <cell r="V23" t="str">
            <v>0</v>
          </cell>
          <cell r="W23" t="str">
            <v>0</v>
          </cell>
          <cell r="X23" t="str">
            <v>0</v>
          </cell>
          <cell r="Y23" t="str">
            <v>0</v>
          </cell>
          <cell r="Z23" t="str">
            <v>0</v>
          </cell>
        </row>
        <row r="24">
          <cell r="F24" t="str">
            <v>2035</v>
          </cell>
          <cell r="G24">
            <v>0</v>
          </cell>
          <cell r="H24">
            <v>0</v>
          </cell>
          <cell r="I24">
            <v>0</v>
          </cell>
          <cell r="J24">
            <v>23867</v>
          </cell>
          <cell r="K24">
            <v>0</v>
          </cell>
          <cell r="L24">
            <v>2607</v>
          </cell>
          <cell r="M24">
            <v>0</v>
          </cell>
          <cell r="N24" t="str">
            <v>0</v>
          </cell>
          <cell r="O24" t="str">
            <v>0</v>
          </cell>
          <cell r="P24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0</v>
          </cell>
          <cell r="U24" t="str">
            <v>0</v>
          </cell>
          <cell r="V24" t="str">
            <v>0</v>
          </cell>
          <cell r="W24" t="str">
            <v>0</v>
          </cell>
          <cell r="X24" t="str">
            <v>0</v>
          </cell>
          <cell r="Y24" t="str">
            <v>0</v>
          </cell>
          <cell r="Z24" t="str">
            <v>0</v>
          </cell>
        </row>
        <row r="25">
          <cell r="F25" t="str">
            <v>2040</v>
          </cell>
          <cell r="G25">
            <v>102835.25690581214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5596.6422400000001</v>
          </cell>
          <cell r="M25">
            <v>6153.1247967398549</v>
          </cell>
          <cell r="N25" t="str">
            <v>0</v>
          </cell>
          <cell r="O25" t="str">
            <v>0</v>
          </cell>
          <cell r="P25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0</v>
          </cell>
          <cell r="U25" t="str">
            <v>0</v>
          </cell>
          <cell r="V25" t="str">
            <v>0</v>
          </cell>
          <cell r="W25">
            <v>10031</v>
          </cell>
          <cell r="X25" t="str">
            <v>0</v>
          </cell>
          <cell r="Y25" t="str">
            <v>0</v>
          </cell>
          <cell r="Z25">
            <v>7286.0370000000003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345</v>
          </cell>
          <cell r="M26">
            <v>8103.3334754323296</v>
          </cell>
          <cell r="N26" t="str">
            <v>0</v>
          </cell>
          <cell r="O26" t="str">
            <v>0</v>
          </cell>
          <cell r="P26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0</v>
          </cell>
          <cell r="U26" t="str">
            <v>0</v>
          </cell>
          <cell r="V26" t="str">
            <v>0</v>
          </cell>
          <cell r="W26">
            <v>1532</v>
          </cell>
          <cell r="X26" t="str">
            <v>0</v>
          </cell>
          <cell r="Y26" t="str">
            <v>0</v>
          </cell>
          <cell r="Z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-130</v>
          </cell>
          <cell r="M27">
            <v>0</v>
          </cell>
          <cell r="N27" t="str">
            <v>0</v>
          </cell>
          <cell r="O27" t="str">
            <v>0</v>
          </cell>
          <cell r="P27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>
            <v>2077.4101977413511</v>
          </cell>
          <cell r="U27" t="str">
            <v>0</v>
          </cell>
          <cell r="V27" t="str">
            <v>0</v>
          </cell>
          <cell r="W27" t="str">
            <v>0</v>
          </cell>
          <cell r="X27" t="str">
            <v>0</v>
          </cell>
          <cell r="Y27" t="str">
            <v>0</v>
          </cell>
          <cell r="Z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 t="str">
            <v>0</v>
          </cell>
          <cell r="O28" t="str">
            <v>0</v>
          </cell>
          <cell r="P28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0</v>
          </cell>
          <cell r="U28" t="str">
            <v>0</v>
          </cell>
          <cell r="V28" t="str">
            <v>0</v>
          </cell>
          <cell r="W28" t="str">
            <v>0</v>
          </cell>
          <cell r="X28" t="str">
            <v>0</v>
          </cell>
          <cell r="Y28" t="str">
            <v>0</v>
          </cell>
          <cell r="Z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 t="str">
            <v>0</v>
          </cell>
          <cell r="O29" t="str">
            <v>0</v>
          </cell>
          <cell r="P29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</row>
        <row r="30">
          <cell r="F30" t="str">
            <v>2065</v>
          </cell>
          <cell r="G30">
            <v>41.011571684853969</v>
          </cell>
          <cell r="H30">
            <v>850.80012499999998</v>
          </cell>
          <cell r="I30">
            <v>0</v>
          </cell>
          <cell r="J30">
            <v>4494</v>
          </cell>
          <cell r="K30">
            <v>0</v>
          </cell>
          <cell r="L30">
            <v>-551.60943999999995</v>
          </cell>
          <cell r="M30">
            <v>9721.7695202928935</v>
          </cell>
          <cell r="N30">
            <v>129209.2</v>
          </cell>
          <cell r="O30" t="str">
            <v>0</v>
          </cell>
          <cell r="P30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>
            <v>27051.422625148003</v>
          </cell>
          <cell r="U30" t="str">
            <v>0</v>
          </cell>
          <cell r="V30" t="str">
            <v>0</v>
          </cell>
          <cell r="W30">
            <v>625</v>
          </cell>
          <cell r="X30" t="str">
            <v>0</v>
          </cell>
          <cell r="Y30" t="str">
            <v>0</v>
          </cell>
          <cell r="Z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 t="str">
            <v>0</v>
          </cell>
          <cell r="O31" t="str">
            <v>0</v>
          </cell>
          <cell r="P31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</row>
        <row r="32">
          <cell r="F32" t="str">
            <v>Turn on Other Assets</v>
          </cell>
          <cell r="G32">
            <v>-30.184509693128462</v>
          </cell>
          <cell r="H32">
            <v>-6859.7559423986304</v>
          </cell>
          <cell r="I32">
            <v>-2037</v>
          </cell>
          <cell r="J32">
            <v>-2294</v>
          </cell>
          <cell r="K32">
            <v>0</v>
          </cell>
          <cell r="L32">
            <v>-8369.749600000001</v>
          </cell>
          <cell r="M32">
            <v>-72.221160524345862</v>
          </cell>
          <cell r="N32">
            <v>15401.9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21900.478826620518</v>
          </cell>
          <cell r="U32">
            <v>0</v>
          </cell>
          <cell r="V32">
            <v>420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F33" t="str">
            <v>2100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-1206.8082399999998</v>
          </cell>
          <cell r="M33" t="str">
            <v>0</v>
          </cell>
          <cell r="N33" t="str">
            <v>0</v>
          </cell>
          <cell r="O33" t="str">
            <v>0</v>
          </cell>
          <cell r="P33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-1930.1507200000001</v>
          </cell>
          <cell r="M34" t="str">
            <v>0</v>
          </cell>
          <cell r="N34" t="str">
            <v>0</v>
          </cell>
          <cell r="O34" t="str">
            <v>0</v>
          </cell>
          <cell r="P34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</row>
        <row r="35">
          <cell r="F35" t="str">
            <v>2110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-519</v>
          </cell>
          <cell r="M35" t="str">
            <v>0</v>
          </cell>
          <cell r="N35">
            <v>11.5</v>
          </cell>
          <cell r="O35" t="str">
            <v>0</v>
          </cell>
          <cell r="P35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>
            <v>20515.823000843004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</row>
        <row r="36">
          <cell r="F36" t="str">
            <v>2115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</row>
        <row r="37">
          <cell r="F37" t="str">
            <v>2120</v>
          </cell>
          <cell r="G37">
            <v>-927.18450969312846</v>
          </cell>
          <cell r="H37">
            <v>-6859.7559423986304</v>
          </cell>
          <cell r="I37">
            <v>-38</v>
          </cell>
          <cell r="J37">
            <v>-2294</v>
          </cell>
          <cell r="K37">
            <v>0</v>
          </cell>
          <cell r="L37">
            <v>-2541.5551999999998</v>
          </cell>
          <cell r="M37">
            <v>-72.221160524345862</v>
          </cell>
          <cell r="N37" t="str">
            <v>0</v>
          </cell>
          <cell r="O37" t="str">
            <v>0</v>
          </cell>
          <cell r="P37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</row>
        <row r="39">
          <cell r="F39" t="str">
            <v>2130</v>
          </cell>
          <cell r="G39">
            <v>897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-685</v>
          </cell>
          <cell r="M39" t="str">
            <v>0</v>
          </cell>
          <cell r="N39">
            <v>4050</v>
          </cell>
          <cell r="O39" t="str">
            <v>0</v>
          </cell>
          <cell r="P39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>
            <v>1384.6558257775127</v>
          </cell>
          <cell r="U39" t="str">
            <v>0</v>
          </cell>
          <cell r="V39">
            <v>420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</row>
        <row r="40">
          <cell r="F40" t="str">
            <v>2135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</v>
          </cell>
          <cell r="N40">
            <v>11340.4</v>
          </cell>
          <cell r="O40" t="str">
            <v>0</v>
          </cell>
          <cell r="P40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</row>
        <row r="41">
          <cell r="F41" t="str">
            <v>2140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 t="str">
            <v>0</v>
          </cell>
          <cell r="O41" t="str">
            <v>0</v>
          </cell>
          <cell r="P41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389.61399999999998</v>
          </cell>
          <cell r="M43" t="str">
            <v>0</v>
          </cell>
          <cell r="N43" t="str">
            <v>0</v>
          </cell>
          <cell r="O43" t="str">
            <v>0</v>
          </cell>
          <cell r="P43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-203.01424000000003</v>
          </cell>
          <cell r="M44" t="str">
            <v>0</v>
          </cell>
          <cell r="N44" t="str">
            <v>0</v>
          </cell>
          <cell r="O44" t="str">
            <v>0</v>
          </cell>
          <cell r="P44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</row>
        <row r="45">
          <cell r="F45" t="str">
            <v>2160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>0</v>
          </cell>
          <cell r="N45" t="str">
            <v>0</v>
          </cell>
          <cell r="O45" t="str">
            <v>0</v>
          </cell>
          <cell r="P45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</row>
        <row r="46">
          <cell r="F46" t="str">
            <v>2165</v>
          </cell>
          <cell r="G46">
            <v>0</v>
          </cell>
          <cell r="H46">
            <v>0</v>
          </cell>
          <cell r="I46">
            <v>-1999</v>
          </cell>
          <cell r="J46">
            <v>0</v>
          </cell>
          <cell r="K46">
            <v>0</v>
          </cell>
          <cell r="L46">
            <v>-1314.65768</v>
          </cell>
          <cell r="M46" t="str">
            <v>0</v>
          </cell>
          <cell r="N46" t="str">
            <v>0</v>
          </cell>
          <cell r="O46" t="str">
            <v>0</v>
          </cell>
          <cell r="P46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</row>
        <row r="47">
          <cell r="F47" t="str">
            <v>2170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-359.17751999999996</v>
          </cell>
          <cell r="M47" t="str">
            <v>0</v>
          </cell>
          <cell r="N47" t="str">
            <v>0</v>
          </cell>
          <cell r="O47" t="str">
            <v>0</v>
          </cell>
          <cell r="P47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 t="str">
            <v>0</v>
          </cell>
          <cell r="O49" t="str">
            <v>0</v>
          </cell>
          <cell r="P49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</row>
        <row r="51">
          <cell r="F51" t="str">
            <v>Turn on Assets</v>
          </cell>
          <cell r="G51">
            <v>179497.36890064389</v>
          </cell>
          <cell r="H51">
            <v>-6008.9558173986306</v>
          </cell>
          <cell r="I51">
            <v>-2052</v>
          </cell>
          <cell r="J51">
            <v>132069</v>
          </cell>
          <cell r="K51">
            <v>0</v>
          </cell>
          <cell r="L51">
            <v>16396.555200000003</v>
          </cell>
          <cell r="M51">
            <v>52205.42602084986</v>
          </cell>
          <cell r="N51">
            <v>144611.1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51029.311649509873</v>
          </cell>
          <cell r="U51">
            <v>0</v>
          </cell>
          <cell r="V51">
            <v>420</v>
          </cell>
          <cell r="W51">
            <v>13231</v>
          </cell>
          <cell r="X51">
            <v>0</v>
          </cell>
          <cell r="Y51">
            <v>0</v>
          </cell>
          <cell r="Z51">
            <v>7286.0370000000003</v>
          </cell>
          <cell r="AA51">
            <v>0</v>
          </cell>
          <cell r="AB51">
            <v>0</v>
          </cell>
          <cell r="AC51">
            <v>0</v>
          </cell>
        </row>
        <row r="53">
          <cell r="F53" t="str">
            <v>Interest in Suspense (Charge)</v>
          </cell>
          <cell r="G53">
            <v>-399.28701877593221</v>
          </cell>
          <cell r="H53">
            <v>0.42808333333332982</v>
          </cell>
          <cell r="I53">
            <v>0</v>
          </cell>
          <cell r="J53">
            <v>-8612</v>
          </cell>
          <cell r="K53">
            <v>0</v>
          </cell>
          <cell r="L53">
            <v>-117</v>
          </cell>
          <cell r="M53">
            <v>-10032.393455198986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5">
          <cell r="F55" t="str">
            <v>Turn on Assets after Interest in Suspense</v>
          </cell>
          <cell r="G55">
            <v>179098.08188186795</v>
          </cell>
          <cell r="H55">
            <v>-6008.5277340652974</v>
          </cell>
          <cell r="I55">
            <v>-2052</v>
          </cell>
          <cell r="J55">
            <v>123457</v>
          </cell>
          <cell r="K55">
            <v>0</v>
          </cell>
          <cell r="L55">
            <v>16279.555200000003</v>
          </cell>
          <cell r="M55">
            <v>42173.032565650872</v>
          </cell>
          <cell r="N55">
            <v>144611.1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51029.311649509873</v>
          </cell>
          <cell r="U55">
            <v>0</v>
          </cell>
          <cell r="V55">
            <v>420</v>
          </cell>
          <cell r="W55">
            <v>13231</v>
          </cell>
          <cell r="X55">
            <v>0</v>
          </cell>
          <cell r="Y55">
            <v>0</v>
          </cell>
          <cell r="Z55">
            <v>7286.0370000000003</v>
          </cell>
          <cell r="AA55">
            <v>0</v>
          </cell>
          <cell r="AB55">
            <v>0</v>
          </cell>
          <cell r="AC55">
            <v>0</v>
          </cell>
        </row>
        <row r="60">
          <cell r="F60" t="str">
            <v>Turn on Deposits and Current Accounts</v>
          </cell>
          <cell r="G60">
            <v>137391.26393208787</v>
          </cell>
          <cell r="H60">
            <v>-37.486222222222217</v>
          </cell>
          <cell r="I60">
            <v>37.486222222222217</v>
          </cell>
          <cell r="J60">
            <v>0</v>
          </cell>
          <cell r="K60">
            <v>0</v>
          </cell>
          <cell r="L60">
            <v>22216.31712</v>
          </cell>
          <cell r="M60">
            <v>42434.806440469431</v>
          </cell>
          <cell r="N60">
            <v>-16779.400000000001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-29772.594308129017</v>
          </cell>
          <cell r="U60">
            <v>0</v>
          </cell>
          <cell r="V60">
            <v>0</v>
          </cell>
          <cell r="W60">
            <v>1703</v>
          </cell>
          <cell r="X60">
            <v>0</v>
          </cell>
          <cell r="Y60">
            <v>692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F61" t="str">
            <v>3000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990</v>
          </cell>
          <cell r="M61">
            <v>4138.0821917808216</v>
          </cell>
          <cell r="N61" t="str">
            <v>0</v>
          </cell>
          <cell r="O61" t="str">
            <v>0</v>
          </cell>
          <cell r="P61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>
            <v>-2350.1956143913067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</row>
        <row r="62">
          <cell r="F62" t="str">
            <v>3005</v>
          </cell>
          <cell r="G62">
            <v>79313.941107843842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10890.10176</v>
          </cell>
          <cell r="M62">
            <v>13799.578669897131</v>
          </cell>
          <cell r="N62">
            <v>1390</v>
          </cell>
          <cell r="O62" t="str">
            <v>0</v>
          </cell>
          <cell r="P62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>
            <v>-115.1552756191781</v>
          </cell>
          <cell r="U62" t="str">
            <v>0</v>
          </cell>
          <cell r="V62" t="str">
            <v>0</v>
          </cell>
          <cell r="W62">
            <v>800</v>
          </cell>
          <cell r="X62" t="str">
            <v>0</v>
          </cell>
          <cell r="Y62">
            <v>692</v>
          </cell>
          <cell r="Z62" t="str">
            <v>0</v>
          </cell>
        </row>
        <row r="63">
          <cell r="F63" t="str">
            <v>3010</v>
          </cell>
          <cell r="G63">
            <v>-148.6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3625.9564799999998</v>
          </cell>
          <cell r="M63">
            <v>17480.930976071202</v>
          </cell>
          <cell r="N63" t="str">
            <v>0</v>
          </cell>
          <cell r="O63" t="str">
            <v>0</v>
          </cell>
          <cell r="P63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</row>
        <row r="64">
          <cell r="F64" t="str">
            <v>3015</v>
          </cell>
          <cell r="G64">
            <v>19932.465679651534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2580.5742399999999</v>
          </cell>
          <cell r="M64">
            <v>12.32531687589041</v>
          </cell>
          <cell r="N64" t="str">
            <v>0</v>
          </cell>
          <cell r="O64" t="str">
            <v>0</v>
          </cell>
          <cell r="P64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</row>
        <row r="65">
          <cell r="F65" t="str">
            <v>3020</v>
          </cell>
          <cell r="G65">
            <v>2769.9835618832794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 t="str">
            <v>0</v>
          </cell>
          <cell r="O65" t="str">
            <v>0</v>
          </cell>
          <cell r="P65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</row>
        <row r="66">
          <cell r="F66" t="str">
            <v>3025</v>
          </cell>
          <cell r="G66">
            <v>7763.0264400552514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33</v>
          </cell>
          <cell r="M66">
            <v>0</v>
          </cell>
          <cell r="N66" t="str">
            <v>0</v>
          </cell>
          <cell r="O66" t="str">
            <v>0</v>
          </cell>
          <cell r="P66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0</v>
          </cell>
          <cell r="V66" t="str">
            <v>0</v>
          </cell>
          <cell r="W66" t="str">
            <v>0</v>
          </cell>
          <cell r="X66" t="str">
            <v>0</v>
          </cell>
          <cell r="Y66" t="str">
            <v>0</v>
          </cell>
          <cell r="Z66" t="str">
            <v>0</v>
          </cell>
        </row>
        <row r="67">
          <cell r="F67" t="str">
            <v>3030</v>
          </cell>
          <cell r="G67">
            <v>3880.8565395128253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 t="str">
            <v>0</v>
          </cell>
          <cell r="O67" t="str">
            <v>0</v>
          </cell>
          <cell r="P67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0</v>
          </cell>
          <cell r="V67" t="str">
            <v>0</v>
          </cell>
          <cell r="W67">
            <v>58</v>
          </cell>
          <cell r="X67" t="str">
            <v>0</v>
          </cell>
          <cell r="Y67" t="str">
            <v>0</v>
          </cell>
          <cell r="Z67" t="str">
            <v>0</v>
          </cell>
        </row>
        <row r="68">
          <cell r="F68" t="str">
            <v>3035</v>
          </cell>
          <cell r="G68">
            <v>8931.7422503942344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3983.9740000000002</v>
          </cell>
          <cell r="M68">
            <v>1208.376058219178</v>
          </cell>
          <cell r="N68" t="str">
            <v>0</v>
          </cell>
          <cell r="O68" t="str">
            <v>0</v>
          </cell>
          <cell r="P68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0</v>
          </cell>
          <cell r="V68" t="str">
            <v>0</v>
          </cell>
          <cell r="W68">
            <v>727</v>
          </cell>
          <cell r="X68" t="str">
            <v>0</v>
          </cell>
          <cell r="Y68" t="str">
            <v>0</v>
          </cell>
          <cell r="Z68" t="str">
            <v>0</v>
          </cell>
        </row>
        <row r="69">
          <cell r="F69" t="str">
            <v>3040</v>
          </cell>
          <cell r="G69">
            <v>8777.2259954595538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1192.8211200000001</v>
          </cell>
          <cell r="M69">
            <v>4249.5445503234005</v>
          </cell>
          <cell r="N69" t="str">
            <v>0</v>
          </cell>
          <cell r="O69" t="str">
            <v>0</v>
          </cell>
          <cell r="P69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>
            <v>-21334.434504417997</v>
          </cell>
          <cell r="U69" t="str">
            <v>0</v>
          </cell>
          <cell r="V69" t="str">
            <v>0</v>
          </cell>
          <cell r="W69">
            <v>118</v>
          </cell>
          <cell r="X69" t="str">
            <v>0</v>
          </cell>
          <cell r="Y69" t="str">
            <v>0</v>
          </cell>
          <cell r="Z69" t="str">
            <v>0</v>
          </cell>
        </row>
        <row r="70">
          <cell r="F70" t="str">
            <v>3045</v>
          </cell>
          <cell r="G70">
            <v>6177.0223572873438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493.02352000000002</v>
          </cell>
          <cell r="M70">
            <v>0</v>
          </cell>
          <cell r="N70" t="str">
            <v>0</v>
          </cell>
          <cell r="O70" t="str">
            <v>0</v>
          </cell>
          <cell r="P70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0</v>
          </cell>
          <cell r="V70" t="str">
            <v>0</v>
          </cell>
          <cell r="W70" t="str">
            <v>0</v>
          </cell>
          <cell r="X70" t="str">
            <v>0</v>
          </cell>
          <cell r="Y70" t="str">
            <v>0</v>
          </cell>
          <cell r="Z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100.3005707762558</v>
          </cell>
          <cell r="N71" t="str">
            <v>0</v>
          </cell>
          <cell r="O71" t="str">
            <v>0</v>
          </cell>
          <cell r="P71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0</v>
          </cell>
          <cell r="V71" t="str">
            <v>0</v>
          </cell>
          <cell r="W71" t="str">
            <v>0</v>
          </cell>
          <cell r="X71" t="str">
            <v>0</v>
          </cell>
          <cell r="Y71" t="str">
            <v>0</v>
          </cell>
          <cell r="Z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 t="str">
            <v>0</v>
          </cell>
          <cell r="O72" t="str">
            <v>0</v>
          </cell>
          <cell r="P72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0</v>
          </cell>
          <cell r="V72" t="str">
            <v>0</v>
          </cell>
          <cell r="W72" t="str">
            <v>0</v>
          </cell>
          <cell r="X72" t="str">
            <v>0</v>
          </cell>
          <cell r="Y72" t="str">
            <v>0</v>
          </cell>
          <cell r="Z72" t="str">
            <v>0</v>
          </cell>
        </row>
        <row r="73">
          <cell r="F73" t="str">
            <v>3060</v>
          </cell>
          <cell r="G73">
            <v>-6.4</v>
          </cell>
          <cell r="H73">
            <v>-37.486222222222217</v>
          </cell>
          <cell r="I73">
            <v>37.486222222222217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 t="str">
            <v>0</v>
          </cell>
          <cell r="O73" t="str">
            <v>0</v>
          </cell>
          <cell r="P73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</row>
        <row r="74">
          <cell r="F74" t="str">
            <v>3065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-1573.134</v>
          </cell>
          <cell r="M74">
            <v>1445.6681065255571</v>
          </cell>
          <cell r="N74">
            <v>-18169.400000000001</v>
          </cell>
          <cell r="O74" t="str">
            <v>0</v>
          </cell>
          <cell r="P74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>
            <v>-5972.8089137005318</v>
          </cell>
          <cell r="U74" t="str">
            <v>0</v>
          </cell>
          <cell r="V74" t="str">
            <v>0</v>
          </cell>
          <cell r="W74">
            <v>0</v>
          </cell>
          <cell r="X74" t="str">
            <v>0</v>
          </cell>
          <cell r="Y74" t="str">
            <v>0</v>
          </cell>
          <cell r="Z74" t="str">
            <v>0</v>
          </cell>
        </row>
        <row r="75">
          <cell r="F75" t="str">
            <v>Turn on Other Liabilities</v>
          </cell>
          <cell r="G75">
            <v>2037.0439119777038</v>
          </cell>
          <cell r="H75">
            <v>-10125.79384752879</v>
          </cell>
          <cell r="I75">
            <v>-455.97789116546875</v>
          </cell>
          <cell r="J75">
            <v>10000</v>
          </cell>
          <cell r="K75">
            <v>0</v>
          </cell>
          <cell r="L75">
            <v>11380.56768</v>
          </cell>
          <cell r="M75">
            <v>4578.1224360512479</v>
          </cell>
          <cell r="N75">
            <v>-32276.399999999998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-1769.7568483588275</v>
          </cell>
          <cell r="U75">
            <v>0</v>
          </cell>
          <cell r="V75">
            <v>-10</v>
          </cell>
          <cell r="W75">
            <v>0</v>
          </cell>
          <cell r="X75">
            <v>0</v>
          </cell>
          <cell r="Y75">
            <v>0</v>
          </cell>
          <cell r="Z75">
            <v>-5439.7619999999997</v>
          </cell>
          <cell r="AA75">
            <v>0</v>
          </cell>
          <cell r="AB75">
            <v>0</v>
          </cell>
          <cell r="AC75">
            <v>0</v>
          </cell>
        </row>
        <row r="76">
          <cell r="F76" t="str">
            <v>3100</v>
          </cell>
          <cell r="G76">
            <v>-2211.5829375294197</v>
          </cell>
          <cell r="H76">
            <v>-10183.589832368551</v>
          </cell>
          <cell r="I76">
            <v>-455.97789116546875</v>
          </cell>
          <cell r="J76">
            <v>6500</v>
          </cell>
          <cell r="K76">
            <v>0</v>
          </cell>
          <cell r="L76">
            <v>3422.5231199999998</v>
          </cell>
          <cell r="M76">
            <v>4578.1224360512479</v>
          </cell>
          <cell r="N76">
            <v>6695.9</v>
          </cell>
          <cell r="O76" t="str">
            <v>0</v>
          </cell>
          <cell r="P76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</row>
        <row r="77">
          <cell r="F77" t="str">
            <v>3105</v>
          </cell>
          <cell r="G77">
            <v>0</v>
          </cell>
          <cell r="H77">
            <v>-17.123000000000001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200</v>
          </cell>
          <cell r="M78" t="str">
            <v>0</v>
          </cell>
          <cell r="N78" t="str">
            <v>0</v>
          </cell>
          <cell r="O78" t="str">
            <v>0</v>
          </cell>
          <cell r="P78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</row>
        <row r="79">
          <cell r="F79" t="str">
            <v>3115</v>
          </cell>
          <cell r="G79">
            <v>0</v>
          </cell>
          <cell r="H79">
            <v>0</v>
          </cell>
          <cell r="I79">
            <v>0</v>
          </cell>
          <cell r="J79">
            <v>3500</v>
          </cell>
          <cell r="K79">
            <v>0</v>
          </cell>
          <cell r="L79">
            <v>1297.06816</v>
          </cell>
          <cell r="M79" t="str">
            <v>0</v>
          </cell>
          <cell r="N79" t="str">
            <v>0</v>
          </cell>
          <cell r="O79" t="str">
            <v>0</v>
          </cell>
          <cell r="P79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</row>
        <row r="82">
          <cell r="F82" t="str">
            <v>3130</v>
          </cell>
          <cell r="G82">
            <v>0</v>
          </cell>
          <cell r="H82">
            <v>-548</v>
          </cell>
          <cell r="I82">
            <v>0</v>
          </cell>
          <cell r="J82">
            <v>-2500</v>
          </cell>
          <cell r="K82">
            <v>0</v>
          </cell>
          <cell r="L82">
            <v>124.87752</v>
          </cell>
          <cell r="M82" t="str">
            <v>0</v>
          </cell>
          <cell r="N82" t="str">
            <v>0</v>
          </cell>
          <cell r="O82" t="str">
            <v>0</v>
          </cell>
          <cell r="P82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>
            <v>-0.27439076060000001</v>
          </cell>
          <cell r="U82" t="str">
            <v>0</v>
          </cell>
          <cell r="V82">
            <v>-10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2500</v>
          </cell>
          <cell r="K83">
            <v>0</v>
          </cell>
          <cell r="L83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>
            <v>0</v>
          </cell>
          <cell r="U83" t="str">
            <v>0</v>
          </cell>
          <cell r="V83" t="str">
            <v>0</v>
          </cell>
          <cell r="W83" t="str">
            <v>0</v>
          </cell>
          <cell r="X83" t="str">
            <v>0</v>
          </cell>
          <cell r="Y83" t="str">
            <v>0</v>
          </cell>
          <cell r="Z83" t="str">
            <v>0</v>
          </cell>
        </row>
        <row r="84">
          <cell r="F84" t="str">
            <v>3140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582.86832000000004</v>
          </cell>
          <cell r="M84" t="str">
            <v>0</v>
          </cell>
          <cell r="N84">
            <v>-35824.6</v>
          </cell>
          <cell r="O84" t="str">
            <v>0</v>
          </cell>
          <cell r="P84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>
            <v>-575.0482003738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-54</v>
          </cell>
          <cell r="M85" t="str">
            <v>0</v>
          </cell>
          <cell r="N85" t="str">
            <v>0</v>
          </cell>
          <cell r="O85" t="str">
            <v>0</v>
          </cell>
          <cell r="P85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>
            <v>-1194.4342572244275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</row>
        <row r="86">
          <cell r="F86" t="str">
            <v>3150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8.7916799999999995</v>
          </cell>
          <cell r="M86" t="str">
            <v>0</v>
          </cell>
          <cell r="N86" t="str">
            <v>0</v>
          </cell>
          <cell r="O86" t="str">
            <v>0</v>
          </cell>
          <cell r="P86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</row>
        <row r="89">
          <cell r="F89" t="str">
            <v>3165</v>
          </cell>
          <cell r="G89">
            <v>4248.6268495071236</v>
          </cell>
          <cell r="H89">
            <v>622.91898483976024</v>
          </cell>
          <cell r="I89">
            <v>0</v>
          </cell>
          <cell r="J89">
            <v>0</v>
          </cell>
          <cell r="K89">
            <v>0</v>
          </cell>
          <cell r="L89">
            <v>5798.4388799999997</v>
          </cell>
          <cell r="M89" t="str">
            <v>0</v>
          </cell>
          <cell r="N89">
            <v>-3147.7</v>
          </cell>
          <cell r="O89" t="str">
            <v>0</v>
          </cell>
          <cell r="P89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>
            <v>-5439.7619999999997</v>
          </cell>
        </row>
        <row r="90">
          <cell r="F90" t="str">
            <v>Turn on Liabilities</v>
          </cell>
          <cell r="G90">
            <v>139428.30784406557</v>
          </cell>
          <cell r="H90">
            <v>-10163.280069751012</v>
          </cell>
          <cell r="I90">
            <v>-418.49166894324651</v>
          </cell>
          <cell r="J90">
            <v>10000</v>
          </cell>
          <cell r="K90">
            <v>0</v>
          </cell>
          <cell r="L90">
            <v>33596.8848</v>
          </cell>
          <cell r="M90">
            <v>47012.92887652068</v>
          </cell>
          <cell r="N90">
            <v>-49055.8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-31542.351156487843</v>
          </cell>
          <cell r="U90">
            <v>0</v>
          </cell>
          <cell r="V90">
            <v>-10</v>
          </cell>
          <cell r="W90">
            <v>1703</v>
          </cell>
          <cell r="X90">
            <v>0</v>
          </cell>
          <cell r="Y90">
            <v>692</v>
          </cell>
          <cell r="Z90">
            <v>-5439.7619999999997</v>
          </cell>
          <cell r="AA90">
            <v>0</v>
          </cell>
          <cell r="AB90">
            <v>0</v>
          </cell>
          <cell r="AC90">
            <v>0</v>
          </cell>
        </row>
        <row r="92">
          <cell r="F92" t="str">
            <v>3200</v>
          </cell>
          <cell r="G92">
            <v>0</v>
          </cell>
          <cell r="H92">
            <v>0</v>
          </cell>
          <cell r="I92">
            <v>0</v>
          </cell>
          <cell r="J92">
            <v>2000</v>
          </cell>
          <cell r="K92">
            <v>0</v>
          </cell>
          <cell r="L92">
            <v>1250</v>
          </cell>
          <cell r="M92">
            <v>223.88027397260274</v>
          </cell>
          <cell r="N92" t="str">
            <v>0</v>
          </cell>
          <cell r="O92" t="str">
            <v>0</v>
          </cell>
          <cell r="P92">
            <v>0</v>
          </cell>
          <cell r="Q92" t="str">
            <v>0</v>
          </cell>
          <cell r="R92">
            <v>2587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>
            <v>0</v>
          </cell>
          <cell r="X92" t="str">
            <v>0</v>
          </cell>
          <cell r="Y92" t="str">
            <v>0</v>
          </cell>
          <cell r="Z92" t="str">
            <v>0</v>
          </cell>
        </row>
        <row r="93">
          <cell r="F93" t="str">
            <v>3205</v>
          </cell>
          <cell r="G93">
            <v>-6804.7334683578019</v>
          </cell>
          <cell r="H93">
            <v>0</v>
          </cell>
          <cell r="I93">
            <v>0</v>
          </cell>
          <cell r="J93">
            <v>-8866</v>
          </cell>
          <cell r="K93">
            <v>0</v>
          </cell>
          <cell r="L93">
            <v>0</v>
          </cell>
          <cell r="M93">
            <v>-6114.7568418280271</v>
          </cell>
          <cell r="N93">
            <v>0</v>
          </cell>
          <cell r="O93" t="str">
            <v>0</v>
          </cell>
          <cell r="P93">
            <v>0</v>
          </cell>
          <cell r="Q93" t="str">
            <v>0</v>
          </cell>
          <cell r="R93">
            <v>22717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>
            <v>-1342</v>
          </cell>
          <cell r="X93" t="str">
            <v>0</v>
          </cell>
          <cell r="Y93" t="str">
            <v>0</v>
          </cell>
          <cell r="Z93" t="str">
            <v>0</v>
          </cell>
        </row>
        <row r="94">
          <cell r="F94" t="str">
            <v>3210</v>
          </cell>
          <cell r="G94">
            <v>1179</v>
          </cell>
          <cell r="H94">
            <v>313</v>
          </cell>
          <cell r="I94">
            <v>0</v>
          </cell>
          <cell r="J94">
            <v>5497</v>
          </cell>
          <cell r="K94">
            <v>381</v>
          </cell>
          <cell r="L94">
            <v>6447</v>
          </cell>
          <cell r="M94" t="str">
            <v>0</v>
          </cell>
          <cell r="N94" t="str">
            <v>0</v>
          </cell>
          <cell r="O94" t="str">
            <v>0</v>
          </cell>
          <cell r="P94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</row>
        <row r="96">
          <cell r="F96" t="str">
            <v>Gross Interest Income</v>
          </cell>
          <cell r="G96">
            <v>312900.65625757573</v>
          </cell>
          <cell r="H96">
            <v>-15858.807803816309</v>
          </cell>
          <cell r="I96">
            <v>-2470.4916689432466</v>
          </cell>
          <cell r="J96">
            <v>132088</v>
          </cell>
          <cell r="K96">
            <v>381</v>
          </cell>
          <cell r="L96">
            <v>57573.440000000002</v>
          </cell>
          <cell r="M96">
            <v>83295.084874316133</v>
          </cell>
          <cell r="N96">
            <v>95555.3</v>
          </cell>
          <cell r="O96">
            <v>0</v>
          </cell>
          <cell r="P96">
            <v>0</v>
          </cell>
          <cell r="Q96">
            <v>0</v>
          </cell>
          <cell r="R96">
            <v>25304</v>
          </cell>
          <cell r="S96">
            <v>0</v>
          </cell>
          <cell r="T96">
            <v>19486.96049302203</v>
          </cell>
          <cell r="U96">
            <v>0</v>
          </cell>
          <cell r="V96">
            <v>410</v>
          </cell>
          <cell r="W96">
            <v>13592</v>
          </cell>
          <cell r="X96">
            <v>0</v>
          </cell>
          <cell r="Y96">
            <v>692</v>
          </cell>
          <cell r="Z96">
            <v>1846.2750000000005</v>
          </cell>
          <cell r="AA96">
            <v>0</v>
          </cell>
          <cell r="AB96">
            <v>0</v>
          </cell>
          <cell r="AC96">
            <v>0</v>
          </cell>
        </row>
        <row r="98">
          <cell r="F98" t="str">
            <v>Charge for Bad and Doubtful Debts</v>
          </cell>
          <cell r="G98">
            <v>-49643.38809532579</v>
          </cell>
          <cell r="H98">
            <v>-96.776114000000007</v>
          </cell>
          <cell r="I98">
            <v>0</v>
          </cell>
          <cell r="J98">
            <v>-25734</v>
          </cell>
          <cell r="K98">
            <v>0</v>
          </cell>
          <cell r="L98">
            <v>-3034.44</v>
          </cell>
          <cell r="M98">
            <v>-10221.640840723709</v>
          </cell>
          <cell r="N98">
            <v>-7061.7</v>
          </cell>
          <cell r="O98">
            <v>0</v>
          </cell>
          <cell r="P98">
            <v>-2500</v>
          </cell>
          <cell r="Q98">
            <v>0</v>
          </cell>
          <cell r="R98">
            <v>0</v>
          </cell>
          <cell r="S98">
            <v>0</v>
          </cell>
          <cell r="T98">
            <v>-30.736549085890413</v>
          </cell>
          <cell r="U98">
            <v>0</v>
          </cell>
          <cell r="V98">
            <v>0</v>
          </cell>
          <cell r="W98">
            <v>-1198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</row>
        <row r="99">
          <cell r="F99" t="str">
            <v>Specific Charge</v>
          </cell>
          <cell r="G99">
            <v>-33070.347616614003</v>
          </cell>
          <cell r="H99">
            <v>0</v>
          </cell>
          <cell r="I99">
            <v>0</v>
          </cell>
          <cell r="J99">
            <v>-23726</v>
          </cell>
          <cell r="K99">
            <v>0</v>
          </cell>
          <cell r="L99">
            <v>-1737.44</v>
          </cell>
          <cell r="M99">
            <v>-3547.9397272727269</v>
          </cell>
          <cell r="N99">
            <v>0</v>
          </cell>
          <cell r="O99">
            <v>0</v>
          </cell>
          <cell r="P99">
            <v>-2500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</row>
        <row r="100">
          <cell r="F100" t="str">
            <v>Write-Offs</v>
          </cell>
          <cell r="G100">
            <v>-12307.376685600175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-24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</row>
        <row r="101">
          <cell r="F101" t="str">
            <v>General Charge</v>
          </cell>
          <cell r="G101">
            <v>-4265.6637931116129</v>
          </cell>
          <cell r="H101">
            <v>-96.776114000000007</v>
          </cell>
          <cell r="I101">
            <v>0</v>
          </cell>
          <cell r="J101">
            <v>-2008</v>
          </cell>
          <cell r="K101">
            <v>0</v>
          </cell>
          <cell r="L101">
            <v>-1273</v>
          </cell>
          <cell r="M101">
            <v>-6673.7011134509821</v>
          </cell>
          <cell r="N101">
            <v>-7061.7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-30.736549085890413</v>
          </cell>
          <cell r="U101">
            <v>0</v>
          </cell>
          <cell r="V101">
            <v>0</v>
          </cell>
          <cell r="W101">
            <v>-1198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</row>
        <row r="103">
          <cell r="F103" t="str">
            <v>Net Interest Income</v>
          </cell>
          <cell r="G103">
            <v>263257.26816224994</v>
          </cell>
          <cell r="H103">
            <v>-15955.58391781631</v>
          </cell>
          <cell r="I103">
            <v>-2470.4916689432466</v>
          </cell>
          <cell r="J103">
            <v>106354</v>
          </cell>
          <cell r="K103">
            <v>381</v>
          </cell>
          <cell r="L103">
            <v>54539</v>
          </cell>
          <cell r="M103">
            <v>73073.44403359243</v>
          </cell>
          <cell r="N103">
            <v>88493.6</v>
          </cell>
          <cell r="O103">
            <v>0</v>
          </cell>
          <cell r="P103">
            <v>-2500</v>
          </cell>
          <cell r="Q103">
            <v>0</v>
          </cell>
          <cell r="R103">
            <v>25304</v>
          </cell>
          <cell r="S103">
            <v>0</v>
          </cell>
          <cell r="T103">
            <v>19456.22394393614</v>
          </cell>
          <cell r="U103">
            <v>0</v>
          </cell>
          <cell r="V103">
            <v>410</v>
          </cell>
          <cell r="W103">
            <v>12394</v>
          </cell>
          <cell r="X103">
            <v>0</v>
          </cell>
          <cell r="Y103">
            <v>692</v>
          </cell>
          <cell r="Z103">
            <v>1846.2750000000005</v>
          </cell>
          <cell r="AA103">
            <v>0</v>
          </cell>
          <cell r="AB103">
            <v>0</v>
          </cell>
          <cell r="AC103">
            <v>0</v>
          </cell>
        </row>
        <row r="106">
          <cell r="F106" t="str">
            <v>4500</v>
          </cell>
          <cell r="G106">
            <v>9024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8208</v>
          </cell>
          <cell r="M106">
            <v>21239.023566314809</v>
          </cell>
          <cell r="N106">
            <v>0</v>
          </cell>
          <cell r="O106" t="str">
            <v>0</v>
          </cell>
          <cell r="P106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>
            <v>1518.0335665821917</v>
          </cell>
          <cell r="U106" t="str">
            <v>0</v>
          </cell>
          <cell r="V106" t="str">
            <v>0</v>
          </cell>
          <cell r="W106">
            <v>220</v>
          </cell>
          <cell r="X106" t="str">
            <v>0</v>
          </cell>
          <cell r="Y106" t="str">
            <v>0</v>
          </cell>
          <cell r="Z106" t="str">
            <v>0</v>
          </cell>
        </row>
        <row r="107">
          <cell r="F107" t="str">
            <v>4505</v>
          </cell>
          <cell r="G107">
            <v>237652.38058422465</v>
          </cell>
          <cell r="H107">
            <v>30957.024817183985</v>
          </cell>
          <cell r="I107">
            <v>-1</v>
          </cell>
          <cell r="J107">
            <v>10555</v>
          </cell>
          <cell r="K107">
            <v>0</v>
          </cell>
          <cell r="L107">
            <v>27217.72</v>
          </cell>
          <cell r="M107">
            <v>62149.930337750389</v>
          </cell>
          <cell r="N107">
            <v>-4.5999999999999996</v>
          </cell>
          <cell r="O107" t="str">
            <v>0</v>
          </cell>
          <cell r="P107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>
            <v>158</v>
          </cell>
          <cell r="W107">
            <v>556</v>
          </cell>
          <cell r="X107" t="str">
            <v>0</v>
          </cell>
          <cell r="Y107" t="str">
            <v>0</v>
          </cell>
          <cell r="Z107">
            <v>763</v>
          </cell>
        </row>
        <row r="108">
          <cell r="F108" t="str">
            <v>4510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0</v>
          </cell>
          <cell r="O108" t="str">
            <v>0</v>
          </cell>
          <cell r="P108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</row>
        <row r="109">
          <cell r="F109" t="str">
            <v>4515</v>
          </cell>
          <cell r="G109">
            <v>34616.153867380533</v>
          </cell>
          <cell r="H109">
            <v>506.20731643459908</v>
          </cell>
          <cell r="I109">
            <v>0</v>
          </cell>
          <cell r="J109">
            <v>19649</v>
          </cell>
          <cell r="K109">
            <v>0</v>
          </cell>
          <cell r="L109">
            <v>152</v>
          </cell>
          <cell r="M109">
            <v>14558.517070113645</v>
          </cell>
          <cell r="N109">
            <v>2</v>
          </cell>
          <cell r="O109" t="str">
            <v>0</v>
          </cell>
          <cell r="P109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>
            <v>27296.747646576518</v>
          </cell>
          <cell r="U109" t="str">
            <v>0</v>
          </cell>
          <cell r="V109" t="str">
            <v>0</v>
          </cell>
          <cell r="W109">
            <v>3283</v>
          </cell>
          <cell r="X109" t="str">
            <v>0</v>
          </cell>
          <cell r="Y109" t="str">
            <v>0</v>
          </cell>
          <cell r="Z109" t="str">
            <v>0</v>
          </cell>
        </row>
        <row r="110">
          <cell r="F110" t="str">
            <v>4520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str">
            <v>0</v>
          </cell>
          <cell r="O110" t="str">
            <v>0</v>
          </cell>
          <cell r="P110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103</v>
          </cell>
          <cell r="L111">
            <v>0</v>
          </cell>
          <cell r="M111">
            <v>0</v>
          </cell>
          <cell r="N111" t="str">
            <v>0</v>
          </cell>
          <cell r="O111" t="str">
            <v>0</v>
          </cell>
          <cell r="P111">
            <v>0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0</v>
          </cell>
          <cell r="V111" t="str">
            <v>0</v>
          </cell>
          <cell r="W111" t="str">
            <v>0</v>
          </cell>
          <cell r="X111" t="str">
            <v>0</v>
          </cell>
          <cell r="Y111" t="str">
            <v>0</v>
          </cell>
          <cell r="Z111" t="str">
            <v>0</v>
          </cell>
        </row>
        <row r="112">
          <cell r="F112" t="str">
            <v>4530</v>
          </cell>
          <cell r="G112">
            <v>-220</v>
          </cell>
          <cell r="H112">
            <v>207.1897275</v>
          </cell>
          <cell r="I112">
            <v>0</v>
          </cell>
          <cell r="J112">
            <v>64</v>
          </cell>
          <cell r="K112">
            <v>0</v>
          </cell>
          <cell r="L112">
            <v>7.6</v>
          </cell>
          <cell r="M112">
            <v>0</v>
          </cell>
          <cell r="N112">
            <v>0</v>
          </cell>
          <cell r="O112" t="str">
            <v>0</v>
          </cell>
          <cell r="P112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>
            <v>0</v>
          </cell>
          <cell r="U112" t="str">
            <v>0</v>
          </cell>
          <cell r="V112" t="str">
            <v>0</v>
          </cell>
          <cell r="W112" t="str">
            <v>0</v>
          </cell>
          <cell r="X112" t="str">
            <v>0</v>
          </cell>
          <cell r="Y112" t="str">
            <v>0</v>
          </cell>
          <cell r="Z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6068</v>
          </cell>
          <cell r="K113">
            <v>0</v>
          </cell>
          <cell r="L113">
            <v>0</v>
          </cell>
          <cell r="M113">
            <v>0</v>
          </cell>
          <cell r="N113">
            <v>1279</v>
          </cell>
          <cell r="O113" t="str">
            <v>0</v>
          </cell>
          <cell r="P113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0</v>
          </cell>
          <cell r="V113" t="str">
            <v>0</v>
          </cell>
          <cell r="W113" t="str">
            <v>0</v>
          </cell>
          <cell r="X113" t="str">
            <v>0</v>
          </cell>
          <cell r="Y113" t="str">
            <v>0</v>
          </cell>
          <cell r="Z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 t="str">
            <v>0</v>
          </cell>
          <cell r="O114" t="str">
            <v>0</v>
          </cell>
          <cell r="P114">
            <v>2464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0</v>
          </cell>
          <cell r="V114" t="str">
            <v>0</v>
          </cell>
          <cell r="W114" t="str">
            <v>0</v>
          </cell>
          <cell r="X114" t="str">
            <v>0</v>
          </cell>
          <cell r="Y114" t="str">
            <v>0</v>
          </cell>
          <cell r="Z114" t="str">
            <v>0</v>
          </cell>
        </row>
        <row r="115">
          <cell r="F115" t="str">
            <v>4545</v>
          </cell>
          <cell r="G115">
            <v>1548.9525782649741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 t="str">
            <v>0</v>
          </cell>
          <cell r="O115" t="str">
            <v>0</v>
          </cell>
          <cell r="P115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0</v>
          </cell>
          <cell r="V115" t="str">
            <v>0</v>
          </cell>
          <cell r="W115" t="str">
            <v>0</v>
          </cell>
          <cell r="X115" t="str">
            <v>0</v>
          </cell>
          <cell r="Y115" t="str">
            <v>0</v>
          </cell>
          <cell r="Z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912</v>
          </cell>
          <cell r="M116">
            <v>0</v>
          </cell>
          <cell r="N116" t="str">
            <v>0</v>
          </cell>
          <cell r="O116" t="str">
            <v>0</v>
          </cell>
          <cell r="P116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0</v>
          </cell>
          <cell r="V116" t="str">
            <v>0</v>
          </cell>
          <cell r="W116" t="str">
            <v>0</v>
          </cell>
          <cell r="X116" t="str">
            <v>0</v>
          </cell>
          <cell r="Y116" t="str">
            <v>0</v>
          </cell>
          <cell r="Z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1866</v>
          </cell>
          <cell r="K117">
            <v>0</v>
          </cell>
          <cell r="L117">
            <v>0</v>
          </cell>
          <cell r="M117">
            <v>0</v>
          </cell>
          <cell r="N117" t="str">
            <v>0</v>
          </cell>
          <cell r="O117" t="str">
            <v>0</v>
          </cell>
          <cell r="P117">
            <v>94767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0</v>
          </cell>
          <cell r="V117" t="str">
            <v>0</v>
          </cell>
          <cell r="W117" t="str">
            <v>0</v>
          </cell>
          <cell r="X117" t="str">
            <v>0</v>
          </cell>
          <cell r="Y117" t="str">
            <v>0</v>
          </cell>
          <cell r="Z117" t="str">
            <v>0</v>
          </cell>
        </row>
        <row r="118">
          <cell r="F118" t="str">
            <v>Other Income</v>
          </cell>
          <cell r="G118">
            <v>17619.971218768187</v>
          </cell>
          <cell r="H118">
            <v>22881.347275554239</v>
          </cell>
          <cell r="I118">
            <v>2213.5583333333334</v>
          </cell>
          <cell r="J118">
            <v>6336</v>
          </cell>
          <cell r="K118">
            <v>9108</v>
          </cell>
          <cell r="L118">
            <v>3346.92</v>
          </cell>
          <cell r="M118">
            <v>43987.473655303693</v>
          </cell>
          <cell r="N118">
            <v>15142.5</v>
          </cell>
          <cell r="O118">
            <v>0</v>
          </cell>
          <cell r="P118">
            <v>184209</v>
          </cell>
          <cell r="Q118">
            <v>0</v>
          </cell>
          <cell r="R118">
            <v>-22445.394</v>
          </cell>
          <cell r="S118">
            <v>0</v>
          </cell>
          <cell r="T118">
            <v>1607.6180494335001</v>
          </cell>
          <cell r="U118">
            <v>0</v>
          </cell>
          <cell r="V118">
            <v>13437</v>
          </cell>
          <cell r="W118">
            <v>4830</v>
          </cell>
          <cell r="X118">
            <v>38100</v>
          </cell>
          <cell r="Y118">
            <v>56735</v>
          </cell>
          <cell r="Z118">
            <v>-786.56899999999996</v>
          </cell>
          <cell r="AA118">
            <v>0</v>
          </cell>
          <cell r="AB118">
            <v>0</v>
          </cell>
          <cell r="AC118">
            <v>0</v>
          </cell>
        </row>
        <row r="119">
          <cell r="F119" t="str">
            <v>4600</v>
          </cell>
          <cell r="G119">
            <v>598.55099999999993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227.84</v>
          </cell>
          <cell r="M119">
            <v>0</v>
          </cell>
          <cell r="N119" t="str">
            <v>0</v>
          </cell>
          <cell r="O119" t="str">
            <v>0</v>
          </cell>
          <cell r="P119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>
            <v>0</v>
          </cell>
          <cell r="U119" t="str">
            <v>0</v>
          </cell>
          <cell r="V119" t="str">
            <v>0</v>
          </cell>
          <cell r="W119">
            <v>1387</v>
          </cell>
          <cell r="X119">
            <v>23400</v>
          </cell>
          <cell r="Y119" t="str">
            <v>0</v>
          </cell>
          <cell r="Z119">
            <v>484.89100000000002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 t="str">
            <v>0</v>
          </cell>
          <cell r="O120" t="str">
            <v>0</v>
          </cell>
          <cell r="P120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0</v>
          </cell>
          <cell r="V120" t="str">
            <v>0</v>
          </cell>
          <cell r="W120">
            <v>2629</v>
          </cell>
          <cell r="X120">
            <v>2400</v>
          </cell>
          <cell r="Y120">
            <v>50919</v>
          </cell>
          <cell r="Z120" t="str">
            <v>0</v>
          </cell>
        </row>
        <row r="121">
          <cell r="F121" t="str">
            <v>4610</v>
          </cell>
          <cell r="G121">
            <v>6177.4769999999999</v>
          </cell>
          <cell r="H121">
            <v>7238</v>
          </cell>
          <cell r="I121">
            <v>0</v>
          </cell>
          <cell r="J121">
            <v>0</v>
          </cell>
          <cell r="K121">
            <v>9006</v>
          </cell>
          <cell r="L121">
            <v>1961.96</v>
          </cell>
          <cell r="M121">
            <v>0</v>
          </cell>
          <cell r="N121" t="str">
            <v>0</v>
          </cell>
          <cell r="O121" t="str">
            <v>0</v>
          </cell>
          <cell r="P121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</row>
        <row r="122">
          <cell r="F122" t="str">
            <v>4615</v>
          </cell>
          <cell r="G122">
            <v>4685.8637693243945</v>
          </cell>
          <cell r="H122">
            <v>8759.4033392581623</v>
          </cell>
          <cell r="I122">
            <v>547.4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 t="str">
            <v>0</v>
          </cell>
          <cell r="O122" t="str">
            <v>0</v>
          </cell>
          <cell r="P122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>
            <v>-508.58</v>
          </cell>
        </row>
        <row r="123">
          <cell r="F123" t="str">
            <v>4620</v>
          </cell>
          <cell r="G123">
            <v>0</v>
          </cell>
          <cell r="H123">
            <v>1612</v>
          </cell>
          <cell r="I123">
            <v>165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 t="str">
            <v>0</v>
          </cell>
          <cell r="O123" t="str">
            <v>0</v>
          </cell>
          <cell r="P123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 t="str">
            <v>0</v>
          </cell>
          <cell r="O124" t="str">
            <v>0</v>
          </cell>
          <cell r="P124">
            <v>131858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 t="str">
            <v>0</v>
          </cell>
          <cell r="O125" t="str">
            <v>0</v>
          </cell>
          <cell r="P125">
            <v>12345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>
            <v>741</v>
          </cell>
          <cell r="X125" t="str">
            <v>0</v>
          </cell>
          <cell r="Y125" t="str">
            <v>0</v>
          </cell>
          <cell r="Z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35</v>
          </cell>
          <cell r="L126">
            <v>0</v>
          </cell>
          <cell r="M126">
            <v>0</v>
          </cell>
          <cell r="N126" t="str">
            <v>0</v>
          </cell>
          <cell r="O126" t="str">
            <v>0</v>
          </cell>
          <cell r="P126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>
            <v>129.31288208640001</v>
          </cell>
          <cell r="U126" t="str">
            <v>0</v>
          </cell>
          <cell r="V126">
            <v>12187</v>
          </cell>
          <cell r="W126">
            <v>73</v>
          </cell>
          <cell r="X126" t="str">
            <v>0</v>
          </cell>
          <cell r="Y126" t="str">
            <v>0</v>
          </cell>
          <cell r="Z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945.44</v>
          </cell>
          <cell r="M127">
            <v>41275.087938644523</v>
          </cell>
          <cell r="N127" t="str">
            <v>0</v>
          </cell>
          <cell r="O127" t="str">
            <v>0</v>
          </cell>
          <cell r="P127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 t="str">
            <v>0</v>
          </cell>
          <cell r="O128" t="str">
            <v>0</v>
          </cell>
          <cell r="P128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 t="str">
            <v>0</v>
          </cell>
          <cell r="O129" t="str">
            <v>0</v>
          </cell>
          <cell r="P129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>
            <v>1247.23073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</row>
        <row r="130">
          <cell r="F130" t="str">
            <v>4655</v>
          </cell>
          <cell r="G130">
            <v>0</v>
          </cell>
          <cell r="H130">
            <v>0</v>
          </cell>
          <cell r="I130">
            <v>100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 t="str">
            <v>0</v>
          </cell>
          <cell r="O130" t="str">
            <v>0</v>
          </cell>
          <cell r="P130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>
            <v>168.7129008471</v>
          </cell>
          <cell r="U130" t="str">
            <v>0</v>
          </cell>
          <cell r="V130" t="str">
            <v>0</v>
          </cell>
          <cell r="W130" t="str">
            <v>0</v>
          </cell>
          <cell r="X130" t="str">
            <v>0</v>
          </cell>
          <cell r="Y130" t="str">
            <v>0</v>
          </cell>
          <cell r="Z130" t="str">
            <v>0</v>
          </cell>
        </row>
        <row r="131">
          <cell r="F131" t="str">
            <v>4660</v>
          </cell>
          <cell r="G131">
            <v>0</v>
          </cell>
          <cell r="H131">
            <v>4208.6000000000004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 t="str">
            <v>0</v>
          </cell>
          <cell r="O131" t="str">
            <v>0</v>
          </cell>
          <cell r="P131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</row>
        <row r="132">
          <cell r="F132" t="str">
            <v>4665</v>
          </cell>
          <cell r="G132">
            <v>138</v>
          </cell>
          <cell r="H132">
            <v>41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4520.8999999999996</v>
          </cell>
          <cell r="O132" t="str">
            <v>0</v>
          </cell>
          <cell r="P132">
            <v>33673</v>
          </cell>
          <cell r="Q132" t="str">
            <v>0</v>
          </cell>
          <cell r="R132">
            <v>271.60600000000039</v>
          </cell>
          <cell r="S132" t="str">
            <v>0</v>
          </cell>
          <cell r="T132">
            <v>62.3615365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>
            <v>-762.88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 t="str">
            <v>0</v>
          </cell>
          <cell r="O133" t="str">
            <v>0</v>
          </cell>
          <cell r="P133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</row>
        <row r="134">
          <cell r="F134" t="str">
            <v>4675</v>
          </cell>
          <cell r="G134">
            <v>6020.0794494437941</v>
          </cell>
          <cell r="H134">
            <v>1022.3439362960786</v>
          </cell>
          <cell r="I134">
            <v>1401.1583333333333</v>
          </cell>
          <cell r="J134">
            <v>6336</v>
          </cell>
          <cell r="K134">
            <v>67</v>
          </cell>
          <cell r="L134">
            <v>211.68</v>
          </cell>
          <cell r="M134">
            <v>2712.3857166591661</v>
          </cell>
          <cell r="N134">
            <v>10621.6</v>
          </cell>
          <cell r="O134" t="str">
            <v>0</v>
          </cell>
          <cell r="P134">
            <v>6333</v>
          </cell>
          <cell r="Q134" t="str">
            <v>0</v>
          </cell>
          <cell r="R134">
            <v>-22717</v>
          </cell>
          <cell r="S134" t="str">
            <v>0</v>
          </cell>
          <cell r="T134">
            <v>0</v>
          </cell>
          <cell r="U134" t="str">
            <v>0</v>
          </cell>
          <cell r="V134">
            <v>1250</v>
          </cell>
          <cell r="W134" t="str">
            <v>0</v>
          </cell>
          <cell r="X134">
            <v>12300</v>
          </cell>
          <cell r="Y134">
            <v>5816</v>
          </cell>
          <cell r="Z134" t="str">
            <v>0</v>
          </cell>
        </row>
        <row r="135">
          <cell r="F135" t="str">
            <v>Other Operating Income</v>
          </cell>
          <cell r="G135">
            <v>300241.45824863832</v>
          </cell>
          <cell r="H135">
            <v>54551.769136672825</v>
          </cell>
          <cell r="I135">
            <v>2212.5583333333334</v>
          </cell>
          <cell r="J135">
            <v>44538</v>
          </cell>
          <cell r="K135">
            <v>9211</v>
          </cell>
          <cell r="L135">
            <v>39844.239999999998</v>
          </cell>
          <cell r="M135">
            <v>141934.94462948252</v>
          </cell>
          <cell r="N135">
            <v>16418.900000000001</v>
          </cell>
          <cell r="O135">
            <v>0</v>
          </cell>
          <cell r="P135">
            <v>281440</v>
          </cell>
          <cell r="Q135">
            <v>0</v>
          </cell>
          <cell r="R135">
            <v>-22445.394</v>
          </cell>
          <cell r="S135">
            <v>0</v>
          </cell>
          <cell r="T135">
            <v>30422.399262592207</v>
          </cell>
          <cell r="U135">
            <v>0</v>
          </cell>
          <cell r="V135">
            <v>13595</v>
          </cell>
          <cell r="W135">
            <v>8889</v>
          </cell>
          <cell r="X135">
            <v>38100</v>
          </cell>
          <cell r="Y135">
            <v>56735</v>
          </cell>
          <cell r="Z135">
            <v>-23.56899999999996</v>
          </cell>
          <cell r="AA135">
            <v>0</v>
          </cell>
          <cell r="AB135">
            <v>0</v>
          </cell>
          <cell r="AC135">
            <v>0</v>
          </cell>
        </row>
        <row r="138">
          <cell r="F138" t="str">
            <v>5000</v>
          </cell>
          <cell r="G138">
            <v>-65419.564207474337</v>
          </cell>
          <cell r="H138">
            <v>-151252.19893350729</v>
          </cell>
          <cell r="I138">
            <v>-5412.999927192981</v>
          </cell>
          <cell r="J138">
            <v>-44227</v>
          </cell>
          <cell r="K138">
            <v>-4889</v>
          </cell>
          <cell r="L138">
            <v>-20077.240000000002</v>
          </cell>
          <cell r="M138">
            <v>-42657.27716315609</v>
          </cell>
          <cell r="N138">
            <v>-16134.6</v>
          </cell>
          <cell r="O138" t="str">
            <v>0</v>
          </cell>
          <cell r="P138">
            <v>-23315</v>
          </cell>
          <cell r="Q138" t="str">
            <v>0</v>
          </cell>
          <cell r="R138" t="str">
            <v>0</v>
          </cell>
          <cell r="S138" t="str">
            <v>0</v>
          </cell>
          <cell r="T138">
            <v>-31204.809463417601</v>
          </cell>
          <cell r="U138" t="str">
            <v>0</v>
          </cell>
          <cell r="V138">
            <v>-4931</v>
          </cell>
          <cell r="W138">
            <v>-8740</v>
          </cell>
          <cell r="X138">
            <v>-4800</v>
          </cell>
          <cell r="Y138">
            <v>-6868</v>
          </cell>
          <cell r="Z138">
            <v>-1020.68</v>
          </cell>
        </row>
        <row r="139">
          <cell r="F139" t="str">
            <v>5005</v>
          </cell>
          <cell r="G139">
            <v>-3189.6372057707049</v>
          </cell>
          <cell r="H139">
            <v>0</v>
          </cell>
          <cell r="I139">
            <v>0</v>
          </cell>
          <cell r="J139">
            <v>0</v>
          </cell>
          <cell r="K139">
            <v>-87</v>
          </cell>
          <cell r="L139">
            <v>-152</v>
          </cell>
          <cell r="M139">
            <v>0</v>
          </cell>
          <cell r="N139" t="str">
            <v>0</v>
          </cell>
          <cell r="O139" t="str">
            <v>0</v>
          </cell>
          <cell r="P139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>
            <v>0</v>
          </cell>
          <cell r="U139" t="str">
            <v>0</v>
          </cell>
          <cell r="V139" t="str">
            <v>0</v>
          </cell>
          <cell r="W139">
            <v>0</v>
          </cell>
          <cell r="X139" t="str">
            <v>0</v>
          </cell>
          <cell r="Y139" t="str">
            <v>0</v>
          </cell>
          <cell r="Z139" t="str">
            <v>0</v>
          </cell>
        </row>
        <row r="140">
          <cell r="F140" t="str">
            <v>Other Expenditure</v>
          </cell>
          <cell r="G140">
            <v>-324222.28766931809</v>
          </cell>
          <cell r="H140">
            <v>122853.63590422359</v>
          </cell>
          <cell r="I140">
            <v>2507.8144548563896</v>
          </cell>
          <cell r="J140">
            <v>-39439</v>
          </cell>
          <cell r="K140">
            <v>-1995</v>
          </cell>
          <cell r="L140">
            <v>-29047.640000000003</v>
          </cell>
          <cell r="M140">
            <v>-77583.187268135196</v>
          </cell>
          <cell r="N140">
            <v>-14007.900000000003</v>
          </cell>
          <cell r="O140">
            <v>0</v>
          </cell>
          <cell r="P140">
            <v>-18405</v>
          </cell>
          <cell r="Q140">
            <v>0</v>
          </cell>
          <cell r="R140">
            <v>-358.60499999999956</v>
          </cell>
          <cell r="S140">
            <v>0</v>
          </cell>
          <cell r="T140">
            <v>-10514.125008976585</v>
          </cell>
          <cell r="U140">
            <v>0</v>
          </cell>
          <cell r="V140">
            <v>-4168</v>
          </cell>
          <cell r="W140">
            <v>-6238</v>
          </cell>
          <cell r="X140">
            <v>-9500</v>
          </cell>
          <cell r="Y140">
            <v>-16501</v>
          </cell>
          <cell r="Z140">
            <v>-776.58199999999999</v>
          </cell>
          <cell r="AA140">
            <v>0</v>
          </cell>
          <cell r="AB140">
            <v>0</v>
          </cell>
          <cell r="AC140">
            <v>0</v>
          </cell>
        </row>
        <row r="141">
          <cell r="F141" t="str">
            <v>5020</v>
          </cell>
          <cell r="G141">
            <v>-15799.733812645009</v>
          </cell>
          <cell r="H141">
            <v>-3222.3563767648393</v>
          </cell>
          <cell r="I141">
            <v>683.07066666666674</v>
          </cell>
          <cell r="J141">
            <v>-4448</v>
          </cell>
          <cell r="K141">
            <v>-111</v>
          </cell>
          <cell r="L141">
            <v>-787.92</v>
          </cell>
          <cell r="M141">
            <v>-1184.2507039099771</v>
          </cell>
          <cell r="N141">
            <v>-159</v>
          </cell>
          <cell r="O141" t="str">
            <v>0</v>
          </cell>
          <cell r="P141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>
            <v>-752.44611776317481</v>
          </cell>
          <cell r="U141" t="str">
            <v>0</v>
          </cell>
          <cell r="V141">
            <v>-74</v>
          </cell>
          <cell r="W141">
            <v>-956</v>
          </cell>
          <cell r="X141">
            <v>-200</v>
          </cell>
          <cell r="Y141">
            <v>-651</v>
          </cell>
          <cell r="Z141" t="str">
            <v>0</v>
          </cell>
        </row>
        <row r="142">
          <cell r="F142" t="str">
            <v>5025</v>
          </cell>
          <cell r="G142">
            <v>-59.436663333333335</v>
          </cell>
          <cell r="H142">
            <v>-128.86666666666667</v>
          </cell>
          <cell r="I142">
            <v>0</v>
          </cell>
          <cell r="J142">
            <v>-10</v>
          </cell>
          <cell r="K142">
            <v>-83</v>
          </cell>
          <cell r="L142">
            <v>-132</v>
          </cell>
          <cell r="M142">
            <v>-295.82497222222224</v>
          </cell>
          <cell r="N142">
            <v>-2247</v>
          </cell>
          <cell r="O142" t="str">
            <v>0</v>
          </cell>
          <cell r="P142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>
            <v>-585.27132756685694</v>
          </cell>
          <cell r="U142" t="str">
            <v>0</v>
          </cell>
          <cell r="V142">
            <v>-50</v>
          </cell>
          <cell r="W142">
            <v>0</v>
          </cell>
          <cell r="X142" t="str">
            <v>0</v>
          </cell>
          <cell r="Y142" t="str">
            <v>0</v>
          </cell>
          <cell r="Z142" t="str">
            <v>0</v>
          </cell>
        </row>
        <row r="143">
          <cell r="F143" t="str">
            <v>5030</v>
          </cell>
          <cell r="G143">
            <v>-888.31292666666673</v>
          </cell>
          <cell r="H143">
            <v>-3404.3061151138345</v>
          </cell>
          <cell r="I143">
            <v>-115.24933333333334</v>
          </cell>
          <cell r="J143">
            <v>-786</v>
          </cell>
          <cell r="K143">
            <v>-55</v>
          </cell>
          <cell r="L143">
            <v>-193</v>
          </cell>
          <cell r="M143">
            <v>-1413.1413618476706</v>
          </cell>
          <cell r="N143">
            <v>-683.7</v>
          </cell>
          <cell r="O143" t="str">
            <v>0</v>
          </cell>
          <cell r="P143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>
            <v>-1602.1237467794597</v>
          </cell>
          <cell r="U143" t="str">
            <v>0</v>
          </cell>
          <cell r="V143">
            <v>-85</v>
          </cell>
          <cell r="W143">
            <v>-334</v>
          </cell>
          <cell r="X143">
            <v>-900</v>
          </cell>
          <cell r="Y143">
            <v>-412</v>
          </cell>
          <cell r="Z143" t="str">
            <v>0</v>
          </cell>
        </row>
        <row r="144">
          <cell r="F144" t="str">
            <v>5035</v>
          </cell>
          <cell r="G144">
            <v>-4943.7790529458307</v>
          </cell>
          <cell r="H144">
            <v>-3295.4623233671041</v>
          </cell>
          <cell r="I144">
            <v>-15.3</v>
          </cell>
          <cell r="J144">
            <v>-1986</v>
          </cell>
          <cell r="K144">
            <v>-194</v>
          </cell>
          <cell r="L144">
            <v>-1125</v>
          </cell>
          <cell r="M144">
            <v>-15784.015225577105</v>
          </cell>
          <cell r="N144">
            <v>-243.2</v>
          </cell>
          <cell r="O144" t="str">
            <v>0</v>
          </cell>
          <cell r="P144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>
            <v>-884.74026666961333</v>
          </cell>
          <cell r="U144" t="str">
            <v>0</v>
          </cell>
          <cell r="V144">
            <v>-302</v>
          </cell>
          <cell r="W144">
            <v>-275</v>
          </cell>
          <cell r="X144">
            <v>-1000</v>
          </cell>
          <cell r="Y144">
            <v>-1330</v>
          </cell>
          <cell r="Z144">
            <v>-380</v>
          </cell>
        </row>
        <row r="145">
          <cell r="F145" t="str">
            <v>5040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-95</v>
          </cell>
          <cell r="M145">
            <v>0</v>
          </cell>
          <cell r="N145">
            <v>-229</v>
          </cell>
          <cell r="O145" t="str">
            <v>0</v>
          </cell>
          <cell r="P145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>
            <v>0</v>
          </cell>
          <cell r="U145" t="str">
            <v>0</v>
          </cell>
          <cell r="V145" t="str">
            <v>0</v>
          </cell>
          <cell r="W145">
            <v>0</v>
          </cell>
          <cell r="X145" t="str">
            <v>0</v>
          </cell>
          <cell r="Y145" t="str">
            <v>0</v>
          </cell>
          <cell r="Z145" t="str">
            <v>0</v>
          </cell>
        </row>
        <row r="146">
          <cell r="F146" t="str">
            <v>5045</v>
          </cell>
          <cell r="G146">
            <v>-1.7500199999999999</v>
          </cell>
          <cell r="H146">
            <v>-86.573607734333308</v>
          </cell>
          <cell r="I146">
            <v>0</v>
          </cell>
          <cell r="J146">
            <v>-6</v>
          </cell>
          <cell r="K146">
            <v>-2</v>
          </cell>
          <cell r="L146">
            <v>-11</v>
          </cell>
          <cell r="M146">
            <v>0</v>
          </cell>
          <cell r="N146">
            <v>-89.7</v>
          </cell>
          <cell r="O146" t="str">
            <v>0</v>
          </cell>
          <cell r="P146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>
            <v>-61.460568259422082</v>
          </cell>
          <cell r="U146" t="str">
            <v>0</v>
          </cell>
          <cell r="V146" t="str">
            <v>0</v>
          </cell>
          <cell r="W146">
            <v>4</v>
          </cell>
          <cell r="X146" t="str">
            <v>0</v>
          </cell>
          <cell r="Y146" t="str">
            <v>0</v>
          </cell>
          <cell r="Z146" t="str">
            <v>0</v>
          </cell>
        </row>
        <row r="147">
          <cell r="F147" t="str">
            <v>5050</v>
          </cell>
          <cell r="G147">
            <v>-244.69708666666662</v>
          </cell>
          <cell r="H147">
            <v>-962.4166691686745</v>
          </cell>
          <cell r="I147">
            <v>-17.533333333333331</v>
          </cell>
          <cell r="J147">
            <v>-511</v>
          </cell>
          <cell r="K147">
            <v>-41</v>
          </cell>
          <cell r="L147">
            <v>-63</v>
          </cell>
          <cell r="M147">
            <v>-1141.3460725708999</v>
          </cell>
          <cell r="N147">
            <v>-92</v>
          </cell>
          <cell r="O147" t="str">
            <v>0</v>
          </cell>
          <cell r="P147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>
            <v>-392.20652963228252</v>
          </cell>
          <cell r="U147" t="str">
            <v>0</v>
          </cell>
          <cell r="V147">
            <v>-8</v>
          </cell>
          <cell r="W147">
            <v>-5</v>
          </cell>
          <cell r="X147" t="str">
            <v>0</v>
          </cell>
          <cell r="Y147" t="str">
            <v>0</v>
          </cell>
          <cell r="Z147" t="str">
            <v>0</v>
          </cell>
        </row>
        <row r="148">
          <cell r="F148" t="str">
            <v>5055</v>
          </cell>
          <cell r="G148">
            <v>-4304.7880999999998</v>
          </cell>
          <cell r="H148">
            <v>-1845.571393503415</v>
          </cell>
          <cell r="I148">
            <v>0</v>
          </cell>
          <cell r="J148">
            <v>-322</v>
          </cell>
          <cell r="K148">
            <v>-95</v>
          </cell>
          <cell r="L148">
            <v>-266</v>
          </cell>
          <cell r="M148">
            <v>-667.66058355905329</v>
          </cell>
          <cell r="N148">
            <v>-5962.1</v>
          </cell>
          <cell r="O148" t="str">
            <v>0</v>
          </cell>
          <cell r="P148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>
            <v>-1100.8982905628147</v>
          </cell>
          <cell r="U148" t="str">
            <v>0</v>
          </cell>
          <cell r="V148">
            <v>-53</v>
          </cell>
          <cell r="W148">
            <v>-46</v>
          </cell>
          <cell r="X148" t="str">
            <v>0</v>
          </cell>
          <cell r="Y148" t="str">
            <v>0</v>
          </cell>
          <cell r="Z148" t="str">
            <v>0</v>
          </cell>
        </row>
        <row r="149">
          <cell r="F149" t="str">
            <v>5060</v>
          </cell>
          <cell r="G149">
            <v>-702.4050086486676</v>
          </cell>
          <cell r="H149">
            <v>-2934.1368275081877</v>
          </cell>
          <cell r="I149">
            <v>0</v>
          </cell>
          <cell r="J149">
            <v>-735</v>
          </cell>
          <cell r="K149">
            <v>0</v>
          </cell>
          <cell r="L149">
            <v>-298.8</v>
          </cell>
          <cell r="M149">
            <v>-229.22666666666666</v>
          </cell>
          <cell r="N149" t="str">
            <v>0</v>
          </cell>
          <cell r="O149" t="str">
            <v>0</v>
          </cell>
          <cell r="P149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>
            <v>-14</v>
          </cell>
          <cell r="X149" t="str">
            <v>0</v>
          </cell>
          <cell r="Y149" t="str">
            <v>0</v>
          </cell>
          <cell r="Z149" t="str">
            <v>0</v>
          </cell>
        </row>
        <row r="150">
          <cell r="F150" t="str">
            <v>5065</v>
          </cell>
          <cell r="G150">
            <v>-6681.8711134342429</v>
          </cell>
          <cell r="H150">
            <v>-967.16574747185291</v>
          </cell>
          <cell r="I150">
            <v>-50.049666666666667</v>
          </cell>
          <cell r="J150">
            <v>-5317</v>
          </cell>
          <cell r="K150">
            <v>-605</v>
          </cell>
          <cell r="L150">
            <v>-286</v>
          </cell>
          <cell r="M150">
            <v>0</v>
          </cell>
          <cell r="N150" t="str">
            <v>0</v>
          </cell>
          <cell r="O150" t="str">
            <v>0</v>
          </cell>
          <cell r="P150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>
            <v>-590.32506486398313</v>
          </cell>
          <cell r="U150" t="str">
            <v>0</v>
          </cell>
          <cell r="V150">
            <v>-34</v>
          </cell>
          <cell r="W150">
            <v>0</v>
          </cell>
          <cell r="X150" t="str">
            <v>0</v>
          </cell>
          <cell r="Y150" t="str">
            <v>0</v>
          </cell>
          <cell r="Z150">
            <v>-87.415999999999997</v>
          </cell>
        </row>
        <row r="151">
          <cell r="F151" t="str">
            <v>5070</v>
          </cell>
          <cell r="G151">
            <v>-1915.0990921920941</v>
          </cell>
          <cell r="H151">
            <v>-562.72005024939631</v>
          </cell>
          <cell r="I151">
            <v>-20.999333333333333</v>
          </cell>
          <cell r="J151">
            <v>-135</v>
          </cell>
          <cell r="K151">
            <v>-7</v>
          </cell>
          <cell r="L151">
            <v>-88</v>
          </cell>
          <cell r="M151">
            <v>-55.918001331139152</v>
          </cell>
          <cell r="N151">
            <v>-5290.2</v>
          </cell>
          <cell r="O151" t="str">
            <v>0</v>
          </cell>
          <cell r="P151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>
            <v>1388.5301283879219</v>
          </cell>
          <cell r="U151" t="str">
            <v>0</v>
          </cell>
          <cell r="V151">
            <v>-8</v>
          </cell>
          <cell r="W151">
            <v>-10</v>
          </cell>
          <cell r="X151" t="str">
            <v>0</v>
          </cell>
          <cell r="Y151" t="str">
            <v>0</v>
          </cell>
          <cell r="Z151" t="str">
            <v>0</v>
          </cell>
        </row>
        <row r="152">
          <cell r="F152" t="str">
            <v>5075</v>
          </cell>
          <cell r="G152">
            <v>-7358.4562155720241</v>
          </cell>
          <cell r="H152">
            <v>-10578.816226314993</v>
          </cell>
          <cell r="I152">
            <v>-1613.4896666666668</v>
          </cell>
          <cell r="J152">
            <v>-1784</v>
          </cell>
          <cell r="K152">
            <v>-42</v>
          </cell>
          <cell r="L152">
            <v>-738</v>
          </cell>
          <cell r="M152">
            <v>-1452.7825980680582</v>
          </cell>
          <cell r="N152">
            <v>-1297.8</v>
          </cell>
          <cell r="O152" t="str">
            <v>0</v>
          </cell>
          <cell r="P152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>
            <v>-1136.8225122421043</v>
          </cell>
          <cell r="U152" t="str">
            <v>0</v>
          </cell>
          <cell r="V152">
            <v>-441</v>
          </cell>
          <cell r="W152">
            <v>-14</v>
          </cell>
          <cell r="X152" t="str">
            <v>0</v>
          </cell>
          <cell r="Y152">
            <v>-1562</v>
          </cell>
          <cell r="Z152" t="str">
            <v>0</v>
          </cell>
        </row>
        <row r="153">
          <cell r="F153" t="str">
            <v>5080</v>
          </cell>
          <cell r="G153">
            <v>-1335.3215966666667</v>
          </cell>
          <cell r="H153">
            <v>-8390.4226535267899</v>
          </cell>
          <cell r="I153">
            <v>-578.19933333333324</v>
          </cell>
          <cell r="J153">
            <v>-291</v>
          </cell>
          <cell r="K153">
            <v>-43</v>
          </cell>
          <cell r="L153">
            <v>-848.44</v>
          </cell>
          <cell r="M153">
            <v>-1086.8364280278943</v>
          </cell>
          <cell r="N153">
            <v>-2313.3000000000002</v>
          </cell>
          <cell r="O153" t="str">
            <v>0</v>
          </cell>
          <cell r="P153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>
            <v>-929.86212919040486</v>
          </cell>
          <cell r="U153" t="str">
            <v>0</v>
          </cell>
          <cell r="V153" t="str">
            <v>0</v>
          </cell>
          <cell r="W153">
            <v>-37</v>
          </cell>
          <cell r="X153">
            <v>-1500</v>
          </cell>
          <cell r="Y153">
            <v>-578</v>
          </cell>
          <cell r="Z153" t="str">
            <v>0</v>
          </cell>
        </row>
        <row r="154">
          <cell r="F154" t="str">
            <v>5085</v>
          </cell>
          <cell r="G154">
            <v>-3121.5194099999999</v>
          </cell>
          <cell r="H154">
            <v>-22491.8399059025</v>
          </cell>
          <cell r="I154">
            <v>-4666</v>
          </cell>
          <cell r="J154">
            <v>-1045</v>
          </cell>
          <cell r="K154">
            <v>0</v>
          </cell>
          <cell r="L154">
            <v>-2542.1999999999998</v>
          </cell>
          <cell r="M154">
            <v>0</v>
          </cell>
          <cell r="N154" t="str">
            <v>0</v>
          </cell>
          <cell r="O154" t="str">
            <v>0</v>
          </cell>
          <cell r="P154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>
            <v>-2109.9867309948222</v>
          </cell>
          <cell r="U154" t="str">
            <v>0</v>
          </cell>
          <cell r="V154">
            <v>-774</v>
          </cell>
          <cell r="W154">
            <v>-1014</v>
          </cell>
          <cell r="X154">
            <v>-1500</v>
          </cell>
          <cell r="Y154" t="str">
            <v>0</v>
          </cell>
          <cell r="Z154" t="str">
            <v>0</v>
          </cell>
        </row>
        <row r="155">
          <cell r="F155" t="str">
            <v>5090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 t="str">
            <v>0</v>
          </cell>
          <cell r="O155" t="str">
            <v>0</v>
          </cell>
          <cell r="P155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0</v>
          </cell>
          <cell r="V155" t="str">
            <v>0</v>
          </cell>
          <cell r="W155">
            <v>0</v>
          </cell>
          <cell r="X155" t="str">
            <v>0</v>
          </cell>
          <cell r="Y155" t="str">
            <v>0</v>
          </cell>
          <cell r="Z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 t="str">
            <v>0</v>
          </cell>
          <cell r="O156" t="str">
            <v>0</v>
          </cell>
          <cell r="P156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0</v>
          </cell>
          <cell r="V156" t="str">
            <v>0</v>
          </cell>
          <cell r="W156">
            <v>0</v>
          </cell>
          <cell r="X156" t="str">
            <v>0</v>
          </cell>
          <cell r="Y156" t="str">
            <v>0</v>
          </cell>
          <cell r="Z156" t="str">
            <v>0</v>
          </cell>
        </row>
        <row r="157">
          <cell r="F157" t="str">
            <v>5100</v>
          </cell>
          <cell r="G157">
            <v>-2811.1244633333336</v>
          </cell>
          <cell r="H157">
            <v>-9159.5291362215157</v>
          </cell>
          <cell r="I157">
            <v>-15.916666666666668</v>
          </cell>
          <cell r="J157">
            <v>-1170</v>
          </cell>
          <cell r="K157">
            <v>-155</v>
          </cell>
          <cell r="L157">
            <v>-1189.48</v>
          </cell>
          <cell r="M157">
            <v>-991.83145688850948</v>
          </cell>
          <cell r="N157">
            <v>-48.1</v>
          </cell>
          <cell r="O157" t="str">
            <v>0</v>
          </cell>
          <cell r="P157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>
            <v>-806.48296477987719</v>
          </cell>
          <cell r="U157" t="str">
            <v>0</v>
          </cell>
          <cell r="V157">
            <v>-126</v>
          </cell>
          <cell r="W157">
            <v>-268</v>
          </cell>
          <cell r="X157">
            <v>-300</v>
          </cell>
          <cell r="Y157" t="str">
            <v>0</v>
          </cell>
          <cell r="Z157" t="str">
            <v>0</v>
          </cell>
        </row>
        <row r="158">
          <cell r="F158" t="str">
            <v>5105</v>
          </cell>
          <cell r="G158">
            <v>-4182.1314059506385</v>
          </cell>
          <cell r="H158">
            <v>-6954.4894658492331</v>
          </cell>
          <cell r="I158">
            <v>-25.4</v>
          </cell>
          <cell r="J158">
            <v>-2919</v>
          </cell>
          <cell r="K158">
            <v>-302</v>
          </cell>
          <cell r="L158">
            <v>-1060.2</v>
          </cell>
          <cell r="M158">
            <v>-1663.8960682937927</v>
          </cell>
          <cell r="N158">
            <v>-66.900000000000006</v>
          </cell>
          <cell r="O158" t="str">
            <v>0</v>
          </cell>
          <cell r="P158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>
            <v>-359.08832639448923</v>
          </cell>
          <cell r="U158" t="str">
            <v>0</v>
          </cell>
          <cell r="V158">
            <v>-172</v>
          </cell>
          <cell r="W158">
            <v>-401</v>
          </cell>
          <cell r="X158">
            <v>-200</v>
          </cell>
          <cell r="Y158" t="str">
            <v>0</v>
          </cell>
          <cell r="Z158">
            <v>-29.646999999999998</v>
          </cell>
        </row>
        <row r="159">
          <cell r="F159" t="str">
            <v>5110</v>
          </cell>
          <cell r="G159">
            <v>-37838.966077240075</v>
          </cell>
          <cell r="H159">
            <v>-12961.851697063452</v>
          </cell>
          <cell r="I159">
            <v>-1514.5843333333335</v>
          </cell>
          <cell r="J159">
            <v>-8018</v>
          </cell>
          <cell r="K159">
            <v>-239</v>
          </cell>
          <cell r="L159">
            <v>-17572</v>
          </cell>
          <cell r="M159">
            <v>-5410.2773892298774</v>
          </cell>
          <cell r="N159">
            <v>-7566.8</v>
          </cell>
          <cell r="O159" t="str">
            <v>0</v>
          </cell>
          <cell r="P159">
            <v>-18405</v>
          </cell>
          <cell r="Q159" t="str">
            <v>0</v>
          </cell>
          <cell r="R159">
            <v>-6039.6639999999998</v>
          </cell>
          <cell r="S159" t="str">
            <v>0</v>
          </cell>
          <cell r="T159">
            <v>-775.40194445486793</v>
          </cell>
          <cell r="U159" t="str">
            <v>0</v>
          </cell>
          <cell r="V159">
            <v>-1802</v>
          </cell>
          <cell r="W159">
            <v>-1794</v>
          </cell>
          <cell r="X159">
            <v>200</v>
          </cell>
          <cell r="Y159">
            <v>-11968</v>
          </cell>
          <cell r="Z159">
            <v>-194.01900000000001</v>
          </cell>
        </row>
        <row r="160">
          <cell r="F160" t="str">
            <v>5115</v>
          </cell>
          <cell r="G160">
            <v>-9377.6528941886554</v>
          </cell>
          <cell r="H160">
            <v>-2241.0537768348963</v>
          </cell>
          <cell r="I160">
            <v>-123.87</v>
          </cell>
          <cell r="J160">
            <v>-2000</v>
          </cell>
          <cell r="K160">
            <v>0</v>
          </cell>
          <cell r="L160">
            <v>0</v>
          </cell>
          <cell r="M160">
            <v>0</v>
          </cell>
          <cell r="N160">
            <v>-2685.4</v>
          </cell>
          <cell r="O160" t="str">
            <v>0</v>
          </cell>
          <cell r="P160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>
            <v>917.10684424871499</v>
          </cell>
          <cell r="U160" t="str">
            <v>0</v>
          </cell>
          <cell r="V160" t="str">
            <v>0</v>
          </cell>
          <cell r="W160">
            <v>-349</v>
          </cell>
          <cell r="X160">
            <v>-700</v>
          </cell>
          <cell r="Y160" t="str">
            <v>0</v>
          </cell>
          <cell r="Z160" t="str">
            <v>0</v>
          </cell>
        </row>
        <row r="161">
          <cell r="F161" t="str">
            <v>5120</v>
          </cell>
          <cell r="G161">
            <v>99173.693587038288</v>
          </cell>
          <cell r="H161">
            <v>297062.81969767984</v>
          </cell>
          <cell r="I161">
            <v>15505.03402975023</v>
          </cell>
          <cell r="J161">
            <v>4341</v>
          </cell>
          <cell r="K161">
            <v>0</v>
          </cell>
          <cell r="L161">
            <v>0</v>
          </cell>
          <cell r="M161">
            <v>0</v>
          </cell>
          <cell r="N161" t="str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14942.058999999999</v>
          </cell>
          <cell r="S161" t="str">
            <v>0</v>
          </cell>
          <cell r="T161" t="str">
            <v>0</v>
          </cell>
          <cell r="U161" t="str">
            <v>0</v>
          </cell>
          <cell r="V161" t="str">
            <v>0</v>
          </cell>
          <cell r="W161">
            <v>0</v>
          </cell>
          <cell r="X161" t="str">
            <v>0</v>
          </cell>
          <cell r="Y161" t="str">
            <v>0</v>
          </cell>
          <cell r="Z161" t="str">
            <v>0</v>
          </cell>
        </row>
        <row r="162">
          <cell r="F162" t="str">
            <v>5125</v>
          </cell>
          <cell r="G162">
            <v>-314746.60785261157</v>
          </cell>
          <cell r="H162">
            <v>-76912.670346404266</v>
          </cell>
          <cell r="I162">
            <v>-3986.1833837271738</v>
          </cell>
          <cell r="J162">
            <v>-8877</v>
          </cell>
          <cell r="K162">
            <v>0</v>
          </cell>
          <cell r="L162">
            <v>-612.55999999999995</v>
          </cell>
          <cell r="M162">
            <v>-46206.17973994233</v>
          </cell>
          <cell r="N162">
            <v>17848.599999999999</v>
          </cell>
          <cell r="O162" t="str">
            <v>0</v>
          </cell>
          <cell r="P162">
            <v>0</v>
          </cell>
          <cell r="Q162" t="str">
            <v>0</v>
          </cell>
          <cell r="R162">
            <v>-9261</v>
          </cell>
          <cell r="S162" t="str">
            <v>0</v>
          </cell>
          <cell r="T162" t="str">
            <v>0</v>
          </cell>
          <cell r="U162" t="str">
            <v>0</v>
          </cell>
          <cell r="V162" t="str">
            <v>0</v>
          </cell>
          <cell r="W162">
            <v>-191</v>
          </cell>
          <cell r="X162" t="str">
            <v>0</v>
          </cell>
          <cell r="Y162" t="str">
            <v>0</v>
          </cell>
          <cell r="Z162" t="str">
            <v>0</v>
          </cell>
        </row>
        <row r="163">
          <cell r="F163" t="str">
            <v>5130</v>
          </cell>
          <cell r="G163">
            <v>-6251.5973128558289</v>
          </cell>
          <cell r="H163">
            <v>-6171.0064126518519</v>
          </cell>
          <cell r="I163">
            <v>-921.67929166666659</v>
          </cell>
          <cell r="J163">
            <v>-3420</v>
          </cell>
          <cell r="K163">
            <v>0</v>
          </cell>
          <cell r="L163">
            <v>-1139.04</v>
          </cell>
          <cell r="M163">
            <v>0</v>
          </cell>
          <cell r="N163">
            <v>-2743.1</v>
          </cell>
          <cell r="O163" t="str">
            <v>0</v>
          </cell>
          <cell r="P163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>
            <v>-286.03964617205378</v>
          </cell>
          <cell r="U163" t="str">
            <v>0</v>
          </cell>
          <cell r="V163">
            <v>-203</v>
          </cell>
          <cell r="W163">
            <v>-411</v>
          </cell>
          <cell r="X163">
            <v>-500</v>
          </cell>
          <cell r="Y163" t="str">
            <v>0</v>
          </cell>
          <cell r="Z163">
            <v>-85.5</v>
          </cell>
        </row>
        <row r="164">
          <cell r="F164" t="str">
            <v>5135</v>
          </cell>
          <cell r="G164">
            <v>-830.73115140509435</v>
          </cell>
          <cell r="H164">
            <v>-937.92839513843967</v>
          </cell>
          <cell r="I164">
            <v>-15.835899499999998</v>
          </cell>
          <cell r="J164">
            <v>0</v>
          </cell>
          <cell r="K164">
            <v>-21</v>
          </cell>
          <cell r="L164">
            <v>0</v>
          </cell>
          <cell r="M164">
            <v>0</v>
          </cell>
          <cell r="N164">
            <v>-139.19999999999999</v>
          </cell>
          <cell r="O164" t="str">
            <v>0</v>
          </cell>
          <cell r="P164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>
            <v>-446.60581528699498</v>
          </cell>
          <cell r="U164" t="str">
            <v>0</v>
          </cell>
          <cell r="V164">
            <v>-36</v>
          </cell>
          <cell r="W164">
            <v>-123</v>
          </cell>
          <cell r="X164">
            <v>-2900</v>
          </cell>
          <cell r="Y164" t="str">
            <v>0</v>
          </cell>
          <cell r="Z164" t="str">
            <v>0</v>
          </cell>
        </row>
        <row r="165">
          <cell r="F165" t="str">
            <v>5150</v>
          </cell>
          <cell r="G165">
            <v>-4140.7551511111096</v>
          </cell>
          <cell r="H165">
            <v>-16046.388618315397</v>
          </cell>
          <cell r="I165">
            <v>-2637.5659999999998</v>
          </cell>
          <cell r="J165">
            <v>-2260</v>
          </cell>
          <cell r="K165">
            <v>-445</v>
          </cell>
          <cell r="L165">
            <v>-1958</v>
          </cell>
          <cell r="M165">
            <v>-2923.213054834323</v>
          </cell>
          <cell r="N165">
            <v>-2960</v>
          </cell>
          <cell r="O165" t="str">
            <v>0</v>
          </cell>
          <cell r="P165">
            <v>-3097</v>
          </cell>
          <cell r="Q165" t="str">
            <v>0</v>
          </cell>
          <cell r="R165" t="str">
            <v>0</v>
          </cell>
          <cell r="S165" t="str">
            <v>0</v>
          </cell>
          <cell r="T165">
            <v>-3982.1277662520151</v>
          </cell>
          <cell r="U165" t="str">
            <v>0</v>
          </cell>
          <cell r="V165" t="str">
            <v>0</v>
          </cell>
          <cell r="W165">
            <v>-2326</v>
          </cell>
          <cell r="X165">
            <v>-700</v>
          </cell>
          <cell r="Y165">
            <v>-527</v>
          </cell>
          <cell r="Z165">
            <v>-25.411999999999999</v>
          </cell>
        </row>
        <row r="166">
          <cell r="F166" t="str">
            <v>Other Operating Expenditure</v>
          </cell>
          <cell r="G166">
            <v>-396972.24423367425</v>
          </cell>
          <cell r="H166">
            <v>-44444.951647599097</v>
          </cell>
          <cell r="I166">
            <v>-5542.7514723365912</v>
          </cell>
          <cell r="J166">
            <v>-85926</v>
          </cell>
          <cell r="K166">
            <v>-7416</v>
          </cell>
          <cell r="L166">
            <v>-51234.880000000005</v>
          </cell>
          <cell r="M166">
            <v>-123163.67748612561</v>
          </cell>
          <cell r="N166">
            <v>-33102.5</v>
          </cell>
          <cell r="O166">
            <v>0</v>
          </cell>
          <cell r="P166">
            <v>-44817</v>
          </cell>
          <cell r="Q166">
            <v>0</v>
          </cell>
          <cell r="R166">
            <v>-358.60499999999956</v>
          </cell>
          <cell r="S166">
            <v>0</v>
          </cell>
          <cell r="T166">
            <v>-45701.062238646206</v>
          </cell>
          <cell r="U166">
            <v>0</v>
          </cell>
          <cell r="V166">
            <v>-9099</v>
          </cell>
          <cell r="W166">
            <v>-17304</v>
          </cell>
          <cell r="X166">
            <v>-15000</v>
          </cell>
          <cell r="Y166">
            <v>-23896</v>
          </cell>
          <cell r="Z166">
            <v>-1822.674</v>
          </cell>
          <cell r="AA166">
            <v>0</v>
          </cell>
          <cell r="AB166">
            <v>0</v>
          </cell>
          <cell r="AC166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1342</v>
          </cell>
          <cell r="K167">
            <v>6794.3590000000004</v>
          </cell>
          <cell r="L167">
            <v>0</v>
          </cell>
          <cell r="M167">
            <v>7714.5870000000004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0</v>
          </cell>
          <cell r="V167" t="str">
            <v>0</v>
          </cell>
          <cell r="W167" t="str">
            <v>0</v>
          </cell>
          <cell r="X167" t="str">
            <v>0</v>
          </cell>
          <cell r="Y167" t="str">
            <v>0</v>
          </cell>
          <cell r="Z167" t="str">
            <v>0</v>
          </cell>
        </row>
        <row r="168">
          <cell r="F168" t="str">
            <v>Income Before Taxation</v>
          </cell>
          <cell r="G168">
            <v>166526.482177214</v>
          </cell>
          <cell r="H168">
            <v>-5848.7664287425796</v>
          </cell>
          <cell r="I168">
            <v>-5800.6848079465044</v>
          </cell>
          <cell r="J168">
            <v>66308</v>
          </cell>
          <cell r="K168">
            <v>8970.3590000000004</v>
          </cell>
          <cell r="L168">
            <v>43148.359999999986</v>
          </cell>
          <cell r="M168">
            <v>99559.29817694932</v>
          </cell>
          <cell r="N168">
            <v>71810</v>
          </cell>
          <cell r="O168">
            <v>0</v>
          </cell>
          <cell r="P168">
            <v>234123</v>
          </cell>
          <cell r="Q168">
            <v>0</v>
          </cell>
          <cell r="R168">
            <v>2500.0010000000002</v>
          </cell>
          <cell r="S168">
            <v>0</v>
          </cell>
          <cell r="T168">
            <v>4177.560967882142</v>
          </cell>
          <cell r="U168">
            <v>0</v>
          </cell>
          <cell r="V168">
            <v>4906</v>
          </cell>
          <cell r="W168">
            <v>3979</v>
          </cell>
          <cell r="X168">
            <v>23100</v>
          </cell>
          <cell r="Y168">
            <v>33531</v>
          </cell>
          <cell r="Z168">
            <v>3.2000000000607542E-2</v>
          </cell>
          <cell r="AA168">
            <v>0</v>
          </cell>
          <cell r="AB168">
            <v>0</v>
          </cell>
          <cell r="AC168">
            <v>0</v>
          </cell>
        </row>
        <row r="169">
          <cell r="F169" t="str">
            <v>Taxation</v>
          </cell>
          <cell r="G169">
            <v>-49957.944653164232</v>
          </cell>
          <cell r="H169">
            <v>1754.6299286227782</v>
          </cell>
          <cell r="I169">
            <v>1740.2054423839513</v>
          </cell>
          <cell r="J169">
            <v>-21758.400000000001</v>
          </cell>
          <cell r="K169">
            <v>-2691.1077</v>
          </cell>
          <cell r="L169">
            <v>-12944.507999999996</v>
          </cell>
          <cell r="M169">
            <v>-29867.789453084806</v>
          </cell>
          <cell r="N169">
            <v>-6907.6</v>
          </cell>
          <cell r="O169">
            <v>0</v>
          </cell>
          <cell r="P169">
            <v>-47517</v>
          </cell>
          <cell r="Q169">
            <v>0</v>
          </cell>
          <cell r="R169">
            <v>-750.00030000000004</v>
          </cell>
          <cell r="S169">
            <v>0</v>
          </cell>
          <cell r="T169">
            <v>-3276.3047688267634</v>
          </cell>
          <cell r="U169">
            <v>0</v>
          </cell>
          <cell r="V169">
            <v>-1471.8</v>
          </cell>
          <cell r="W169">
            <v>-1193.7</v>
          </cell>
          <cell r="X169">
            <v>-6930</v>
          </cell>
          <cell r="Y169">
            <v>-8775.0999999999985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F170" t="str">
            <v>5170</v>
          </cell>
          <cell r="G170">
            <v>-49957.944653164232</v>
          </cell>
          <cell r="H170">
            <v>1754.6299286227782</v>
          </cell>
          <cell r="I170">
            <v>1740.2054423839513</v>
          </cell>
          <cell r="J170">
            <v>-19892.400000000001</v>
          </cell>
          <cell r="K170">
            <v>-2691.1077</v>
          </cell>
          <cell r="L170">
            <v>-12944.507999999996</v>
          </cell>
          <cell r="M170">
            <v>-29867.789453084806</v>
          </cell>
          <cell r="N170">
            <v>-6907.6</v>
          </cell>
          <cell r="O170" t="str">
            <v>0</v>
          </cell>
          <cell r="P170">
            <v>47250</v>
          </cell>
          <cell r="Q170" t="str">
            <v>0</v>
          </cell>
          <cell r="R170">
            <v>-750.00030000000004</v>
          </cell>
          <cell r="S170">
            <v>0</v>
          </cell>
          <cell r="T170">
            <v>-1253.2682903646403</v>
          </cell>
          <cell r="U170" t="str">
            <v>0</v>
          </cell>
          <cell r="V170">
            <v>-1471.8</v>
          </cell>
          <cell r="W170">
            <v>-1193.7</v>
          </cell>
          <cell r="X170">
            <v>-6930</v>
          </cell>
          <cell r="Y170">
            <v>-10059.299999999999</v>
          </cell>
          <cell r="Z170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-1866</v>
          </cell>
          <cell r="K171">
            <v>0</v>
          </cell>
          <cell r="L171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>
            <v>-94767</v>
          </cell>
          <cell r="Q171" t="str">
            <v>0</v>
          </cell>
          <cell r="R171" t="str">
            <v>0</v>
          </cell>
          <cell r="S171" t="str">
            <v>0</v>
          </cell>
          <cell r="T171">
            <v>-2023.0364784621233</v>
          </cell>
          <cell r="U171" t="str">
            <v>0</v>
          </cell>
          <cell r="V171" t="str">
            <v>0</v>
          </cell>
          <cell r="W171" t="str">
            <v>0</v>
          </cell>
          <cell r="X171" t="str">
            <v>0</v>
          </cell>
          <cell r="Y171">
            <v>1284.2</v>
          </cell>
          <cell r="Z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0</v>
          </cell>
          <cell r="V172" t="str">
            <v>0</v>
          </cell>
          <cell r="W172" t="str">
            <v>0</v>
          </cell>
          <cell r="X172" t="str">
            <v>0</v>
          </cell>
          <cell r="Y172" t="str">
            <v>0</v>
          </cell>
          <cell r="Z172" t="str">
            <v>0</v>
          </cell>
        </row>
        <row r="174">
          <cell r="F174" t="str">
            <v>Income after Tax</v>
          </cell>
          <cell r="G174">
            <v>116568.53752404977</v>
          </cell>
          <cell r="H174">
            <v>-4094.1365001198014</v>
          </cell>
          <cell r="I174">
            <v>-4060.4793655625531</v>
          </cell>
          <cell r="J174">
            <v>44549.599999999999</v>
          </cell>
          <cell r="K174">
            <v>6279.2512999999999</v>
          </cell>
          <cell r="L174">
            <v>30203.851999999992</v>
          </cell>
          <cell r="M174">
            <v>69691.508723864506</v>
          </cell>
          <cell r="N174">
            <v>64902.400000000001</v>
          </cell>
          <cell r="O174">
            <v>0</v>
          </cell>
          <cell r="P174">
            <v>186606</v>
          </cell>
          <cell r="Q174">
            <v>0</v>
          </cell>
          <cell r="R174">
            <v>1750.0007000000001</v>
          </cell>
          <cell r="S174">
            <v>0</v>
          </cell>
          <cell r="T174">
            <v>901.2561990553786</v>
          </cell>
          <cell r="U174">
            <v>0</v>
          </cell>
          <cell r="V174">
            <v>3434.2</v>
          </cell>
          <cell r="W174">
            <v>2785.3</v>
          </cell>
          <cell r="X174">
            <v>16170</v>
          </cell>
          <cell r="Y174">
            <v>24755.9</v>
          </cell>
          <cell r="Z174">
            <v>3.2000000000607542E-2</v>
          </cell>
          <cell r="AA174">
            <v>0</v>
          </cell>
          <cell r="AB174">
            <v>0</v>
          </cell>
          <cell r="AC174">
            <v>0</v>
          </cell>
        </row>
        <row r="176">
          <cell r="F176" t="str">
            <v>5200</v>
          </cell>
          <cell r="G176">
            <v>0</v>
          </cell>
          <cell r="H176">
            <v>0</v>
          </cell>
          <cell r="I176">
            <v>0</v>
          </cell>
          <cell r="J176">
            <v>-152</v>
          </cell>
          <cell r="K176">
            <v>0</v>
          </cell>
          <cell r="L176">
            <v>-9208.8870984421628</v>
          </cell>
          <cell r="M176" t="str">
            <v>0</v>
          </cell>
          <cell r="N176" t="str">
            <v>0</v>
          </cell>
          <cell r="O176" t="str">
            <v>0</v>
          </cell>
          <cell r="P176">
            <v>-19344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0</v>
          </cell>
          <cell r="V176" t="str">
            <v>0</v>
          </cell>
          <cell r="W176" t="str">
            <v>0</v>
          </cell>
          <cell r="X176" t="str">
            <v>0</v>
          </cell>
          <cell r="Y176">
            <v>-294</v>
          </cell>
          <cell r="Z176" t="str">
            <v>0</v>
          </cell>
        </row>
        <row r="178">
          <cell r="F178" t="str">
            <v>Net Income</v>
          </cell>
          <cell r="G178">
            <v>116568.53752404977</v>
          </cell>
          <cell r="H178">
            <v>-4094.1365001198014</v>
          </cell>
          <cell r="I178">
            <v>-4060.4793655625531</v>
          </cell>
          <cell r="J178">
            <v>44397.599999999999</v>
          </cell>
          <cell r="K178">
            <v>6279.2512999999999</v>
          </cell>
          <cell r="L178">
            <v>20994.964901557829</v>
          </cell>
          <cell r="M178">
            <v>69691.508723864506</v>
          </cell>
          <cell r="N178">
            <v>64902.400000000001</v>
          </cell>
          <cell r="O178">
            <v>0</v>
          </cell>
          <cell r="P178">
            <v>167262</v>
          </cell>
          <cell r="Q178">
            <v>0</v>
          </cell>
          <cell r="R178">
            <v>1750.0007000000001</v>
          </cell>
          <cell r="S178">
            <v>0</v>
          </cell>
          <cell r="T178">
            <v>901.2561990553786</v>
          </cell>
          <cell r="U178">
            <v>0</v>
          </cell>
          <cell r="V178">
            <v>3434.2</v>
          </cell>
          <cell r="W178">
            <v>2785.3</v>
          </cell>
          <cell r="X178">
            <v>16170</v>
          </cell>
          <cell r="Y178">
            <v>24461.9</v>
          </cell>
          <cell r="Z178">
            <v>3.2000000000607542E-2</v>
          </cell>
          <cell r="AA178">
            <v>0</v>
          </cell>
          <cell r="AB178">
            <v>0</v>
          </cell>
          <cell r="AC178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 t="str">
            <v>0</v>
          </cell>
          <cell r="N179">
            <v>-5760</v>
          </cell>
          <cell r="O179" t="str">
            <v>0</v>
          </cell>
          <cell r="P179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>
            <v>0</v>
          </cell>
          <cell r="U179" t="str">
            <v>0</v>
          </cell>
          <cell r="V179" t="str">
            <v>0</v>
          </cell>
          <cell r="W179" t="str">
            <v>0</v>
          </cell>
          <cell r="X179" t="str">
            <v>0</v>
          </cell>
          <cell r="Y179" t="str">
            <v>0</v>
          </cell>
          <cell r="Z179" t="str">
            <v>0</v>
          </cell>
        </row>
        <row r="180">
          <cell r="F180" t="str">
            <v>5210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-231</v>
          </cell>
          <cell r="M180" t="str">
            <v>0</v>
          </cell>
          <cell r="N180" t="str">
            <v>0</v>
          </cell>
          <cell r="O180" t="str">
            <v>0</v>
          </cell>
          <cell r="P180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</row>
        <row r="181">
          <cell r="F181" t="str">
            <v>Retained Income for the Period</v>
          </cell>
          <cell r="G181">
            <v>116568.53752404977</v>
          </cell>
          <cell r="H181">
            <v>-4094.1365001198014</v>
          </cell>
          <cell r="I181">
            <v>-4060.4793655625531</v>
          </cell>
          <cell r="J181">
            <v>44397.599999999999</v>
          </cell>
          <cell r="K181">
            <v>6279.2512999999999</v>
          </cell>
          <cell r="L181">
            <v>20763.964901557829</v>
          </cell>
          <cell r="M181">
            <v>69691.508723864506</v>
          </cell>
          <cell r="N181">
            <v>59142.400000000001</v>
          </cell>
          <cell r="O181">
            <v>0</v>
          </cell>
          <cell r="P181">
            <v>167262</v>
          </cell>
          <cell r="Q181">
            <v>0</v>
          </cell>
          <cell r="R181">
            <v>1750.0007000000001</v>
          </cell>
          <cell r="S181">
            <v>0</v>
          </cell>
          <cell r="T181">
            <v>901.2561990553786</v>
          </cell>
          <cell r="U181">
            <v>0</v>
          </cell>
          <cell r="V181">
            <v>3434.2</v>
          </cell>
          <cell r="W181">
            <v>2785.3</v>
          </cell>
          <cell r="X181">
            <v>16170</v>
          </cell>
          <cell r="Y181">
            <v>24461.9</v>
          </cell>
          <cell r="Z181">
            <v>3.2000000000607542E-2</v>
          </cell>
          <cell r="AA181">
            <v>0</v>
          </cell>
          <cell r="AB181">
            <v>0</v>
          </cell>
          <cell r="AC181">
            <v>0</v>
          </cell>
        </row>
        <row r="187">
          <cell r="F187" t="str">
            <v>Deposits and Current Accounts</v>
          </cell>
          <cell r="G187">
            <v>45354519.477780513</v>
          </cell>
          <cell r="H187">
            <v>4217.3521099999998</v>
          </cell>
          <cell r="I187">
            <v>0</v>
          </cell>
          <cell r="J187">
            <v>38166</v>
          </cell>
          <cell r="K187">
            <v>0</v>
          </cell>
          <cell r="L187">
            <v>7840083.3999999994</v>
          </cell>
          <cell r="M187">
            <v>41881857.870834209</v>
          </cell>
          <cell r="N187">
            <v>473288.9</v>
          </cell>
          <cell r="O187">
            <v>0</v>
          </cell>
          <cell r="P187">
            <v>52258453</v>
          </cell>
          <cell r="Q187">
            <v>0</v>
          </cell>
          <cell r="R187">
            <v>44704000</v>
          </cell>
          <cell r="S187">
            <v>0</v>
          </cell>
          <cell r="T187">
            <v>11430598.640992828</v>
          </cell>
          <cell r="U187">
            <v>0</v>
          </cell>
          <cell r="V187">
            <v>0</v>
          </cell>
          <cell r="W187">
            <v>2153972</v>
          </cell>
          <cell r="X187">
            <v>7100000</v>
          </cell>
          <cell r="Y187">
            <v>0</v>
          </cell>
          <cell r="Z187">
            <v>430443.6</v>
          </cell>
          <cell r="AA187">
            <v>0</v>
          </cell>
          <cell r="AB187">
            <v>0</v>
          </cell>
          <cell r="AC187">
            <v>0</v>
          </cell>
        </row>
        <row r="188">
          <cell r="F188" t="str">
            <v>5</v>
          </cell>
          <cell r="G188">
            <v>0</v>
          </cell>
          <cell r="H188">
            <v>4217.3521099999998</v>
          </cell>
          <cell r="I188">
            <v>0</v>
          </cell>
          <cell r="J188">
            <v>0</v>
          </cell>
          <cell r="K188">
            <v>0</v>
          </cell>
          <cell r="L188">
            <v>40000</v>
          </cell>
          <cell r="M188">
            <v>1650000</v>
          </cell>
          <cell r="N188">
            <v>0</v>
          </cell>
          <cell r="O188" t="str">
            <v>0</v>
          </cell>
          <cell r="P188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>
            <v>1047832.8187208911</v>
          </cell>
          <cell r="U188" t="str">
            <v>0</v>
          </cell>
          <cell r="V188" t="str">
            <v>0</v>
          </cell>
          <cell r="W188" t="str">
            <v>0</v>
          </cell>
          <cell r="X188" t="str">
            <v>0</v>
          </cell>
          <cell r="Y188" t="str">
            <v>0</v>
          </cell>
          <cell r="Z188" t="str">
            <v>0</v>
          </cell>
        </row>
        <row r="189">
          <cell r="F189" t="str">
            <v>10</v>
          </cell>
          <cell r="G189">
            <v>12395371.153777229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1246700.2</v>
          </cell>
          <cell r="M189">
            <v>4311839.1645564102</v>
          </cell>
          <cell r="N189">
            <v>473288.9</v>
          </cell>
          <cell r="O189" t="str">
            <v>0</v>
          </cell>
          <cell r="P189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>
            <v>1526985.5651467668</v>
          </cell>
          <cell r="U189" t="str">
            <v>0</v>
          </cell>
          <cell r="V189" t="str">
            <v>0</v>
          </cell>
          <cell r="W189">
            <v>137186</v>
          </cell>
          <cell r="X189" t="str">
            <v>0</v>
          </cell>
          <cell r="Y189" t="str">
            <v>0</v>
          </cell>
          <cell r="Z189" t="str">
            <v>0</v>
          </cell>
        </row>
        <row r="190">
          <cell r="F190" t="str">
            <v>15</v>
          </cell>
          <cell r="G190">
            <v>68271.686565770491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1064229.52</v>
          </cell>
          <cell r="M190">
            <v>16739654.766286049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>
            <v>0</v>
          </cell>
          <cell r="X190" t="str">
            <v>0</v>
          </cell>
          <cell r="Y190" t="str">
            <v>0</v>
          </cell>
          <cell r="Z190" t="str">
            <v>0</v>
          </cell>
        </row>
        <row r="191">
          <cell r="F191" t="str">
            <v>20</v>
          </cell>
          <cell r="G191">
            <v>3269481.794715974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596948.36</v>
          </cell>
          <cell r="M191">
            <v>2989.0707000000002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>
            <v>0</v>
          </cell>
          <cell r="U191" t="str">
            <v>0</v>
          </cell>
          <cell r="V191" t="str">
            <v>0</v>
          </cell>
          <cell r="W191">
            <v>0</v>
          </cell>
          <cell r="X191" t="str">
            <v>0</v>
          </cell>
          <cell r="Y191" t="str">
            <v>0</v>
          </cell>
          <cell r="Z191" t="str">
            <v>0</v>
          </cell>
        </row>
        <row r="192">
          <cell r="F192" t="str">
            <v>25</v>
          </cell>
          <cell r="G192">
            <v>847030.92284314823</v>
          </cell>
          <cell r="H192">
            <v>0</v>
          </cell>
          <cell r="I192">
            <v>0</v>
          </cell>
          <cell r="J192">
            <v>10854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 t="str">
            <v>0</v>
          </cell>
          <cell r="X192" t="str">
            <v>0</v>
          </cell>
          <cell r="Y192" t="str">
            <v>0</v>
          </cell>
          <cell r="Z192" t="str">
            <v>0</v>
          </cell>
        </row>
        <row r="193">
          <cell r="F193" t="str">
            <v>30</v>
          </cell>
          <cell r="G193">
            <v>1019880.4920713888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47616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 t="str">
            <v>0</v>
          </cell>
          <cell r="X193" t="str">
            <v>0</v>
          </cell>
          <cell r="Y193" t="str">
            <v>0</v>
          </cell>
          <cell r="Z193" t="str">
            <v>0</v>
          </cell>
        </row>
        <row r="194">
          <cell r="F194" t="str">
            <v>35</v>
          </cell>
          <cell r="G194">
            <v>4835709.077529138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>
            <v>92398</v>
          </cell>
          <cell r="X194" t="str">
            <v>0</v>
          </cell>
          <cell r="Y194" t="str">
            <v>0</v>
          </cell>
          <cell r="Z194" t="str">
            <v>0</v>
          </cell>
        </row>
        <row r="195">
          <cell r="F195" t="str">
            <v>40</v>
          </cell>
          <cell r="G195">
            <v>7526799.1813884405</v>
          </cell>
          <cell r="H195">
            <v>0</v>
          </cell>
          <cell r="I195">
            <v>0</v>
          </cell>
          <cell r="J195">
            <v>2080</v>
          </cell>
          <cell r="K195">
            <v>0</v>
          </cell>
          <cell r="L195">
            <v>2198795.04</v>
          </cell>
          <cell r="M195">
            <v>5499999.9989999998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17277000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>
            <v>1162647</v>
          </cell>
          <cell r="X195" t="str">
            <v>0</v>
          </cell>
          <cell r="Y195" t="str">
            <v>0</v>
          </cell>
          <cell r="Z195" t="str">
            <v>0</v>
          </cell>
        </row>
        <row r="196">
          <cell r="F196" t="str">
            <v>45</v>
          </cell>
          <cell r="G196">
            <v>8334361.4796498977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993576.24</v>
          </cell>
          <cell r="M196">
            <v>7440130.2203564132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>
            <v>0</v>
          </cell>
          <cell r="S196" t="str">
            <v>0</v>
          </cell>
          <cell r="T196">
            <v>7427326.5184629438</v>
          </cell>
          <cell r="U196" t="str">
            <v>0</v>
          </cell>
          <cell r="V196" t="str">
            <v>0</v>
          </cell>
          <cell r="W196">
            <v>353112</v>
          </cell>
          <cell r="X196" t="str">
            <v>0</v>
          </cell>
          <cell r="Y196" t="str">
            <v>0</v>
          </cell>
          <cell r="Z196" t="str">
            <v>0</v>
          </cell>
        </row>
        <row r="197">
          <cell r="F197" t="str">
            <v>50</v>
          </cell>
          <cell r="G197">
            <v>7057613.6892395234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1013451.04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8767000</v>
          </cell>
          <cell r="S197" t="str">
            <v>0</v>
          </cell>
          <cell r="T197" t="str">
            <v>0</v>
          </cell>
          <cell r="U197" t="str">
            <v>0</v>
          </cell>
          <cell r="V197" t="str">
            <v>0</v>
          </cell>
          <cell r="W197">
            <v>0</v>
          </cell>
          <cell r="X197" t="str">
            <v>0</v>
          </cell>
          <cell r="Y197" t="str">
            <v>0</v>
          </cell>
          <cell r="Z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6999999.9989999998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>
            <v>0</v>
          </cell>
          <cell r="S198" t="str">
            <v>0</v>
          </cell>
          <cell r="T198" t="str">
            <v>0</v>
          </cell>
          <cell r="U198" t="str">
            <v>0</v>
          </cell>
          <cell r="V198" t="str">
            <v>0</v>
          </cell>
          <cell r="W198" t="str">
            <v>0</v>
          </cell>
          <cell r="X198" t="str">
            <v>0</v>
          </cell>
          <cell r="Y198" t="str">
            <v>0</v>
          </cell>
          <cell r="Z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16075000</v>
          </cell>
          <cell r="S199" t="str">
            <v>0</v>
          </cell>
          <cell r="T199" t="str">
            <v>0</v>
          </cell>
          <cell r="U199" t="str">
            <v>0</v>
          </cell>
          <cell r="V199" t="str">
            <v>0</v>
          </cell>
          <cell r="W199" t="str">
            <v>0</v>
          </cell>
          <cell r="X199" t="str">
            <v>0</v>
          </cell>
          <cell r="Y199" t="str">
            <v>0</v>
          </cell>
          <cell r="Z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>
            <v>0</v>
          </cell>
          <cell r="S200" t="str">
            <v>0</v>
          </cell>
          <cell r="T200" t="str">
            <v>0</v>
          </cell>
          <cell r="U200" t="str">
            <v>0</v>
          </cell>
          <cell r="V200" t="str">
            <v>0</v>
          </cell>
          <cell r="W200" t="str">
            <v>0</v>
          </cell>
          <cell r="X200" t="str">
            <v>0</v>
          </cell>
          <cell r="Y200" t="str">
            <v>0</v>
          </cell>
          <cell r="Z200" t="str">
            <v>0</v>
          </cell>
        </row>
        <row r="201">
          <cell r="F201" t="str">
            <v>70</v>
          </cell>
          <cell r="G201">
            <v>0</v>
          </cell>
          <cell r="H201">
            <v>0</v>
          </cell>
          <cell r="I201">
            <v>0</v>
          </cell>
          <cell r="J201">
            <v>25232</v>
          </cell>
          <cell r="K201">
            <v>0</v>
          </cell>
          <cell r="L201">
            <v>638767</v>
          </cell>
          <cell r="M201">
            <v>-762755.34906466096</v>
          </cell>
          <cell r="N201">
            <v>0</v>
          </cell>
          <cell r="O201" t="str">
            <v>0</v>
          </cell>
          <cell r="P201">
            <v>52258453</v>
          </cell>
          <cell r="Q201" t="str">
            <v>0</v>
          </cell>
          <cell r="R201">
            <v>2585000</v>
          </cell>
          <cell r="S201" t="str">
            <v>0</v>
          </cell>
          <cell r="T201">
            <v>1428453.7386622261</v>
          </cell>
          <cell r="U201" t="str">
            <v>0</v>
          </cell>
          <cell r="V201" t="str">
            <v>0</v>
          </cell>
          <cell r="W201">
            <v>408629</v>
          </cell>
          <cell r="X201">
            <v>7100000</v>
          </cell>
          <cell r="Y201" t="str">
            <v>0</v>
          </cell>
          <cell r="Z201">
            <v>430443.6</v>
          </cell>
        </row>
        <row r="202">
          <cell r="F202" t="str">
            <v>Other Liabilities</v>
          </cell>
          <cell r="G202">
            <v>8298300.7760398248</v>
          </cell>
          <cell r="H202">
            <v>288730.28273268393</v>
          </cell>
          <cell r="I202">
            <v>12943.005000000001</v>
          </cell>
          <cell r="J202">
            <v>482643</v>
          </cell>
          <cell r="K202">
            <v>77384</v>
          </cell>
          <cell r="L202">
            <v>968447.56</v>
          </cell>
          <cell r="M202">
            <v>-13801398.214028478</v>
          </cell>
          <cell r="N202">
            <v>4456563.0999999996</v>
          </cell>
          <cell r="O202">
            <v>0</v>
          </cell>
          <cell r="P202">
            <v>49415531</v>
          </cell>
          <cell r="Q202">
            <v>0</v>
          </cell>
          <cell r="R202">
            <v>8535000</v>
          </cell>
          <cell r="S202">
            <v>0</v>
          </cell>
          <cell r="T202">
            <v>764927.29302926629</v>
          </cell>
          <cell r="U202">
            <v>-6959693.369405047</v>
          </cell>
          <cell r="V202">
            <v>5961</v>
          </cell>
          <cell r="W202">
            <v>3925702</v>
          </cell>
          <cell r="X202">
            <v>0</v>
          </cell>
          <cell r="Y202">
            <v>0</v>
          </cell>
          <cell r="Z202">
            <v>388781</v>
          </cell>
          <cell r="AA202">
            <v>0</v>
          </cell>
          <cell r="AB202">
            <v>0</v>
          </cell>
          <cell r="AC202">
            <v>0</v>
          </cell>
        </row>
        <row r="203">
          <cell r="F203" t="str">
            <v>100</v>
          </cell>
          <cell r="G203">
            <v>234796.77603982459</v>
          </cell>
          <cell r="H203">
            <v>288730.28273268393</v>
          </cell>
          <cell r="I203">
            <v>12943.005000000001</v>
          </cell>
          <cell r="J203">
            <v>177248</v>
          </cell>
          <cell r="K203">
            <v>55141</v>
          </cell>
          <cell r="L203">
            <v>287260.79999999999</v>
          </cell>
          <cell r="M203">
            <v>133024.96859999999</v>
          </cell>
          <cell r="N203">
            <v>655980.4</v>
          </cell>
          <cell r="O203" t="str">
            <v>0</v>
          </cell>
          <cell r="P203">
            <v>0</v>
          </cell>
          <cell r="Q203" t="str">
            <v>0</v>
          </cell>
          <cell r="R203" t="str">
            <v>0</v>
          </cell>
          <cell r="S203" t="str">
            <v>0</v>
          </cell>
          <cell r="T203">
            <v>197712.43218538159</v>
          </cell>
          <cell r="U203" t="str">
            <v>0</v>
          </cell>
          <cell r="V203">
            <v>7500</v>
          </cell>
          <cell r="W203">
            <v>26200</v>
          </cell>
          <cell r="X203" t="str">
            <v>0</v>
          </cell>
          <cell r="Y203" t="str">
            <v>0</v>
          </cell>
          <cell r="Z203">
            <v>388781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str">
            <v>0</v>
          </cell>
          <cell r="P204">
            <v>21510000</v>
          </cell>
          <cell r="Q204" t="str">
            <v>0</v>
          </cell>
          <cell r="R204">
            <v>3000</v>
          </cell>
          <cell r="S204" t="str">
            <v>0</v>
          </cell>
          <cell r="T204" t="str">
            <v>0</v>
          </cell>
          <cell r="U204" t="str">
            <v>0</v>
          </cell>
          <cell r="V204" t="str">
            <v>0</v>
          </cell>
          <cell r="W204" t="str">
            <v>0</v>
          </cell>
          <cell r="X204" t="str">
            <v>0</v>
          </cell>
          <cell r="Y204" t="str">
            <v>0</v>
          </cell>
          <cell r="Z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-6412</v>
          </cell>
          <cell r="L205">
            <v>17004</v>
          </cell>
          <cell r="M205">
            <v>0</v>
          </cell>
          <cell r="N205">
            <v>670599.9</v>
          </cell>
          <cell r="O205" t="str">
            <v>0</v>
          </cell>
          <cell r="P205">
            <v>0</v>
          </cell>
          <cell r="Q205" t="str">
            <v>0</v>
          </cell>
          <cell r="R205">
            <v>0</v>
          </cell>
          <cell r="S205" t="str">
            <v>0</v>
          </cell>
          <cell r="T205">
            <v>37211.637997209938</v>
          </cell>
          <cell r="U205" t="str">
            <v>0</v>
          </cell>
          <cell r="V205">
            <v>461</v>
          </cell>
          <cell r="W205" t="str">
            <v>0</v>
          </cell>
          <cell r="X205" t="str">
            <v>0</v>
          </cell>
          <cell r="Y205" t="str">
            <v>0</v>
          </cell>
          <cell r="Z205" t="str">
            <v>0</v>
          </cell>
        </row>
        <row r="206">
          <cell r="F206" t="str">
            <v>115</v>
          </cell>
          <cell r="G206">
            <v>0</v>
          </cell>
          <cell r="H206">
            <v>0</v>
          </cell>
          <cell r="I206">
            <v>0</v>
          </cell>
          <cell r="J206">
            <v>320000</v>
          </cell>
          <cell r="K206">
            <v>0</v>
          </cell>
          <cell r="L206">
            <v>121179</v>
          </cell>
          <cell r="M206">
            <v>0</v>
          </cell>
          <cell r="N206">
            <v>439644.8</v>
          </cell>
          <cell r="O206" t="str">
            <v>0</v>
          </cell>
          <cell r="P206">
            <v>0</v>
          </cell>
          <cell r="Q206" t="str">
            <v>0</v>
          </cell>
          <cell r="R206">
            <v>0</v>
          </cell>
          <cell r="S206" t="str">
            <v>0</v>
          </cell>
          <cell r="T206">
            <v>0</v>
          </cell>
          <cell r="U206" t="str">
            <v>0</v>
          </cell>
          <cell r="V206">
            <v>-2000</v>
          </cell>
          <cell r="W206" t="str">
            <v>0</v>
          </cell>
          <cell r="X206" t="str">
            <v>0</v>
          </cell>
          <cell r="Y206" t="str">
            <v>0</v>
          </cell>
          <cell r="Z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11306585</v>
          </cell>
          <cell r="Q207" t="str">
            <v>0</v>
          </cell>
          <cell r="R207">
            <v>8532000</v>
          </cell>
          <cell r="S207" t="str">
            <v>0</v>
          </cell>
          <cell r="T207" t="str">
            <v>0</v>
          </cell>
          <cell r="U207" t="str">
            <v>0</v>
          </cell>
          <cell r="V207" t="str">
            <v>0</v>
          </cell>
          <cell r="W207" t="str">
            <v>0</v>
          </cell>
          <cell r="X207" t="str">
            <v>0</v>
          </cell>
          <cell r="Y207" t="str">
            <v>0</v>
          </cell>
          <cell r="Z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28655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>
            <v>0</v>
          </cell>
          <cell r="S208" t="str">
            <v>0</v>
          </cell>
          <cell r="T208" t="str">
            <v>0</v>
          </cell>
          <cell r="U208" t="str">
            <v>0</v>
          </cell>
          <cell r="V208" t="str">
            <v>0</v>
          </cell>
          <cell r="W208" t="str">
            <v>0</v>
          </cell>
          <cell r="X208" t="str">
            <v>0</v>
          </cell>
          <cell r="Y208" t="str">
            <v>0</v>
          </cell>
          <cell r="Z208" t="str">
            <v>0</v>
          </cell>
        </row>
        <row r="209">
          <cell r="F209" t="str">
            <v>130</v>
          </cell>
          <cell r="G209">
            <v>0</v>
          </cell>
          <cell r="H209">
            <v>0</v>
          </cell>
          <cell r="I209">
            <v>0</v>
          </cell>
          <cell r="J209">
            <v>-14605</v>
          </cell>
          <cell r="K209">
            <v>0</v>
          </cell>
          <cell r="L209">
            <v>362624</v>
          </cell>
          <cell r="M209">
            <v>-13934423.182628477</v>
          </cell>
          <cell r="N209">
            <v>0</v>
          </cell>
          <cell r="O209" t="str">
            <v>0</v>
          </cell>
          <cell r="P209">
            <v>16598946</v>
          </cell>
          <cell r="Q209" t="str">
            <v>0</v>
          </cell>
          <cell r="R209">
            <v>0</v>
          </cell>
          <cell r="S209" t="str">
            <v>0</v>
          </cell>
          <cell r="T209">
            <v>47649.552033524036</v>
          </cell>
          <cell r="U209">
            <v>-6959693.369405047</v>
          </cell>
          <cell r="V209" t="str">
            <v>0</v>
          </cell>
          <cell r="W209">
            <v>3899502</v>
          </cell>
          <cell r="X209" t="str">
            <v>0</v>
          </cell>
          <cell r="Y209" t="str">
            <v>0</v>
          </cell>
          <cell r="Z209" t="str">
            <v>0</v>
          </cell>
        </row>
        <row r="210">
          <cell r="F210" t="str">
            <v>135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str">
            <v>0</v>
          </cell>
          <cell r="P210">
            <v>0</v>
          </cell>
          <cell r="Q210" t="str">
            <v>0</v>
          </cell>
          <cell r="R210">
            <v>0</v>
          </cell>
          <cell r="S210" t="str">
            <v>0</v>
          </cell>
          <cell r="T210" t="str">
            <v>0</v>
          </cell>
          <cell r="U210" t="str">
            <v>0</v>
          </cell>
          <cell r="V210" t="str">
            <v>0</v>
          </cell>
          <cell r="W210" t="str">
            <v>0</v>
          </cell>
          <cell r="X210" t="str">
            <v>0</v>
          </cell>
          <cell r="Y210" t="str">
            <v>0</v>
          </cell>
          <cell r="Z210" t="str">
            <v>0</v>
          </cell>
        </row>
        <row r="211">
          <cell r="F211" t="str">
            <v>140</v>
          </cell>
          <cell r="G211">
            <v>8063504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169024</v>
          </cell>
          <cell r="M211">
            <v>0</v>
          </cell>
          <cell r="N211">
            <v>2690338</v>
          </cell>
          <cell r="O211" t="str">
            <v>0</v>
          </cell>
          <cell r="P211">
            <v>0</v>
          </cell>
          <cell r="Q211" t="str">
            <v>0</v>
          </cell>
          <cell r="R211">
            <v>0</v>
          </cell>
          <cell r="S211" t="str">
            <v>0</v>
          </cell>
          <cell r="T211">
            <v>128140.1434931507</v>
          </cell>
          <cell r="U211" t="str">
            <v>0</v>
          </cell>
          <cell r="V211" t="str">
            <v>0</v>
          </cell>
          <cell r="W211" t="str">
            <v>0</v>
          </cell>
          <cell r="X211" t="str">
            <v>0</v>
          </cell>
          <cell r="Y211" t="str">
            <v>0</v>
          </cell>
          <cell r="Z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10500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>
            <v>0</v>
          </cell>
          <cell r="S212" t="str">
            <v>0</v>
          </cell>
          <cell r="T212">
            <v>354213.52731999999</v>
          </cell>
          <cell r="U212" t="str">
            <v>0</v>
          </cell>
          <cell r="V212" t="str">
            <v>0</v>
          </cell>
          <cell r="W212" t="str">
            <v>0</v>
          </cell>
          <cell r="X212" t="str">
            <v>0</v>
          </cell>
          <cell r="Y212" t="str">
            <v>0</v>
          </cell>
          <cell r="Z212" t="str">
            <v>0</v>
          </cell>
        </row>
        <row r="213">
          <cell r="F213" t="str">
            <v>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855.76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>
            <v>0</v>
          </cell>
          <cell r="S213" t="str">
            <v>0</v>
          </cell>
          <cell r="T213" t="str">
            <v>0</v>
          </cell>
          <cell r="U213" t="str">
            <v>0</v>
          </cell>
          <cell r="V213" t="str">
            <v>0</v>
          </cell>
          <cell r="W213" t="str">
            <v>0</v>
          </cell>
          <cell r="X213" t="str">
            <v>0</v>
          </cell>
          <cell r="Y213" t="str">
            <v>0</v>
          </cell>
          <cell r="Z213" t="str">
            <v>0</v>
          </cell>
        </row>
        <row r="214">
          <cell r="F214" t="str">
            <v>Shareholders Funds</v>
          </cell>
          <cell r="G214">
            <v>1402424.2339974567</v>
          </cell>
          <cell r="H214">
            <v>-615107.59142984485</v>
          </cell>
          <cell r="I214">
            <v>-52980.791399534683</v>
          </cell>
          <cell r="J214">
            <v>2</v>
          </cell>
          <cell r="K214">
            <v>36970</v>
          </cell>
          <cell r="L214">
            <v>1215659.24</v>
          </cell>
          <cell r="M214">
            <v>649488.79921195598</v>
          </cell>
          <cell r="N214">
            <v>14213418.199999999</v>
          </cell>
          <cell r="O214">
            <v>0</v>
          </cell>
          <cell r="P214">
            <v>1514098</v>
          </cell>
          <cell r="Q214">
            <v>0</v>
          </cell>
          <cell r="R214">
            <v>30000</v>
          </cell>
          <cell r="S214">
            <v>0</v>
          </cell>
          <cell r="T214">
            <v>71665.823573147849</v>
          </cell>
          <cell r="U214">
            <v>-695747.2350006277</v>
          </cell>
          <cell r="V214">
            <v>39319</v>
          </cell>
          <cell r="W214">
            <v>25148</v>
          </cell>
          <cell r="X214">
            <v>0</v>
          </cell>
          <cell r="Y214">
            <v>0</v>
          </cell>
          <cell r="Z214">
            <v>14198.563</v>
          </cell>
          <cell r="AA214">
            <v>0</v>
          </cell>
          <cell r="AB214">
            <v>0</v>
          </cell>
          <cell r="AC214">
            <v>0</v>
          </cell>
        </row>
        <row r="215">
          <cell r="F215" t="str">
            <v>170</v>
          </cell>
          <cell r="G215">
            <v>0</v>
          </cell>
          <cell r="H215">
            <v>0</v>
          </cell>
          <cell r="I215">
            <v>0</v>
          </cell>
          <cell r="J215">
            <v>2</v>
          </cell>
          <cell r="K215">
            <v>150</v>
          </cell>
          <cell r="L215">
            <v>67610.240000000005</v>
          </cell>
          <cell r="M215" t="str">
            <v>0</v>
          </cell>
          <cell r="N215">
            <v>733785</v>
          </cell>
          <cell r="O215" t="str">
            <v>0</v>
          </cell>
          <cell r="P215">
            <v>0</v>
          </cell>
          <cell r="Q215" t="str">
            <v>0</v>
          </cell>
          <cell r="R215">
            <v>0</v>
          </cell>
          <cell r="S215" t="str">
            <v>0</v>
          </cell>
          <cell r="T215">
            <v>-4.9993723294037735E-3</v>
          </cell>
          <cell r="U215">
            <v>-695747.2350006277</v>
          </cell>
          <cell r="V215">
            <v>200</v>
          </cell>
          <cell r="W215" t="str">
            <v>0</v>
          </cell>
          <cell r="X215" t="str">
            <v>0</v>
          </cell>
          <cell r="Y215" t="str">
            <v>0</v>
          </cell>
          <cell r="Z215" t="str">
            <v>0</v>
          </cell>
        </row>
        <row r="216">
          <cell r="F216" t="str">
            <v>175</v>
          </cell>
          <cell r="G216">
            <v>1402424.2339974567</v>
          </cell>
          <cell r="H216">
            <v>-615107.59142984485</v>
          </cell>
          <cell r="I216">
            <v>-52980.791399534683</v>
          </cell>
          <cell r="J216">
            <v>0</v>
          </cell>
          <cell r="K216">
            <v>36820</v>
          </cell>
          <cell r="L216">
            <v>1148049</v>
          </cell>
          <cell r="M216">
            <v>649488.79921195598</v>
          </cell>
          <cell r="N216">
            <v>13479633.199999999</v>
          </cell>
          <cell r="O216" t="str">
            <v>0</v>
          </cell>
          <cell r="P216">
            <v>1514098</v>
          </cell>
          <cell r="Q216" t="str">
            <v>0</v>
          </cell>
          <cell r="R216">
            <v>30000</v>
          </cell>
          <cell r="S216" t="str">
            <v>0</v>
          </cell>
          <cell r="T216">
            <v>71665.828572520171</v>
          </cell>
          <cell r="U216" t="str">
            <v>0</v>
          </cell>
          <cell r="V216">
            <v>39119</v>
          </cell>
          <cell r="W216">
            <v>25148</v>
          </cell>
          <cell r="X216" t="str">
            <v>0</v>
          </cell>
          <cell r="Y216" t="str">
            <v>0</v>
          </cell>
          <cell r="Z216">
            <v>14198.563</v>
          </cell>
        </row>
        <row r="217">
          <cell r="F217" t="str">
            <v>Total Liabilities</v>
          </cell>
          <cell r="G217">
            <v>55055244.487817794</v>
          </cell>
          <cell r="H217">
            <v>-322159.95658716094</v>
          </cell>
          <cell r="I217">
            <v>-40037.786399534685</v>
          </cell>
          <cell r="J217">
            <v>520811</v>
          </cell>
          <cell r="K217">
            <v>114354</v>
          </cell>
          <cell r="L217">
            <v>10024190.199999999</v>
          </cell>
          <cell r="M217">
            <v>28729948.456017688</v>
          </cell>
          <cell r="N217">
            <v>19143270.199999999</v>
          </cell>
          <cell r="O217">
            <v>0</v>
          </cell>
          <cell r="P217">
            <v>103188082</v>
          </cell>
          <cell r="Q217">
            <v>0</v>
          </cell>
          <cell r="R217">
            <v>53269000</v>
          </cell>
          <cell r="S217">
            <v>0</v>
          </cell>
          <cell r="T217">
            <v>12267191.757595241</v>
          </cell>
          <cell r="U217">
            <v>-7655440.6044056751</v>
          </cell>
          <cell r="V217">
            <v>45280</v>
          </cell>
          <cell r="W217">
            <v>6104822</v>
          </cell>
          <cell r="X217">
            <v>7100000</v>
          </cell>
          <cell r="Y217">
            <v>0</v>
          </cell>
          <cell r="Z217">
            <v>833423.16299999994</v>
          </cell>
          <cell r="AA217">
            <v>0</v>
          </cell>
          <cell r="AB217">
            <v>0</v>
          </cell>
          <cell r="AC217">
            <v>0</v>
          </cell>
        </row>
        <row r="220">
          <cell r="F220" t="str">
            <v>180</v>
          </cell>
          <cell r="G220">
            <v>2602715.8317575394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2487000</v>
          </cell>
          <cell r="N220">
            <v>0</v>
          </cell>
          <cell r="O220" t="str">
            <v>0</v>
          </cell>
          <cell r="P220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0</v>
          </cell>
          <cell r="V220" t="str">
            <v>0</v>
          </cell>
          <cell r="W220" t="str">
            <v>0</v>
          </cell>
          <cell r="X220" t="str">
            <v>0</v>
          </cell>
          <cell r="Y220" t="str">
            <v>0</v>
          </cell>
          <cell r="Z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0</v>
          </cell>
          <cell r="O221" t="str">
            <v>0</v>
          </cell>
          <cell r="P221">
            <v>2912594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0</v>
          </cell>
          <cell r="V221" t="str">
            <v>0</v>
          </cell>
          <cell r="W221" t="str">
            <v>0</v>
          </cell>
          <cell r="X221" t="str">
            <v>0</v>
          </cell>
          <cell r="Y221" t="str">
            <v>0</v>
          </cell>
          <cell r="Z221" t="str">
            <v>0</v>
          </cell>
        </row>
        <row r="224">
          <cell r="F224" t="str">
            <v>Advances</v>
          </cell>
          <cell r="G224">
            <v>50307379.696988024</v>
          </cell>
          <cell r="H224">
            <v>13843.98</v>
          </cell>
          <cell r="I224">
            <v>2400</v>
          </cell>
          <cell r="J224">
            <v>36698101</v>
          </cell>
          <cell r="K224">
            <v>0</v>
          </cell>
          <cell r="L224">
            <v>7450814.4800000004</v>
          </cell>
          <cell r="M224">
            <v>28702524.998898406</v>
          </cell>
          <cell r="N224">
            <v>6105509</v>
          </cell>
          <cell r="O224">
            <v>0</v>
          </cell>
          <cell r="P224">
            <v>67225989</v>
          </cell>
          <cell r="Q224">
            <v>0</v>
          </cell>
          <cell r="R224">
            <v>1932000</v>
          </cell>
          <cell r="S224">
            <v>0</v>
          </cell>
          <cell r="T224">
            <v>5955428.216242617</v>
          </cell>
          <cell r="U224">
            <v>0</v>
          </cell>
          <cell r="V224">
            <v>0</v>
          </cell>
          <cell r="W224">
            <v>6093754</v>
          </cell>
          <cell r="X224">
            <v>0</v>
          </cell>
          <cell r="Y224">
            <v>0</v>
          </cell>
          <cell r="Z224">
            <v>833422.79700000002</v>
          </cell>
          <cell r="AA224">
            <v>0</v>
          </cell>
          <cell r="AB224">
            <v>0</v>
          </cell>
          <cell r="AC224">
            <v>0</v>
          </cell>
        </row>
        <row r="225">
          <cell r="F225" t="str">
            <v>500</v>
          </cell>
          <cell r="G225">
            <v>6344866.0414943062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1466862.96</v>
          </cell>
          <cell r="M225">
            <v>10502146.742465826</v>
          </cell>
          <cell r="N225" t="str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1932000</v>
          </cell>
          <cell r="S225" t="str">
            <v>0</v>
          </cell>
          <cell r="T225" t="str">
            <v>0</v>
          </cell>
          <cell r="U225" t="str">
            <v>0</v>
          </cell>
          <cell r="V225" t="str">
            <v>0</v>
          </cell>
          <cell r="W225">
            <v>294427</v>
          </cell>
          <cell r="X225" t="str">
            <v>0</v>
          </cell>
          <cell r="Y225" t="str">
            <v>0</v>
          </cell>
          <cell r="Z225" t="str">
            <v>0</v>
          </cell>
        </row>
        <row r="226">
          <cell r="F226" t="str">
            <v>505</v>
          </cell>
          <cell r="G226">
            <v>29089.79999999993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247774.64</v>
          </cell>
          <cell r="M226">
            <v>2805298.0557951564</v>
          </cell>
          <cell r="N226" t="str">
            <v>0</v>
          </cell>
          <cell r="O226" t="str">
            <v>0</v>
          </cell>
          <cell r="P226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0</v>
          </cell>
          <cell r="V226" t="str">
            <v>0</v>
          </cell>
          <cell r="W226" t="str">
            <v>0</v>
          </cell>
          <cell r="X226" t="str">
            <v>0</v>
          </cell>
          <cell r="Y226" t="str">
            <v>0</v>
          </cell>
          <cell r="Z226" t="str">
            <v>0</v>
          </cell>
        </row>
        <row r="227">
          <cell r="F227" t="str">
            <v>510</v>
          </cell>
          <cell r="G227">
            <v>2383161.0653017638</v>
          </cell>
          <cell r="H227">
            <v>0</v>
          </cell>
          <cell r="I227">
            <v>0</v>
          </cell>
          <cell r="J227">
            <v>732399</v>
          </cell>
          <cell r="K227">
            <v>0</v>
          </cell>
          <cell r="L227">
            <v>678383.12</v>
          </cell>
          <cell r="M227">
            <v>0</v>
          </cell>
          <cell r="N227" t="str">
            <v>0</v>
          </cell>
          <cell r="O227" t="str">
            <v>0</v>
          </cell>
          <cell r="P227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0</v>
          </cell>
          <cell r="V227" t="str">
            <v>0</v>
          </cell>
          <cell r="W227" t="str">
            <v>0</v>
          </cell>
          <cell r="X227" t="str">
            <v>0</v>
          </cell>
          <cell r="Y227" t="str">
            <v>0</v>
          </cell>
          <cell r="Z227" t="str">
            <v>0</v>
          </cell>
        </row>
        <row r="228">
          <cell r="F228" t="str">
            <v>515</v>
          </cell>
          <cell r="G228">
            <v>7087.0848122335719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 t="str">
            <v>0</v>
          </cell>
          <cell r="O228" t="str">
            <v>0</v>
          </cell>
          <cell r="P228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0</v>
          </cell>
          <cell r="V228" t="str">
            <v>0</v>
          </cell>
          <cell r="W228" t="str">
            <v>0</v>
          </cell>
          <cell r="X228" t="str">
            <v>0</v>
          </cell>
          <cell r="Y228" t="str">
            <v>0</v>
          </cell>
          <cell r="Z228" t="str">
            <v>0</v>
          </cell>
        </row>
        <row r="229">
          <cell r="F229" t="str">
            <v>520</v>
          </cell>
          <cell r="G229">
            <v>4308613.4655705271</v>
          </cell>
          <cell r="H229">
            <v>0</v>
          </cell>
          <cell r="I229">
            <v>0</v>
          </cell>
          <cell r="J229">
            <v>254861</v>
          </cell>
          <cell r="K229">
            <v>0</v>
          </cell>
          <cell r="L229">
            <v>35180.400000000001</v>
          </cell>
          <cell r="M229">
            <v>0</v>
          </cell>
          <cell r="N229" t="str">
            <v>0</v>
          </cell>
          <cell r="O229" t="str">
            <v>0</v>
          </cell>
          <cell r="P229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0</v>
          </cell>
          <cell r="V229" t="str">
            <v>0</v>
          </cell>
          <cell r="W229" t="str">
            <v>0</v>
          </cell>
          <cell r="X229" t="str">
            <v>0</v>
          </cell>
          <cell r="Y229" t="str">
            <v>0</v>
          </cell>
          <cell r="Z229" t="str">
            <v>0</v>
          </cell>
        </row>
        <row r="230">
          <cell r="F230" t="str">
            <v>525</v>
          </cell>
          <cell r="G230">
            <v>27810.4945939395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133794.35999999999</v>
          </cell>
          <cell r="M230">
            <v>0</v>
          </cell>
          <cell r="N230" t="str">
            <v>0</v>
          </cell>
          <cell r="O230" t="str">
            <v>0</v>
          </cell>
          <cell r="P230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0</v>
          </cell>
          <cell r="V230" t="str">
            <v>0</v>
          </cell>
          <cell r="W230" t="str">
            <v>0</v>
          </cell>
          <cell r="X230" t="str">
            <v>0</v>
          </cell>
          <cell r="Y230" t="str">
            <v>0</v>
          </cell>
          <cell r="Z230" t="str">
            <v>0</v>
          </cell>
        </row>
        <row r="231">
          <cell r="F231" t="str">
            <v>530</v>
          </cell>
          <cell r="G231">
            <v>0</v>
          </cell>
          <cell r="H231">
            <v>0</v>
          </cell>
          <cell r="I231">
            <v>2400</v>
          </cell>
          <cell r="J231">
            <v>22405960</v>
          </cell>
          <cell r="K231">
            <v>0</v>
          </cell>
          <cell r="L231">
            <v>2068208</v>
          </cell>
          <cell r="M231">
            <v>0</v>
          </cell>
          <cell r="N231" t="str">
            <v>0</v>
          </cell>
          <cell r="O231" t="str">
            <v>0</v>
          </cell>
          <cell r="P231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0</v>
          </cell>
          <cell r="V231" t="str">
            <v>0</v>
          </cell>
          <cell r="W231" t="str">
            <v>0</v>
          </cell>
          <cell r="X231" t="str">
            <v>0</v>
          </cell>
          <cell r="Y231" t="str">
            <v>0</v>
          </cell>
          <cell r="Z231" t="str">
            <v>0</v>
          </cell>
        </row>
        <row r="232">
          <cell r="F232" t="str">
            <v>535</v>
          </cell>
          <cell r="G232">
            <v>0</v>
          </cell>
          <cell r="H232">
            <v>0</v>
          </cell>
          <cell r="I232">
            <v>0</v>
          </cell>
          <cell r="J232">
            <v>9195244</v>
          </cell>
          <cell r="K232">
            <v>0</v>
          </cell>
          <cell r="L232">
            <v>206912</v>
          </cell>
          <cell r="M232">
            <v>0</v>
          </cell>
          <cell r="N232" t="str">
            <v>0</v>
          </cell>
          <cell r="O232" t="str">
            <v>0</v>
          </cell>
          <cell r="P232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0</v>
          </cell>
          <cell r="V232" t="str">
            <v>0</v>
          </cell>
          <cell r="W232" t="str">
            <v>0</v>
          </cell>
          <cell r="X232" t="str">
            <v>0</v>
          </cell>
          <cell r="Y232" t="str">
            <v>0</v>
          </cell>
          <cell r="Z232" t="str">
            <v>0</v>
          </cell>
        </row>
        <row r="233">
          <cell r="F233" t="str">
            <v>540</v>
          </cell>
          <cell r="G233">
            <v>37206751.745215252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2010270</v>
          </cell>
          <cell r="M233">
            <v>2660364.5844999999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0</v>
          </cell>
          <cell r="V233" t="str">
            <v>0</v>
          </cell>
          <cell r="W233">
            <v>4750670</v>
          </cell>
          <cell r="X233" t="str">
            <v>0</v>
          </cell>
          <cell r="Y233" t="str">
            <v>0</v>
          </cell>
          <cell r="Z233">
            <v>833422.79700000002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140000</v>
          </cell>
          <cell r="M234">
            <v>8231717.1279999986</v>
          </cell>
          <cell r="N234" t="str">
            <v>0</v>
          </cell>
          <cell r="O234" t="str">
            <v>0</v>
          </cell>
          <cell r="P234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0</v>
          </cell>
          <cell r="V234" t="str">
            <v>0</v>
          </cell>
          <cell r="W234">
            <v>635258</v>
          </cell>
          <cell r="X234" t="str">
            <v>0</v>
          </cell>
          <cell r="Y234" t="str">
            <v>0</v>
          </cell>
          <cell r="Z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str">
            <v>0</v>
          </cell>
          <cell r="O235" t="str">
            <v>0</v>
          </cell>
          <cell r="P235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>
            <v>526571.15040831163</v>
          </cell>
          <cell r="U235" t="str">
            <v>0</v>
          </cell>
          <cell r="V235" t="str">
            <v>0</v>
          </cell>
          <cell r="W235" t="str">
            <v>0</v>
          </cell>
          <cell r="X235" t="str">
            <v>0</v>
          </cell>
          <cell r="Y235" t="str">
            <v>0</v>
          </cell>
          <cell r="Z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 t="str">
            <v>0</v>
          </cell>
          <cell r="O236" t="str">
            <v>0</v>
          </cell>
          <cell r="P236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 t="str">
            <v>0</v>
          </cell>
          <cell r="X236" t="str">
            <v>0</v>
          </cell>
          <cell r="Y236" t="str">
            <v>0</v>
          </cell>
          <cell r="Z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 t="str">
            <v>0</v>
          </cell>
          <cell r="O237" t="str">
            <v>0</v>
          </cell>
          <cell r="P237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 t="str">
            <v>0</v>
          </cell>
          <cell r="X237" t="str">
            <v>0</v>
          </cell>
          <cell r="Y237" t="str">
            <v>0</v>
          </cell>
          <cell r="Z237" t="str">
            <v>0</v>
          </cell>
        </row>
        <row r="238">
          <cell r="F238" t="str">
            <v>565</v>
          </cell>
          <cell r="G238">
            <v>0</v>
          </cell>
          <cell r="H238">
            <v>13843.98</v>
          </cell>
          <cell r="I238">
            <v>0</v>
          </cell>
          <cell r="J238">
            <v>4109637</v>
          </cell>
          <cell r="K238">
            <v>0</v>
          </cell>
          <cell r="L238">
            <v>463429</v>
          </cell>
          <cell r="M238">
            <v>4502998.4881374231</v>
          </cell>
          <cell r="N238">
            <v>6105509</v>
          </cell>
          <cell r="O238" t="str">
            <v>0</v>
          </cell>
          <cell r="P238">
            <v>67225989</v>
          </cell>
          <cell r="Q238" t="str">
            <v>0</v>
          </cell>
          <cell r="R238" t="str">
            <v>0</v>
          </cell>
          <cell r="S238" t="str">
            <v>0</v>
          </cell>
          <cell r="T238">
            <v>5428857.0658343052</v>
          </cell>
          <cell r="U238" t="str">
            <v>0</v>
          </cell>
          <cell r="V238" t="str">
            <v>0</v>
          </cell>
          <cell r="W238">
            <v>413399</v>
          </cell>
          <cell r="X238" t="str">
            <v>0</v>
          </cell>
          <cell r="Y238" t="str">
            <v>0</v>
          </cell>
          <cell r="Z238" t="str">
            <v>0</v>
          </cell>
        </row>
        <row r="239">
          <cell r="F239" t="str">
            <v>Provision for Doubtful Debts</v>
          </cell>
          <cell r="G239">
            <v>-1759785.4380240347</v>
          </cell>
          <cell r="H239">
            <v>-2319.2037429255952</v>
          </cell>
          <cell r="I239">
            <v>-1400</v>
          </cell>
          <cell r="J239">
            <v>-495359</v>
          </cell>
          <cell r="K239">
            <v>0</v>
          </cell>
          <cell r="L239">
            <v>-217046.36</v>
          </cell>
          <cell r="M239">
            <v>-976942.39541815757</v>
          </cell>
          <cell r="N239">
            <v>-310033.59999999998</v>
          </cell>
          <cell r="O239">
            <v>0</v>
          </cell>
          <cell r="P239">
            <v>-334801</v>
          </cell>
          <cell r="Q239">
            <v>0</v>
          </cell>
          <cell r="R239">
            <v>0</v>
          </cell>
          <cell r="S239">
            <v>0</v>
          </cell>
          <cell r="T239">
            <v>-66473.598297465142</v>
          </cell>
          <cell r="U239">
            <v>0</v>
          </cell>
          <cell r="V239">
            <v>0</v>
          </cell>
          <cell r="W239">
            <v>-58249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</row>
        <row r="240">
          <cell r="F240" t="str">
            <v>Interest in Suspense (ISP)</v>
          </cell>
          <cell r="G240">
            <v>-383236.99361280724</v>
          </cell>
          <cell r="H240">
            <v>0</v>
          </cell>
          <cell r="I240">
            <v>0</v>
          </cell>
          <cell r="J240">
            <v>-92142</v>
          </cell>
          <cell r="K240">
            <v>0</v>
          </cell>
          <cell r="L240">
            <v>-73360.12</v>
          </cell>
          <cell r="M240">
            <v>-267645.84706907009</v>
          </cell>
          <cell r="N240">
            <v>-25963.5</v>
          </cell>
          <cell r="O240">
            <v>0</v>
          </cell>
          <cell r="P240">
            <v>-66801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-5350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</row>
        <row r="241">
          <cell r="F241" t="str">
            <v>Specific</v>
          </cell>
          <cell r="G241">
            <v>-917799.70679038065</v>
          </cell>
          <cell r="H241">
            <v>-510</v>
          </cell>
          <cell r="I241">
            <v>0</v>
          </cell>
          <cell r="J241">
            <v>-198844</v>
          </cell>
          <cell r="K241">
            <v>0</v>
          </cell>
          <cell r="L241">
            <v>-86036.6</v>
          </cell>
          <cell r="M241">
            <v>-414961.598375</v>
          </cell>
          <cell r="N241">
            <v>-31641.1</v>
          </cell>
          <cell r="O241">
            <v>0</v>
          </cell>
          <cell r="P241">
            <v>-60000</v>
          </cell>
          <cell r="Q241">
            <v>0</v>
          </cell>
          <cell r="R241">
            <v>0</v>
          </cell>
          <cell r="S241">
            <v>0</v>
          </cell>
          <cell r="T241">
            <v>-22189.370862638974</v>
          </cell>
          <cell r="U241">
            <v>0</v>
          </cell>
          <cell r="V241">
            <v>0</v>
          </cell>
          <cell r="W241">
            <v>-7622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</row>
        <row r="242">
          <cell r="F242" t="str">
            <v>General</v>
          </cell>
          <cell r="G242">
            <v>-458748.73762084683</v>
          </cell>
          <cell r="H242">
            <v>-1809.203742925595</v>
          </cell>
          <cell r="I242">
            <v>-1400</v>
          </cell>
          <cell r="J242">
            <v>-204373</v>
          </cell>
          <cell r="K242">
            <v>0</v>
          </cell>
          <cell r="L242">
            <v>-57649.64</v>
          </cell>
          <cell r="M242">
            <v>-294334.94997408747</v>
          </cell>
          <cell r="N242">
            <v>-252429</v>
          </cell>
          <cell r="O242">
            <v>0</v>
          </cell>
          <cell r="P242">
            <v>-208000</v>
          </cell>
          <cell r="Q242">
            <v>0</v>
          </cell>
          <cell r="R242">
            <v>0</v>
          </cell>
          <cell r="S242">
            <v>0</v>
          </cell>
          <cell r="T242">
            <v>-44284.227434826171</v>
          </cell>
          <cell r="U242">
            <v>0</v>
          </cell>
          <cell r="V242">
            <v>0</v>
          </cell>
          <cell r="W242">
            <v>-45277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</row>
        <row r="243">
          <cell r="F243" t="str">
            <v>Net Advances</v>
          </cell>
          <cell r="G243">
            <v>48547594.258963987</v>
          </cell>
          <cell r="H243">
            <v>11524.776257074405</v>
          </cell>
          <cell r="I243">
            <v>1000</v>
          </cell>
          <cell r="J243">
            <v>36202742</v>
          </cell>
          <cell r="K243">
            <v>0</v>
          </cell>
          <cell r="L243">
            <v>7233768.1200000001</v>
          </cell>
          <cell r="M243">
            <v>27725582.60348025</v>
          </cell>
          <cell r="N243">
            <v>5795475.4000000004</v>
          </cell>
          <cell r="O243">
            <v>0</v>
          </cell>
          <cell r="P243">
            <v>66891188</v>
          </cell>
          <cell r="Q243">
            <v>0</v>
          </cell>
          <cell r="R243">
            <v>1932000</v>
          </cell>
          <cell r="S243">
            <v>0</v>
          </cell>
          <cell r="T243">
            <v>5888954.6179451514</v>
          </cell>
          <cell r="U243">
            <v>0</v>
          </cell>
          <cell r="V243">
            <v>0</v>
          </cell>
          <cell r="W243">
            <v>6035505</v>
          </cell>
          <cell r="X243">
            <v>0</v>
          </cell>
          <cell r="Y243">
            <v>0</v>
          </cell>
          <cell r="Z243">
            <v>833422.79700000002</v>
          </cell>
          <cell r="AA243">
            <v>0</v>
          </cell>
          <cell r="AB243">
            <v>0</v>
          </cell>
          <cell r="AC243">
            <v>0</v>
          </cell>
        </row>
        <row r="244">
          <cell r="F244" t="str">
            <v>Other Assets</v>
          </cell>
          <cell r="G244">
            <v>6507650.1576899514</v>
          </cell>
          <cell r="H244">
            <v>-333684.73068423453</v>
          </cell>
          <cell r="I244">
            <v>-41037.531039534661</v>
          </cell>
          <cell r="J244">
            <v>-35681931</v>
          </cell>
          <cell r="K244">
            <v>114354</v>
          </cell>
          <cell r="L244">
            <v>2790421.18</v>
          </cell>
          <cell r="M244">
            <v>1004365.852537446</v>
          </cell>
          <cell r="N244">
            <v>13347794.600000001</v>
          </cell>
          <cell r="O244">
            <v>0</v>
          </cell>
          <cell r="P244">
            <v>36296894</v>
          </cell>
          <cell r="Q244">
            <v>0</v>
          </cell>
          <cell r="R244">
            <v>51337000</v>
          </cell>
          <cell r="S244">
            <v>0</v>
          </cell>
          <cell r="T244">
            <v>6378237.1396500906</v>
          </cell>
          <cell r="U244">
            <v>-13235563.898037501</v>
          </cell>
          <cell r="V244">
            <v>45280</v>
          </cell>
          <cell r="W244">
            <v>69317</v>
          </cell>
          <cell r="X244">
            <v>7100000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</row>
        <row r="245">
          <cell r="F245" t="str">
            <v>1000</v>
          </cell>
          <cell r="G245">
            <v>1.8</v>
          </cell>
          <cell r="H245">
            <v>1503916.2779900001</v>
          </cell>
          <cell r="I245">
            <v>19.600000000000001</v>
          </cell>
          <cell r="J245">
            <v>0</v>
          </cell>
          <cell r="K245">
            <v>1021</v>
          </cell>
          <cell r="L245">
            <v>350770</v>
          </cell>
          <cell r="M245">
            <v>156448.5</v>
          </cell>
          <cell r="N245">
            <v>53401.7</v>
          </cell>
          <cell r="O245" t="str">
            <v>0</v>
          </cell>
          <cell r="P245">
            <v>0</v>
          </cell>
          <cell r="Q245" t="str">
            <v>0</v>
          </cell>
          <cell r="R245">
            <v>3279000</v>
          </cell>
          <cell r="S245" t="str">
            <v>0</v>
          </cell>
          <cell r="T245">
            <v>111728.98996282442</v>
          </cell>
          <cell r="U245" t="str">
            <v>0</v>
          </cell>
          <cell r="V245" t="str">
            <v>0</v>
          </cell>
          <cell r="W245">
            <v>29460</v>
          </cell>
          <cell r="X245" t="str">
            <v>0</v>
          </cell>
          <cell r="Y245" t="str">
            <v>0</v>
          </cell>
          <cell r="Z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0.1</v>
          </cell>
          <cell r="M246">
            <v>38286.590062499999</v>
          </cell>
          <cell r="N246" t="str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2383000</v>
          </cell>
          <cell r="S246" t="str">
            <v>0</v>
          </cell>
          <cell r="T246">
            <v>0</v>
          </cell>
          <cell r="U246" t="str">
            <v>0</v>
          </cell>
          <cell r="V246" t="str">
            <v>0</v>
          </cell>
          <cell r="W246" t="str">
            <v>0</v>
          </cell>
          <cell r="X246" t="str">
            <v>0</v>
          </cell>
          <cell r="Y246" t="str">
            <v>0</v>
          </cell>
          <cell r="Z246" t="str">
            <v>0</v>
          </cell>
        </row>
        <row r="247">
          <cell r="F247" t="str">
            <v>1010</v>
          </cell>
          <cell r="G247">
            <v>4800</v>
          </cell>
          <cell r="H247">
            <v>0</v>
          </cell>
          <cell r="I247">
            <v>0</v>
          </cell>
          <cell r="J247">
            <v>10000</v>
          </cell>
          <cell r="K247">
            <v>0</v>
          </cell>
          <cell r="L247">
            <v>1255145</v>
          </cell>
          <cell r="M247">
            <v>0</v>
          </cell>
          <cell r="N247">
            <v>2439323.2000000002</v>
          </cell>
          <cell r="O247" t="str">
            <v>0</v>
          </cell>
          <cell r="P247">
            <v>36296894</v>
          </cell>
          <cell r="Q247" t="str">
            <v>0</v>
          </cell>
          <cell r="R247">
            <v>9599000</v>
          </cell>
          <cell r="S247" t="str">
            <v>0</v>
          </cell>
          <cell r="T247">
            <v>5021244.1355270892</v>
          </cell>
          <cell r="U247" t="str">
            <v>0</v>
          </cell>
          <cell r="V247" t="str">
            <v>0</v>
          </cell>
          <cell r="W247" t="str">
            <v>0</v>
          </cell>
          <cell r="X247" t="str">
            <v>0</v>
          </cell>
          <cell r="Y247" t="str">
            <v>0</v>
          </cell>
          <cell r="Z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str">
            <v>0</v>
          </cell>
          <cell r="O248" t="str">
            <v>0</v>
          </cell>
          <cell r="P248">
            <v>0</v>
          </cell>
          <cell r="Q248" t="str">
            <v>0</v>
          </cell>
          <cell r="R248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 t="str">
            <v>0</v>
          </cell>
          <cell r="X248" t="str">
            <v>0</v>
          </cell>
          <cell r="Y248" t="str">
            <v>0</v>
          </cell>
          <cell r="Z248" t="str">
            <v>0</v>
          </cell>
        </row>
        <row r="249">
          <cell r="F249" t="str">
            <v>1020</v>
          </cell>
          <cell r="G249">
            <v>112390.94863248795</v>
          </cell>
          <cell r="H249">
            <v>164869.65699417872</v>
          </cell>
          <cell r="I249">
            <v>14958.11</v>
          </cell>
          <cell r="J249">
            <v>35000</v>
          </cell>
          <cell r="K249">
            <v>16697</v>
          </cell>
          <cell r="L249">
            <v>240127.08</v>
          </cell>
          <cell r="M249">
            <v>59013.80537494603</v>
          </cell>
          <cell r="N249">
            <v>878741.3</v>
          </cell>
          <cell r="O249" t="str">
            <v>0</v>
          </cell>
          <cell r="P249">
            <v>0</v>
          </cell>
          <cell r="Q249" t="str">
            <v>0</v>
          </cell>
          <cell r="R249">
            <v>0</v>
          </cell>
          <cell r="S249" t="str">
            <v>0</v>
          </cell>
          <cell r="T249">
            <v>211017.04327449703</v>
          </cell>
          <cell r="U249" t="str">
            <v>0</v>
          </cell>
          <cell r="V249" t="str">
            <v>0</v>
          </cell>
          <cell r="W249" t="str">
            <v>0</v>
          </cell>
          <cell r="X249" t="str">
            <v>0</v>
          </cell>
          <cell r="Y249" t="str">
            <v>0</v>
          </cell>
          <cell r="Z249" t="str">
            <v>0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8830</v>
          </cell>
          <cell r="L250">
            <v>0</v>
          </cell>
          <cell r="M250">
            <v>0</v>
          </cell>
          <cell r="N250" t="str">
            <v>0</v>
          </cell>
          <cell r="O250" t="str">
            <v>0</v>
          </cell>
          <cell r="P250">
            <v>0</v>
          </cell>
          <cell r="Q250" t="str">
            <v>0</v>
          </cell>
          <cell r="R250">
            <v>0</v>
          </cell>
          <cell r="S250" t="str">
            <v>0</v>
          </cell>
          <cell r="T250">
            <v>0</v>
          </cell>
          <cell r="U250" t="str">
            <v>0</v>
          </cell>
          <cell r="V250" t="str">
            <v>0</v>
          </cell>
          <cell r="W250" t="str">
            <v>0</v>
          </cell>
          <cell r="X250" t="str">
            <v>0</v>
          </cell>
          <cell r="Y250" t="str">
            <v>0</v>
          </cell>
          <cell r="Z250" t="str">
            <v>0</v>
          </cell>
        </row>
        <row r="251">
          <cell r="F251" t="str">
            <v>1030</v>
          </cell>
          <cell r="G251">
            <v>0</v>
          </cell>
          <cell r="H251">
            <v>7249.8810000000003</v>
          </cell>
          <cell r="I251">
            <v>307.98399999999998</v>
          </cell>
          <cell r="J251">
            <v>0</v>
          </cell>
          <cell r="K251">
            <v>56352</v>
          </cell>
          <cell r="L251">
            <v>119077</v>
          </cell>
          <cell r="M251">
            <v>0</v>
          </cell>
          <cell r="N251">
            <v>944744.3</v>
          </cell>
          <cell r="O251" t="str">
            <v>0</v>
          </cell>
          <cell r="P251">
            <v>0</v>
          </cell>
          <cell r="Q251" t="str">
            <v>0</v>
          </cell>
          <cell r="R251">
            <v>36076000</v>
          </cell>
          <cell r="S251" t="str">
            <v>0</v>
          </cell>
          <cell r="T251">
            <v>410575.27710927621</v>
          </cell>
          <cell r="U251">
            <v>-37655986.442109272</v>
          </cell>
          <cell r="V251">
            <v>41680</v>
          </cell>
          <cell r="W251" t="str">
            <v>0</v>
          </cell>
          <cell r="X251" t="str">
            <v>0</v>
          </cell>
          <cell r="Y251" t="str">
            <v>0</v>
          </cell>
          <cell r="Z251" t="str">
            <v>0</v>
          </cell>
        </row>
        <row r="252">
          <cell r="F252" t="str">
            <v>1035</v>
          </cell>
          <cell r="G252">
            <v>6100215.7398917908</v>
          </cell>
          <cell r="H252">
            <v>-3205454.200024026</v>
          </cell>
          <cell r="I252">
            <v>-218978.77103953465</v>
          </cell>
          <cell r="J252">
            <v>-35950269</v>
          </cell>
          <cell r="K252">
            <v>0</v>
          </cell>
          <cell r="L252">
            <v>0</v>
          </cell>
          <cell r="M252">
            <v>13174.487099999995</v>
          </cell>
          <cell r="N252">
            <v>8840889.2000000011</v>
          </cell>
          <cell r="O252" t="str">
            <v>0</v>
          </cell>
          <cell r="P252">
            <v>0</v>
          </cell>
          <cell r="Q252" t="str">
            <v>0</v>
          </cell>
          <cell r="R252">
            <v>0</v>
          </cell>
          <cell r="S252" t="str">
            <v>0</v>
          </cell>
          <cell r="T252" t="str">
            <v>0</v>
          </cell>
          <cell r="U252">
            <v>24420422.544071771</v>
          </cell>
          <cell r="V252" t="str">
            <v>0</v>
          </cell>
          <cell r="W252" t="str">
            <v>0</v>
          </cell>
          <cell r="X252" t="str">
            <v>0</v>
          </cell>
          <cell r="Y252" t="str">
            <v>0</v>
          </cell>
          <cell r="Z252" t="str">
            <v>0</v>
          </cell>
        </row>
        <row r="253">
          <cell r="F253" t="str">
            <v>1040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 t="str">
            <v>0</v>
          </cell>
          <cell r="O253" t="str">
            <v>0</v>
          </cell>
          <cell r="P253">
            <v>0</v>
          </cell>
          <cell r="Q253" t="str">
            <v>0</v>
          </cell>
          <cell r="R253">
            <v>0</v>
          </cell>
          <cell r="S253" t="str">
            <v>0</v>
          </cell>
          <cell r="T253">
            <v>0</v>
          </cell>
          <cell r="U253" t="str">
            <v>0</v>
          </cell>
          <cell r="V253" t="str">
            <v>0</v>
          </cell>
          <cell r="W253" t="str">
            <v>0</v>
          </cell>
          <cell r="X253" t="str">
            <v>0</v>
          </cell>
          <cell r="Y253" t="str">
            <v>0</v>
          </cell>
          <cell r="Z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 t="str">
            <v>0</v>
          </cell>
          <cell r="O254" t="str">
            <v>0</v>
          </cell>
          <cell r="P254">
            <v>0</v>
          </cell>
          <cell r="Q254" t="str">
            <v>0</v>
          </cell>
          <cell r="R254">
            <v>0</v>
          </cell>
          <cell r="S254" t="str">
            <v>0</v>
          </cell>
          <cell r="T254" t="str">
            <v>0</v>
          </cell>
          <cell r="U254" t="str">
            <v>0</v>
          </cell>
          <cell r="V254" t="str">
            <v>0</v>
          </cell>
          <cell r="W254" t="str">
            <v>0</v>
          </cell>
          <cell r="X254" t="str">
            <v>0</v>
          </cell>
          <cell r="Y254" t="str">
            <v>0</v>
          </cell>
          <cell r="Z254" t="str">
            <v>0</v>
          </cell>
        </row>
        <row r="255">
          <cell r="F255" t="str">
            <v>1050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700</v>
          </cell>
          <cell r="L255">
            <v>638400</v>
          </cell>
          <cell r="M255">
            <v>0</v>
          </cell>
          <cell r="N255" t="str">
            <v>0</v>
          </cell>
          <cell r="O255" t="str">
            <v>0</v>
          </cell>
          <cell r="P255">
            <v>0</v>
          </cell>
          <cell r="Q255" t="str">
            <v>0</v>
          </cell>
          <cell r="R255">
            <v>0</v>
          </cell>
          <cell r="S255" t="str">
            <v>0</v>
          </cell>
          <cell r="T255">
            <v>2532.2525511190001</v>
          </cell>
          <cell r="U255" t="str">
            <v>0</v>
          </cell>
          <cell r="V255" t="str">
            <v>0</v>
          </cell>
          <cell r="W255" t="str">
            <v>0</v>
          </cell>
          <cell r="X255">
            <v>7100000</v>
          </cell>
          <cell r="Y255" t="str">
            <v>0</v>
          </cell>
          <cell r="Z255" t="str">
            <v>0</v>
          </cell>
        </row>
        <row r="256">
          <cell r="F256" t="str">
            <v>1055</v>
          </cell>
          <cell r="G256">
            <v>0</v>
          </cell>
          <cell r="H256">
            <v>0</v>
          </cell>
          <cell r="I256">
            <v>0</v>
          </cell>
          <cell r="J256">
            <v>132510</v>
          </cell>
          <cell r="K256">
            <v>14412</v>
          </cell>
          <cell r="L256">
            <v>19760</v>
          </cell>
          <cell r="M256">
            <v>625875.24300000002</v>
          </cell>
          <cell r="N256">
            <v>513.20000000000005</v>
          </cell>
          <cell r="O256" t="str">
            <v>0</v>
          </cell>
          <cell r="P256">
            <v>0</v>
          </cell>
          <cell r="Q256" t="str">
            <v>0</v>
          </cell>
          <cell r="R256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 t="str">
            <v>0</v>
          </cell>
          <cell r="X256" t="str">
            <v>0</v>
          </cell>
          <cell r="Y256" t="str">
            <v>0</v>
          </cell>
          <cell r="Z256" t="str">
            <v>0</v>
          </cell>
        </row>
        <row r="257">
          <cell r="F257" t="str">
            <v>1060</v>
          </cell>
          <cell r="G257">
            <v>0</v>
          </cell>
          <cell r="H257">
            <v>0</v>
          </cell>
          <cell r="I257">
            <v>0</v>
          </cell>
          <cell r="J257">
            <v>11000</v>
          </cell>
          <cell r="K257">
            <v>0</v>
          </cell>
          <cell r="L257">
            <v>0</v>
          </cell>
          <cell r="M257">
            <v>0</v>
          </cell>
          <cell r="N257">
            <v>-670507.6</v>
          </cell>
          <cell r="O257" t="str">
            <v>0</v>
          </cell>
          <cell r="P257">
            <v>0</v>
          </cell>
          <cell r="Q257" t="str">
            <v>0</v>
          </cell>
          <cell r="R257">
            <v>0</v>
          </cell>
          <cell r="S257" t="str">
            <v>0</v>
          </cell>
          <cell r="T257" t="str">
            <v>0</v>
          </cell>
          <cell r="U257" t="str">
            <v>0</v>
          </cell>
          <cell r="V257">
            <v>400</v>
          </cell>
          <cell r="W257" t="str">
            <v>0</v>
          </cell>
          <cell r="X257" t="str">
            <v>0</v>
          </cell>
          <cell r="Y257" t="str">
            <v>0</v>
          </cell>
          <cell r="Z257" t="str">
            <v>0</v>
          </cell>
        </row>
        <row r="258">
          <cell r="F258" t="str">
            <v>1065</v>
          </cell>
          <cell r="G258">
            <v>147604.36916567248</v>
          </cell>
          <cell r="H258">
            <v>1195733.6533556127</v>
          </cell>
          <cell r="I258">
            <v>162655.546</v>
          </cell>
          <cell r="J258">
            <v>79828</v>
          </cell>
          <cell r="K258">
            <v>14752</v>
          </cell>
          <cell r="L258">
            <v>132182</v>
          </cell>
          <cell r="M258">
            <v>111567.227</v>
          </cell>
          <cell r="N258">
            <v>860689.3</v>
          </cell>
          <cell r="O258" t="str">
            <v>0</v>
          </cell>
          <cell r="P258">
            <v>0</v>
          </cell>
          <cell r="Q258" t="str">
            <v>0</v>
          </cell>
          <cell r="R258">
            <v>0</v>
          </cell>
          <cell r="S258" t="str">
            <v>0</v>
          </cell>
          <cell r="T258">
            <v>621139.44409391575</v>
          </cell>
          <cell r="U258" t="str">
            <v>0</v>
          </cell>
          <cell r="V258">
            <v>3200</v>
          </cell>
          <cell r="W258">
            <v>39857</v>
          </cell>
          <cell r="X258" t="str">
            <v>0</v>
          </cell>
          <cell r="Y258" t="str">
            <v>0</v>
          </cell>
          <cell r="Z258" t="str">
            <v>0</v>
          </cell>
        </row>
        <row r="259">
          <cell r="F259" t="str">
            <v>1070</v>
          </cell>
          <cell r="G259">
            <v>142637.29999999999</v>
          </cell>
          <cell r="H259">
            <v>0</v>
          </cell>
          <cell r="I259">
            <v>0</v>
          </cell>
          <cell r="J259">
            <v>0</v>
          </cell>
          <cell r="K259">
            <v>1590</v>
          </cell>
          <cell r="L259">
            <v>34960</v>
          </cell>
          <cell r="M259">
            <v>0</v>
          </cell>
          <cell r="N259" t="str">
            <v>0</v>
          </cell>
          <cell r="O259" t="str">
            <v>0</v>
          </cell>
          <cell r="P259">
            <v>0</v>
          </cell>
          <cell r="Q259" t="str">
            <v>0</v>
          </cell>
          <cell r="R259">
            <v>0</v>
          </cell>
          <cell r="S259" t="str">
            <v>0</v>
          </cell>
          <cell r="T259">
            <v>-2.8686309168903831E-3</v>
          </cell>
          <cell r="U259" t="str">
            <v>0</v>
          </cell>
          <cell r="V259" t="str">
            <v>0</v>
          </cell>
          <cell r="W259" t="str">
            <v>0</v>
          </cell>
          <cell r="X259" t="str">
            <v>0</v>
          </cell>
          <cell r="Y259" t="str">
            <v>0</v>
          </cell>
          <cell r="Z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str">
            <v>0</v>
          </cell>
          <cell r="O260" t="str">
            <v>0</v>
          </cell>
          <cell r="P260">
            <v>0</v>
          </cell>
          <cell r="Q260" t="str">
            <v>0</v>
          </cell>
          <cell r="R260">
            <v>0</v>
          </cell>
          <cell r="S260" t="str">
            <v>0</v>
          </cell>
          <cell r="T260" t="str">
            <v>0</v>
          </cell>
          <cell r="U260" t="str">
            <v>0</v>
          </cell>
          <cell r="V260" t="str">
            <v>0</v>
          </cell>
          <cell r="W260" t="str">
            <v>0</v>
          </cell>
          <cell r="X260" t="str">
            <v>0</v>
          </cell>
          <cell r="Y260" t="str">
            <v>0</v>
          </cell>
          <cell r="Z260" t="str">
            <v>0</v>
          </cell>
        </row>
        <row r="261">
          <cell r="F261" t="str">
            <v>Total Assets</v>
          </cell>
          <cell r="G261">
            <v>55055244.416653939</v>
          </cell>
          <cell r="H261">
            <v>-322159.95442716015</v>
          </cell>
          <cell r="I261">
            <v>-40037.531039534661</v>
          </cell>
          <cell r="J261">
            <v>520811</v>
          </cell>
          <cell r="K261">
            <v>114354</v>
          </cell>
          <cell r="L261">
            <v>10024189.300000001</v>
          </cell>
          <cell r="M261">
            <v>28729948.456017695</v>
          </cell>
          <cell r="N261">
            <v>19143270</v>
          </cell>
          <cell r="O261">
            <v>0</v>
          </cell>
          <cell r="P261">
            <v>103188082</v>
          </cell>
          <cell r="Q261">
            <v>0</v>
          </cell>
          <cell r="R261">
            <v>53269000</v>
          </cell>
          <cell r="S261">
            <v>0</v>
          </cell>
          <cell r="T261">
            <v>12267191.757595241</v>
          </cell>
          <cell r="U261">
            <v>-13235563.898037501</v>
          </cell>
          <cell r="V261">
            <v>45280</v>
          </cell>
          <cell r="W261">
            <v>6104822</v>
          </cell>
          <cell r="X261">
            <v>7100000</v>
          </cell>
          <cell r="Y261">
            <v>0</v>
          </cell>
          <cell r="Z261">
            <v>833422.79700000002</v>
          </cell>
          <cell r="AA261">
            <v>0</v>
          </cell>
          <cell r="AB261">
            <v>0</v>
          </cell>
          <cell r="AC261">
            <v>0</v>
          </cell>
        </row>
        <row r="263">
          <cell r="F263" t="str">
            <v>Non-Permorming Loans (Gross)</v>
          </cell>
          <cell r="G263">
            <v>2035817.6508981797</v>
          </cell>
          <cell r="H263">
            <v>0</v>
          </cell>
          <cell r="I263">
            <v>0</v>
          </cell>
          <cell r="J263">
            <v>390000</v>
          </cell>
          <cell r="K263">
            <v>0</v>
          </cell>
          <cell r="L263">
            <v>146574.79999999999</v>
          </cell>
          <cell r="M263">
            <v>1015664.3706577617</v>
          </cell>
          <cell r="N263">
            <v>390000</v>
          </cell>
          <cell r="O263">
            <v>0</v>
          </cell>
          <cell r="P263">
            <v>348828</v>
          </cell>
          <cell r="Q263">
            <v>0</v>
          </cell>
          <cell r="R263">
            <v>0</v>
          </cell>
          <cell r="S263">
            <v>0</v>
          </cell>
          <cell r="T263">
            <v>22189.370862638974</v>
          </cell>
          <cell r="U263">
            <v>0</v>
          </cell>
          <cell r="V263">
            <v>0</v>
          </cell>
          <cell r="W263">
            <v>75000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</row>
        <row r="264">
          <cell r="F264" t="str">
            <v>1080</v>
          </cell>
          <cell r="G264">
            <v>683438.67081226222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67377.919999999998</v>
          </cell>
          <cell r="M264" t="str">
            <v>0</v>
          </cell>
          <cell r="N264">
            <v>0</v>
          </cell>
          <cell r="O264" t="str">
            <v>0</v>
          </cell>
          <cell r="P264">
            <v>249539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0</v>
          </cell>
          <cell r="V264" t="str">
            <v>0</v>
          </cell>
          <cell r="W264">
            <v>48000</v>
          </cell>
          <cell r="X264" t="str">
            <v>0</v>
          </cell>
          <cell r="Y264" t="str">
            <v>0</v>
          </cell>
          <cell r="Z264" t="str">
            <v>0</v>
          </cell>
        </row>
        <row r="265">
          <cell r="F265" t="str">
            <v>Provisions Held against NPL's</v>
          </cell>
          <cell r="G265">
            <v>-1301036.7004031879</v>
          </cell>
          <cell r="H265">
            <v>-510</v>
          </cell>
          <cell r="I265">
            <v>0</v>
          </cell>
          <cell r="J265">
            <v>-290986</v>
          </cell>
          <cell r="K265">
            <v>0</v>
          </cell>
          <cell r="L265">
            <v>-159396.72</v>
          </cell>
          <cell r="M265">
            <v>-682607.44544407004</v>
          </cell>
          <cell r="N265">
            <v>-57604.6</v>
          </cell>
          <cell r="O265">
            <v>0</v>
          </cell>
          <cell r="P265">
            <v>-126801</v>
          </cell>
          <cell r="Q265">
            <v>0</v>
          </cell>
          <cell r="R265">
            <v>0</v>
          </cell>
          <cell r="S265">
            <v>0</v>
          </cell>
          <cell r="T265">
            <v>-22189.370862638974</v>
          </cell>
          <cell r="U265">
            <v>0</v>
          </cell>
          <cell r="V265">
            <v>0</v>
          </cell>
          <cell r="W265">
            <v>-12972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</row>
        <row r="268">
          <cell r="F268" t="str">
            <v>1200</v>
          </cell>
          <cell r="G268">
            <v>0</v>
          </cell>
          <cell r="H268">
            <v>-211140.35200000001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-13839.8424</v>
          </cell>
          <cell r="N268" t="str">
            <v>0</v>
          </cell>
          <cell r="O268" t="str">
            <v>0</v>
          </cell>
          <cell r="P268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>
            <v>0</v>
          </cell>
          <cell r="U268" t="str">
            <v>0</v>
          </cell>
          <cell r="V268" t="str">
            <v>0</v>
          </cell>
          <cell r="W268" t="str">
            <v>0</v>
          </cell>
          <cell r="X268" t="str">
            <v>0</v>
          </cell>
          <cell r="Y268" t="str">
            <v>0</v>
          </cell>
          <cell r="Z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35000</v>
          </cell>
          <cell r="M269">
            <v>-3637661.7233999996</v>
          </cell>
          <cell r="N269" t="str">
            <v>0</v>
          </cell>
          <cell r="O269" t="str">
            <v>0</v>
          </cell>
          <cell r="P269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>
            <v>516254.6407426045</v>
          </cell>
          <cell r="U269" t="str">
            <v>0</v>
          </cell>
          <cell r="V269" t="str">
            <v>0</v>
          </cell>
          <cell r="W269" t="str">
            <v>0</v>
          </cell>
          <cell r="X269" t="str">
            <v>0</v>
          </cell>
          <cell r="Y269" t="str">
            <v>0</v>
          </cell>
          <cell r="Z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-2613068.4681900004</v>
          </cell>
          <cell r="N270" t="str">
            <v>0</v>
          </cell>
          <cell r="O270" t="str">
            <v>0</v>
          </cell>
          <cell r="P270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0</v>
          </cell>
          <cell r="V270" t="str">
            <v>0</v>
          </cell>
          <cell r="W270" t="str">
            <v>0</v>
          </cell>
          <cell r="X270" t="str">
            <v>0</v>
          </cell>
          <cell r="Y270" t="str">
            <v>0</v>
          </cell>
          <cell r="Z270" t="str">
            <v>0</v>
          </cell>
        </row>
        <row r="271">
          <cell r="F271" t="str">
            <v>1215</v>
          </cell>
          <cell r="G271">
            <v>0</v>
          </cell>
          <cell r="H271">
            <v>-682832.24164000107</v>
          </cell>
          <cell r="I271">
            <v>0</v>
          </cell>
          <cell r="J271">
            <v>0</v>
          </cell>
          <cell r="K271">
            <v>0</v>
          </cell>
          <cell r="L271">
            <v>-171244</v>
          </cell>
          <cell r="M271">
            <v>0</v>
          </cell>
          <cell r="N271" t="str">
            <v>0</v>
          </cell>
          <cell r="O271" t="str">
            <v>0</v>
          </cell>
          <cell r="P271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0</v>
          </cell>
          <cell r="V271" t="str">
            <v>0</v>
          </cell>
          <cell r="W271" t="str">
            <v>0</v>
          </cell>
          <cell r="X271" t="str">
            <v>0</v>
          </cell>
          <cell r="Y271" t="str">
            <v>0</v>
          </cell>
          <cell r="Z271" t="str">
            <v>0</v>
          </cell>
        </row>
        <row r="272">
          <cell r="F272" t="str">
            <v>1220</v>
          </cell>
          <cell r="G272">
            <v>0</v>
          </cell>
          <cell r="H272">
            <v>-9821.5033999999996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-2680112.0477499999</v>
          </cell>
          <cell r="N272" t="str">
            <v>0</v>
          </cell>
          <cell r="O272" t="str">
            <v>0</v>
          </cell>
          <cell r="P272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0</v>
          </cell>
          <cell r="V272" t="str">
            <v>0</v>
          </cell>
          <cell r="W272" t="str">
            <v>0</v>
          </cell>
          <cell r="X272" t="str">
            <v>0</v>
          </cell>
          <cell r="Y272" t="str">
            <v>0</v>
          </cell>
          <cell r="Z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-903794.09704000107</v>
          </cell>
          <cell r="I273">
            <v>0</v>
          </cell>
          <cell r="J273">
            <v>0</v>
          </cell>
          <cell r="K273">
            <v>0</v>
          </cell>
          <cell r="L273">
            <v>-136244</v>
          </cell>
          <cell r="M273">
            <v>-8944682.0817399994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516254.6407426045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</row>
        <row r="277">
          <cell r="F277" t="str">
            <v>Interest in Suspense (ISP)</v>
          </cell>
          <cell r="G277">
            <v>-383236.99361280724</v>
          </cell>
          <cell r="H277">
            <v>0</v>
          </cell>
          <cell r="I277">
            <v>0</v>
          </cell>
          <cell r="J277">
            <v>-92142</v>
          </cell>
          <cell r="K277">
            <v>0</v>
          </cell>
          <cell r="L277">
            <v>-73360.12</v>
          </cell>
          <cell r="M277">
            <v>-267645.84706907009</v>
          </cell>
          <cell r="N277">
            <v>-25963.5</v>
          </cell>
          <cell r="O277">
            <v>0</v>
          </cell>
          <cell r="P277">
            <v>-66801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-5350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</row>
        <row r="278">
          <cell r="F278" t="str">
            <v>605</v>
          </cell>
          <cell r="G278">
            <v>-155997.18930668395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-60253</v>
          </cell>
          <cell r="M278">
            <v>-257131.24486073674</v>
          </cell>
          <cell r="N278" t="str">
            <v>0</v>
          </cell>
          <cell r="O278" t="str">
            <v>0</v>
          </cell>
          <cell r="P278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0</v>
          </cell>
          <cell r="V278" t="str">
            <v>0</v>
          </cell>
          <cell r="W278">
            <v>-1000</v>
          </cell>
          <cell r="X278" t="str">
            <v>0</v>
          </cell>
          <cell r="Y278" t="str">
            <v>0</v>
          </cell>
          <cell r="Z278" t="str">
            <v>0</v>
          </cell>
        </row>
        <row r="279">
          <cell r="F279" t="str">
            <v>610</v>
          </cell>
          <cell r="G279">
            <v>-21860.858369856796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-220</v>
          </cell>
          <cell r="M279">
            <v>0</v>
          </cell>
          <cell r="N279" t="str">
            <v>0</v>
          </cell>
          <cell r="O279" t="str">
            <v>0</v>
          </cell>
          <cell r="P279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0</v>
          </cell>
          <cell r="V279" t="str">
            <v>0</v>
          </cell>
          <cell r="W279" t="str">
            <v>0</v>
          </cell>
          <cell r="X279" t="str">
            <v>0</v>
          </cell>
          <cell r="Y279" t="str">
            <v>0</v>
          </cell>
          <cell r="Z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0</v>
          </cell>
          <cell r="O280" t="str">
            <v>0</v>
          </cell>
          <cell r="P280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0</v>
          </cell>
          <cell r="V280" t="str">
            <v>0</v>
          </cell>
          <cell r="W280" t="str">
            <v>0</v>
          </cell>
          <cell r="X280" t="str">
            <v>0</v>
          </cell>
          <cell r="Y280" t="str">
            <v>0</v>
          </cell>
          <cell r="Z280" t="str">
            <v>0</v>
          </cell>
        </row>
        <row r="281">
          <cell r="F281" t="str">
            <v>620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0</v>
          </cell>
          <cell r="O281" t="str">
            <v>0</v>
          </cell>
          <cell r="P281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 t="str">
            <v>0</v>
          </cell>
          <cell r="U281" t="str">
            <v>0</v>
          </cell>
          <cell r="V281" t="str">
            <v>0</v>
          </cell>
          <cell r="W281" t="str">
            <v>0</v>
          </cell>
          <cell r="X281" t="str">
            <v>0</v>
          </cell>
          <cell r="Y281" t="str">
            <v>0</v>
          </cell>
          <cell r="Z281" t="str">
            <v>0</v>
          </cell>
        </row>
        <row r="282">
          <cell r="F282" t="str">
            <v>625</v>
          </cell>
          <cell r="G282">
            <v>-119134.75323599089</v>
          </cell>
          <cell r="H282">
            <v>0</v>
          </cell>
          <cell r="I282">
            <v>0</v>
          </cell>
          <cell r="J282">
            <v>-1400</v>
          </cell>
          <cell r="K282">
            <v>0</v>
          </cell>
          <cell r="L282">
            <v>0</v>
          </cell>
          <cell r="M282">
            <v>0</v>
          </cell>
          <cell r="N282" t="str">
            <v>0</v>
          </cell>
          <cell r="O282" t="str">
            <v>0</v>
          </cell>
          <cell r="P282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 t="str">
            <v>0</v>
          </cell>
          <cell r="U282" t="str">
            <v>0</v>
          </cell>
          <cell r="V282" t="str">
            <v>0</v>
          </cell>
          <cell r="W282" t="str">
            <v>0</v>
          </cell>
          <cell r="X282" t="str">
            <v>0</v>
          </cell>
          <cell r="Y282" t="str">
            <v>0</v>
          </cell>
          <cell r="Z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0</v>
          </cell>
          <cell r="O283" t="str">
            <v>0</v>
          </cell>
          <cell r="P283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 t="str">
            <v>0</v>
          </cell>
          <cell r="U283" t="str">
            <v>0</v>
          </cell>
          <cell r="V283" t="str">
            <v>0</v>
          </cell>
          <cell r="W283" t="str">
            <v>0</v>
          </cell>
          <cell r="X283" t="str">
            <v>0</v>
          </cell>
          <cell r="Y283" t="str">
            <v>0</v>
          </cell>
          <cell r="Z283" t="str">
            <v>0</v>
          </cell>
        </row>
        <row r="284">
          <cell r="F284" t="str">
            <v>635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-160</v>
          </cell>
          <cell r="M284">
            <v>0</v>
          </cell>
          <cell r="N284" t="str">
            <v>0</v>
          </cell>
          <cell r="O284" t="str">
            <v>0</v>
          </cell>
          <cell r="P284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 t="str">
            <v>0</v>
          </cell>
          <cell r="U284" t="str">
            <v>0</v>
          </cell>
          <cell r="V284" t="str">
            <v>0</v>
          </cell>
          <cell r="W284" t="str">
            <v>0</v>
          </cell>
          <cell r="X284" t="str">
            <v>0</v>
          </cell>
          <cell r="Y284" t="str">
            <v>0</v>
          </cell>
          <cell r="Z284" t="str">
            <v>0</v>
          </cell>
        </row>
        <row r="285">
          <cell r="F285" t="str">
            <v>640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-150</v>
          </cell>
          <cell r="M285">
            <v>0</v>
          </cell>
          <cell r="N285" t="str">
            <v>0</v>
          </cell>
          <cell r="O285" t="str">
            <v>0</v>
          </cell>
          <cell r="P285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 t="str">
            <v>0</v>
          </cell>
          <cell r="U285" t="str">
            <v>0</v>
          </cell>
          <cell r="V285" t="str">
            <v>0</v>
          </cell>
          <cell r="W285" t="str">
            <v>0</v>
          </cell>
          <cell r="X285" t="str">
            <v>0</v>
          </cell>
          <cell r="Y285" t="str">
            <v>0</v>
          </cell>
          <cell r="Z285" t="str">
            <v>0</v>
          </cell>
        </row>
        <row r="286">
          <cell r="F286" t="str">
            <v>645</v>
          </cell>
          <cell r="G286">
            <v>-86244.192700275627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-180</v>
          </cell>
          <cell r="M286">
            <v>-740</v>
          </cell>
          <cell r="N286" t="str">
            <v>0</v>
          </cell>
          <cell r="O286" t="str">
            <v>0</v>
          </cell>
          <cell r="P286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 t="str">
            <v>0</v>
          </cell>
          <cell r="U286" t="str">
            <v>0</v>
          </cell>
          <cell r="V286" t="str">
            <v>0</v>
          </cell>
          <cell r="W286">
            <v>-4350</v>
          </cell>
          <cell r="X286" t="str">
            <v>0</v>
          </cell>
          <cell r="Y286" t="str">
            <v>0</v>
          </cell>
          <cell r="Z286" t="str">
            <v>0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0</v>
          </cell>
          <cell r="O287" t="str">
            <v>0</v>
          </cell>
          <cell r="P287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 t="str">
            <v>0</v>
          </cell>
          <cell r="U287" t="str">
            <v>0</v>
          </cell>
          <cell r="V287" t="str">
            <v>0</v>
          </cell>
          <cell r="W287" t="str">
            <v>0</v>
          </cell>
          <cell r="X287" t="str">
            <v>0</v>
          </cell>
          <cell r="Y287" t="str">
            <v>0</v>
          </cell>
          <cell r="Z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0</v>
          </cell>
          <cell r="O288" t="str">
            <v>0</v>
          </cell>
          <cell r="P288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 t="str">
            <v>0</v>
          </cell>
          <cell r="U288" t="str">
            <v>0</v>
          </cell>
          <cell r="V288" t="str">
            <v>0</v>
          </cell>
          <cell r="W288" t="str">
            <v>0</v>
          </cell>
          <cell r="X288" t="str">
            <v>0</v>
          </cell>
          <cell r="Y288" t="str">
            <v>0</v>
          </cell>
          <cell r="Z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0</v>
          </cell>
          <cell r="O289" t="str">
            <v>0</v>
          </cell>
          <cell r="P289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 t="str">
            <v>0</v>
          </cell>
          <cell r="U289" t="str">
            <v>0</v>
          </cell>
          <cell r="V289" t="str">
            <v>0</v>
          </cell>
          <cell r="W289" t="str">
            <v>0</v>
          </cell>
          <cell r="X289" t="str">
            <v>0</v>
          </cell>
          <cell r="Y289" t="str">
            <v>0</v>
          </cell>
          <cell r="Z289" t="str">
            <v>0</v>
          </cell>
        </row>
        <row r="290">
          <cell r="F290" t="str">
            <v>665</v>
          </cell>
          <cell r="G290">
            <v>0</v>
          </cell>
          <cell r="H290">
            <v>0</v>
          </cell>
          <cell r="I290">
            <v>0</v>
          </cell>
          <cell r="J290">
            <v>-90742</v>
          </cell>
          <cell r="K290">
            <v>0</v>
          </cell>
          <cell r="L290">
            <v>-12397.12</v>
          </cell>
          <cell r="M290">
            <v>-9774.6022083333428</v>
          </cell>
          <cell r="N290">
            <v>-25963.5</v>
          </cell>
          <cell r="O290" t="str">
            <v>0</v>
          </cell>
          <cell r="P290">
            <v>-66801</v>
          </cell>
          <cell r="Q290" t="str">
            <v>0</v>
          </cell>
          <cell r="R290" t="str">
            <v>0</v>
          </cell>
          <cell r="S290" t="str">
            <v>0</v>
          </cell>
          <cell r="T290">
            <v>0</v>
          </cell>
          <cell r="U290" t="str">
            <v>0</v>
          </cell>
          <cell r="V290" t="str">
            <v>0</v>
          </cell>
          <cell r="W290" t="str">
            <v>0</v>
          </cell>
          <cell r="X290" t="str">
            <v>0</v>
          </cell>
          <cell r="Y290" t="str">
            <v>0</v>
          </cell>
          <cell r="Z290" t="str">
            <v>0</v>
          </cell>
        </row>
        <row r="292">
          <cell r="F292" t="str">
            <v>Specific</v>
          </cell>
          <cell r="G292">
            <v>-917799.70679038065</v>
          </cell>
          <cell r="H292">
            <v>-510</v>
          </cell>
          <cell r="I292">
            <v>0</v>
          </cell>
          <cell r="J292">
            <v>-198844</v>
          </cell>
          <cell r="K292">
            <v>0</v>
          </cell>
          <cell r="L292">
            <v>-86036.6</v>
          </cell>
          <cell r="M292">
            <v>-414961.598375</v>
          </cell>
          <cell r="N292">
            <v>-31641.1</v>
          </cell>
          <cell r="O292">
            <v>0</v>
          </cell>
          <cell r="P292">
            <v>-60000</v>
          </cell>
          <cell r="Q292">
            <v>0</v>
          </cell>
          <cell r="R292">
            <v>0</v>
          </cell>
          <cell r="S292">
            <v>0</v>
          </cell>
          <cell r="T292">
            <v>-22189.370862638974</v>
          </cell>
          <cell r="U292">
            <v>0</v>
          </cell>
          <cell r="V292">
            <v>0</v>
          </cell>
          <cell r="W292">
            <v>-7622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</row>
        <row r="293">
          <cell r="F293" t="str">
            <v>700</v>
          </cell>
          <cell r="G293">
            <v>-248441.63048709696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-48695</v>
          </cell>
          <cell r="M293">
            <v>-346430.66800000001</v>
          </cell>
          <cell r="N293" t="str">
            <v>0</v>
          </cell>
          <cell r="O293" t="str">
            <v>0</v>
          </cell>
          <cell r="P293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 t="str">
            <v>0</v>
          </cell>
          <cell r="U293" t="str">
            <v>0</v>
          </cell>
          <cell r="V293" t="str">
            <v>0</v>
          </cell>
          <cell r="W293">
            <v>-4000</v>
          </cell>
          <cell r="X293" t="str">
            <v>0</v>
          </cell>
          <cell r="Y293" t="str">
            <v>0</v>
          </cell>
          <cell r="Z293" t="str">
            <v>0</v>
          </cell>
        </row>
        <row r="294">
          <cell r="F294" t="str">
            <v>705</v>
          </cell>
          <cell r="G294">
            <v>-47423.536868432711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0</v>
          </cell>
          <cell r="O294" t="str">
            <v>0</v>
          </cell>
          <cell r="P294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 t="str">
            <v>0</v>
          </cell>
          <cell r="U294" t="str">
            <v>0</v>
          </cell>
          <cell r="V294" t="str">
            <v>0</v>
          </cell>
          <cell r="W294" t="str">
            <v>0</v>
          </cell>
          <cell r="X294" t="str">
            <v>0</v>
          </cell>
          <cell r="Y294" t="str">
            <v>0</v>
          </cell>
          <cell r="Z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0</v>
          </cell>
          <cell r="O295" t="str">
            <v>0</v>
          </cell>
          <cell r="P295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 t="str">
            <v>0</v>
          </cell>
          <cell r="U295" t="str">
            <v>0</v>
          </cell>
          <cell r="V295" t="str">
            <v>0</v>
          </cell>
          <cell r="W295" t="str">
            <v>0</v>
          </cell>
          <cell r="X295" t="str">
            <v>0</v>
          </cell>
          <cell r="Y295" t="str">
            <v>0</v>
          </cell>
          <cell r="Z295" t="str">
            <v>0</v>
          </cell>
        </row>
        <row r="296">
          <cell r="F296" t="str">
            <v>715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0</v>
          </cell>
          <cell r="O296" t="str">
            <v>0</v>
          </cell>
          <cell r="P296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 t="str">
            <v>0</v>
          </cell>
          <cell r="U296" t="str">
            <v>0</v>
          </cell>
          <cell r="V296" t="str">
            <v>0</v>
          </cell>
          <cell r="W296" t="str">
            <v>0</v>
          </cell>
          <cell r="X296" t="str">
            <v>0</v>
          </cell>
          <cell r="Y296" t="str">
            <v>0</v>
          </cell>
          <cell r="Z296" t="str">
            <v>0</v>
          </cell>
        </row>
        <row r="297">
          <cell r="F297" t="str">
            <v>720</v>
          </cell>
          <cell r="G297">
            <v>-167300</v>
          </cell>
          <cell r="H297">
            <v>0</v>
          </cell>
          <cell r="I297">
            <v>0</v>
          </cell>
          <cell r="J297">
            <v>-4500</v>
          </cell>
          <cell r="K297">
            <v>0</v>
          </cell>
          <cell r="L297">
            <v>0</v>
          </cell>
          <cell r="M297">
            <v>0</v>
          </cell>
          <cell r="N297" t="str">
            <v>0</v>
          </cell>
          <cell r="O297" t="str">
            <v>0</v>
          </cell>
          <cell r="P297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 t="str">
            <v>0</v>
          </cell>
          <cell r="U297" t="str">
            <v>0</v>
          </cell>
          <cell r="V297" t="str">
            <v>0</v>
          </cell>
          <cell r="W297" t="str">
            <v>0</v>
          </cell>
          <cell r="X297" t="str">
            <v>0</v>
          </cell>
          <cell r="Y297" t="str">
            <v>0</v>
          </cell>
          <cell r="Z297" t="str">
            <v>0</v>
          </cell>
        </row>
        <row r="298">
          <cell r="F298" t="str">
            <v>725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0</v>
          </cell>
          <cell r="O298" t="str">
            <v>0</v>
          </cell>
          <cell r="P298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 t="str">
            <v>0</v>
          </cell>
          <cell r="U298" t="str">
            <v>0</v>
          </cell>
          <cell r="V298" t="str">
            <v>0</v>
          </cell>
          <cell r="W298" t="str">
            <v>0</v>
          </cell>
          <cell r="X298" t="str">
            <v>0</v>
          </cell>
          <cell r="Y298" t="str">
            <v>0</v>
          </cell>
          <cell r="Z298" t="str">
            <v>0</v>
          </cell>
        </row>
        <row r="299">
          <cell r="F299" t="str">
            <v>730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0</v>
          </cell>
          <cell r="O299" t="str">
            <v>0</v>
          </cell>
          <cell r="P299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 t="str">
            <v>0</v>
          </cell>
          <cell r="U299" t="str">
            <v>0</v>
          </cell>
          <cell r="V299" t="str">
            <v>0</v>
          </cell>
          <cell r="W299" t="str">
            <v>0</v>
          </cell>
          <cell r="X299" t="str">
            <v>0</v>
          </cell>
          <cell r="Y299" t="str">
            <v>0</v>
          </cell>
          <cell r="Z299" t="str">
            <v>0</v>
          </cell>
        </row>
        <row r="300">
          <cell r="F300" t="str">
            <v>735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-2260</v>
          </cell>
          <cell r="M300">
            <v>0</v>
          </cell>
          <cell r="N300" t="str">
            <v>0</v>
          </cell>
          <cell r="O300" t="str">
            <v>0</v>
          </cell>
          <cell r="P300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 t="str">
            <v>0</v>
          </cell>
          <cell r="U300" t="str">
            <v>0</v>
          </cell>
          <cell r="V300" t="str">
            <v>0</v>
          </cell>
          <cell r="W300" t="str">
            <v>0</v>
          </cell>
          <cell r="X300" t="str">
            <v>0</v>
          </cell>
          <cell r="Y300" t="str">
            <v>0</v>
          </cell>
          <cell r="Z300" t="str">
            <v>0</v>
          </cell>
        </row>
        <row r="301">
          <cell r="F301" t="str">
            <v>740</v>
          </cell>
          <cell r="G301">
            <v>-454634.23726496188</v>
          </cell>
          <cell r="H301">
            <v>-510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-35000</v>
          </cell>
          <cell r="N301" t="str">
            <v>0</v>
          </cell>
          <cell r="O301" t="str">
            <v>0</v>
          </cell>
          <cell r="P301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 t="str">
            <v>0</v>
          </cell>
          <cell r="U301" t="str">
            <v>0</v>
          </cell>
          <cell r="V301" t="str">
            <v>0</v>
          </cell>
          <cell r="W301">
            <v>-3622</v>
          </cell>
          <cell r="X301" t="str">
            <v>0</v>
          </cell>
          <cell r="Y301" t="str">
            <v>0</v>
          </cell>
          <cell r="Z301" t="str">
            <v>0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0</v>
          </cell>
          <cell r="O302" t="str">
            <v>0</v>
          </cell>
          <cell r="P302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 t="str">
            <v>0</v>
          </cell>
          <cell r="U302" t="str">
            <v>0</v>
          </cell>
          <cell r="V302" t="str">
            <v>0</v>
          </cell>
          <cell r="W302" t="str">
            <v>0</v>
          </cell>
          <cell r="X302" t="str">
            <v>0</v>
          </cell>
          <cell r="Y302" t="str">
            <v>0</v>
          </cell>
          <cell r="Z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0</v>
          </cell>
          <cell r="O303" t="str">
            <v>0</v>
          </cell>
          <cell r="P303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 t="str">
            <v>0</v>
          </cell>
          <cell r="U303" t="str">
            <v>0</v>
          </cell>
          <cell r="V303" t="str">
            <v>0</v>
          </cell>
          <cell r="W303" t="str">
            <v>0</v>
          </cell>
          <cell r="X303" t="str">
            <v>0</v>
          </cell>
          <cell r="Y303" t="str">
            <v>0</v>
          </cell>
          <cell r="Z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0</v>
          </cell>
          <cell r="O304" t="str">
            <v>0</v>
          </cell>
          <cell r="P304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 t="str">
            <v>0</v>
          </cell>
          <cell r="U304" t="str">
            <v>0</v>
          </cell>
          <cell r="V304" t="str">
            <v>0</v>
          </cell>
          <cell r="W304" t="str">
            <v>0</v>
          </cell>
          <cell r="X304" t="str">
            <v>0</v>
          </cell>
          <cell r="Y304" t="str">
            <v>0</v>
          </cell>
          <cell r="Z304" t="str">
            <v>0</v>
          </cell>
        </row>
        <row r="305">
          <cell r="F305" t="str">
            <v>760</v>
          </cell>
          <cell r="G305">
            <v>-0.30216988909523934</v>
          </cell>
          <cell r="H305">
            <v>0</v>
          </cell>
          <cell r="I305">
            <v>0</v>
          </cell>
          <cell r="J305">
            <v>-194344</v>
          </cell>
          <cell r="K305">
            <v>0</v>
          </cell>
          <cell r="L305">
            <v>-35081.599999999999</v>
          </cell>
          <cell r="M305">
            <v>-33530.930375000004</v>
          </cell>
          <cell r="N305">
            <v>-31641.1</v>
          </cell>
          <cell r="O305" t="str">
            <v>0</v>
          </cell>
          <cell r="P305">
            <v>-60000</v>
          </cell>
          <cell r="Q305" t="str">
            <v>0</v>
          </cell>
          <cell r="R305" t="str">
            <v>0</v>
          </cell>
          <cell r="S305" t="str">
            <v>0</v>
          </cell>
          <cell r="T305">
            <v>-22189.370862638974</v>
          </cell>
          <cell r="U305" t="str">
            <v>0</v>
          </cell>
          <cell r="V305" t="str">
            <v>0</v>
          </cell>
          <cell r="W305" t="str">
            <v>0</v>
          </cell>
          <cell r="X305" t="str">
            <v>0</v>
          </cell>
          <cell r="Y305" t="str">
            <v>0</v>
          </cell>
          <cell r="Z305" t="str">
            <v>0</v>
          </cell>
        </row>
        <row r="307">
          <cell r="F307" t="str">
            <v>General</v>
          </cell>
          <cell r="G307">
            <v>-458748.73762084683</v>
          </cell>
          <cell r="H307">
            <v>-1809.203742925595</v>
          </cell>
          <cell r="I307">
            <v>-1400</v>
          </cell>
          <cell r="J307">
            <v>-204373</v>
          </cell>
          <cell r="K307">
            <v>0</v>
          </cell>
          <cell r="L307">
            <v>-57649.64</v>
          </cell>
          <cell r="M307">
            <v>-294334.94997408747</v>
          </cell>
          <cell r="N307">
            <v>-252429</v>
          </cell>
          <cell r="O307">
            <v>0</v>
          </cell>
          <cell r="P307">
            <v>-208000</v>
          </cell>
          <cell r="Q307">
            <v>0</v>
          </cell>
          <cell r="R307">
            <v>0</v>
          </cell>
          <cell r="S307">
            <v>0</v>
          </cell>
          <cell r="T307">
            <v>-44284.227434826171</v>
          </cell>
          <cell r="U307">
            <v>0</v>
          </cell>
          <cell r="V307">
            <v>0</v>
          </cell>
          <cell r="W307">
            <v>-45277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</row>
        <row r="308">
          <cell r="F308" t="str">
            <v>800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-30011</v>
          </cell>
          <cell r="M308">
            <v>0</v>
          </cell>
          <cell r="N308" t="str">
            <v>0</v>
          </cell>
          <cell r="O308" t="str">
            <v>0</v>
          </cell>
          <cell r="P308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 t="str">
            <v>0</v>
          </cell>
          <cell r="U308" t="str">
            <v>0</v>
          </cell>
          <cell r="V308" t="str">
            <v>0</v>
          </cell>
          <cell r="W308">
            <v>-5778</v>
          </cell>
          <cell r="X308" t="str">
            <v>0</v>
          </cell>
          <cell r="Y308" t="str">
            <v>0</v>
          </cell>
          <cell r="Z308" t="str">
            <v>0</v>
          </cell>
        </row>
        <row r="309">
          <cell r="F309" t="str">
            <v>805</v>
          </cell>
          <cell r="G309">
            <v>-2823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>0</v>
          </cell>
          <cell r="O309" t="str">
            <v>0</v>
          </cell>
          <cell r="P309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 t="str">
            <v>0</v>
          </cell>
          <cell r="U309" t="str">
            <v>0</v>
          </cell>
          <cell r="V309" t="str">
            <v>0</v>
          </cell>
          <cell r="W309" t="str">
            <v>0</v>
          </cell>
          <cell r="X309" t="str">
            <v>0</v>
          </cell>
          <cell r="Y309" t="str">
            <v>0</v>
          </cell>
          <cell r="Z309" t="str">
            <v>0</v>
          </cell>
        </row>
        <row r="310">
          <cell r="F310" t="str">
            <v>810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>0</v>
          </cell>
          <cell r="O310" t="str">
            <v>0</v>
          </cell>
          <cell r="P310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 t="str">
            <v>0</v>
          </cell>
          <cell r="U310" t="str">
            <v>0</v>
          </cell>
          <cell r="V310" t="str">
            <v>0</v>
          </cell>
          <cell r="W310" t="str">
            <v>0</v>
          </cell>
          <cell r="X310" t="str">
            <v>0</v>
          </cell>
          <cell r="Y310" t="str">
            <v>0</v>
          </cell>
          <cell r="Z310" t="str">
            <v>0</v>
          </cell>
        </row>
        <row r="311">
          <cell r="F311" t="str">
            <v>815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0</v>
          </cell>
          <cell r="O311" t="str">
            <v>0</v>
          </cell>
          <cell r="P311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 t="str">
            <v>0</v>
          </cell>
          <cell r="U311" t="str">
            <v>0</v>
          </cell>
          <cell r="V311" t="str">
            <v>0</v>
          </cell>
          <cell r="W311" t="str">
            <v>0</v>
          </cell>
          <cell r="X311" t="str">
            <v>0</v>
          </cell>
          <cell r="Y311" t="str">
            <v>0</v>
          </cell>
          <cell r="Z311" t="str">
            <v>0</v>
          </cell>
        </row>
        <row r="312">
          <cell r="F312" t="str">
            <v>820</v>
          </cell>
          <cell r="G312">
            <v>-59821</v>
          </cell>
          <cell r="H312">
            <v>0</v>
          </cell>
          <cell r="I312">
            <v>0</v>
          </cell>
          <cell r="J312">
            <v>-139</v>
          </cell>
          <cell r="K312">
            <v>0</v>
          </cell>
          <cell r="L312">
            <v>0</v>
          </cell>
          <cell r="M312">
            <v>0</v>
          </cell>
          <cell r="N312" t="str">
            <v>0</v>
          </cell>
          <cell r="O312" t="str">
            <v>0</v>
          </cell>
          <cell r="P312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 t="str">
            <v>0</v>
          </cell>
          <cell r="U312" t="str">
            <v>0</v>
          </cell>
          <cell r="V312" t="str">
            <v>0</v>
          </cell>
          <cell r="W312" t="str">
            <v>0</v>
          </cell>
          <cell r="X312" t="str">
            <v>0</v>
          </cell>
          <cell r="Y312" t="str">
            <v>0</v>
          </cell>
          <cell r="Z312" t="str">
            <v>0</v>
          </cell>
        </row>
        <row r="313">
          <cell r="F313" t="str">
            <v>825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0</v>
          </cell>
          <cell r="O313" t="str">
            <v>0</v>
          </cell>
          <cell r="P313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 t="str">
            <v>0</v>
          </cell>
          <cell r="U313" t="str">
            <v>0</v>
          </cell>
          <cell r="V313" t="str">
            <v>0</v>
          </cell>
          <cell r="W313" t="str">
            <v>0</v>
          </cell>
          <cell r="X313" t="str">
            <v>0</v>
          </cell>
          <cell r="Y313" t="str">
            <v>0</v>
          </cell>
          <cell r="Z313" t="str">
            <v>0</v>
          </cell>
        </row>
        <row r="314">
          <cell r="F314" t="str">
            <v>830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0</v>
          </cell>
          <cell r="O314" t="str">
            <v>0</v>
          </cell>
          <cell r="P314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 t="str">
            <v>0</v>
          </cell>
          <cell r="U314" t="str">
            <v>0</v>
          </cell>
          <cell r="V314" t="str">
            <v>0</v>
          </cell>
          <cell r="W314" t="str">
            <v>0</v>
          </cell>
          <cell r="X314" t="str">
            <v>0</v>
          </cell>
          <cell r="Y314" t="str">
            <v>0</v>
          </cell>
          <cell r="Z314" t="str">
            <v>0</v>
          </cell>
        </row>
        <row r="315">
          <cell r="F315" t="str">
            <v>835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0</v>
          </cell>
          <cell r="O315" t="str">
            <v>0</v>
          </cell>
          <cell r="P315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 t="str">
            <v>0</v>
          </cell>
          <cell r="U315" t="str">
            <v>0</v>
          </cell>
          <cell r="V315" t="str">
            <v>0</v>
          </cell>
          <cell r="W315" t="str">
            <v>0</v>
          </cell>
          <cell r="X315" t="str">
            <v>0</v>
          </cell>
          <cell r="Y315" t="str">
            <v>0</v>
          </cell>
          <cell r="Z315" t="str">
            <v>0</v>
          </cell>
        </row>
        <row r="316">
          <cell r="F316" t="str">
            <v>840</v>
          </cell>
          <cell r="G316">
            <v>-272598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-6024.5730000000003</v>
          </cell>
          <cell r="N316" t="str">
            <v>0</v>
          </cell>
          <cell r="O316" t="str">
            <v>0</v>
          </cell>
          <cell r="P316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 t="str">
            <v>0</v>
          </cell>
          <cell r="U316" t="str">
            <v>0</v>
          </cell>
          <cell r="V316" t="str">
            <v>0</v>
          </cell>
          <cell r="W316">
            <v>-39499</v>
          </cell>
          <cell r="X316" t="str">
            <v>0</v>
          </cell>
          <cell r="Y316" t="str">
            <v>0</v>
          </cell>
          <cell r="Z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0</v>
          </cell>
          <cell r="O317" t="str">
            <v>0</v>
          </cell>
          <cell r="P317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 t="str">
            <v>0</v>
          </cell>
          <cell r="U317" t="str">
            <v>0</v>
          </cell>
          <cell r="V317" t="str">
            <v>0</v>
          </cell>
          <cell r="W317" t="str">
            <v>0</v>
          </cell>
          <cell r="X317" t="str">
            <v>0</v>
          </cell>
          <cell r="Y317" t="str">
            <v>0</v>
          </cell>
          <cell r="Z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0</v>
          </cell>
          <cell r="O318" t="str">
            <v>0</v>
          </cell>
          <cell r="P318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 t="str">
            <v>0</v>
          </cell>
          <cell r="U318" t="str">
            <v>0</v>
          </cell>
          <cell r="V318" t="str">
            <v>0</v>
          </cell>
          <cell r="W318" t="str">
            <v>0</v>
          </cell>
          <cell r="X318" t="str">
            <v>0</v>
          </cell>
          <cell r="Y318" t="str">
            <v>0</v>
          </cell>
          <cell r="Z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0</v>
          </cell>
          <cell r="O319" t="str">
            <v>0</v>
          </cell>
          <cell r="P319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 t="str">
            <v>0</v>
          </cell>
          <cell r="U319" t="str">
            <v>0</v>
          </cell>
          <cell r="V319" t="str">
            <v>0</v>
          </cell>
          <cell r="W319" t="str">
            <v>0</v>
          </cell>
          <cell r="X319" t="str">
            <v>0</v>
          </cell>
          <cell r="Y319" t="str">
            <v>0</v>
          </cell>
          <cell r="Z319" t="str">
            <v>0</v>
          </cell>
        </row>
        <row r="320">
          <cell r="F320" t="str">
            <v>860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-288310.3769740875</v>
          </cell>
          <cell r="N320">
            <v>-252429</v>
          </cell>
          <cell r="O320" t="str">
            <v>0</v>
          </cell>
          <cell r="P320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>
            <v>-44284.227434826171</v>
          </cell>
          <cell r="U320" t="str">
            <v>0</v>
          </cell>
          <cell r="V320" t="str">
            <v>0</v>
          </cell>
          <cell r="W320" t="str">
            <v>0</v>
          </cell>
          <cell r="X320" t="str">
            <v>0</v>
          </cell>
          <cell r="Y320" t="str">
            <v>0</v>
          </cell>
          <cell r="Z320" t="str">
            <v>0</v>
          </cell>
        </row>
        <row r="321">
          <cell r="F321" t="str">
            <v>865</v>
          </cell>
          <cell r="G321">
            <v>-123506.73762084682</v>
          </cell>
          <cell r="H321">
            <v>-1809.203742925595</v>
          </cell>
          <cell r="I321">
            <v>-1400</v>
          </cell>
          <cell r="J321">
            <v>-204234</v>
          </cell>
          <cell r="K321">
            <v>0</v>
          </cell>
          <cell r="L321">
            <v>-27638.639999999999</v>
          </cell>
          <cell r="M321">
            <v>0</v>
          </cell>
          <cell r="N321" t="str">
            <v>0</v>
          </cell>
          <cell r="O321" t="str">
            <v>0</v>
          </cell>
          <cell r="P321">
            <v>-208000</v>
          </cell>
          <cell r="Q321" t="str">
            <v>0</v>
          </cell>
          <cell r="R321" t="str">
            <v>0</v>
          </cell>
          <cell r="S321" t="str">
            <v>0</v>
          </cell>
          <cell r="T321" t="str">
            <v>0</v>
          </cell>
          <cell r="U321" t="str">
            <v>0</v>
          </cell>
          <cell r="V321" t="str">
            <v>0</v>
          </cell>
          <cell r="W321" t="str">
            <v>0</v>
          </cell>
          <cell r="X321" t="str">
            <v>0</v>
          </cell>
          <cell r="Y321" t="str">
            <v>0</v>
          </cell>
          <cell r="Z321" t="str">
            <v>0</v>
          </cell>
        </row>
        <row r="323">
          <cell r="F323" t="str">
            <v>Non-Permorming Loans (Gross)</v>
          </cell>
          <cell r="G323">
            <v>2035817.6508981797</v>
          </cell>
          <cell r="H323">
            <v>0</v>
          </cell>
          <cell r="I323">
            <v>0</v>
          </cell>
          <cell r="J323">
            <v>390000</v>
          </cell>
          <cell r="K323">
            <v>0</v>
          </cell>
          <cell r="L323">
            <v>146574.79999999999</v>
          </cell>
          <cell r="M323">
            <v>1015664.3706577617</v>
          </cell>
          <cell r="N323">
            <v>390000</v>
          </cell>
          <cell r="O323">
            <v>0</v>
          </cell>
          <cell r="P323">
            <v>348828</v>
          </cell>
          <cell r="Q323">
            <v>0</v>
          </cell>
          <cell r="R323">
            <v>0</v>
          </cell>
          <cell r="S323">
            <v>0</v>
          </cell>
          <cell r="T323">
            <v>22189.370862638974</v>
          </cell>
          <cell r="U323">
            <v>0</v>
          </cell>
          <cell r="V323">
            <v>0</v>
          </cell>
          <cell r="W323">
            <v>75000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</row>
        <row r="324">
          <cell r="F324" t="str">
            <v>900</v>
          </cell>
          <cell r="G324">
            <v>638360.18049304222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47000</v>
          </cell>
          <cell r="M324">
            <v>1015664.3706577617</v>
          </cell>
          <cell r="N324">
            <v>0</v>
          </cell>
          <cell r="O324" t="str">
            <v>0</v>
          </cell>
          <cell r="P324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 t="str">
            <v>0</v>
          </cell>
          <cell r="U324" t="str">
            <v>0</v>
          </cell>
          <cell r="V324" t="str">
            <v>0</v>
          </cell>
          <cell r="W324">
            <v>5000</v>
          </cell>
          <cell r="X324" t="str">
            <v>0</v>
          </cell>
          <cell r="Y324" t="str">
            <v>0</v>
          </cell>
          <cell r="Z324" t="str">
            <v>0</v>
          </cell>
        </row>
        <row r="325">
          <cell r="F325" t="str">
            <v>905</v>
          </cell>
          <cell r="G325">
            <v>108289.06355668869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11380</v>
          </cell>
          <cell r="M325" t="str">
            <v>0</v>
          </cell>
          <cell r="N325">
            <v>0</v>
          </cell>
          <cell r="O325" t="str">
            <v>0</v>
          </cell>
          <cell r="P325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 t="str">
            <v>0</v>
          </cell>
          <cell r="U325" t="str">
            <v>0</v>
          </cell>
          <cell r="V325" t="str">
            <v>0</v>
          </cell>
          <cell r="W325" t="str">
            <v>0</v>
          </cell>
          <cell r="X325" t="str">
            <v>0</v>
          </cell>
          <cell r="Y325" t="str">
            <v>0</v>
          </cell>
          <cell r="Z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>
            <v>0</v>
          </cell>
          <cell r="O326" t="str">
            <v>0</v>
          </cell>
          <cell r="P326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 t="str">
            <v>0</v>
          </cell>
          <cell r="U326" t="str">
            <v>0</v>
          </cell>
          <cell r="V326" t="str">
            <v>0</v>
          </cell>
          <cell r="W326" t="str">
            <v>0</v>
          </cell>
          <cell r="X326" t="str">
            <v>0</v>
          </cell>
          <cell r="Y326" t="str">
            <v>0</v>
          </cell>
          <cell r="Z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>
            <v>0</v>
          </cell>
          <cell r="O327" t="str">
            <v>0</v>
          </cell>
          <cell r="P327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 t="str">
            <v>0</v>
          </cell>
          <cell r="U327" t="str">
            <v>0</v>
          </cell>
          <cell r="V327" t="str">
            <v>0</v>
          </cell>
          <cell r="W327" t="str">
            <v>0</v>
          </cell>
          <cell r="X327" t="str">
            <v>0</v>
          </cell>
          <cell r="Y327" t="str">
            <v>0</v>
          </cell>
          <cell r="Z327" t="str">
            <v>0</v>
          </cell>
        </row>
        <row r="328">
          <cell r="F328" t="str">
            <v>920</v>
          </cell>
          <cell r="G328">
            <v>395612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>
            <v>0</v>
          </cell>
          <cell r="O328" t="str">
            <v>0</v>
          </cell>
          <cell r="P328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 t="str">
            <v>0</v>
          </cell>
          <cell r="U328" t="str">
            <v>0</v>
          </cell>
          <cell r="V328" t="str">
            <v>0</v>
          </cell>
          <cell r="W328" t="str">
            <v>0</v>
          </cell>
          <cell r="X328" t="str">
            <v>0</v>
          </cell>
          <cell r="Y328" t="str">
            <v>0</v>
          </cell>
          <cell r="Z328" t="str">
            <v>0</v>
          </cell>
        </row>
        <row r="329">
          <cell r="F329" t="str">
            <v>925</v>
          </cell>
          <cell r="G329">
            <v>185.35766518303191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0</v>
          </cell>
          <cell r="N329">
            <v>0</v>
          </cell>
          <cell r="O329" t="str">
            <v>0</v>
          </cell>
          <cell r="P329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 t="str">
            <v>0</v>
          </cell>
          <cell r="U329" t="str">
            <v>0</v>
          </cell>
          <cell r="V329" t="str">
            <v>0</v>
          </cell>
          <cell r="W329" t="str">
            <v>0</v>
          </cell>
          <cell r="X329" t="str">
            <v>0</v>
          </cell>
          <cell r="Y329" t="str">
            <v>0</v>
          </cell>
          <cell r="Z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0</v>
          </cell>
          <cell r="N330">
            <v>0</v>
          </cell>
          <cell r="O330" t="str">
            <v>0</v>
          </cell>
          <cell r="P330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0</v>
          </cell>
          <cell r="V330" t="str">
            <v>0</v>
          </cell>
          <cell r="W330" t="str">
            <v>0</v>
          </cell>
          <cell r="X330" t="str">
            <v>0</v>
          </cell>
          <cell r="Y330" t="str">
            <v>0</v>
          </cell>
          <cell r="Z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-2710</v>
          </cell>
          <cell r="M331" t="str">
            <v>0</v>
          </cell>
          <cell r="N331">
            <v>0</v>
          </cell>
          <cell r="O331" t="str">
            <v>0</v>
          </cell>
          <cell r="P331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0</v>
          </cell>
          <cell r="V331" t="str">
            <v>0</v>
          </cell>
          <cell r="W331" t="str">
            <v>0</v>
          </cell>
          <cell r="X331" t="str">
            <v>0</v>
          </cell>
          <cell r="Y331" t="str">
            <v>0</v>
          </cell>
          <cell r="Z331" t="str">
            <v>0</v>
          </cell>
        </row>
        <row r="332">
          <cell r="F332" t="str">
            <v>940</v>
          </cell>
          <cell r="G332">
            <v>893371.04918326577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36770</v>
          </cell>
          <cell r="M332" t="str">
            <v>0</v>
          </cell>
          <cell r="N332">
            <v>0</v>
          </cell>
          <cell r="O332" t="str">
            <v>0</v>
          </cell>
          <cell r="P332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 t="str">
            <v>0</v>
          </cell>
          <cell r="U332" t="str">
            <v>0</v>
          </cell>
          <cell r="V332" t="str">
            <v>0</v>
          </cell>
          <cell r="W332">
            <v>70000</v>
          </cell>
          <cell r="X332" t="str">
            <v>0</v>
          </cell>
          <cell r="Y332" t="str">
            <v>0</v>
          </cell>
          <cell r="Z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>
            <v>0</v>
          </cell>
          <cell r="O333" t="str">
            <v>0</v>
          </cell>
          <cell r="P333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 t="str">
            <v>0</v>
          </cell>
          <cell r="U333" t="str">
            <v>0</v>
          </cell>
          <cell r="V333" t="str">
            <v>0</v>
          </cell>
          <cell r="W333" t="str">
            <v>0</v>
          </cell>
          <cell r="X333" t="str">
            <v>0</v>
          </cell>
          <cell r="Y333" t="str">
            <v>0</v>
          </cell>
          <cell r="Z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>
            <v>0</v>
          </cell>
          <cell r="O334" t="str">
            <v>0</v>
          </cell>
          <cell r="P334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 t="str">
            <v>0</v>
          </cell>
          <cell r="U334" t="str">
            <v>0</v>
          </cell>
          <cell r="V334" t="str">
            <v>0</v>
          </cell>
          <cell r="W334" t="str">
            <v>0</v>
          </cell>
          <cell r="X334" t="str">
            <v>0</v>
          </cell>
          <cell r="Y334" t="str">
            <v>0</v>
          </cell>
          <cell r="Z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>
            <v>0</v>
          </cell>
          <cell r="O335" t="str">
            <v>0</v>
          </cell>
          <cell r="P335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 t="str">
            <v>0</v>
          </cell>
          <cell r="U335" t="str">
            <v>0</v>
          </cell>
          <cell r="V335" t="str">
            <v>0</v>
          </cell>
          <cell r="W335" t="str">
            <v>0</v>
          </cell>
          <cell r="X335" t="str">
            <v>0</v>
          </cell>
          <cell r="Y335" t="str">
            <v>0</v>
          </cell>
          <cell r="Z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390000</v>
          </cell>
          <cell r="K336">
            <v>0</v>
          </cell>
          <cell r="L336">
            <v>54134.8</v>
          </cell>
          <cell r="M336" t="str">
            <v>0</v>
          </cell>
          <cell r="N336">
            <v>390000</v>
          </cell>
          <cell r="O336" t="str">
            <v>0</v>
          </cell>
          <cell r="P336">
            <v>348828</v>
          </cell>
          <cell r="Q336" t="str">
            <v>0</v>
          </cell>
          <cell r="R336" t="str">
            <v>0</v>
          </cell>
          <cell r="S336" t="str">
            <v>0</v>
          </cell>
          <cell r="T336">
            <v>22189.370862638974</v>
          </cell>
          <cell r="U336" t="str">
            <v>0</v>
          </cell>
          <cell r="V336" t="str">
            <v>0</v>
          </cell>
          <cell r="W336" t="str">
            <v>0</v>
          </cell>
          <cell r="X336" t="str">
            <v>0</v>
          </cell>
          <cell r="Y336" t="str">
            <v>0</v>
          </cell>
          <cell r="Z336" t="str">
            <v>0</v>
          </cell>
        </row>
        <row r="339">
          <cell r="F339" t="str">
            <v>Interest in Suspense (Charge)</v>
          </cell>
          <cell r="G339">
            <v>-399.28701877593221</v>
          </cell>
          <cell r="H339">
            <v>0.42808333333332982</v>
          </cell>
          <cell r="I339">
            <v>0</v>
          </cell>
          <cell r="J339">
            <v>-8612</v>
          </cell>
          <cell r="K339">
            <v>0</v>
          </cell>
          <cell r="L339">
            <v>-117</v>
          </cell>
          <cell r="M339">
            <v>-10032.393455198986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</row>
        <row r="340">
          <cell r="F340" t="str">
            <v>4000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-92</v>
          </cell>
          <cell r="M340">
            <v>-10032.393455198986</v>
          </cell>
          <cell r="N340" t="str">
            <v>0</v>
          </cell>
          <cell r="O340" t="str">
            <v>0</v>
          </cell>
          <cell r="P340">
            <v>0</v>
          </cell>
          <cell r="Q340" t="str">
            <v>0</v>
          </cell>
          <cell r="R340" t="str">
            <v>0</v>
          </cell>
          <cell r="S340" t="str">
            <v>0</v>
          </cell>
          <cell r="T340" t="str">
            <v>0</v>
          </cell>
          <cell r="U340" t="str">
            <v>0</v>
          </cell>
          <cell r="V340" t="str">
            <v>0</v>
          </cell>
          <cell r="W340">
            <v>0</v>
          </cell>
          <cell r="X340" t="str">
            <v>0</v>
          </cell>
          <cell r="Y340" t="str">
            <v>0</v>
          </cell>
          <cell r="Z340" t="str">
            <v>0</v>
          </cell>
        </row>
        <row r="341">
          <cell r="F341" t="str">
            <v>4005</v>
          </cell>
          <cell r="G341">
            <v>-1409.7154782750949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-18</v>
          </cell>
          <cell r="M341" t="str">
            <v>0</v>
          </cell>
          <cell r="N341" t="str">
            <v>0</v>
          </cell>
          <cell r="O341" t="str">
            <v>0</v>
          </cell>
          <cell r="P341">
            <v>0</v>
          </cell>
          <cell r="Q341" t="str">
            <v>0</v>
          </cell>
          <cell r="R341" t="str">
            <v>0</v>
          </cell>
          <cell r="S341" t="str">
            <v>0</v>
          </cell>
          <cell r="T341" t="str">
            <v>0</v>
          </cell>
          <cell r="U341" t="str">
            <v>0</v>
          </cell>
          <cell r="V341" t="str">
            <v>0</v>
          </cell>
          <cell r="W341" t="str">
            <v>0</v>
          </cell>
          <cell r="X341" t="str">
            <v>0</v>
          </cell>
          <cell r="Y341" t="str">
            <v>0</v>
          </cell>
          <cell r="Z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 t="str">
            <v>0</v>
          </cell>
          <cell r="O342" t="str">
            <v>0</v>
          </cell>
          <cell r="P342">
            <v>0</v>
          </cell>
          <cell r="Q342" t="str">
            <v>0</v>
          </cell>
          <cell r="R342" t="str">
            <v>0</v>
          </cell>
          <cell r="S342" t="str">
            <v>0</v>
          </cell>
          <cell r="T342" t="str">
            <v>0</v>
          </cell>
          <cell r="U342" t="str">
            <v>0</v>
          </cell>
          <cell r="V342" t="str">
            <v>0</v>
          </cell>
          <cell r="W342" t="str">
            <v>0</v>
          </cell>
          <cell r="X342" t="str">
            <v>0</v>
          </cell>
          <cell r="Y342" t="str">
            <v>0</v>
          </cell>
          <cell r="Z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0</v>
          </cell>
          <cell r="U343" t="str">
            <v>0</v>
          </cell>
          <cell r="V343" t="str">
            <v>0</v>
          </cell>
          <cell r="W343" t="str">
            <v>0</v>
          </cell>
          <cell r="X343" t="str">
            <v>0</v>
          </cell>
          <cell r="Y343" t="str">
            <v>0</v>
          </cell>
          <cell r="Z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-170</v>
          </cell>
          <cell r="K344">
            <v>0</v>
          </cell>
          <cell r="L344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0</v>
          </cell>
          <cell r="V344" t="str">
            <v>0</v>
          </cell>
          <cell r="W344" t="str">
            <v>0</v>
          </cell>
          <cell r="X344" t="str">
            <v>0</v>
          </cell>
          <cell r="Y344" t="str">
            <v>0</v>
          </cell>
          <cell r="Z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0</v>
          </cell>
          <cell r="V345" t="str">
            <v>0</v>
          </cell>
          <cell r="W345" t="str">
            <v>0</v>
          </cell>
          <cell r="X345" t="str">
            <v>0</v>
          </cell>
          <cell r="Y345" t="str">
            <v>0</v>
          </cell>
          <cell r="Z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0</v>
          </cell>
          <cell r="V346" t="str">
            <v>0</v>
          </cell>
          <cell r="W346" t="str">
            <v>0</v>
          </cell>
          <cell r="X346" t="str">
            <v>0</v>
          </cell>
          <cell r="Y346" t="str">
            <v>0</v>
          </cell>
          <cell r="Z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0</v>
          </cell>
          <cell r="V347" t="str">
            <v>0</v>
          </cell>
          <cell r="W347" t="str">
            <v>0</v>
          </cell>
          <cell r="X347" t="str">
            <v>0</v>
          </cell>
          <cell r="Y347" t="str">
            <v>0</v>
          </cell>
          <cell r="Z347" t="str">
            <v>0</v>
          </cell>
        </row>
        <row r="348">
          <cell r="F348" t="str">
            <v>4040</v>
          </cell>
          <cell r="G348">
            <v>1010.4284594991627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-7</v>
          </cell>
          <cell r="M348" t="str">
            <v>0</v>
          </cell>
          <cell r="N348" t="str">
            <v>0</v>
          </cell>
          <cell r="O348" t="str">
            <v>0</v>
          </cell>
          <cell r="P348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0</v>
          </cell>
          <cell r="V348" t="str">
            <v>0</v>
          </cell>
          <cell r="W348">
            <v>0</v>
          </cell>
          <cell r="X348" t="str">
            <v>0</v>
          </cell>
          <cell r="Y348" t="str">
            <v>0</v>
          </cell>
          <cell r="Z348" t="str">
            <v>0</v>
          </cell>
        </row>
        <row r="349">
          <cell r="F349" t="str">
            <v>4045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0</v>
          </cell>
          <cell r="V349" t="str">
            <v>0</v>
          </cell>
          <cell r="W349" t="str">
            <v>0</v>
          </cell>
          <cell r="X349" t="str">
            <v>0</v>
          </cell>
          <cell r="Y349" t="str">
            <v>0</v>
          </cell>
          <cell r="Z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0</v>
          </cell>
          <cell r="V350" t="str">
            <v>0</v>
          </cell>
          <cell r="W350" t="str">
            <v>0</v>
          </cell>
          <cell r="X350" t="str">
            <v>0</v>
          </cell>
          <cell r="Y350" t="str">
            <v>0</v>
          </cell>
          <cell r="Z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0</v>
          </cell>
          <cell r="V351" t="str">
            <v>0</v>
          </cell>
          <cell r="W351" t="str">
            <v>0</v>
          </cell>
          <cell r="X351" t="str">
            <v>0</v>
          </cell>
          <cell r="Y351" t="str">
            <v>0</v>
          </cell>
          <cell r="Z351" t="str">
            <v>0</v>
          </cell>
        </row>
        <row r="352">
          <cell r="F352" t="str">
            <v>4060</v>
          </cell>
          <cell r="G352">
            <v>0</v>
          </cell>
          <cell r="H352">
            <v>0.42808333333332982</v>
          </cell>
          <cell r="I352">
            <v>0</v>
          </cell>
          <cell r="J352">
            <v>-8442</v>
          </cell>
          <cell r="K352">
            <v>0</v>
          </cell>
          <cell r="L352">
            <v>0</v>
          </cell>
          <cell r="M352" t="str">
            <v>0</v>
          </cell>
          <cell r="N352">
            <v>0</v>
          </cell>
          <cell r="O352" t="str">
            <v>0</v>
          </cell>
          <cell r="P352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>
            <v>0</v>
          </cell>
          <cell r="U352" t="str">
            <v>0</v>
          </cell>
          <cell r="V352" t="str">
            <v>0</v>
          </cell>
          <cell r="W352" t="str">
            <v>0</v>
          </cell>
          <cell r="X352" t="str">
            <v>0</v>
          </cell>
          <cell r="Y352" t="str">
            <v>0</v>
          </cell>
          <cell r="Z352" t="str">
            <v>0</v>
          </cell>
        </row>
        <row r="355">
          <cell r="F355" t="str">
            <v>Specific Charge</v>
          </cell>
          <cell r="G355">
            <v>-33070.347616614003</v>
          </cell>
          <cell r="H355">
            <v>0</v>
          </cell>
          <cell r="I355">
            <v>0</v>
          </cell>
          <cell r="J355">
            <v>-23726</v>
          </cell>
          <cell r="K355">
            <v>0</v>
          </cell>
          <cell r="L355">
            <v>-1737.44</v>
          </cell>
          <cell r="M355">
            <v>-3547.9397272727269</v>
          </cell>
          <cell r="N355">
            <v>0</v>
          </cell>
          <cell r="O355">
            <v>0</v>
          </cell>
          <cell r="P355">
            <v>-2500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</row>
        <row r="356">
          <cell r="F356" t="str">
            <v>4100</v>
          </cell>
          <cell r="G356">
            <v>-13535.934037448422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-198</v>
          </cell>
          <cell r="M356">
            <v>-3547.9397272727269</v>
          </cell>
          <cell r="N356" t="str">
            <v>0</v>
          </cell>
          <cell r="O356" t="str">
            <v>0</v>
          </cell>
          <cell r="P356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0</v>
          </cell>
          <cell r="V356" t="str">
            <v>0</v>
          </cell>
          <cell r="W356" t="str">
            <v>0</v>
          </cell>
          <cell r="X356" t="str">
            <v>0</v>
          </cell>
          <cell r="Y356" t="str">
            <v>0</v>
          </cell>
          <cell r="Z356" t="str">
            <v>0</v>
          </cell>
        </row>
        <row r="357">
          <cell r="F357" t="str">
            <v>4105</v>
          </cell>
          <cell r="G357">
            <v>-6430.2196592369573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0</v>
          </cell>
          <cell r="V357" t="str">
            <v>0</v>
          </cell>
          <cell r="W357" t="str">
            <v>0</v>
          </cell>
          <cell r="X357" t="str">
            <v>0</v>
          </cell>
          <cell r="Y357" t="str">
            <v>0</v>
          </cell>
          <cell r="Z357" t="str">
            <v>0</v>
          </cell>
        </row>
        <row r="358">
          <cell r="F358" t="str">
            <v>4110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0</v>
          </cell>
          <cell r="V358" t="str">
            <v>0</v>
          </cell>
          <cell r="W358" t="str">
            <v>0</v>
          </cell>
          <cell r="X358" t="str">
            <v>0</v>
          </cell>
          <cell r="Y358" t="str">
            <v>0</v>
          </cell>
          <cell r="Z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0</v>
          </cell>
          <cell r="V359" t="str">
            <v>0</v>
          </cell>
          <cell r="W359" t="str">
            <v>0</v>
          </cell>
          <cell r="X359" t="str">
            <v>0</v>
          </cell>
          <cell r="Y359" t="str">
            <v>0</v>
          </cell>
          <cell r="Z359" t="str">
            <v>0</v>
          </cell>
        </row>
        <row r="360">
          <cell r="F360" t="str">
            <v>4120</v>
          </cell>
          <cell r="G360">
            <v>-1488.7</v>
          </cell>
          <cell r="H360">
            <v>0</v>
          </cell>
          <cell r="I360">
            <v>0</v>
          </cell>
          <cell r="J360">
            <v>-213</v>
          </cell>
          <cell r="K360">
            <v>0</v>
          </cell>
          <cell r="L360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0</v>
          </cell>
          <cell r="V360" t="str">
            <v>0</v>
          </cell>
          <cell r="W360" t="str">
            <v>0</v>
          </cell>
          <cell r="X360" t="str">
            <v>0</v>
          </cell>
          <cell r="Y360" t="str">
            <v>0</v>
          </cell>
          <cell r="Z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0</v>
          </cell>
          <cell r="V361" t="str">
            <v>0</v>
          </cell>
          <cell r="W361" t="str">
            <v>0</v>
          </cell>
          <cell r="X361" t="str">
            <v>0</v>
          </cell>
          <cell r="Y361" t="str">
            <v>0</v>
          </cell>
          <cell r="Z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0</v>
          </cell>
          <cell r="V362" t="str">
            <v>0</v>
          </cell>
          <cell r="W362" t="str">
            <v>0</v>
          </cell>
          <cell r="X362" t="str">
            <v>0</v>
          </cell>
          <cell r="Y362" t="str">
            <v>0</v>
          </cell>
          <cell r="Z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-100</v>
          </cell>
          <cell r="M363" t="str">
            <v>0</v>
          </cell>
          <cell r="N363" t="str">
            <v>0</v>
          </cell>
          <cell r="O363" t="str">
            <v>0</v>
          </cell>
          <cell r="P363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0</v>
          </cell>
          <cell r="V363" t="str">
            <v>0</v>
          </cell>
          <cell r="W363" t="str">
            <v>0</v>
          </cell>
          <cell r="X363" t="str">
            <v>0</v>
          </cell>
          <cell r="Y363" t="str">
            <v>0</v>
          </cell>
          <cell r="Z363" t="str">
            <v>0</v>
          </cell>
        </row>
        <row r="364">
          <cell r="F364" t="str">
            <v>4140</v>
          </cell>
          <cell r="G364">
            <v>-11615.493919928624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0</v>
          </cell>
          <cell r="V364" t="str">
            <v>0</v>
          </cell>
          <cell r="W364" t="str">
            <v>0</v>
          </cell>
          <cell r="X364" t="str">
            <v>0</v>
          </cell>
          <cell r="Y364" t="str">
            <v>0</v>
          </cell>
          <cell r="Z364" t="str">
            <v>0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 t="str">
            <v>0</v>
          </cell>
          <cell r="O365" t="str">
            <v>0</v>
          </cell>
          <cell r="P365">
            <v>0</v>
          </cell>
          <cell r="Q365" t="str">
            <v>0</v>
          </cell>
          <cell r="R365" t="str">
            <v>0</v>
          </cell>
          <cell r="S365" t="str">
            <v>0</v>
          </cell>
          <cell r="T365" t="str">
            <v>0</v>
          </cell>
          <cell r="U365" t="str">
            <v>0</v>
          </cell>
          <cell r="V365" t="str">
            <v>0</v>
          </cell>
          <cell r="W365" t="str">
            <v>0</v>
          </cell>
          <cell r="X365" t="str">
            <v>0</v>
          </cell>
          <cell r="Y365" t="str">
            <v>0</v>
          </cell>
          <cell r="Z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0</v>
          </cell>
          <cell r="V366" t="str">
            <v>0</v>
          </cell>
          <cell r="W366" t="str">
            <v>0</v>
          </cell>
          <cell r="X366" t="str">
            <v>0</v>
          </cell>
          <cell r="Y366" t="str">
            <v>0</v>
          </cell>
          <cell r="Z366" t="str">
            <v>0</v>
          </cell>
        </row>
        <row r="367">
          <cell r="F367" t="str">
            <v>4155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 t="str">
            <v>0</v>
          </cell>
          <cell r="O367" t="str">
            <v>0</v>
          </cell>
          <cell r="P367">
            <v>0</v>
          </cell>
          <cell r="Q367" t="str">
            <v>0</v>
          </cell>
          <cell r="R367" t="str">
            <v>0</v>
          </cell>
          <cell r="S367" t="str">
            <v>0</v>
          </cell>
          <cell r="T367" t="str">
            <v>0</v>
          </cell>
          <cell r="U367" t="str">
            <v>0</v>
          </cell>
          <cell r="V367" t="str">
            <v>0</v>
          </cell>
          <cell r="W367" t="str">
            <v>0</v>
          </cell>
          <cell r="X367" t="str">
            <v>0</v>
          </cell>
          <cell r="Y367" t="str">
            <v>0</v>
          </cell>
          <cell r="Z367" t="str">
            <v>0</v>
          </cell>
        </row>
        <row r="368">
          <cell r="F368" t="str">
            <v>4160</v>
          </cell>
          <cell r="G368">
            <v>0</v>
          </cell>
          <cell r="H368">
            <v>0</v>
          </cell>
          <cell r="I368">
            <v>0</v>
          </cell>
          <cell r="J368">
            <v>-23513</v>
          </cell>
          <cell r="K368">
            <v>0</v>
          </cell>
          <cell r="L368">
            <v>-1439.44</v>
          </cell>
          <cell r="M368" t="str">
            <v>0</v>
          </cell>
          <cell r="N368">
            <v>0</v>
          </cell>
          <cell r="O368" t="str">
            <v>0</v>
          </cell>
          <cell r="P368">
            <v>-2500</v>
          </cell>
          <cell r="Q368" t="str">
            <v>0</v>
          </cell>
          <cell r="R368" t="str">
            <v>0</v>
          </cell>
          <cell r="S368" t="str">
            <v>0</v>
          </cell>
          <cell r="T368">
            <v>0</v>
          </cell>
          <cell r="U368" t="str">
            <v>0</v>
          </cell>
          <cell r="V368" t="str">
            <v>0</v>
          </cell>
          <cell r="W368" t="str">
            <v>0</v>
          </cell>
          <cell r="X368" t="str">
            <v>0</v>
          </cell>
          <cell r="Y368" t="str">
            <v>0</v>
          </cell>
          <cell r="Z368" t="str">
            <v>0</v>
          </cell>
        </row>
        <row r="370">
          <cell r="F370" t="str">
            <v>Write-Offs</v>
          </cell>
          <cell r="G370">
            <v>-12307.376685600175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-24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</row>
        <row r="371">
          <cell r="F371" t="str">
            <v>4200</v>
          </cell>
          <cell r="G371">
            <v>1746.07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-3</v>
          </cell>
          <cell r="M371">
            <v>0</v>
          </cell>
          <cell r="N371" t="str">
            <v>0</v>
          </cell>
          <cell r="O371" t="str">
            <v>0</v>
          </cell>
          <cell r="P371">
            <v>0</v>
          </cell>
          <cell r="Q371" t="str">
            <v>0</v>
          </cell>
          <cell r="R371" t="str">
            <v>0</v>
          </cell>
          <cell r="S371" t="str">
            <v>0</v>
          </cell>
          <cell r="T371" t="str">
            <v>0</v>
          </cell>
          <cell r="U371" t="str">
            <v>0</v>
          </cell>
          <cell r="V371" t="str">
            <v>0</v>
          </cell>
          <cell r="W371" t="str">
            <v>0</v>
          </cell>
          <cell r="X371" t="str">
            <v>0</v>
          </cell>
          <cell r="Y371" t="str">
            <v>0</v>
          </cell>
          <cell r="Z371" t="str">
            <v>0</v>
          </cell>
        </row>
        <row r="372">
          <cell r="F372" t="str">
            <v>4205</v>
          </cell>
          <cell r="G372">
            <v>-11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-5</v>
          </cell>
          <cell r="M372" t="str">
            <v>0</v>
          </cell>
          <cell r="N372" t="str">
            <v>0</v>
          </cell>
          <cell r="O372" t="str">
            <v>0</v>
          </cell>
          <cell r="P372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0</v>
          </cell>
          <cell r="V372" t="str">
            <v>0</v>
          </cell>
          <cell r="W372" t="str">
            <v>0</v>
          </cell>
          <cell r="X372" t="str">
            <v>0</v>
          </cell>
          <cell r="Y372" t="str">
            <v>0</v>
          </cell>
          <cell r="Z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0</v>
          </cell>
          <cell r="V373" t="str">
            <v>0</v>
          </cell>
          <cell r="W373" t="str">
            <v>0</v>
          </cell>
          <cell r="X373" t="str">
            <v>0</v>
          </cell>
          <cell r="Y373" t="str">
            <v>0</v>
          </cell>
          <cell r="Z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0</v>
          </cell>
          <cell r="N374" t="str">
            <v>0</v>
          </cell>
          <cell r="O374" t="str">
            <v>0</v>
          </cell>
          <cell r="P374">
            <v>0</v>
          </cell>
          <cell r="Q374" t="str">
            <v>0</v>
          </cell>
          <cell r="R374" t="str">
            <v>0</v>
          </cell>
          <cell r="S374" t="str">
            <v>0</v>
          </cell>
          <cell r="T374" t="str">
            <v>0</v>
          </cell>
          <cell r="U374" t="str">
            <v>0</v>
          </cell>
          <cell r="V374" t="str">
            <v>0</v>
          </cell>
          <cell r="W374" t="str">
            <v>0</v>
          </cell>
          <cell r="X374" t="str">
            <v>0</v>
          </cell>
          <cell r="Y374" t="str">
            <v>0</v>
          </cell>
          <cell r="Z374" t="str">
            <v>0</v>
          </cell>
        </row>
        <row r="375">
          <cell r="F375" t="str">
            <v>4220</v>
          </cell>
          <cell r="G375">
            <v>-7821.3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0</v>
          </cell>
          <cell r="N375" t="str">
            <v>0</v>
          </cell>
          <cell r="O375" t="str">
            <v>0</v>
          </cell>
          <cell r="P375">
            <v>0</v>
          </cell>
          <cell r="Q375" t="str">
            <v>0</v>
          </cell>
          <cell r="R375" t="str">
            <v>0</v>
          </cell>
          <cell r="S375" t="str">
            <v>0</v>
          </cell>
          <cell r="T375" t="str">
            <v>0</v>
          </cell>
          <cell r="U375" t="str">
            <v>0</v>
          </cell>
          <cell r="V375" t="str">
            <v>0</v>
          </cell>
          <cell r="W375" t="str">
            <v>0</v>
          </cell>
          <cell r="X375" t="str">
            <v>0</v>
          </cell>
          <cell r="Y375" t="str">
            <v>0</v>
          </cell>
          <cell r="Z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 t="str">
            <v>0</v>
          </cell>
          <cell r="O376" t="str">
            <v>0</v>
          </cell>
          <cell r="P376">
            <v>0</v>
          </cell>
          <cell r="Q376" t="str">
            <v>0</v>
          </cell>
          <cell r="R376" t="str">
            <v>0</v>
          </cell>
          <cell r="S376" t="str">
            <v>0</v>
          </cell>
          <cell r="T376" t="str">
            <v>0</v>
          </cell>
          <cell r="U376" t="str">
            <v>0</v>
          </cell>
          <cell r="V376" t="str">
            <v>0</v>
          </cell>
          <cell r="W376" t="str">
            <v>0</v>
          </cell>
          <cell r="X376" t="str">
            <v>0</v>
          </cell>
          <cell r="Y376" t="str">
            <v>0</v>
          </cell>
          <cell r="Z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-1</v>
          </cell>
          <cell r="M377" t="str">
            <v>0</v>
          </cell>
          <cell r="N377" t="str">
            <v>0</v>
          </cell>
          <cell r="O377" t="str">
            <v>0</v>
          </cell>
          <cell r="P377">
            <v>0</v>
          </cell>
          <cell r="Q377" t="str">
            <v>0</v>
          </cell>
          <cell r="R377" t="str">
            <v>0</v>
          </cell>
          <cell r="S377" t="str">
            <v>0</v>
          </cell>
          <cell r="T377" t="str">
            <v>0</v>
          </cell>
          <cell r="U377" t="str">
            <v>0</v>
          </cell>
          <cell r="V377" t="str">
            <v>0</v>
          </cell>
          <cell r="W377" t="str">
            <v>0</v>
          </cell>
          <cell r="X377" t="str">
            <v>0</v>
          </cell>
          <cell r="Y377" t="str">
            <v>0</v>
          </cell>
          <cell r="Z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-10</v>
          </cell>
          <cell r="M378" t="str">
            <v>0</v>
          </cell>
          <cell r="N378" t="str">
            <v>0</v>
          </cell>
          <cell r="O378" t="str">
            <v>0</v>
          </cell>
          <cell r="P378">
            <v>0</v>
          </cell>
          <cell r="Q378" t="str">
            <v>0</v>
          </cell>
          <cell r="R378" t="str">
            <v>0</v>
          </cell>
          <cell r="S378" t="str">
            <v>0</v>
          </cell>
          <cell r="T378" t="str">
            <v>0</v>
          </cell>
          <cell r="U378" t="str">
            <v>0</v>
          </cell>
          <cell r="V378" t="str">
            <v>0</v>
          </cell>
          <cell r="W378" t="str">
            <v>0</v>
          </cell>
          <cell r="X378" t="str">
            <v>0</v>
          </cell>
          <cell r="Y378" t="str">
            <v>0</v>
          </cell>
          <cell r="Z378" t="str">
            <v>0</v>
          </cell>
        </row>
        <row r="379">
          <cell r="F379" t="str">
            <v>4240</v>
          </cell>
          <cell r="G379">
            <v>-6220.8466856001751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-5</v>
          </cell>
          <cell r="M379" t="str">
            <v>0</v>
          </cell>
          <cell r="N379" t="str">
            <v>0</v>
          </cell>
          <cell r="O379" t="str">
            <v>0</v>
          </cell>
          <cell r="P379">
            <v>0</v>
          </cell>
          <cell r="Q379" t="str">
            <v>0</v>
          </cell>
          <cell r="R379" t="str">
            <v>0</v>
          </cell>
          <cell r="S379" t="str">
            <v>0</v>
          </cell>
          <cell r="T379" t="str">
            <v>0</v>
          </cell>
          <cell r="U379" t="str">
            <v>0</v>
          </cell>
          <cell r="V379" t="str">
            <v>0</v>
          </cell>
          <cell r="W379" t="str">
            <v>0</v>
          </cell>
          <cell r="X379" t="str">
            <v>0</v>
          </cell>
          <cell r="Y379" t="str">
            <v>0</v>
          </cell>
          <cell r="Z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 t="str">
            <v>0</v>
          </cell>
          <cell r="O380" t="str">
            <v>0</v>
          </cell>
          <cell r="P380">
            <v>0</v>
          </cell>
          <cell r="Q380" t="str">
            <v>0</v>
          </cell>
          <cell r="R380" t="str">
            <v>0</v>
          </cell>
          <cell r="S380" t="str">
            <v>0</v>
          </cell>
          <cell r="T380" t="str">
            <v>0</v>
          </cell>
          <cell r="U380" t="str">
            <v>0</v>
          </cell>
          <cell r="V380" t="str">
            <v>0</v>
          </cell>
          <cell r="W380" t="str">
            <v>0</v>
          </cell>
          <cell r="X380" t="str">
            <v>0</v>
          </cell>
          <cell r="Y380" t="str">
            <v>0</v>
          </cell>
          <cell r="Z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 t="str">
            <v>0</v>
          </cell>
          <cell r="O381" t="str">
            <v>0</v>
          </cell>
          <cell r="P381">
            <v>0</v>
          </cell>
          <cell r="Q381" t="str">
            <v>0</v>
          </cell>
          <cell r="R381" t="str">
            <v>0</v>
          </cell>
          <cell r="S381" t="str">
            <v>0</v>
          </cell>
          <cell r="T381" t="str">
            <v>0</v>
          </cell>
          <cell r="U381" t="str">
            <v>0</v>
          </cell>
          <cell r="V381" t="str">
            <v>0</v>
          </cell>
          <cell r="W381" t="str">
            <v>0</v>
          </cell>
          <cell r="X381" t="str">
            <v>0</v>
          </cell>
          <cell r="Y381" t="str">
            <v>0</v>
          </cell>
          <cell r="Z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 t="str">
            <v>0</v>
          </cell>
          <cell r="O382" t="str">
            <v>0</v>
          </cell>
          <cell r="P382">
            <v>0</v>
          </cell>
          <cell r="Q382" t="str">
            <v>0</v>
          </cell>
          <cell r="R382" t="str">
            <v>0</v>
          </cell>
          <cell r="S382" t="str">
            <v>0</v>
          </cell>
          <cell r="T382" t="str">
            <v>0</v>
          </cell>
          <cell r="U382" t="str">
            <v>0</v>
          </cell>
          <cell r="V382" t="str">
            <v>0</v>
          </cell>
          <cell r="W382" t="str">
            <v>0</v>
          </cell>
          <cell r="X382" t="str">
            <v>0</v>
          </cell>
          <cell r="Y382" t="str">
            <v>0</v>
          </cell>
          <cell r="Z382" t="str">
            <v>0</v>
          </cell>
        </row>
        <row r="383">
          <cell r="F383" t="str">
            <v>4260</v>
          </cell>
          <cell r="G383">
            <v>-0.2999999999992724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0</v>
          </cell>
          <cell r="N383" t="str">
            <v>0</v>
          </cell>
          <cell r="O383" t="str">
            <v>0</v>
          </cell>
          <cell r="P383">
            <v>0</v>
          </cell>
          <cell r="Q383" t="str">
            <v>0</v>
          </cell>
          <cell r="R383" t="str">
            <v>0</v>
          </cell>
          <cell r="S383" t="str">
            <v>0</v>
          </cell>
          <cell r="T383" t="str">
            <v>0</v>
          </cell>
          <cell r="U383" t="str">
            <v>0</v>
          </cell>
          <cell r="V383" t="str">
            <v>0</v>
          </cell>
          <cell r="W383" t="str">
            <v>0</v>
          </cell>
          <cell r="X383" t="str">
            <v>0</v>
          </cell>
          <cell r="Y383" t="str">
            <v>0</v>
          </cell>
          <cell r="Z383" t="str">
            <v>0</v>
          </cell>
        </row>
        <row r="385">
          <cell r="F385" t="str">
            <v>General Charge</v>
          </cell>
          <cell r="G385">
            <v>-4265.6637931116129</v>
          </cell>
          <cell r="H385">
            <v>-96.776114000000007</v>
          </cell>
          <cell r="I385">
            <v>0</v>
          </cell>
          <cell r="J385">
            <v>-2008</v>
          </cell>
          <cell r="K385">
            <v>0</v>
          </cell>
          <cell r="L385">
            <v>-1273</v>
          </cell>
          <cell r="M385">
            <v>-6673.7011134509821</v>
          </cell>
          <cell r="N385">
            <v>-7061.7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-30.736549085890413</v>
          </cell>
          <cell r="U385">
            <v>0</v>
          </cell>
          <cell r="V385">
            <v>0</v>
          </cell>
          <cell r="W385">
            <v>-1198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</row>
        <row r="386">
          <cell r="F386" t="str">
            <v>4300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-564</v>
          </cell>
          <cell r="M386">
            <v>-6673.7011134509821</v>
          </cell>
          <cell r="N386" t="str">
            <v>0</v>
          </cell>
          <cell r="O386" t="str">
            <v>0</v>
          </cell>
          <cell r="P386">
            <v>0</v>
          </cell>
          <cell r="Q386" t="str">
            <v>0</v>
          </cell>
          <cell r="R386" t="str">
            <v>0</v>
          </cell>
          <cell r="S386" t="str">
            <v>0</v>
          </cell>
          <cell r="T386" t="str">
            <v>0</v>
          </cell>
          <cell r="U386" t="str">
            <v>0</v>
          </cell>
          <cell r="V386" t="str">
            <v>0</v>
          </cell>
          <cell r="W386">
            <v>-49</v>
          </cell>
          <cell r="X386" t="str">
            <v>0</v>
          </cell>
          <cell r="Y386" t="str">
            <v>0</v>
          </cell>
          <cell r="Z386" t="str">
            <v>0</v>
          </cell>
        </row>
        <row r="387">
          <cell r="F387" t="str">
            <v>4305</v>
          </cell>
          <cell r="G387">
            <v>0</v>
          </cell>
          <cell r="H387">
            <v>98.61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0</v>
          </cell>
          <cell r="N387" t="str">
            <v>0</v>
          </cell>
          <cell r="O387" t="str">
            <v>0</v>
          </cell>
          <cell r="P387">
            <v>0</v>
          </cell>
          <cell r="Q387" t="str">
            <v>0</v>
          </cell>
          <cell r="R387" t="str">
            <v>0</v>
          </cell>
          <cell r="S387" t="str">
            <v>0</v>
          </cell>
          <cell r="T387" t="str">
            <v>0</v>
          </cell>
          <cell r="U387" t="str">
            <v>0</v>
          </cell>
          <cell r="V387" t="str">
            <v>0</v>
          </cell>
          <cell r="W387" t="str">
            <v>0</v>
          </cell>
          <cell r="X387" t="str">
            <v>0</v>
          </cell>
          <cell r="Y387" t="str">
            <v>0</v>
          </cell>
          <cell r="Z387" t="str">
            <v>0</v>
          </cell>
        </row>
        <row r="388">
          <cell r="F388" t="str">
            <v>4310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 t="str">
            <v>0</v>
          </cell>
          <cell r="O388" t="str">
            <v>0</v>
          </cell>
          <cell r="P388">
            <v>0</v>
          </cell>
          <cell r="Q388" t="str">
            <v>0</v>
          </cell>
          <cell r="R388" t="str">
            <v>0</v>
          </cell>
          <cell r="S388" t="str">
            <v>0</v>
          </cell>
          <cell r="T388" t="str">
            <v>0</v>
          </cell>
          <cell r="U388" t="str">
            <v>0</v>
          </cell>
          <cell r="V388" t="str">
            <v>0</v>
          </cell>
          <cell r="W388" t="str">
            <v>0</v>
          </cell>
          <cell r="X388" t="str">
            <v>0</v>
          </cell>
          <cell r="Y388" t="str">
            <v>0</v>
          </cell>
          <cell r="Z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 t="str">
            <v>0</v>
          </cell>
          <cell r="O389" t="str">
            <v>0</v>
          </cell>
          <cell r="P389">
            <v>0</v>
          </cell>
          <cell r="Q389" t="str">
            <v>0</v>
          </cell>
          <cell r="R389" t="str">
            <v>0</v>
          </cell>
          <cell r="S389" t="str">
            <v>0</v>
          </cell>
          <cell r="T389" t="str">
            <v>0</v>
          </cell>
          <cell r="U389" t="str">
            <v>0</v>
          </cell>
          <cell r="V389" t="str">
            <v>0</v>
          </cell>
          <cell r="W389" t="str">
            <v>0</v>
          </cell>
          <cell r="X389" t="str">
            <v>0</v>
          </cell>
          <cell r="Y389" t="str">
            <v>0</v>
          </cell>
          <cell r="Z389" t="str">
            <v>0</v>
          </cell>
        </row>
        <row r="390">
          <cell r="F390" t="str">
            <v>4320</v>
          </cell>
          <cell r="G390">
            <v>-1013</v>
          </cell>
          <cell r="H390">
            <v>0</v>
          </cell>
          <cell r="I390">
            <v>0</v>
          </cell>
          <cell r="J390">
            <v>-16</v>
          </cell>
          <cell r="K390">
            <v>0</v>
          </cell>
          <cell r="L390">
            <v>0</v>
          </cell>
          <cell r="M390" t="str">
            <v>0</v>
          </cell>
          <cell r="N390" t="str">
            <v>0</v>
          </cell>
          <cell r="O390" t="str">
            <v>0</v>
          </cell>
          <cell r="P390">
            <v>0</v>
          </cell>
          <cell r="Q390" t="str">
            <v>0</v>
          </cell>
          <cell r="R390" t="str">
            <v>0</v>
          </cell>
          <cell r="S390" t="str">
            <v>0</v>
          </cell>
          <cell r="T390" t="str">
            <v>0</v>
          </cell>
          <cell r="U390" t="str">
            <v>0</v>
          </cell>
          <cell r="V390" t="str">
            <v>0</v>
          </cell>
          <cell r="W390" t="str">
            <v>0</v>
          </cell>
          <cell r="X390" t="str">
            <v>0</v>
          </cell>
          <cell r="Y390" t="str">
            <v>0</v>
          </cell>
          <cell r="Z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 t="str">
            <v>0</v>
          </cell>
          <cell r="O391" t="str">
            <v>0</v>
          </cell>
          <cell r="P391">
            <v>0</v>
          </cell>
          <cell r="Q391" t="str">
            <v>0</v>
          </cell>
          <cell r="R391" t="str">
            <v>0</v>
          </cell>
          <cell r="S391" t="str">
            <v>0</v>
          </cell>
          <cell r="T391" t="str">
            <v>0</v>
          </cell>
          <cell r="U391" t="str">
            <v>0</v>
          </cell>
          <cell r="V391" t="str">
            <v>0</v>
          </cell>
          <cell r="W391" t="str">
            <v>0</v>
          </cell>
          <cell r="X391" t="str">
            <v>0</v>
          </cell>
          <cell r="Y391" t="str">
            <v>0</v>
          </cell>
          <cell r="Z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 t="str">
            <v>0</v>
          </cell>
          <cell r="O392" t="str">
            <v>0</v>
          </cell>
          <cell r="P392">
            <v>0</v>
          </cell>
          <cell r="Q392" t="str">
            <v>0</v>
          </cell>
          <cell r="R392" t="str">
            <v>0</v>
          </cell>
          <cell r="S392" t="str">
            <v>0</v>
          </cell>
          <cell r="T392" t="str">
            <v>0</v>
          </cell>
          <cell r="U392" t="str">
            <v>0</v>
          </cell>
          <cell r="V392" t="str">
            <v>0</v>
          </cell>
          <cell r="W392" t="str">
            <v>0</v>
          </cell>
          <cell r="X392" t="str">
            <v>0</v>
          </cell>
          <cell r="Y392" t="str">
            <v>0</v>
          </cell>
          <cell r="Z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0</v>
          </cell>
          <cell r="N393" t="str">
            <v>0</v>
          </cell>
          <cell r="O393" t="str">
            <v>0</v>
          </cell>
          <cell r="P393">
            <v>0</v>
          </cell>
          <cell r="Q393" t="str">
            <v>0</v>
          </cell>
          <cell r="R393" t="str">
            <v>0</v>
          </cell>
          <cell r="S393" t="str">
            <v>0</v>
          </cell>
          <cell r="T393" t="str">
            <v>0</v>
          </cell>
          <cell r="U393" t="str">
            <v>0</v>
          </cell>
          <cell r="V393" t="str">
            <v>0</v>
          </cell>
          <cell r="W393" t="str">
            <v>0</v>
          </cell>
          <cell r="X393" t="str">
            <v>0</v>
          </cell>
          <cell r="Y393" t="str">
            <v>0</v>
          </cell>
          <cell r="Z393" t="str">
            <v>0</v>
          </cell>
        </row>
        <row r="394">
          <cell r="F394" t="str">
            <v>4340</v>
          </cell>
          <cell r="G394">
            <v>-1059.008101549816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 t="str">
            <v>0</v>
          </cell>
          <cell r="O394" t="str">
            <v>0</v>
          </cell>
          <cell r="P394">
            <v>0</v>
          </cell>
          <cell r="Q394" t="str">
            <v>0</v>
          </cell>
          <cell r="R394" t="str">
            <v>0</v>
          </cell>
          <cell r="S394" t="str">
            <v>0</v>
          </cell>
          <cell r="T394" t="str">
            <v>0</v>
          </cell>
          <cell r="U394" t="str">
            <v>0</v>
          </cell>
          <cell r="V394" t="str">
            <v>0</v>
          </cell>
          <cell r="W394">
            <v>-1149</v>
          </cell>
          <cell r="X394" t="str">
            <v>0</v>
          </cell>
          <cell r="Y394" t="str">
            <v>0</v>
          </cell>
          <cell r="Z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 t="str">
            <v>0</v>
          </cell>
          <cell r="O395" t="str">
            <v>0</v>
          </cell>
          <cell r="P395">
            <v>0</v>
          </cell>
          <cell r="Q395" t="str">
            <v>0</v>
          </cell>
          <cell r="R395" t="str">
            <v>0</v>
          </cell>
          <cell r="S395" t="str">
            <v>0</v>
          </cell>
          <cell r="T395" t="str">
            <v>0</v>
          </cell>
          <cell r="U395" t="str">
            <v>0</v>
          </cell>
          <cell r="V395" t="str">
            <v>0</v>
          </cell>
          <cell r="W395" t="str">
            <v>0</v>
          </cell>
          <cell r="X395" t="str">
            <v>0</v>
          </cell>
          <cell r="Y395" t="str">
            <v>0</v>
          </cell>
          <cell r="Z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 t="str">
            <v>0</v>
          </cell>
          <cell r="O396" t="str">
            <v>0</v>
          </cell>
          <cell r="P396">
            <v>0</v>
          </cell>
          <cell r="Q396" t="str">
            <v>0</v>
          </cell>
          <cell r="R396" t="str">
            <v>0</v>
          </cell>
          <cell r="S396" t="str">
            <v>0</v>
          </cell>
          <cell r="T396" t="str">
            <v>0</v>
          </cell>
          <cell r="U396" t="str">
            <v>0</v>
          </cell>
          <cell r="V396" t="str">
            <v>0</v>
          </cell>
          <cell r="W396" t="str">
            <v>0</v>
          </cell>
          <cell r="X396" t="str">
            <v>0</v>
          </cell>
          <cell r="Y396" t="str">
            <v>0</v>
          </cell>
          <cell r="Z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 t="str">
            <v>0</v>
          </cell>
          <cell r="O397" t="str">
            <v>0</v>
          </cell>
          <cell r="P397">
            <v>0</v>
          </cell>
          <cell r="Q397" t="str">
            <v>0</v>
          </cell>
          <cell r="R397" t="str">
            <v>0</v>
          </cell>
          <cell r="S397" t="str">
            <v>0</v>
          </cell>
          <cell r="T397" t="str">
            <v>0</v>
          </cell>
          <cell r="U397" t="str">
            <v>0</v>
          </cell>
          <cell r="V397" t="str">
            <v>0</v>
          </cell>
          <cell r="W397" t="str">
            <v>0</v>
          </cell>
          <cell r="X397" t="str">
            <v>0</v>
          </cell>
          <cell r="Y397" t="str">
            <v>0</v>
          </cell>
          <cell r="Z397" t="str">
            <v>0</v>
          </cell>
        </row>
        <row r="398">
          <cell r="F398" t="str">
            <v>4360</v>
          </cell>
          <cell r="G398">
            <v>-2193.6556915617962</v>
          </cell>
          <cell r="H398">
            <v>-4.089220000000001</v>
          </cell>
          <cell r="I398">
            <v>0</v>
          </cell>
          <cell r="J398">
            <v>-1992</v>
          </cell>
          <cell r="K398">
            <v>0</v>
          </cell>
          <cell r="L398">
            <v>0</v>
          </cell>
          <cell r="M398" t="str">
            <v>0</v>
          </cell>
          <cell r="N398">
            <v>-7061.7</v>
          </cell>
          <cell r="O398" t="str">
            <v>0</v>
          </cell>
          <cell r="P398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>
            <v>-30.736549085890413</v>
          </cell>
          <cell r="U398" t="str">
            <v>0</v>
          </cell>
          <cell r="V398" t="str">
            <v>0</v>
          </cell>
          <cell r="W398" t="str">
            <v>0</v>
          </cell>
          <cell r="X398" t="str">
            <v>0</v>
          </cell>
          <cell r="Y398" t="str">
            <v>0</v>
          </cell>
          <cell r="Z398" t="str">
            <v>0</v>
          </cell>
        </row>
        <row r="399">
          <cell r="F399" t="str">
            <v>4365</v>
          </cell>
          <cell r="G399">
            <v>0</v>
          </cell>
          <cell r="H399">
            <v>-191.29689400000001</v>
          </cell>
          <cell r="I399">
            <v>0</v>
          </cell>
          <cell r="J399">
            <v>0</v>
          </cell>
          <cell r="K399">
            <v>0</v>
          </cell>
          <cell r="L399">
            <v>-709</v>
          </cell>
          <cell r="M399" t="str">
            <v>0</v>
          </cell>
          <cell r="N399" t="str">
            <v>0</v>
          </cell>
          <cell r="O399" t="str">
            <v>0</v>
          </cell>
          <cell r="P399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0</v>
          </cell>
          <cell r="V399" t="str">
            <v>0</v>
          </cell>
          <cell r="W399" t="str">
            <v>0</v>
          </cell>
          <cell r="X399" t="str">
            <v>0</v>
          </cell>
          <cell r="Y399" t="str">
            <v>0</v>
          </cell>
          <cell r="Z399" t="str">
            <v>0</v>
          </cell>
        </row>
        <row r="402">
          <cell r="F402" t="str">
            <v>6000</v>
          </cell>
          <cell r="G402">
            <v>537</v>
          </cell>
          <cell r="H402">
            <v>-1553.5429587517492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0</v>
          </cell>
          <cell r="N402">
            <v>0</v>
          </cell>
          <cell r="O402" t="str">
            <v>0</v>
          </cell>
          <cell r="P402">
            <v>63013</v>
          </cell>
          <cell r="Q402" t="str">
            <v>0</v>
          </cell>
          <cell r="R402" t="str">
            <v>0</v>
          </cell>
          <cell r="S402" t="str">
            <v>0</v>
          </cell>
          <cell r="T402" t="str">
            <v>0</v>
          </cell>
          <cell r="U402" t="str">
            <v>0</v>
          </cell>
          <cell r="V402" t="str">
            <v>0</v>
          </cell>
          <cell r="W402" t="str">
            <v>0</v>
          </cell>
          <cell r="X402" t="str">
            <v>0</v>
          </cell>
          <cell r="Y402" t="str">
            <v>0</v>
          </cell>
          <cell r="Z402" t="str">
            <v>0</v>
          </cell>
        </row>
        <row r="403">
          <cell r="F403" t="str">
            <v>6005</v>
          </cell>
          <cell r="G403">
            <v>4072</v>
          </cell>
          <cell r="H403">
            <v>7088.3736168551741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0</v>
          </cell>
          <cell r="N403">
            <v>0</v>
          </cell>
          <cell r="O403" t="str">
            <v>0</v>
          </cell>
          <cell r="P403">
            <v>171110</v>
          </cell>
          <cell r="Q403" t="str">
            <v>0</v>
          </cell>
          <cell r="R403" t="str">
            <v>0</v>
          </cell>
          <cell r="S403" t="str">
            <v>0</v>
          </cell>
          <cell r="T403" t="str">
            <v>0</v>
          </cell>
          <cell r="U403" t="str">
            <v>0</v>
          </cell>
          <cell r="V403" t="str">
            <v>0</v>
          </cell>
          <cell r="W403" t="str">
            <v>0</v>
          </cell>
          <cell r="X403" t="str">
            <v>0</v>
          </cell>
          <cell r="Y403" t="str">
            <v>0</v>
          </cell>
          <cell r="Z403" t="str">
            <v>0</v>
          </cell>
        </row>
        <row r="404">
          <cell r="F404" t="str">
            <v>6010</v>
          </cell>
          <cell r="G404">
            <v>2373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0</v>
          </cell>
          <cell r="N404">
            <v>0</v>
          </cell>
          <cell r="O404" t="str">
            <v>0</v>
          </cell>
          <cell r="P404" t="str">
            <v>0</v>
          </cell>
          <cell r="Q404" t="str">
            <v>0</v>
          </cell>
          <cell r="R404" t="str">
            <v>0</v>
          </cell>
          <cell r="S404" t="str">
            <v>0</v>
          </cell>
          <cell r="T404" t="str">
            <v>0</v>
          </cell>
          <cell r="U404" t="str">
            <v>0</v>
          </cell>
          <cell r="V404" t="str">
            <v>0</v>
          </cell>
          <cell r="W404" t="str">
            <v>0</v>
          </cell>
          <cell r="X404" t="str">
            <v>0</v>
          </cell>
          <cell r="Y404" t="str">
            <v>0</v>
          </cell>
          <cell r="Z404" t="str">
            <v>0</v>
          </cell>
        </row>
        <row r="405">
          <cell r="F405" t="str">
            <v>6015</v>
          </cell>
          <cell r="G405">
            <v>31960.528272497744</v>
          </cell>
          <cell r="H405">
            <v>-179.21054225438368</v>
          </cell>
          <cell r="I405">
            <v>0</v>
          </cell>
          <cell r="J405">
            <v>12500</v>
          </cell>
          <cell r="K405">
            <v>3153</v>
          </cell>
          <cell r="L405">
            <v>0</v>
          </cell>
          <cell r="M405" t="str">
            <v>0</v>
          </cell>
          <cell r="N405">
            <v>12500</v>
          </cell>
          <cell r="O405" t="str">
            <v>0</v>
          </cell>
          <cell r="P405" t="str">
            <v>0</v>
          </cell>
          <cell r="Q405" t="str">
            <v>0</v>
          </cell>
          <cell r="R405" t="str">
            <v>0</v>
          </cell>
          <cell r="S405" t="str">
            <v>0</v>
          </cell>
          <cell r="T405" t="str">
            <v>0</v>
          </cell>
          <cell r="U405" t="str">
            <v>0</v>
          </cell>
          <cell r="V405" t="str">
            <v>0</v>
          </cell>
          <cell r="W405" t="str">
            <v>0</v>
          </cell>
          <cell r="X405" t="str">
            <v>0</v>
          </cell>
          <cell r="Y405" t="str">
            <v>0</v>
          </cell>
          <cell r="Z405" t="str">
            <v>0</v>
          </cell>
        </row>
        <row r="406">
          <cell r="F406" t="str">
            <v>6020</v>
          </cell>
          <cell r="G406">
            <v>60344.171965575893</v>
          </cell>
          <cell r="H406">
            <v>-4291.3016868149498</v>
          </cell>
          <cell r="I406">
            <v>0</v>
          </cell>
          <cell r="J406">
            <v>45011</v>
          </cell>
          <cell r="K406">
            <v>0</v>
          </cell>
          <cell r="L406">
            <v>55323.360000000001</v>
          </cell>
          <cell r="M406" t="str">
            <v>0</v>
          </cell>
          <cell r="N406">
            <v>45011</v>
          </cell>
          <cell r="O406" t="str">
            <v>0</v>
          </cell>
          <cell r="P406" t="str">
            <v>0</v>
          </cell>
          <cell r="Q406" t="str">
            <v>0</v>
          </cell>
          <cell r="R406" t="str">
            <v>0</v>
          </cell>
          <cell r="S406" t="str">
            <v>0</v>
          </cell>
          <cell r="T406" t="str">
            <v>0</v>
          </cell>
          <cell r="U406" t="str">
            <v>0</v>
          </cell>
          <cell r="V406" t="str">
            <v>0</v>
          </cell>
          <cell r="W406" t="str">
            <v>0</v>
          </cell>
          <cell r="X406" t="str">
            <v>0</v>
          </cell>
          <cell r="Y406" t="str">
            <v>0</v>
          </cell>
          <cell r="Z406" t="str">
            <v>0</v>
          </cell>
        </row>
        <row r="407">
          <cell r="F407" t="str">
            <v>6022</v>
          </cell>
          <cell r="G407">
            <v>671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0</v>
          </cell>
          <cell r="N407">
            <v>0</v>
          </cell>
          <cell r="O407" t="str">
            <v>0</v>
          </cell>
          <cell r="P407" t="str">
            <v>0</v>
          </cell>
          <cell r="Q407" t="str">
            <v>0</v>
          </cell>
          <cell r="R407" t="str">
            <v>0</v>
          </cell>
          <cell r="S407" t="str">
            <v>0</v>
          </cell>
          <cell r="T407" t="str">
            <v>0</v>
          </cell>
          <cell r="U407" t="str">
            <v>0</v>
          </cell>
          <cell r="V407" t="str">
            <v>0</v>
          </cell>
          <cell r="W407">
            <v>2718</v>
          </cell>
          <cell r="X407" t="str">
            <v>0</v>
          </cell>
          <cell r="Y407" t="str">
            <v>0</v>
          </cell>
          <cell r="Z407" t="str">
            <v>0</v>
          </cell>
        </row>
        <row r="408">
          <cell r="F408" t="str">
            <v>6025</v>
          </cell>
          <cell r="G408">
            <v>11351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0</v>
          </cell>
          <cell r="N408">
            <v>0</v>
          </cell>
          <cell r="O408" t="str">
            <v>0</v>
          </cell>
          <cell r="P408" t="str">
            <v>0</v>
          </cell>
          <cell r="Q408" t="str">
            <v>0</v>
          </cell>
          <cell r="R408" t="str">
            <v>0</v>
          </cell>
          <cell r="S408" t="str">
            <v>0</v>
          </cell>
          <cell r="T408" t="str">
            <v>0</v>
          </cell>
          <cell r="U408" t="str">
            <v>0</v>
          </cell>
          <cell r="V408" t="str">
            <v>0</v>
          </cell>
          <cell r="W408" t="str">
            <v>0</v>
          </cell>
          <cell r="X408" t="str">
            <v>0</v>
          </cell>
          <cell r="Y408" t="str">
            <v>0</v>
          </cell>
          <cell r="Z408" t="str">
            <v>0</v>
          </cell>
        </row>
        <row r="409">
          <cell r="F409" t="str">
            <v>6030</v>
          </cell>
          <cell r="G409">
            <v>265.09449073255018</v>
          </cell>
          <cell r="H409">
            <v>-3974.2290000000003</v>
          </cell>
          <cell r="I409">
            <v>-5800.7074812368755</v>
          </cell>
          <cell r="J409">
            <v>8797</v>
          </cell>
          <cell r="K409">
            <v>0</v>
          </cell>
          <cell r="L409">
            <v>0</v>
          </cell>
          <cell r="M409" t="str">
            <v>0</v>
          </cell>
          <cell r="N409">
            <v>63266</v>
          </cell>
          <cell r="O409" t="str">
            <v>0</v>
          </cell>
          <cell r="P409" t="str">
            <v>0</v>
          </cell>
          <cell r="Q409" t="str">
            <v>0</v>
          </cell>
          <cell r="R409" t="str">
            <v>0</v>
          </cell>
          <cell r="S409" t="str">
            <v>0</v>
          </cell>
          <cell r="T409" t="str">
            <v>0</v>
          </cell>
          <cell r="U409" t="str">
            <v>0</v>
          </cell>
          <cell r="V409" t="str">
            <v>0</v>
          </cell>
          <cell r="W409">
            <v>1261</v>
          </cell>
          <cell r="X409">
            <v>23100</v>
          </cell>
          <cell r="Y409" t="str">
            <v>0</v>
          </cell>
          <cell r="Z409" t="str">
            <v>0</v>
          </cell>
        </row>
        <row r="410">
          <cell r="F410" t="str">
            <v>Analysis of Profit Before Taxation - By Sector</v>
          </cell>
          <cell r="G410">
            <v>111573.79472880618</v>
          </cell>
          <cell r="H410">
            <v>-2909.9105709659088</v>
          </cell>
          <cell r="I410">
            <v>-5800.7074812368755</v>
          </cell>
          <cell r="J410">
            <v>66308</v>
          </cell>
          <cell r="K410">
            <v>3153</v>
          </cell>
          <cell r="L410">
            <v>55323.360000000001</v>
          </cell>
          <cell r="M410">
            <v>0</v>
          </cell>
          <cell r="N410">
            <v>120777</v>
          </cell>
          <cell r="O410">
            <v>0</v>
          </cell>
          <cell r="P410">
            <v>234123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3979</v>
          </cell>
          <cell r="X410">
            <v>23100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</row>
        <row r="413">
          <cell r="F413" t="str">
            <v>FirstRand Bank Limited</v>
          </cell>
          <cell r="G413">
            <v>111461.35599880619</v>
          </cell>
          <cell r="H413">
            <v>-2909.9105709659088</v>
          </cell>
          <cell r="I413">
            <v>-5800.7074812368755</v>
          </cell>
          <cell r="J413">
            <v>66308</v>
          </cell>
          <cell r="K413">
            <v>3161</v>
          </cell>
          <cell r="L413">
            <v>27619</v>
          </cell>
          <cell r="M413">
            <v>0</v>
          </cell>
          <cell r="N413">
            <v>50254.200000000004</v>
          </cell>
          <cell r="O413">
            <v>0</v>
          </cell>
          <cell r="P413">
            <v>234123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5209</v>
          </cell>
          <cell r="W413">
            <v>3979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</row>
        <row r="414">
          <cell r="F414" t="str">
            <v>6050</v>
          </cell>
          <cell r="G414">
            <v>9024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 t="str">
            <v>0</v>
          </cell>
          <cell r="N414">
            <v>-12878.6</v>
          </cell>
          <cell r="O414" t="str">
            <v>0</v>
          </cell>
          <cell r="P414">
            <v>234123</v>
          </cell>
          <cell r="Q414" t="str">
            <v>0</v>
          </cell>
          <cell r="R414" t="str">
            <v>0</v>
          </cell>
          <cell r="S414" t="str">
            <v>0</v>
          </cell>
          <cell r="T414" t="str">
            <v>0</v>
          </cell>
          <cell r="U414" t="str">
            <v>0</v>
          </cell>
          <cell r="V414" t="str">
            <v>0</v>
          </cell>
          <cell r="W414" t="str">
            <v>0</v>
          </cell>
          <cell r="X414" t="str">
            <v>0</v>
          </cell>
          <cell r="Y414" t="str">
            <v>0</v>
          </cell>
          <cell r="Z414" t="str">
            <v>0</v>
          </cell>
        </row>
        <row r="415">
          <cell r="F415" t="str">
            <v>6055</v>
          </cell>
          <cell r="G415">
            <v>101232.35599880619</v>
          </cell>
          <cell r="H415">
            <v>-2333.9105709659088</v>
          </cell>
          <cell r="I415">
            <v>-5800.7074812368755</v>
          </cell>
          <cell r="J415">
            <v>66308</v>
          </cell>
          <cell r="K415">
            <v>0</v>
          </cell>
          <cell r="L415">
            <v>27619</v>
          </cell>
          <cell r="M415" t="str">
            <v>0</v>
          </cell>
          <cell r="N415">
            <v>49895.4</v>
          </cell>
          <cell r="O415" t="str">
            <v>0</v>
          </cell>
          <cell r="P415">
            <v>0</v>
          </cell>
          <cell r="Q415" t="str">
            <v>0</v>
          </cell>
          <cell r="R415" t="str">
            <v>0</v>
          </cell>
          <cell r="S415" t="str">
            <v>0</v>
          </cell>
          <cell r="T415" t="str">
            <v>0</v>
          </cell>
          <cell r="U415" t="str">
            <v>0</v>
          </cell>
          <cell r="V415">
            <v>3959</v>
          </cell>
          <cell r="W415">
            <v>-13650</v>
          </cell>
          <cell r="X415" t="str">
            <v>0</v>
          </cell>
          <cell r="Y415" t="str">
            <v>0</v>
          </cell>
          <cell r="Z415" t="str">
            <v>0</v>
          </cell>
        </row>
        <row r="416">
          <cell r="F416" t="str">
            <v>6060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 t="str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 t="str">
            <v>0</v>
          </cell>
          <cell r="S416" t="str">
            <v>0</v>
          </cell>
          <cell r="T416" t="str">
            <v>0</v>
          </cell>
          <cell r="U416" t="str">
            <v>0</v>
          </cell>
          <cell r="V416" t="str">
            <v>0</v>
          </cell>
          <cell r="W416" t="str">
            <v>0</v>
          </cell>
          <cell r="X416" t="str">
            <v>0</v>
          </cell>
          <cell r="Y416" t="str">
            <v>0</v>
          </cell>
          <cell r="Z416" t="str">
            <v>0</v>
          </cell>
        </row>
        <row r="417">
          <cell r="F417" t="str">
            <v>6065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 t="str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0</v>
          </cell>
          <cell r="V417" t="str">
            <v>0</v>
          </cell>
          <cell r="W417">
            <v>17409</v>
          </cell>
          <cell r="X417" t="str">
            <v>0</v>
          </cell>
          <cell r="Y417" t="str">
            <v>0</v>
          </cell>
          <cell r="Z417" t="str">
            <v>0</v>
          </cell>
        </row>
        <row r="418">
          <cell r="F418" t="str">
            <v>6070</v>
          </cell>
          <cell r="G418">
            <v>1205</v>
          </cell>
          <cell r="H418">
            <v>-576</v>
          </cell>
          <cell r="I418">
            <v>0</v>
          </cell>
          <cell r="J418">
            <v>0</v>
          </cell>
          <cell r="K418">
            <v>3161</v>
          </cell>
          <cell r="L418">
            <v>0</v>
          </cell>
          <cell r="M418" t="str">
            <v>0</v>
          </cell>
          <cell r="N418">
            <v>13237.4</v>
          </cell>
          <cell r="O418" t="str">
            <v>0</v>
          </cell>
          <cell r="P418">
            <v>0</v>
          </cell>
          <cell r="Q418" t="str">
            <v>0</v>
          </cell>
          <cell r="R418" t="str">
            <v>0</v>
          </cell>
          <cell r="S418" t="str">
            <v>0</v>
          </cell>
          <cell r="T418" t="str">
            <v>0</v>
          </cell>
          <cell r="U418" t="str">
            <v>0</v>
          </cell>
          <cell r="V418">
            <v>1250</v>
          </cell>
          <cell r="W418" t="str">
            <v>0</v>
          </cell>
          <cell r="X418" t="str">
            <v>0</v>
          </cell>
          <cell r="Y418" t="str">
            <v>0</v>
          </cell>
          <cell r="Z418" t="str">
            <v>0</v>
          </cell>
        </row>
        <row r="419">
          <cell r="F419" t="str">
            <v>6075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0</v>
          </cell>
          <cell r="N419" t="str">
            <v>0</v>
          </cell>
          <cell r="O419" t="str">
            <v>0</v>
          </cell>
          <cell r="P419">
            <v>0</v>
          </cell>
          <cell r="Q419" t="str">
            <v>0</v>
          </cell>
          <cell r="R419" t="str">
            <v>0</v>
          </cell>
          <cell r="S419" t="str">
            <v>0</v>
          </cell>
          <cell r="T419" t="str">
            <v>0</v>
          </cell>
          <cell r="U419" t="str">
            <v>0</v>
          </cell>
          <cell r="V419" t="str">
            <v>0</v>
          </cell>
          <cell r="W419">
            <v>220</v>
          </cell>
          <cell r="X419" t="str">
            <v>0</v>
          </cell>
          <cell r="Y419" t="str">
            <v>0</v>
          </cell>
          <cell r="Z419" t="str">
            <v>0</v>
          </cell>
        </row>
        <row r="420">
          <cell r="F420" t="str">
            <v>6085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27704.36</v>
          </cell>
          <cell r="M420" t="str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 t="str">
            <v>0</v>
          </cell>
          <cell r="S420" t="str">
            <v>0</v>
          </cell>
          <cell r="T420" t="str">
            <v>0</v>
          </cell>
          <cell r="U420" t="str">
            <v>0</v>
          </cell>
          <cell r="V420" t="str">
            <v>0</v>
          </cell>
          <cell r="W420" t="str">
            <v>0</v>
          </cell>
          <cell r="X420" t="str">
            <v>0</v>
          </cell>
          <cell r="Y420" t="str">
            <v>0</v>
          </cell>
          <cell r="Z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 t="str">
            <v>0</v>
          </cell>
          <cell r="N421">
            <v>13011.8</v>
          </cell>
          <cell r="O421" t="str">
            <v>0</v>
          </cell>
          <cell r="P421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0</v>
          </cell>
          <cell r="U421" t="str">
            <v>0</v>
          </cell>
          <cell r="V421" t="str">
            <v>0</v>
          </cell>
          <cell r="W421" t="str">
            <v>0</v>
          </cell>
          <cell r="X421" t="str">
            <v>0</v>
          </cell>
          <cell r="Y421" t="str">
            <v>0</v>
          </cell>
          <cell r="Z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0</v>
          </cell>
          <cell r="V422" t="str">
            <v>0</v>
          </cell>
          <cell r="W422" t="str">
            <v>0</v>
          </cell>
          <cell r="X422" t="str">
            <v>0</v>
          </cell>
          <cell r="Y422" t="str">
            <v>0</v>
          </cell>
          <cell r="Z422" t="str">
            <v>0</v>
          </cell>
        </row>
        <row r="423">
          <cell r="F423" t="str">
            <v>6100</v>
          </cell>
          <cell r="G423">
            <v>112.73873000000094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 t="str">
            <v>0</v>
          </cell>
          <cell r="N423">
            <v>0</v>
          </cell>
          <cell r="O423" t="str">
            <v>0</v>
          </cell>
          <cell r="P423">
            <v>0</v>
          </cell>
          <cell r="Q423" t="str">
            <v>0</v>
          </cell>
          <cell r="R423" t="str">
            <v>0</v>
          </cell>
          <cell r="S423" t="str">
            <v>0</v>
          </cell>
          <cell r="T423" t="str">
            <v>0</v>
          </cell>
          <cell r="U423" t="str">
            <v>0</v>
          </cell>
          <cell r="V423" t="str">
            <v>0</v>
          </cell>
          <cell r="W423" t="str">
            <v>0</v>
          </cell>
          <cell r="X423">
            <v>23100</v>
          </cell>
          <cell r="Y423" t="str">
            <v>0</v>
          </cell>
          <cell r="Z423" t="str">
            <v>0</v>
          </cell>
        </row>
        <row r="424">
          <cell r="F424" t="str">
            <v>Analysis of Profit Before Taxation - By Entity</v>
          </cell>
          <cell r="G424">
            <v>111574.09472880619</v>
          </cell>
          <cell r="H424">
            <v>-2909.9105709659088</v>
          </cell>
          <cell r="I424">
            <v>-5800.7074812368755</v>
          </cell>
          <cell r="J424">
            <v>66308</v>
          </cell>
          <cell r="K424">
            <v>3161</v>
          </cell>
          <cell r="L424">
            <v>55323.360000000001</v>
          </cell>
          <cell r="M424">
            <v>0</v>
          </cell>
          <cell r="N424">
            <v>63266</v>
          </cell>
          <cell r="O424">
            <v>0</v>
          </cell>
          <cell r="P424">
            <v>234123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5209</v>
          </cell>
          <cell r="W424">
            <v>3979</v>
          </cell>
          <cell r="X424">
            <v>23100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</row>
        <row r="427">
          <cell r="G427">
            <v>54952.687448407814</v>
          </cell>
          <cell r="H427">
            <v>-2938.8558577766707</v>
          </cell>
          <cell r="I427">
            <v>2.2673290371130861E-2</v>
          </cell>
          <cell r="J427">
            <v>0</v>
          </cell>
          <cell r="K427">
            <v>5817.3590000000004</v>
          </cell>
          <cell r="L427">
            <v>-12175.000000000015</v>
          </cell>
          <cell r="M427">
            <v>99559.29817694932</v>
          </cell>
          <cell r="N427">
            <v>-48967</v>
          </cell>
          <cell r="O427">
            <v>0</v>
          </cell>
          <cell r="P427">
            <v>0</v>
          </cell>
          <cell r="Q427">
            <v>0</v>
          </cell>
          <cell r="R427">
            <v>2500.0010000000002</v>
          </cell>
          <cell r="S427">
            <v>0</v>
          </cell>
          <cell r="T427">
            <v>4177.560967882142</v>
          </cell>
          <cell r="U427">
            <v>0</v>
          </cell>
          <cell r="V427">
            <v>4906</v>
          </cell>
          <cell r="W427">
            <v>0</v>
          </cell>
          <cell r="X427">
            <v>0</v>
          </cell>
          <cell r="Y427">
            <v>33531</v>
          </cell>
          <cell r="Z427">
            <v>3.2000000000607542E-2</v>
          </cell>
          <cell r="AA427">
            <v>0</v>
          </cell>
          <cell r="AB427">
            <v>0</v>
          </cell>
          <cell r="AC427">
            <v>0</v>
          </cell>
        </row>
        <row r="428">
          <cell r="G428">
            <v>54952.387448407811</v>
          </cell>
          <cell r="H428">
            <v>-2938.8558577766707</v>
          </cell>
          <cell r="I428">
            <v>2.2673290371130861E-2</v>
          </cell>
          <cell r="J428">
            <v>0</v>
          </cell>
          <cell r="K428">
            <v>5809.3590000000004</v>
          </cell>
          <cell r="L428">
            <v>-12175.000000000015</v>
          </cell>
          <cell r="M428">
            <v>99559.29817694932</v>
          </cell>
          <cell r="N428">
            <v>8544</v>
          </cell>
          <cell r="O428">
            <v>0</v>
          </cell>
          <cell r="P428">
            <v>0</v>
          </cell>
          <cell r="Q428">
            <v>0</v>
          </cell>
          <cell r="R428">
            <v>2500.0010000000002</v>
          </cell>
          <cell r="S428">
            <v>0</v>
          </cell>
          <cell r="T428">
            <v>4177.560967882142</v>
          </cell>
          <cell r="U428">
            <v>0</v>
          </cell>
          <cell r="V428">
            <v>-303</v>
          </cell>
          <cell r="W428">
            <v>0</v>
          </cell>
          <cell r="X428">
            <v>0</v>
          </cell>
          <cell r="Y428">
            <v>33531</v>
          </cell>
          <cell r="Z428">
            <v>3.2000000000607542E-2</v>
          </cell>
          <cell r="AA428">
            <v>0</v>
          </cell>
          <cell r="AB428">
            <v>0</v>
          </cell>
          <cell r="AC428">
            <v>0</v>
          </cell>
        </row>
        <row r="429">
          <cell r="G429">
            <v>-0.30000000000291038</v>
          </cell>
          <cell r="H429">
            <v>0</v>
          </cell>
          <cell r="I429">
            <v>0</v>
          </cell>
          <cell r="J429">
            <v>0</v>
          </cell>
          <cell r="K429">
            <v>-8</v>
          </cell>
          <cell r="L429">
            <v>0</v>
          </cell>
          <cell r="M429">
            <v>0</v>
          </cell>
          <cell r="N429">
            <v>57511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-5209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</row>
        <row r="430">
          <cell r="G430">
            <v>-7.1163855493068695E-2</v>
          </cell>
          <cell r="H430">
            <v>2.1600007894448936E-3</v>
          </cell>
          <cell r="I430">
            <v>0.25536000002466608</v>
          </cell>
          <cell r="J430">
            <v>0</v>
          </cell>
          <cell r="K430">
            <v>0</v>
          </cell>
          <cell r="L430">
            <v>-0.89999999850988388</v>
          </cell>
          <cell r="M430">
            <v>0</v>
          </cell>
          <cell r="N430">
            <v>-0.19999999925494194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-5580123.2936318256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-0.3659999999217689</v>
          </cell>
          <cell r="AA430">
            <v>0</v>
          </cell>
          <cell r="AB430">
            <v>0</v>
          </cell>
          <cell r="AC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-2023.0364784621233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1284.2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</row>
        <row r="435">
          <cell r="F435" t="str">
            <v>Total types</v>
          </cell>
          <cell r="G435">
            <v>3545</v>
          </cell>
          <cell r="H435">
            <v>15185</v>
          </cell>
          <cell r="I435">
            <v>286</v>
          </cell>
          <cell r="J435">
            <v>0</v>
          </cell>
          <cell r="K435">
            <v>370</v>
          </cell>
          <cell r="L435">
            <v>2006</v>
          </cell>
          <cell r="M435">
            <v>0</v>
          </cell>
          <cell r="N435">
            <v>0</v>
          </cell>
          <cell r="O435">
            <v>0</v>
          </cell>
          <cell r="P435">
            <v>710</v>
          </cell>
          <cell r="Q435">
            <v>0</v>
          </cell>
          <cell r="R435">
            <v>61</v>
          </cell>
          <cell r="S435">
            <v>0</v>
          </cell>
          <cell r="T435">
            <v>0</v>
          </cell>
          <cell r="U435">
            <v>0</v>
          </cell>
          <cell r="V435">
            <v>390</v>
          </cell>
          <cell r="W435">
            <v>432</v>
          </cell>
          <cell r="X435">
            <v>691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</row>
        <row r="436">
          <cell r="F436" t="str">
            <v>Permanent Staff</v>
          </cell>
          <cell r="G436">
            <v>3246</v>
          </cell>
          <cell r="H436">
            <v>13798</v>
          </cell>
          <cell r="I436">
            <v>286</v>
          </cell>
          <cell r="J436">
            <v>0</v>
          </cell>
          <cell r="K436">
            <v>358</v>
          </cell>
          <cell r="L436">
            <v>1948</v>
          </cell>
          <cell r="M436">
            <v>0</v>
          </cell>
          <cell r="N436">
            <v>0</v>
          </cell>
          <cell r="O436">
            <v>0</v>
          </cell>
          <cell r="P436">
            <v>705</v>
          </cell>
          <cell r="Q436">
            <v>0</v>
          </cell>
          <cell r="R436">
            <v>60</v>
          </cell>
          <cell r="S436">
            <v>0</v>
          </cell>
          <cell r="T436">
            <v>0</v>
          </cell>
          <cell r="U436">
            <v>0</v>
          </cell>
          <cell r="V436">
            <v>375</v>
          </cell>
          <cell r="W436">
            <v>432</v>
          </cell>
          <cell r="X436">
            <v>679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</row>
        <row r="437">
          <cell r="F437" t="str">
            <v>6300</v>
          </cell>
          <cell r="G437">
            <v>3220</v>
          </cell>
          <cell r="H437">
            <v>13788</v>
          </cell>
          <cell r="I437">
            <v>280</v>
          </cell>
          <cell r="J437">
            <v>0</v>
          </cell>
          <cell r="K437">
            <v>358</v>
          </cell>
          <cell r="L437">
            <v>1948</v>
          </cell>
          <cell r="M437" t="str">
            <v>0</v>
          </cell>
          <cell r="N437">
            <v>0</v>
          </cell>
          <cell r="O437" t="str">
            <v>0</v>
          </cell>
          <cell r="P437">
            <v>682</v>
          </cell>
          <cell r="Q437" t="str">
            <v>0</v>
          </cell>
          <cell r="R437">
            <v>60</v>
          </cell>
          <cell r="S437" t="str">
            <v>0</v>
          </cell>
          <cell r="T437" t="str">
            <v>0</v>
          </cell>
          <cell r="U437" t="str">
            <v>0</v>
          </cell>
          <cell r="V437">
            <v>373</v>
          </cell>
          <cell r="W437">
            <v>432</v>
          </cell>
          <cell r="X437">
            <v>679</v>
          </cell>
          <cell r="Y437" t="str">
            <v>0</v>
          </cell>
          <cell r="Z437" t="str">
            <v>0</v>
          </cell>
        </row>
        <row r="438">
          <cell r="F438" t="str">
            <v>6305</v>
          </cell>
          <cell r="G438">
            <v>26</v>
          </cell>
          <cell r="H438">
            <v>10</v>
          </cell>
          <cell r="I438">
            <v>6</v>
          </cell>
          <cell r="J438">
            <v>0</v>
          </cell>
          <cell r="K438">
            <v>0</v>
          </cell>
          <cell r="L438">
            <v>0</v>
          </cell>
          <cell r="M438" t="str">
            <v>0</v>
          </cell>
          <cell r="N438">
            <v>0</v>
          </cell>
          <cell r="O438" t="str">
            <v>0</v>
          </cell>
          <cell r="P438">
            <v>23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>
            <v>2</v>
          </cell>
          <cell r="W438" t="str">
            <v>0</v>
          </cell>
          <cell r="X438" t="str">
            <v>0</v>
          </cell>
          <cell r="Y438" t="str">
            <v>0</v>
          </cell>
          <cell r="Z438" t="str">
            <v>0</v>
          </cell>
        </row>
        <row r="439">
          <cell r="F439" t="str">
            <v>Contract Staff</v>
          </cell>
          <cell r="G439">
            <v>103</v>
          </cell>
          <cell r="H439">
            <v>805</v>
          </cell>
          <cell r="I439">
            <v>0</v>
          </cell>
          <cell r="J439">
            <v>0</v>
          </cell>
          <cell r="K439">
            <v>12</v>
          </cell>
          <cell r="L439">
            <v>3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1</v>
          </cell>
          <cell r="S439">
            <v>0</v>
          </cell>
          <cell r="T439">
            <v>0</v>
          </cell>
          <cell r="U439">
            <v>0</v>
          </cell>
          <cell r="V439">
            <v>12</v>
          </cell>
          <cell r="W439">
            <v>0</v>
          </cell>
          <cell r="X439">
            <v>12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</row>
        <row r="440">
          <cell r="F440" t="str">
            <v>6310</v>
          </cell>
          <cell r="G440">
            <v>101</v>
          </cell>
          <cell r="H440">
            <v>49</v>
          </cell>
          <cell r="I440">
            <v>0</v>
          </cell>
          <cell r="J440">
            <v>0</v>
          </cell>
          <cell r="K440">
            <v>12</v>
          </cell>
          <cell r="L440">
            <v>0</v>
          </cell>
          <cell r="M440" t="str">
            <v>0</v>
          </cell>
          <cell r="N440">
            <v>0</v>
          </cell>
          <cell r="O440" t="str">
            <v>0</v>
          </cell>
          <cell r="P440">
            <v>0</v>
          </cell>
          <cell r="Q440" t="str">
            <v>0</v>
          </cell>
          <cell r="R440">
            <v>1</v>
          </cell>
          <cell r="S440" t="str">
            <v>0</v>
          </cell>
          <cell r="T440" t="str">
            <v>0</v>
          </cell>
          <cell r="U440" t="str">
            <v>0</v>
          </cell>
          <cell r="V440">
            <v>12</v>
          </cell>
          <cell r="W440" t="str">
            <v>0</v>
          </cell>
          <cell r="X440">
            <v>12</v>
          </cell>
          <cell r="Y440" t="str">
            <v>0</v>
          </cell>
          <cell r="Z440" t="str">
            <v>0</v>
          </cell>
        </row>
        <row r="441">
          <cell r="F441" t="str">
            <v>6315</v>
          </cell>
          <cell r="G441">
            <v>2</v>
          </cell>
          <cell r="H441">
            <v>188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 t="str">
            <v>0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 t="str">
            <v>0</v>
          </cell>
          <cell r="W441" t="str">
            <v>0</v>
          </cell>
          <cell r="X441" t="str">
            <v>0</v>
          </cell>
          <cell r="Y441" t="str">
            <v>0</v>
          </cell>
          <cell r="Z441" t="str">
            <v>0</v>
          </cell>
        </row>
        <row r="442">
          <cell r="F442" t="str">
            <v>6320</v>
          </cell>
          <cell r="G442">
            <v>0</v>
          </cell>
          <cell r="H442">
            <v>568</v>
          </cell>
          <cell r="I442">
            <v>0</v>
          </cell>
          <cell r="J442">
            <v>0</v>
          </cell>
          <cell r="K442">
            <v>0</v>
          </cell>
          <cell r="L442">
            <v>3</v>
          </cell>
          <cell r="M442" t="str">
            <v>0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 t="str">
            <v>0</v>
          </cell>
          <cell r="X442" t="str">
            <v>0</v>
          </cell>
          <cell r="Y442" t="str">
            <v>0</v>
          </cell>
          <cell r="Z442" t="str">
            <v>0</v>
          </cell>
        </row>
        <row r="443">
          <cell r="F443" t="str">
            <v>Agency</v>
          </cell>
          <cell r="G443">
            <v>185</v>
          </cell>
          <cell r="H443">
            <v>582</v>
          </cell>
          <cell r="I443">
            <v>0</v>
          </cell>
          <cell r="J443">
            <v>0</v>
          </cell>
          <cell r="K443">
            <v>0</v>
          </cell>
          <cell r="L443">
            <v>15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3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</row>
        <row r="444">
          <cell r="F444" t="str">
            <v>6322</v>
          </cell>
          <cell r="G444">
            <v>185</v>
          </cell>
          <cell r="H444">
            <v>204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 t="str">
            <v>0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 t="str">
            <v>0</v>
          </cell>
          <cell r="X444" t="str">
            <v>0</v>
          </cell>
          <cell r="Y444" t="str">
            <v>0</v>
          </cell>
          <cell r="Z444" t="str">
            <v>0</v>
          </cell>
        </row>
        <row r="445">
          <cell r="F445" t="str">
            <v>6325</v>
          </cell>
          <cell r="G445">
            <v>0</v>
          </cell>
          <cell r="H445">
            <v>378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 t="str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 t="str">
            <v>0</v>
          </cell>
          <cell r="X445" t="str">
            <v>0</v>
          </cell>
          <cell r="Y445" t="str">
            <v>0</v>
          </cell>
          <cell r="Z445" t="str">
            <v>0</v>
          </cell>
        </row>
        <row r="446">
          <cell r="F446" t="str">
            <v>6330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15</v>
          </cell>
          <cell r="M446" t="str">
            <v>0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>
            <v>3</v>
          </cell>
          <cell r="W446" t="str">
            <v>0</v>
          </cell>
          <cell r="X446" t="str">
            <v>0</v>
          </cell>
          <cell r="Y446" t="str">
            <v>0</v>
          </cell>
          <cell r="Z446" t="str">
            <v>0</v>
          </cell>
        </row>
        <row r="447">
          <cell r="F447" t="str">
            <v>6335</v>
          </cell>
          <cell r="G447">
            <v>5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20</v>
          </cell>
          <cell r="M447" t="str">
            <v>0</v>
          </cell>
          <cell r="N447">
            <v>0</v>
          </cell>
          <cell r="O447" t="str">
            <v>0</v>
          </cell>
          <cell r="P447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 t="str">
            <v>0</v>
          </cell>
          <cell r="W447" t="str">
            <v>0</v>
          </cell>
          <cell r="X447" t="str">
            <v>0</v>
          </cell>
          <cell r="Y447" t="str">
            <v>0</v>
          </cell>
          <cell r="Z447" t="str">
            <v>0</v>
          </cell>
        </row>
        <row r="448">
          <cell r="F448" t="str">
            <v>6340</v>
          </cell>
          <cell r="G448">
            <v>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20</v>
          </cell>
          <cell r="M448" t="str">
            <v>0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 t="str">
            <v>0</v>
          </cell>
          <cell r="X448" t="str">
            <v>0</v>
          </cell>
          <cell r="Y448" t="str">
            <v>0</v>
          </cell>
          <cell r="Z448" t="str">
            <v>0</v>
          </cell>
        </row>
        <row r="452">
          <cell r="F452" t="str">
            <v>Total Gender</v>
          </cell>
          <cell r="G452">
            <v>3545</v>
          </cell>
          <cell r="H452">
            <v>14854</v>
          </cell>
          <cell r="I452">
            <v>286</v>
          </cell>
          <cell r="J452">
            <v>0</v>
          </cell>
          <cell r="K452">
            <v>370</v>
          </cell>
          <cell r="L452">
            <v>2006</v>
          </cell>
          <cell r="M452">
            <v>0</v>
          </cell>
          <cell r="N452">
            <v>0</v>
          </cell>
          <cell r="O452">
            <v>0</v>
          </cell>
          <cell r="P452">
            <v>710</v>
          </cell>
          <cell r="Q452">
            <v>0</v>
          </cell>
          <cell r="R452">
            <v>60</v>
          </cell>
          <cell r="S452">
            <v>0</v>
          </cell>
          <cell r="T452">
            <v>0</v>
          </cell>
          <cell r="U452">
            <v>0</v>
          </cell>
          <cell r="V452">
            <v>390</v>
          </cell>
          <cell r="W452">
            <v>432</v>
          </cell>
          <cell r="X452">
            <v>691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</row>
        <row r="453">
          <cell r="F453" t="str">
            <v>6345</v>
          </cell>
          <cell r="G453">
            <v>1588</v>
          </cell>
          <cell r="H453">
            <v>4507</v>
          </cell>
          <cell r="I453">
            <v>192</v>
          </cell>
          <cell r="J453">
            <v>0</v>
          </cell>
          <cell r="K453">
            <v>102</v>
          </cell>
          <cell r="L453">
            <v>702</v>
          </cell>
          <cell r="M453" t="str">
            <v>0</v>
          </cell>
          <cell r="N453">
            <v>0</v>
          </cell>
          <cell r="O453" t="str">
            <v>0</v>
          </cell>
          <cell r="P453">
            <v>384</v>
          </cell>
          <cell r="Q453" t="str">
            <v>0</v>
          </cell>
          <cell r="R453">
            <v>23</v>
          </cell>
          <cell r="S453" t="str">
            <v>0</v>
          </cell>
          <cell r="T453" t="str">
            <v>0</v>
          </cell>
          <cell r="U453" t="str">
            <v>0</v>
          </cell>
          <cell r="V453">
            <v>109</v>
          </cell>
          <cell r="W453">
            <v>151</v>
          </cell>
          <cell r="X453">
            <v>265</v>
          </cell>
          <cell r="Y453" t="str">
            <v>0</v>
          </cell>
          <cell r="Z453" t="str">
            <v>0</v>
          </cell>
        </row>
        <row r="454">
          <cell r="F454" t="str">
            <v>6350</v>
          </cell>
          <cell r="G454">
            <v>1953</v>
          </cell>
          <cell r="H454">
            <v>10340</v>
          </cell>
          <cell r="I454">
            <v>94</v>
          </cell>
          <cell r="J454">
            <v>0</v>
          </cell>
          <cell r="K454">
            <v>268</v>
          </cell>
          <cell r="L454">
            <v>1304</v>
          </cell>
          <cell r="M454" t="str">
            <v>0</v>
          </cell>
          <cell r="N454">
            <v>0</v>
          </cell>
          <cell r="O454" t="str">
            <v>0</v>
          </cell>
          <cell r="P454">
            <v>326</v>
          </cell>
          <cell r="Q454" t="str">
            <v>0</v>
          </cell>
          <cell r="R454">
            <v>37</v>
          </cell>
          <cell r="S454" t="str">
            <v>0</v>
          </cell>
          <cell r="T454" t="str">
            <v>0</v>
          </cell>
          <cell r="U454" t="str">
            <v>0</v>
          </cell>
          <cell r="V454">
            <v>281</v>
          </cell>
          <cell r="W454">
            <v>281</v>
          </cell>
          <cell r="X454">
            <v>426</v>
          </cell>
          <cell r="Y454" t="str">
            <v>0</v>
          </cell>
          <cell r="Z454" t="str">
            <v>0</v>
          </cell>
        </row>
        <row r="455">
          <cell r="F455" t="str">
            <v>6355</v>
          </cell>
          <cell r="G455">
            <v>4</v>
          </cell>
          <cell r="H455">
            <v>7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 t="str">
            <v>0</v>
          </cell>
          <cell r="X455" t="str">
            <v>0</v>
          </cell>
          <cell r="Y455" t="str">
            <v>0</v>
          </cell>
          <cell r="Z455" t="str">
            <v>0</v>
          </cell>
        </row>
        <row r="457">
          <cell r="F457" t="str">
            <v>Total Race</v>
          </cell>
          <cell r="G457">
            <v>3545</v>
          </cell>
          <cell r="H457">
            <v>15185</v>
          </cell>
          <cell r="I457">
            <v>286</v>
          </cell>
          <cell r="J457">
            <v>0</v>
          </cell>
          <cell r="K457">
            <v>370</v>
          </cell>
          <cell r="L457">
            <v>2006</v>
          </cell>
          <cell r="M457">
            <v>0</v>
          </cell>
          <cell r="N457">
            <v>0</v>
          </cell>
          <cell r="O457">
            <v>0</v>
          </cell>
          <cell r="P457">
            <v>710</v>
          </cell>
          <cell r="Q457">
            <v>0</v>
          </cell>
          <cell r="R457">
            <v>60</v>
          </cell>
          <cell r="S457">
            <v>0</v>
          </cell>
          <cell r="T457">
            <v>0</v>
          </cell>
          <cell r="U457">
            <v>0</v>
          </cell>
          <cell r="V457">
            <v>390</v>
          </cell>
          <cell r="W457">
            <v>432</v>
          </cell>
          <cell r="X457">
            <v>691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</row>
        <row r="458">
          <cell r="F458" t="str">
            <v>6360</v>
          </cell>
          <cell r="G458">
            <v>422</v>
          </cell>
          <cell r="H458">
            <v>1634</v>
          </cell>
          <cell r="I458">
            <v>2</v>
          </cell>
          <cell r="J458">
            <v>0</v>
          </cell>
          <cell r="K458">
            <v>8</v>
          </cell>
          <cell r="L458">
            <v>0</v>
          </cell>
          <cell r="M458">
            <v>0</v>
          </cell>
          <cell r="N458">
            <v>0</v>
          </cell>
          <cell r="O458" t="str">
            <v>0</v>
          </cell>
          <cell r="P458">
            <v>61</v>
          </cell>
          <cell r="Q458" t="str">
            <v>0</v>
          </cell>
          <cell r="R458">
            <v>4</v>
          </cell>
          <cell r="S458" t="str">
            <v>0</v>
          </cell>
          <cell r="T458" t="str">
            <v>0</v>
          </cell>
          <cell r="U458" t="str">
            <v>0</v>
          </cell>
          <cell r="V458">
            <v>29</v>
          </cell>
          <cell r="W458">
            <v>43</v>
          </cell>
          <cell r="X458">
            <v>88</v>
          </cell>
          <cell r="Y458" t="str">
            <v>0</v>
          </cell>
          <cell r="Z458" t="str">
            <v>0</v>
          </cell>
        </row>
        <row r="459">
          <cell r="F459" t="str">
            <v>6365</v>
          </cell>
          <cell r="G459">
            <v>816</v>
          </cell>
          <cell r="H459">
            <v>3926</v>
          </cell>
          <cell r="I459">
            <v>208</v>
          </cell>
          <cell r="J459">
            <v>0</v>
          </cell>
          <cell r="K459">
            <v>39</v>
          </cell>
          <cell r="L459">
            <v>390</v>
          </cell>
          <cell r="M459">
            <v>0</v>
          </cell>
          <cell r="N459">
            <v>0</v>
          </cell>
          <cell r="O459" t="str">
            <v>0</v>
          </cell>
          <cell r="P459">
            <v>146</v>
          </cell>
          <cell r="Q459" t="str">
            <v>0</v>
          </cell>
          <cell r="R459">
            <v>13</v>
          </cell>
          <cell r="S459" t="str">
            <v>0</v>
          </cell>
          <cell r="T459" t="str">
            <v>0</v>
          </cell>
          <cell r="U459" t="str">
            <v>0</v>
          </cell>
          <cell r="V459">
            <v>55</v>
          </cell>
          <cell r="W459">
            <v>43</v>
          </cell>
          <cell r="X459">
            <v>152</v>
          </cell>
          <cell r="Y459" t="str">
            <v>0</v>
          </cell>
          <cell r="Z459" t="str">
            <v>0</v>
          </cell>
        </row>
        <row r="460">
          <cell r="F460" t="str">
            <v>6370</v>
          </cell>
          <cell r="G460">
            <v>769</v>
          </cell>
          <cell r="H460">
            <v>3143</v>
          </cell>
          <cell r="I460">
            <v>11</v>
          </cell>
          <cell r="J460">
            <v>0</v>
          </cell>
          <cell r="K460">
            <v>34</v>
          </cell>
          <cell r="L460">
            <v>385</v>
          </cell>
          <cell r="M460">
            <v>0</v>
          </cell>
          <cell r="N460">
            <v>0</v>
          </cell>
          <cell r="O460" t="str">
            <v>0</v>
          </cell>
          <cell r="P460">
            <v>43</v>
          </cell>
          <cell r="Q460" t="str">
            <v>0</v>
          </cell>
          <cell r="R460">
            <v>5</v>
          </cell>
          <cell r="S460" t="str">
            <v>0</v>
          </cell>
          <cell r="T460" t="str">
            <v>0</v>
          </cell>
          <cell r="U460" t="str">
            <v>0</v>
          </cell>
          <cell r="V460">
            <v>63</v>
          </cell>
          <cell r="W460">
            <v>30</v>
          </cell>
          <cell r="X460">
            <v>153</v>
          </cell>
          <cell r="Y460" t="str">
            <v>0</v>
          </cell>
          <cell r="Z460" t="str">
            <v>0</v>
          </cell>
        </row>
        <row r="461">
          <cell r="F461" t="str">
            <v>6375</v>
          </cell>
          <cell r="G461">
            <v>1534</v>
          </cell>
          <cell r="H461">
            <v>6475</v>
          </cell>
          <cell r="I461">
            <v>65</v>
          </cell>
          <cell r="J461">
            <v>0</v>
          </cell>
          <cell r="K461">
            <v>289</v>
          </cell>
          <cell r="L461">
            <v>368</v>
          </cell>
          <cell r="M461">
            <v>0</v>
          </cell>
          <cell r="N461">
            <v>0</v>
          </cell>
          <cell r="O461" t="str">
            <v>0</v>
          </cell>
          <cell r="P461">
            <v>460</v>
          </cell>
          <cell r="Q461" t="str">
            <v>0</v>
          </cell>
          <cell r="R461">
            <v>38</v>
          </cell>
          <cell r="S461" t="str">
            <v>0</v>
          </cell>
          <cell r="T461" t="str">
            <v>0</v>
          </cell>
          <cell r="U461" t="str">
            <v>0</v>
          </cell>
          <cell r="V461">
            <v>243</v>
          </cell>
          <cell r="W461">
            <v>316</v>
          </cell>
          <cell r="X461">
            <v>298</v>
          </cell>
          <cell r="Y461" t="str">
            <v>0</v>
          </cell>
          <cell r="Z461" t="str">
            <v>0</v>
          </cell>
        </row>
        <row r="462">
          <cell r="F462" t="str">
            <v>6380</v>
          </cell>
          <cell r="G462">
            <v>4</v>
          </cell>
          <cell r="H462">
            <v>7</v>
          </cell>
          <cell r="I462">
            <v>0</v>
          </cell>
          <cell r="J462">
            <v>0</v>
          </cell>
          <cell r="K462">
            <v>0</v>
          </cell>
          <cell r="L462">
            <v>863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 t="str">
            <v>0</v>
          </cell>
          <cell r="X462" t="str">
            <v>0</v>
          </cell>
          <cell r="Y462" t="str">
            <v>0</v>
          </cell>
          <cell r="Z462" t="str">
            <v>0</v>
          </cell>
        </row>
        <row r="465">
          <cell r="F465" t="str">
            <v>6385</v>
          </cell>
          <cell r="G465">
            <v>2850</v>
          </cell>
          <cell r="H465">
            <v>15185</v>
          </cell>
          <cell r="I465">
            <v>286</v>
          </cell>
          <cell r="J465">
            <v>0</v>
          </cell>
          <cell r="K465">
            <v>370</v>
          </cell>
          <cell r="L465">
            <v>2008</v>
          </cell>
          <cell r="M465">
            <v>0</v>
          </cell>
          <cell r="N465">
            <v>0</v>
          </cell>
          <cell r="O465" t="str">
            <v>0</v>
          </cell>
          <cell r="P465">
            <v>660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 t="str">
            <v>0</v>
          </cell>
          <cell r="W465">
            <v>432</v>
          </cell>
          <cell r="X465">
            <v>691</v>
          </cell>
          <cell r="Y465" t="str">
            <v>0</v>
          </cell>
          <cell r="Z465" t="str">
            <v>0</v>
          </cell>
        </row>
        <row r="466">
          <cell r="F466" t="str">
            <v>6390</v>
          </cell>
          <cell r="G466">
            <v>663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15</v>
          </cell>
          <cell r="M466">
            <v>0</v>
          </cell>
          <cell r="N466">
            <v>0</v>
          </cell>
          <cell r="O466" t="str">
            <v>0</v>
          </cell>
          <cell r="P466">
            <v>55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 t="str">
            <v>0</v>
          </cell>
          <cell r="W466" t="str">
            <v>0</v>
          </cell>
          <cell r="X466">
            <v>177</v>
          </cell>
          <cell r="Y466" t="str">
            <v>0</v>
          </cell>
          <cell r="Z466" t="str">
            <v>0</v>
          </cell>
        </row>
        <row r="467">
          <cell r="F467" t="str">
            <v>6395</v>
          </cell>
          <cell r="G467">
            <v>-20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-16</v>
          </cell>
          <cell r="M467">
            <v>0</v>
          </cell>
          <cell r="N467">
            <v>0</v>
          </cell>
          <cell r="O467" t="str">
            <v>0</v>
          </cell>
          <cell r="P467">
            <v>-1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 t="str">
            <v>0</v>
          </cell>
          <cell r="W467" t="str">
            <v>0</v>
          </cell>
          <cell r="X467">
            <v>-177</v>
          </cell>
          <cell r="Y467" t="str">
            <v>0</v>
          </cell>
          <cell r="Z467" t="str">
            <v>0</v>
          </cell>
        </row>
        <row r="468">
          <cell r="F468" t="str">
            <v>6400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-1</v>
          </cell>
          <cell r="M468">
            <v>0</v>
          </cell>
          <cell r="N468">
            <v>0</v>
          </cell>
          <cell r="O468" t="str">
            <v>0</v>
          </cell>
          <cell r="P468">
            <v>-4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 t="str">
            <v>0</v>
          </cell>
          <cell r="X468" t="str">
            <v>0</v>
          </cell>
          <cell r="Y468" t="str">
            <v>0</v>
          </cell>
          <cell r="Z468" t="str">
            <v>0</v>
          </cell>
        </row>
        <row r="469">
          <cell r="F469" t="str">
            <v>Closing balance</v>
          </cell>
          <cell r="G469">
            <v>3493</v>
          </cell>
          <cell r="H469">
            <v>15185</v>
          </cell>
          <cell r="I469">
            <v>286</v>
          </cell>
          <cell r="J469">
            <v>0</v>
          </cell>
          <cell r="K469">
            <v>370</v>
          </cell>
          <cell r="L469">
            <v>2006</v>
          </cell>
          <cell r="M469">
            <v>0</v>
          </cell>
          <cell r="N469">
            <v>0</v>
          </cell>
          <cell r="O469">
            <v>0</v>
          </cell>
          <cell r="P469">
            <v>710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432</v>
          </cell>
          <cell r="X469">
            <v>691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</row>
      </sheetData>
      <sheetData sheetId="1" refreshError="1">
        <row r="9">
          <cell r="G9" t="str">
            <v>Y2002/2003</v>
          </cell>
          <cell r="H9" t="str">
            <v>Group</v>
          </cell>
        </row>
        <row r="10">
          <cell r="G10" t="str">
            <v>June Actual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</row>
        <row r="16">
          <cell r="F16" t="str">
            <v>Turn on Advances</v>
          </cell>
          <cell r="G16">
            <v>198854.38426457811</v>
          </cell>
          <cell r="H16">
            <v>567.67001686575327</v>
          </cell>
          <cell r="I16">
            <v>-197.50183756657535</v>
          </cell>
          <cell r="J16">
            <v>133064.29207066243</v>
          </cell>
          <cell r="K16">
            <v>0</v>
          </cell>
          <cell r="L16">
            <v>31937.768512475846</v>
          </cell>
          <cell r="M16">
            <v>48290.361470060627</v>
          </cell>
          <cell r="N16">
            <v>205721.81478857144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20181.720239935596</v>
          </cell>
          <cell r="U16">
            <v>0</v>
          </cell>
          <cell r="V16">
            <v>0</v>
          </cell>
          <cell r="W16">
            <v>14653</v>
          </cell>
          <cell r="X16">
            <v>0</v>
          </cell>
          <cell r="Y16">
            <v>0</v>
          </cell>
          <cell r="Z16">
            <v>9286.5439999999999</v>
          </cell>
          <cell r="AA16">
            <v>0</v>
          </cell>
          <cell r="AB16">
            <v>0</v>
          </cell>
          <cell r="AC16">
            <v>0</v>
          </cell>
        </row>
        <row r="17">
          <cell r="F17" t="str">
            <v>2000</v>
          </cell>
          <cell r="G17">
            <v>27221.081456202723</v>
          </cell>
          <cell r="H17">
            <v>-276.28955488767133</v>
          </cell>
          <cell r="I17">
            <v>5</v>
          </cell>
          <cell r="J17">
            <v>0</v>
          </cell>
          <cell r="K17">
            <v>0</v>
          </cell>
          <cell r="L17">
            <v>8152.0199329424668</v>
          </cell>
          <cell r="M17">
            <v>18653.676183987696</v>
          </cell>
          <cell r="N17">
            <v>0</v>
          </cell>
          <cell r="O17" t="str">
            <v>0</v>
          </cell>
          <cell r="P17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>
            <v>1404</v>
          </cell>
          <cell r="X17" t="str">
            <v>0</v>
          </cell>
          <cell r="Y17" t="str">
            <v>0</v>
          </cell>
          <cell r="Z17" t="str">
            <v>0</v>
          </cell>
        </row>
        <row r="18">
          <cell r="F18" t="str">
            <v>2005</v>
          </cell>
          <cell r="G18">
            <v>155.35484190684875</v>
          </cell>
          <cell r="H18">
            <v>0</v>
          </cell>
          <cell r="I18">
            <v>0</v>
          </cell>
          <cell r="J18">
            <v>37.072011731506848</v>
          </cell>
          <cell r="K18">
            <v>0</v>
          </cell>
          <cell r="L18">
            <v>470.87984225205469</v>
          </cell>
          <cell r="M18">
            <v>-1326.5248794301385</v>
          </cell>
          <cell r="N18">
            <v>0</v>
          </cell>
          <cell r="O18" t="str">
            <v>0</v>
          </cell>
          <cell r="P18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0</v>
          </cell>
          <cell r="W18">
            <v>-26</v>
          </cell>
          <cell r="X18" t="str">
            <v>0</v>
          </cell>
          <cell r="Y18" t="str">
            <v>0</v>
          </cell>
          <cell r="Z18" t="str">
            <v>0</v>
          </cell>
        </row>
        <row r="19">
          <cell r="F19" t="str">
            <v>2010</v>
          </cell>
          <cell r="G19">
            <v>18705.456288733159</v>
          </cell>
          <cell r="H19">
            <v>5.3339953369863027</v>
          </cell>
          <cell r="I19">
            <v>0</v>
          </cell>
          <cell r="J19">
            <v>7137.6959710027377</v>
          </cell>
          <cell r="K19">
            <v>0</v>
          </cell>
          <cell r="L19">
            <v>6923.0317927013712</v>
          </cell>
          <cell r="M19">
            <v>0</v>
          </cell>
          <cell r="N19">
            <v>0</v>
          </cell>
          <cell r="O19" t="str">
            <v>0</v>
          </cell>
          <cell r="P19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>
            <v>7</v>
          </cell>
          <cell r="X19" t="str">
            <v>0</v>
          </cell>
          <cell r="Y19" t="str">
            <v>0</v>
          </cell>
          <cell r="Z19" t="str">
            <v>0</v>
          </cell>
        </row>
        <row r="20">
          <cell r="F20" t="str">
            <v>2015</v>
          </cell>
          <cell r="G20">
            <v>139.17269637260276</v>
          </cell>
          <cell r="H20">
            <v>-6.0958099068493139</v>
          </cell>
          <cell r="I20">
            <v>0</v>
          </cell>
          <cell r="J20">
            <v>0</v>
          </cell>
          <cell r="K20">
            <v>0</v>
          </cell>
          <cell r="L20">
            <v>15.544420000000001</v>
          </cell>
          <cell r="M20">
            <v>0</v>
          </cell>
          <cell r="N20">
            <v>0</v>
          </cell>
          <cell r="O20" t="str">
            <v>0</v>
          </cell>
          <cell r="P20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0</v>
          </cell>
          <cell r="V20" t="str">
            <v>0</v>
          </cell>
          <cell r="W20" t="str">
            <v>0</v>
          </cell>
          <cell r="X20" t="str">
            <v>0</v>
          </cell>
          <cell r="Y20" t="str">
            <v>0</v>
          </cell>
          <cell r="Z20" t="str">
            <v>0</v>
          </cell>
        </row>
        <row r="21">
          <cell r="F21" t="str">
            <v>2020</v>
          </cell>
          <cell r="G21">
            <v>31495.362342301363</v>
          </cell>
          <cell r="H21">
            <v>0</v>
          </cell>
          <cell r="I21">
            <v>0</v>
          </cell>
          <cell r="J21">
            <v>375.87183505205536</v>
          </cell>
          <cell r="K21">
            <v>0</v>
          </cell>
          <cell r="L21">
            <v>145.66463999999999</v>
          </cell>
          <cell r="M21">
            <v>0</v>
          </cell>
          <cell r="N21">
            <v>0</v>
          </cell>
          <cell r="O21" t="str">
            <v>0</v>
          </cell>
          <cell r="P21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0</v>
          </cell>
          <cell r="U21" t="str">
            <v>0</v>
          </cell>
          <cell r="V21" t="str">
            <v>0</v>
          </cell>
          <cell r="W21" t="str">
            <v>0</v>
          </cell>
          <cell r="X21" t="str">
            <v>0</v>
          </cell>
          <cell r="Y21" t="str">
            <v>0</v>
          </cell>
          <cell r="Z21" t="str">
            <v>0</v>
          </cell>
        </row>
        <row r="22">
          <cell r="F22" t="str">
            <v>2025</v>
          </cell>
          <cell r="G22">
            <v>642.40678387397213</v>
          </cell>
          <cell r="H22">
            <v>10.909574427397265</v>
          </cell>
          <cell r="I22">
            <v>0</v>
          </cell>
          <cell r="J22">
            <v>0</v>
          </cell>
          <cell r="K22">
            <v>0</v>
          </cell>
          <cell r="L22">
            <v>-677.09858146849297</v>
          </cell>
          <cell r="M22">
            <v>0</v>
          </cell>
          <cell r="N22">
            <v>0</v>
          </cell>
          <cell r="O22" t="str">
            <v>0</v>
          </cell>
          <cell r="P22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0</v>
          </cell>
          <cell r="U22" t="str">
            <v>0</v>
          </cell>
          <cell r="V22" t="str">
            <v>0</v>
          </cell>
          <cell r="W22" t="str">
            <v>0</v>
          </cell>
          <cell r="X22" t="str">
            <v>0</v>
          </cell>
          <cell r="Y22" t="str">
            <v>0</v>
          </cell>
          <cell r="Z22" t="str">
            <v>0</v>
          </cell>
        </row>
        <row r="23">
          <cell r="F23" t="str">
            <v>2030</v>
          </cell>
          <cell r="G23">
            <v>118.41212067397259</v>
          </cell>
          <cell r="H23">
            <v>-4.588934794520548E-2</v>
          </cell>
          <cell r="I23">
            <v>0.1186129808219178</v>
          </cell>
          <cell r="J23">
            <v>90838.325966238321</v>
          </cell>
          <cell r="K23">
            <v>0</v>
          </cell>
          <cell r="L23">
            <v>5491.202501498532</v>
          </cell>
          <cell r="M23">
            <v>0</v>
          </cell>
          <cell r="N23">
            <v>0</v>
          </cell>
          <cell r="O23" t="str">
            <v>0</v>
          </cell>
          <cell r="P23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0</v>
          </cell>
          <cell r="U23" t="str">
            <v>0</v>
          </cell>
          <cell r="V23" t="str">
            <v>0</v>
          </cell>
          <cell r="W23" t="str">
            <v>0</v>
          </cell>
          <cell r="X23" t="str">
            <v>0</v>
          </cell>
          <cell r="Y23" t="str">
            <v>0</v>
          </cell>
          <cell r="Z23" t="str">
            <v>0</v>
          </cell>
        </row>
        <row r="24">
          <cell r="F24" t="str">
            <v>2035</v>
          </cell>
          <cell r="G24">
            <v>0.3274729972602739</v>
          </cell>
          <cell r="H24">
            <v>0</v>
          </cell>
          <cell r="I24">
            <v>0</v>
          </cell>
          <cell r="J24">
            <v>26695.486433778078</v>
          </cell>
          <cell r="K24">
            <v>0</v>
          </cell>
          <cell r="L24">
            <v>3032.7189599671233</v>
          </cell>
          <cell r="M24">
            <v>0</v>
          </cell>
          <cell r="N24">
            <v>0</v>
          </cell>
          <cell r="O24" t="str">
            <v>0</v>
          </cell>
          <cell r="P24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0</v>
          </cell>
          <cell r="U24" t="str">
            <v>0</v>
          </cell>
          <cell r="V24" t="str">
            <v>0</v>
          </cell>
          <cell r="W24" t="str">
            <v>0</v>
          </cell>
          <cell r="X24" t="str">
            <v>0</v>
          </cell>
          <cell r="Y24" t="str">
            <v>0</v>
          </cell>
          <cell r="Z24" t="str">
            <v>0</v>
          </cell>
        </row>
        <row r="25">
          <cell r="F25" t="str">
            <v>2040</v>
          </cell>
          <cell r="G25">
            <v>112310.20638730418</v>
          </cell>
          <cell r="H25">
            <v>-13.110211150684933</v>
          </cell>
          <cell r="I25">
            <v>0</v>
          </cell>
          <cell r="J25">
            <v>0</v>
          </cell>
          <cell r="K25">
            <v>0</v>
          </cell>
          <cell r="L25">
            <v>4777.6098252164384</v>
          </cell>
          <cell r="M25">
            <v>2905.5597571937642</v>
          </cell>
          <cell r="N25">
            <v>0</v>
          </cell>
          <cell r="O25" t="str">
            <v>0</v>
          </cell>
          <cell r="P25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0</v>
          </cell>
          <cell r="U25" t="str">
            <v>0</v>
          </cell>
          <cell r="V25" t="str">
            <v>0</v>
          </cell>
          <cell r="W25">
            <v>10969</v>
          </cell>
          <cell r="X25" t="str">
            <v>0</v>
          </cell>
          <cell r="Y25" t="str">
            <v>0</v>
          </cell>
          <cell r="Z25">
            <v>9286.5439999999999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847</v>
          </cell>
          <cell r="M26">
            <v>6003.3905524306838</v>
          </cell>
          <cell r="N26">
            <v>0</v>
          </cell>
          <cell r="O26" t="str">
            <v>0</v>
          </cell>
          <cell r="P26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0</v>
          </cell>
          <cell r="U26" t="str">
            <v>0</v>
          </cell>
          <cell r="V26" t="str">
            <v>0</v>
          </cell>
          <cell r="W26">
            <v>1506</v>
          </cell>
          <cell r="X26" t="str">
            <v>0</v>
          </cell>
          <cell r="Y26" t="str">
            <v>0</v>
          </cell>
          <cell r="Z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-129.29244115068494</v>
          </cell>
          <cell r="M27">
            <v>0</v>
          </cell>
          <cell r="N27">
            <v>-82</v>
          </cell>
          <cell r="O27" t="str">
            <v>0</v>
          </cell>
          <cell r="P27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>
            <v>4056.6696688667416</v>
          </cell>
          <cell r="U27" t="str">
            <v>0</v>
          </cell>
          <cell r="V27" t="str">
            <v>0</v>
          </cell>
          <cell r="W27" t="str">
            <v>0</v>
          </cell>
          <cell r="X27" t="str">
            <v>0</v>
          </cell>
          <cell r="Y27" t="str">
            <v>0</v>
          </cell>
          <cell r="Z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0</v>
          </cell>
          <cell r="P28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0</v>
          </cell>
          <cell r="U28" t="str">
            <v>0</v>
          </cell>
          <cell r="V28" t="str">
            <v>0</v>
          </cell>
          <cell r="W28" t="str">
            <v>0</v>
          </cell>
          <cell r="X28" t="str">
            <v>0</v>
          </cell>
          <cell r="Y28" t="str">
            <v>0</v>
          </cell>
          <cell r="Z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0</v>
          </cell>
          <cell r="P29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</row>
        <row r="30">
          <cell r="F30" t="str">
            <v>2065</v>
          </cell>
          <cell r="G30">
            <v>8066.6038742120536</v>
          </cell>
          <cell r="H30">
            <v>846.96791239452045</v>
          </cell>
          <cell r="I30">
            <v>-202.62045054739727</v>
          </cell>
          <cell r="J30">
            <v>7979.8398528597354</v>
          </cell>
          <cell r="K30">
            <v>0</v>
          </cell>
          <cell r="L30">
            <v>2888.4876205170403</v>
          </cell>
          <cell r="M30">
            <v>22054.259855878616</v>
          </cell>
          <cell r="N30">
            <v>199516.91936</v>
          </cell>
          <cell r="O30" t="str">
            <v>0</v>
          </cell>
          <cell r="P30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>
            <v>16125.050571068856</v>
          </cell>
          <cell r="U30" t="str">
            <v>0</v>
          </cell>
          <cell r="V30" t="str">
            <v>0</v>
          </cell>
          <cell r="W30">
            <v>793</v>
          </cell>
          <cell r="X30" t="str">
            <v>0</v>
          </cell>
          <cell r="Y30" t="str">
            <v>0</v>
          </cell>
          <cell r="Z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6286.8954285714299</v>
          </cell>
          <cell r="O31" t="str">
            <v>0</v>
          </cell>
          <cell r="P31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</row>
        <row r="32">
          <cell r="F32" t="str">
            <v>Turn on Other Assets</v>
          </cell>
          <cell r="G32">
            <v>-4027.1521968295738</v>
          </cell>
          <cell r="H32">
            <v>-31242.109406708492</v>
          </cell>
          <cell r="I32">
            <v>-1603.8713806619185</v>
          </cell>
          <cell r="J32">
            <v>-4136.9403213533315</v>
          </cell>
          <cell r="K32">
            <v>0</v>
          </cell>
          <cell r="L32">
            <v>-7487.1555416377569</v>
          </cell>
          <cell r="M32">
            <v>20269.261956009359</v>
          </cell>
          <cell r="N32">
            <v>117474.08269999998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11429.700034574798</v>
          </cell>
          <cell r="U32">
            <v>0</v>
          </cell>
          <cell r="V32">
            <v>715</v>
          </cell>
          <cell r="W32">
            <v>-102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F33" t="str">
            <v>2100</v>
          </cell>
          <cell r="G33">
            <v>1.6627795446575346</v>
          </cell>
          <cell r="H33">
            <v>-18966.474723333697</v>
          </cell>
          <cell r="I33">
            <v>-0.20860235671232874</v>
          </cell>
          <cell r="J33">
            <v>-2.0097534246575339E-3</v>
          </cell>
          <cell r="K33">
            <v>0</v>
          </cell>
          <cell r="L33">
            <v>397.97154076712343</v>
          </cell>
          <cell r="M33" t="str">
            <v>0</v>
          </cell>
          <cell r="N33">
            <v>82894.501220000006</v>
          </cell>
          <cell r="O33" t="str">
            <v>0</v>
          </cell>
          <cell r="P33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>
            <v>-2.8176244365182086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-13429.1468</v>
          </cell>
          <cell r="M34" t="str">
            <v>0</v>
          </cell>
          <cell r="N34">
            <v>0</v>
          </cell>
          <cell r="O34" t="str">
            <v>0</v>
          </cell>
          <cell r="P34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</row>
        <row r="35">
          <cell r="F35" t="str">
            <v>2110</v>
          </cell>
          <cell r="G35">
            <v>-13.53289575780822</v>
          </cell>
          <cell r="H35">
            <v>-2.163831170958904</v>
          </cell>
          <cell r="I35">
            <v>0</v>
          </cell>
          <cell r="J35">
            <v>-100.49772</v>
          </cell>
          <cell r="K35">
            <v>0</v>
          </cell>
          <cell r="L35">
            <v>-1361.2626978356161</v>
          </cell>
          <cell r="M35" t="str">
            <v>0</v>
          </cell>
          <cell r="N35">
            <v>-497.52906000000002</v>
          </cell>
          <cell r="O35" t="str">
            <v>0</v>
          </cell>
          <cell r="P35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>
            <v>11058.305482676438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</row>
        <row r="36">
          <cell r="F36" t="str">
            <v>2115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>
            <v>0</v>
          </cell>
          <cell r="O36" t="str">
            <v>0</v>
          </cell>
          <cell r="P36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</row>
        <row r="37">
          <cell r="F37" t="str">
            <v>2120</v>
          </cell>
          <cell r="G37">
            <v>-3304.8457364728765</v>
          </cell>
          <cell r="H37">
            <v>-1186.8248649780819</v>
          </cell>
          <cell r="I37">
            <v>-95.70803544328767</v>
          </cell>
          <cell r="J37">
            <v>-1457.6833635747944</v>
          </cell>
          <cell r="K37">
            <v>0</v>
          </cell>
          <cell r="L37">
            <v>4433.9389519452052</v>
          </cell>
          <cell r="M37">
            <v>20269.261956009359</v>
          </cell>
          <cell r="N37">
            <v>-17199.980900000002</v>
          </cell>
          <cell r="O37" t="str">
            <v>0</v>
          </cell>
          <cell r="P37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>
            <v>-102</v>
          </cell>
          <cell r="X37" t="str">
            <v>0</v>
          </cell>
          <cell r="Y37" t="str">
            <v>0</v>
          </cell>
          <cell r="Z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>
            <v>0</v>
          </cell>
          <cell r="O38" t="str">
            <v>0</v>
          </cell>
          <cell r="P38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</row>
        <row r="39">
          <cell r="F39" t="str">
            <v>2130</v>
          </cell>
          <cell r="G39">
            <v>1799.7869347808221</v>
          </cell>
          <cell r="H39">
            <v>-69.040989727671231</v>
          </cell>
          <cell r="I39">
            <v>-3.0534786706849308</v>
          </cell>
          <cell r="J39">
            <v>1343.7227608816443</v>
          </cell>
          <cell r="K39">
            <v>0</v>
          </cell>
          <cell r="L39">
            <v>-580.03343178082196</v>
          </cell>
          <cell r="M39" t="str">
            <v>0</v>
          </cell>
          <cell r="N39">
            <v>11067.667629999996</v>
          </cell>
          <cell r="O39" t="str">
            <v>0</v>
          </cell>
          <cell r="P39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>
            <v>374.21217633487896</v>
          </cell>
          <cell r="U39" t="str">
            <v>0</v>
          </cell>
          <cell r="V39">
            <v>715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</row>
        <row r="40">
          <cell r="F40" t="str">
            <v>2135</v>
          </cell>
          <cell r="G40">
            <v>3.9899886948072165</v>
          </cell>
          <cell r="H40">
            <v>-0.56560490630136995</v>
          </cell>
          <cell r="I40">
            <v>0</v>
          </cell>
          <cell r="J40">
            <v>-1807.4484748996329</v>
          </cell>
          <cell r="K40">
            <v>0</v>
          </cell>
          <cell r="L40">
            <v>0</v>
          </cell>
          <cell r="M40" t="str">
            <v>0</v>
          </cell>
          <cell r="N40">
            <v>32356.006079999999</v>
          </cell>
          <cell r="O40" t="str">
            <v>0</v>
          </cell>
          <cell r="P40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</row>
        <row r="41">
          <cell r="F41" t="str">
            <v>2140</v>
          </cell>
          <cell r="G41">
            <v>-1.1923967556164385</v>
          </cell>
          <cell r="H41">
            <v>-9.443771049863015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>
            <v>6359</v>
          </cell>
          <cell r="O41" t="str">
            <v>0</v>
          </cell>
          <cell r="P41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>
            <v>0</v>
          </cell>
          <cell r="O42" t="str">
            <v>0</v>
          </cell>
          <cell r="P42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5089.0384920608758</v>
          </cell>
          <cell r="M43" t="str">
            <v>0</v>
          </cell>
          <cell r="N43">
            <v>0</v>
          </cell>
          <cell r="O43" t="str">
            <v>0</v>
          </cell>
          <cell r="P43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-1230.2259323293149</v>
          </cell>
          <cell r="K44">
            <v>0</v>
          </cell>
          <cell r="L44">
            <v>-94.528800000000004</v>
          </cell>
          <cell r="M44" t="str">
            <v>0</v>
          </cell>
          <cell r="N44">
            <v>-5.1559400000000002</v>
          </cell>
          <cell r="O44" t="str">
            <v>0</v>
          </cell>
          <cell r="P44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</row>
        <row r="45">
          <cell r="F45" t="str">
            <v>2160</v>
          </cell>
          <cell r="G45">
            <v>53.757096940273897</v>
          </cell>
          <cell r="H45">
            <v>0</v>
          </cell>
          <cell r="I45">
            <v>0</v>
          </cell>
          <cell r="J45">
            <v>-116.62706645095889</v>
          </cell>
          <cell r="K45">
            <v>0</v>
          </cell>
          <cell r="L45">
            <v>0</v>
          </cell>
          <cell r="M45" t="str">
            <v>0</v>
          </cell>
          <cell r="N45">
            <v>0</v>
          </cell>
          <cell r="O45" t="str">
            <v>0</v>
          </cell>
          <cell r="P45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</row>
        <row r="46">
          <cell r="F46" t="str">
            <v>2165</v>
          </cell>
          <cell r="G46">
            <v>-2060.768814662466</v>
          </cell>
          <cell r="H46">
            <v>-11007.595621541919</v>
          </cell>
          <cell r="I46">
            <v>-1504.9012641912336</v>
          </cell>
          <cell r="J46">
            <v>-768.17851522684941</v>
          </cell>
          <cell r="K46">
            <v>0</v>
          </cell>
          <cell r="L46">
            <v>-1548.3903167945205</v>
          </cell>
          <cell r="M46" t="str">
            <v>0</v>
          </cell>
          <cell r="N46">
            <v>2499.5736700000002</v>
          </cell>
          <cell r="O46" t="str">
            <v>0</v>
          </cell>
          <cell r="P46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</row>
        <row r="47">
          <cell r="F47" t="str">
            <v>2170</v>
          </cell>
          <cell r="G47">
            <v>-506.00915314136705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-394.74248</v>
          </cell>
          <cell r="M47" t="str">
            <v>0</v>
          </cell>
          <cell r="N47">
            <v>0</v>
          </cell>
          <cell r="O47" t="str">
            <v>0</v>
          </cell>
          <cell r="P47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>
            <v>0</v>
          </cell>
          <cell r="O48" t="str">
            <v>0</v>
          </cell>
          <cell r="P48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>
            <v>0</v>
          </cell>
          <cell r="O49" t="str">
            <v>0</v>
          </cell>
          <cell r="P49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>
            <v>0</v>
          </cell>
          <cell r="O50" t="str">
            <v>0</v>
          </cell>
          <cell r="P50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</row>
        <row r="51">
          <cell r="F51" t="str">
            <v>Turn on Assets</v>
          </cell>
          <cell r="G51">
            <v>194827.23206774853</v>
          </cell>
          <cell r="H51">
            <v>-30674.439389842741</v>
          </cell>
          <cell r="I51">
            <v>-1801.3732182284939</v>
          </cell>
          <cell r="J51">
            <v>128927.35174930909</v>
          </cell>
          <cell r="K51">
            <v>0</v>
          </cell>
          <cell r="L51">
            <v>24450.61297083809</v>
          </cell>
          <cell r="M51">
            <v>68559.623426069986</v>
          </cell>
          <cell r="N51">
            <v>323195.89748857141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31611.420274510394</v>
          </cell>
          <cell r="U51">
            <v>0</v>
          </cell>
          <cell r="V51">
            <v>715</v>
          </cell>
          <cell r="W51">
            <v>14551</v>
          </cell>
          <cell r="X51">
            <v>0</v>
          </cell>
          <cell r="Y51">
            <v>0</v>
          </cell>
          <cell r="Z51">
            <v>9286.5439999999999</v>
          </cell>
          <cell r="AA51">
            <v>0</v>
          </cell>
          <cell r="AB51">
            <v>0</v>
          </cell>
          <cell r="AC51">
            <v>0</v>
          </cell>
        </row>
        <row r="53">
          <cell r="F53" t="str">
            <v>Interest in Suspense (Charge)</v>
          </cell>
          <cell r="G53">
            <v>-12532.300140000007</v>
          </cell>
          <cell r="H53">
            <v>-46.066850000001409</v>
          </cell>
          <cell r="I53">
            <v>0</v>
          </cell>
          <cell r="J53">
            <v>-6163.7481800000005</v>
          </cell>
          <cell r="K53">
            <v>0</v>
          </cell>
          <cell r="L53">
            <v>344.62533999999999</v>
          </cell>
          <cell r="M53">
            <v>64905.052150000003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1669.1012860534345</v>
          </cell>
          <cell r="U53">
            <v>0</v>
          </cell>
          <cell r="V53">
            <v>0</v>
          </cell>
          <cell r="W53">
            <v>-376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5">
          <cell r="F55" t="str">
            <v>Turn on Assets after Interest in Suspense</v>
          </cell>
          <cell r="G55">
            <v>182294.93192774852</v>
          </cell>
          <cell r="H55">
            <v>-30720.506239842744</v>
          </cell>
          <cell r="I55">
            <v>-1801.3732182284939</v>
          </cell>
          <cell r="J55">
            <v>122763.6035693091</v>
          </cell>
          <cell r="K55">
            <v>0</v>
          </cell>
          <cell r="L55">
            <v>24795.238310838089</v>
          </cell>
          <cell r="M55">
            <v>133464.67557606997</v>
          </cell>
          <cell r="N55">
            <v>323195.89748857141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33280.52156056383</v>
          </cell>
          <cell r="U55">
            <v>0</v>
          </cell>
          <cell r="V55">
            <v>715</v>
          </cell>
          <cell r="W55">
            <v>14175</v>
          </cell>
          <cell r="X55">
            <v>0</v>
          </cell>
          <cell r="Y55">
            <v>0</v>
          </cell>
          <cell r="Z55">
            <v>9286.5439999999999</v>
          </cell>
          <cell r="AA55">
            <v>0</v>
          </cell>
          <cell r="AB55">
            <v>0</v>
          </cell>
          <cell r="AC55">
            <v>0</v>
          </cell>
        </row>
        <row r="60">
          <cell r="F60" t="str">
            <v>Turn on Deposits and Current Accounts</v>
          </cell>
          <cell r="G60">
            <v>163807.8539501605</v>
          </cell>
          <cell r="H60">
            <v>-155.35205074027397</v>
          </cell>
          <cell r="I60">
            <v>333</v>
          </cell>
          <cell r="J60">
            <v>-3329.2650277989042</v>
          </cell>
          <cell r="K60">
            <v>0</v>
          </cell>
          <cell r="L60">
            <v>21352.141332786647</v>
          </cell>
          <cell r="M60">
            <v>43165.657087427695</v>
          </cell>
          <cell r="N60">
            <v>-56283.33412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-15998.382710657348</v>
          </cell>
          <cell r="U60">
            <v>0</v>
          </cell>
          <cell r="V60">
            <v>0</v>
          </cell>
          <cell r="W60">
            <v>2216</v>
          </cell>
          <cell r="X60">
            <v>0</v>
          </cell>
          <cell r="Y60">
            <v>-14425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F61" t="str">
            <v>3000</v>
          </cell>
          <cell r="G61">
            <v>0</v>
          </cell>
          <cell r="H61">
            <v>0.16180524821917813</v>
          </cell>
          <cell r="I61">
            <v>0</v>
          </cell>
          <cell r="J61">
            <v>0</v>
          </cell>
          <cell r="K61">
            <v>0</v>
          </cell>
          <cell r="L61">
            <v>798.41013536986281</v>
          </cell>
          <cell r="M61">
            <v>5336.55488728</v>
          </cell>
          <cell r="N61">
            <v>0</v>
          </cell>
          <cell r="O61" t="str">
            <v>0</v>
          </cell>
          <cell r="P61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>
            <v>-563.62656024075193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</row>
        <row r="62">
          <cell r="F62" t="str">
            <v>3005</v>
          </cell>
          <cell r="G62">
            <v>90589.61450966353</v>
          </cell>
          <cell r="H62">
            <v>-31.173949475616439</v>
          </cell>
          <cell r="I62">
            <v>82</v>
          </cell>
          <cell r="J62">
            <v>-3318.4276</v>
          </cell>
          <cell r="K62">
            <v>0</v>
          </cell>
          <cell r="L62">
            <v>11048.95847269041</v>
          </cell>
          <cell r="M62">
            <v>5790.6055883725994</v>
          </cell>
          <cell r="N62">
            <v>3935.6658799999996</v>
          </cell>
          <cell r="O62" t="str">
            <v>0</v>
          </cell>
          <cell r="P62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>
            <v>-2559.3392829635823</v>
          </cell>
          <cell r="U62" t="str">
            <v>0</v>
          </cell>
          <cell r="V62" t="str">
            <v>0</v>
          </cell>
          <cell r="W62">
            <v>960</v>
          </cell>
          <cell r="X62" t="str">
            <v>0</v>
          </cell>
          <cell r="Y62">
            <v>-14425</v>
          </cell>
          <cell r="Z62" t="str">
            <v>0</v>
          </cell>
        </row>
        <row r="63">
          <cell r="F63" t="str">
            <v>3010</v>
          </cell>
          <cell r="G63">
            <v>964.09610626465815</v>
          </cell>
          <cell r="H63">
            <v>-1.9394120547945213E-3</v>
          </cell>
          <cell r="I63">
            <v>-2</v>
          </cell>
          <cell r="J63">
            <v>0</v>
          </cell>
          <cell r="K63">
            <v>0</v>
          </cell>
          <cell r="L63">
            <v>2828.4498542191777</v>
          </cell>
          <cell r="M63">
            <v>22004.899798491515</v>
          </cell>
          <cell r="N63">
            <v>0</v>
          </cell>
          <cell r="O63" t="str">
            <v>0</v>
          </cell>
          <cell r="P63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>
            <v>21</v>
          </cell>
          <cell r="X63" t="str">
            <v>0</v>
          </cell>
          <cell r="Y63" t="str">
            <v>0</v>
          </cell>
          <cell r="Z63" t="str">
            <v>0</v>
          </cell>
        </row>
        <row r="64">
          <cell r="F64" t="str">
            <v>3015</v>
          </cell>
          <cell r="G64">
            <v>10814.145588350684</v>
          </cell>
          <cell r="H64">
            <v>-3.4084147945205465E-2</v>
          </cell>
          <cell r="I64">
            <v>-1</v>
          </cell>
          <cell r="J64">
            <v>0</v>
          </cell>
          <cell r="K64">
            <v>0</v>
          </cell>
          <cell r="L64">
            <v>2643.9723793753428</v>
          </cell>
          <cell r="M64">
            <v>18.782403298630133</v>
          </cell>
          <cell r="N64">
            <v>0</v>
          </cell>
          <cell r="O64" t="str">
            <v>0</v>
          </cell>
          <cell r="P64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>
            <v>0</v>
          </cell>
          <cell r="U64" t="str">
            <v>0</v>
          </cell>
          <cell r="V64" t="str">
            <v>0</v>
          </cell>
          <cell r="W64">
            <v>18</v>
          </cell>
          <cell r="X64" t="str">
            <v>0</v>
          </cell>
          <cell r="Y64" t="str">
            <v>0</v>
          </cell>
          <cell r="Z64" t="str">
            <v>0</v>
          </cell>
        </row>
        <row r="65">
          <cell r="F65" t="str">
            <v>3020</v>
          </cell>
          <cell r="G65">
            <v>3488.911713096988</v>
          </cell>
          <cell r="H65">
            <v>0</v>
          </cell>
          <cell r="I65">
            <v>0</v>
          </cell>
          <cell r="J65">
            <v>1.2181031216439067</v>
          </cell>
          <cell r="K65">
            <v>0</v>
          </cell>
          <cell r="L65">
            <v>46.566719999999997</v>
          </cell>
          <cell r="M65">
            <v>0</v>
          </cell>
          <cell r="N65">
            <v>0</v>
          </cell>
          <cell r="O65" t="str">
            <v>0</v>
          </cell>
          <cell r="P65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</row>
        <row r="66">
          <cell r="F66" t="str">
            <v>3025</v>
          </cell>
          <cell r="G66">
            <v>22668.257338021915</v>
          </cell>
          <cell r="H66">
            <v>-3.4059287671232901E-3</v>
          </cell>
          <cell r="I66">
            <v>0</v>
          </cell>
          <cell r="J66">
            <v>0</v>
          </cell>
          <cell r="K66">
            <v>0</v>
          </cell>
          <cell r="L66">
            <v>76.325269999999989</v>
          </cell>
          <cell r="M66">
            <v>0</v>
          </cell>
          <cell r="N66">
            <v>0</v>
          </cell>
          <cell r="O66" t="str">
            <v>0</v>
          </cell>
          <cell r="P66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0</v>
          </cell>
          <cell r="V66" t="str">
            <v>0</v>
          </cell>
          <cell r="W66" t="str">
            <v>0</v>
          </cell>
          <cell r="X66" t="str">
            <v>0</v>
          </cell>
          <cell r="Y66" t="str">
            <v>0</v>
          </cell>
          <cell r="Z66" t="str">
            <v>0</v>
          </cell>
        </row>
        <row r="67">
          <cell r="F67" t="str">
            <v>3030</v>
          </cell>
          <cell r="G67">
            <v>9003.3607741309606</v>
          </cell>
          <cell r="H67">
            <v>2.1665141917808228E-2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0</v>
          </cell>
          <cell r="P67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0</v>
          </cell>
          <cell r="V67" t="str">
            <v>0</v>
          </cell>
          <cell r="W67">
            <v>106</v>
          </cell>
          <cell r="X67" t="str">
            <v>0</v>
          </cell>
          <cell r="Y67" t="str">
            <v>0</v>
          </cell>
          <cell r="Z67" t="str">
            <v>0</v>
          </cell>
        </row>
        <row r="68">
          <cell r="F68" t="str">
            <v>3035</v>
          </cell>
          <cell r="G68">
            <v>13563.852869834524</v>
          </cell>
          <cell r="H68">
            <v>-91.646884414246571</v>
          </cell>
          <cell r="I68">
            <v>18</v>
          </cell>
          <cell r="J68">
            <v>116.43439050958898</v>
          </cell>
          <cell r="K68">
            <v>0</v>
          </cell>
          <cell r="L68">
            <v>2211.3500124931506</v>
          </cell>
          <cell r="M68">
            <v>1993.7922603068471</v>
          </cell>
          <cell r="N68">
            <v>0</v>
          </cell>
          <cell r="O68" t="str">
            <v>0</v>
          </cell>
          <cell r="P68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0</v>
          </cell>
          <cell r="V68" t="str">
            <v>0</v>
          </cell>
          <cell r="W68">
            <v>1150</v>
          </cell>
          <cell r="X68" t="str">
            <v>0</v>
          </cell>
          <cell r="Y68" t="str">
            <v>0</v>
          </cell>
          <cell r="Z68" t="str">
            <v>0</v>
          </cell>
        </row>
        <row r="69">
          <cell r="F69" t="str">
            <v>3040</v>
          </cell>
          <cell r="G69">
            <v>8184.6325698712344</v>
          </cell>
          <cell r="H69">
            <v>-43.360668354520548</v>
          </cell>
          <cell r="I69">
            <v>62</v>
          </cell>
          <cell r="J69">
            <v>-2.6980660602739697</v>
          </cell>
          <cell r="K69">
            <v>0</v>
          </cell>
          <cell r="L69">
            <v>2006.1372109608417</v>
          </cell>
          <cell r="M69">
            <v>6547.1189399922987</v>
          </cell>
          <cell r="N69">
            <v>0</v>
          </cell>
          <cell r="O69" t="str">
            <v>0</v>
          </cell>
          <cell r="P69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>
            <v>-9453.2460417148795</v>
          </cell>
          <cell r="U69" t="str">
            <v>0</v>
          </cell>
          <cell r="V69" t="str">
            <v>0</v>
          </cell>
          <cell r="W69">
            <v>-65</v>
          </cell>
          <cell r="X69" t="str">
            <v>0</v>
          </cell>
          <cell r="Y69" t="str">
            <v>0</v>
          </cell>
          <cell r="Z69" t="str">
            <v>0</v>
          </cell>
        </row>
        <row r="70">
          <cell r="F70" t="str">
            <v>3045</v>
          </cell>
          <cell r="G70">
            <v>4530.9824809260372</v>
          </cell>
          <cell r="H70">
            <v>15.281603698630139</v>
          </cell>
          <cell r="I70">
            <v>34</v>
          </cell>
          <cell r="J70">
            <v>-386.02528000000001</v>
          </cell>
          <cell r="K70">
            <v>0</v>
          </cell>
          <cell r="L70">
            <v>669.86218767785977</v>
          </cell>
          <cell r="M70">
            <v>0</v>
          </cell>
          <cell r="N70">
            <v>0</v>
          </cell>
          <cell r="O70" t="str">
            <v>0</v>
          </cell>
          <cell r="P70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0</v>
          </cell>
          <cell r="V70" t="str">
            <v>0</v>
          </cell>
          <cell r="W70">
            <v>26</v>
          </cell>
          <cell r="X70" t="str">
            <v>0</v>
          </cell>
          <cell r="Y70" t="str">
            <v>0</v>
          </cell>
          <cell r="Z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539.62846456274622</v>
          </cell>
          <cell r="N71">
            <v>0</v>
          </cell>
          <cell r="O71" t="str">
            <v>0</v>
          </cell>
          <cell r="P71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0</v>
          </cell>
          <cell r="V71" t="str">
            <v>0</v>
          </cell>
          <cell r="W71" t="str">
            <v>0</v>
          </cell>
          <cell r="X71" t="str">
            <v>0</v>
          </cell>
          <cell r="Y71" t="str">
            <v>0</v>
          </cell>
          <cell r="Z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0</v>
          </cell>
          <cell r="P72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0</v>
          </cell>
          <cell r="V72" t="str">
            <v>0</v>
          </cell>
          <cell r="W72" t="str">
            <v>0</v>
          </cell>
          <cell r="X72" t="str">
            <v>0</v>
          </cell>
          <cell r="Y72" t="str">
            <v>0</v>
          </cell>
          <cell r="Z72" t="str">
            <v>0</v>
          </cell>
        </row>
        <row r="73">
          <cell r="F73" t="str">
            <v>3060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0</v>
          </cell>
          <cell r="P73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</row>
        <row r="74">
          <cell r="F74" t="str">
            <v>3065</v>
          </cell>
          <cell r="G74">
            <v>0</v>
          </cell>
          <cell r="H74">
            <v>-4.5961930958904107</v>
          </cell>
          <cell r="I74">
            <v>140</v>
          </cell>
          <cell r="J74">
            <v>260.23342463013699</v>
          </cell>
          <cell r="K74">
            <v>0</v>
          </cell>
          <cell r="L74">
            <v>-977.89090999999996</v>
          </cell>
          <cell r="M74">
            <v>934.27474512306821</v>
          </cell>
          <cell r="N74">
            <v>-60219</v>
          </cell>
          <cell r="O74" t="str">
            <v>0</v>
          </cell>
          <cell r="P74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>
            <v>-3422.1708257381342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</row>
        <row r="75">
          <cell r="F75" t="str">
            <v>Turn on Other Liabilities</v>
          </cell>
          <cell r="G75">
            <v>-20181.742132250991</v>
          </cell>
          <cell r="H75">
            <v>7291.2893870646594</v>
          </cell>
          <cell r="I75">
            <v>257.21235949643835</v>
          </cell>
          <cell r="J75">
            <v>7782.8249493665771</v>
          </cell>
          <cell r="K75">
            <v>0</v>
          </cell>
          <cell r="L75">
            <v>10546.438971917807</v>
          </cell>
          <cell r="M75">
            <v>6588.6268136135268</v>
          </cell>
          <cell r="N75">
            <v>-52671.971699999995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-1072.0627753018643</v>
          </cell>
          <cell r="U75">
            <v>0</v>
          </cell>
          <cell r="V75">
            <v>-11</v>
          </cell>
          <cell r="W75">
            <v>1</v>
          </cell>
          <cell r="X75">
            <v>0</v>
          </cell>
          <cell r="Y75">
            <v>0</v>
          </cell>
          <cell r="Z75">
            <v>-6717.683</v>
          </cell>
          <cell r="AA75">
            <v>0</v>
          </cell>
          <cell r="AB75">
            <v>0</v>
          </cell>
          <cell r="AC75">
            <v>0</v>
          </cell>
        </row>
        <row r="76">
          <cell r="F76" t="str">
            <v>3100</v>
          </cell>
          <cell r="G76">
            <v>3836.0120954432564</v>
          </cell>
          <cell r="H76">
            <v>7472.3303870646596</v>
          </cell>
          <cell r="I76">
            <v>258.21235949643835</v>
          </cell>
          <cell r="J76">
            <v>2071.9725432394521</v>
          </cell>
          <cell r="K76">
            <v>0</v>
          </cell>
          <cell r="L76">
            <v>1773.9589169863013</v>
          </cell>
          <cell r="M76">
            <v>6588.6268136135268</v>
          </cell>
          <cell r="N76">
            <v>-2457.070290000001</v>
          </cell>
          <cell r="O76" t="str">
            <v>0</v>
          </cell>
          <cell r="P76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>
            <v>1</v>
          </cell>
          <cell r="X76" t="str">
            <v>0</v>
          </cell>
          <cell r="Y76" t="str">
            <v>0</v>
          </cell>
          <cell r="Z76" t="str">
            <v>0</v>
          </cell>
        </row>
        <row r="77">
          <cell r="F77" t="str">
            <v>3105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>
            <v>0</v>
          </cell>
          <cell r="O77" t="str">
            <v>0</v>
          </cell>
          <cell r="P77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220.08431257534247</v>
          </cell>
          <cell r="M78" t="str">
            <v>0</v>
          </cell>
          <cell r="N78">
            <v>2680.4398200000005</v>
          </cell>
          <cell r="O78" t="str">
            <v>0</v>
          </cell>
          <cell r="P78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</row>
        <row r="79">
          <cell r="F79" t="str">
            <v>3115</v>
          </cell>
          <cell r="G79">
            <v>5.8644604931506847E-2</v>
          </cell>
          <cell r="H79">
            <v>0</v>
          </cell>
          <cell r="I79">
            <v>0</v>
          </cell>
          <cell r="J79">
            <v>3352.4810528268504</v>
          </cell>
          <cell r="K79">
            <v>0</v>
          </cell>
          <cell r="L79">
            <v>1332.1534680273971</v>
          </cell>
          <cell r="M79" t="str">
            <v>0</v>
          </cell>
          <cell r="N79">
            <v>-3179.9840800000002</v>
          </cell>
          <cell r="O79" t="str">
            <v>0</v>
          </cell>
          <cell r="P79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>
            <v>0</v>
          </cell>
          <cell r="O80" t="str">
            <v>0</v>
          </cell>
          <cell r="P80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>
            <v>0</v>
          </cell>
          <cell r="O81" t="str">
            <v>0</v>
          </cell>
          <cell r="P81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</row>
        <row r="82">
          <cell r="F82" t="str">
            <v>3130</v>
          </cell>
          <cell r="G82">
            <v>0</v>
          </cell>
          <cell r="H82">
            <v>-170.71100000000001</v>
          </cell>
          <cell r="I82">
            <v>0</v>
          </cell>
          <cell r="J82">
            <v>2358.3713533002742</v>
          </cell>
          <cell r="K82">
            <v>0</v>
          </cell>
          <cell r="L82">
            <v>-341.80204567123366</v>
          </cell>
          <cell r="M82" t="str">
            <v>0</v>
          </cell>
          <cell r="N82">
            <v>-10863</v>
          </cell>
          <cell r="O82" t="str">
            <v>0</v>
          </cell>
          <cell r="P82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>
            <v>-130.7540459869943</v>
          </cell>
          <cell r="U82" t="str">
            <v>0</v>
          </cell>
          <cell r="V82">
            <v>-11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0</v>
          </cell>
          <cell r="N83">
            <v>200.88684999999998</v>
          </cell>
          <cell r="O83" t="str">
            <v>0</v>
          </cell>
          <cell r="P83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>
            <v>0</v>
          </cell>
          <cell r="U83" t="str">
            <v>0</v>
          </cell>
          <cell r="V83" t="str">
            <v>0</v>
          </cell>
          <cell r="W83" t="str">
            <v>0</v>
          </cell>
          <cell r="X83" t="str">
            <v>0</v>
          </cell>
          <cell r="Y83" t="str">
            <v>0</v>
          </cell>
          <cell r="Z83" t="str">
            <v>0</v>
          </cell>
        </row>
        <row r="84">
          <cell r="F84" t="str">
            <v>3140</v>
          </cell>
          <cell r="G84">
            <v>54.588127700821467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620.18128000000002</v>
          </cell>
          <cell r="M84" t="str">
            <v>0</v>
          </cell>
          <cell r="N84">
            <v>-39312.243999999999</v>
          </cell>
          <cell r="O84" t="str">
            <v>0</v>
          </cell>
          <cell r="P84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>
            <v>-115.94618562991701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-30</v>
          </cell>
          <cell r="M85" t="str">
            <v>0</v>
          </cell>
          <cell r="N85">
            <v>0</v>
          </cell>
          <cell r="O85" t="str">
            <v>0</v>
          </cell>
          <cell r="P85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>
            <v>-825.36254368495315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</row>
        <row r="86">
          <cell r="F86" t="str">
            <v>3150</v>
          </cell>
          <cell r="G86">
            <v>-554.40099999999995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9.493920000000001</v>
          </cell>
          <cell r="M86" t="str">
            <v>0</v>
          </cell>
          <cell r="N86">
            <v>0</v>
          </cell>
          <cell r="O86" t="str">
            <v>0</v>
          </cell>
          <cell r="P86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>
            <v>0</v>
          </cell>
          <cell r="O87" t="str">
            <v>0</v>
          </cell>
          <cell r="P87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>
            <v>0</v>
          </cell>
          <cell r="O88" t="str">
            <v>0</v>
          </cell>
          <cell r="P88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</row>
        <row r="89">
          <cell r="F89" t="str">
            <v>3165</v>
          </cell>
          <cell r="G89">
            <v>-23518</v>
          </cell>
          <cell r="H89">
            <v>-10.33</v>
          </cell>
          <cell r="I89">
            <v>-1</v>
          </cell>
          <cell r="J89">
            <v>0</v>
          </cell>
          <cell r="K89">
            <v>0</v>
          </cell>
          <cell r="L89">
            <v>6962.3691200000003</v>
          </cell>
          <cell r="M89" t="str">
            <v>0</v>
          </cell>
          <cell r="N89">
            <v>259</v>
          </cell>
          <cell r="O89" t="str">
            <v>0</v>
          </cell>
          <cell r="P89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>
            <v>-6717.683</v>
          </cell>
        </row>
        <row r="90">
          <cell r="F90" t="str">
            <v>Turn on Liabilities</v>
          </cell>
          <cell r="G90">
            <v>143626.11181790952</v>
          </cell>
          <cell r="H90">
            <v>7135.9373363243858</v>
          </cell>
          <cell r="I90">
            <v>590.21235949643835</v>
          </cell>
          <cell r="J90">
            <v>4453.559921567673</v>
          </cell>
          <cell r="K90">
            <v>0</v>
          </cell>
          <cell r="L90">
            <v>31898.580304704454</v>
          </cell>
          <cell r="M90">
            <v>49754.283901041221</v>
          </cell>
          <cell r="N90">
            <v>-108955.30581999999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-17070.445485959212</v>
          </cell>
          <cell r="U90">
            <v>0</v>
          </cell>
          <cell r="V90">
            <v>-11</v>
          </cell>
          <cell r="W90">
            <v>2217</v>
          </cell>
          <cell r="X90">
            <v>0</v>
          </cell>
          <cell r="Y90">
            <v>-14425</v>
          </cell>
          <cell r="Z90">
            <v>-6717.683</v>
          </cell>
          <cell r="AA90">
            <v>0</v>
          </cell>
          <cell r="AB90">
            <v>0</v>
          </cell>
          <cell r="AC90">
            <v>0</v>
          </cell>
        </row>
        <row r="92">
          <cell r="F92" t="str">
            <v>3200</v>
          </cell>
          <cell r="G92">
            <v>0</v>
          </cell>
          <cell r="H92">
            <v>53</v>
          </cell>
          <cell r="I92">
            <v>-47</v>
          </cell>
          <cell r="J92">
            <v>-4984</v>
          </cell>
          <cell r="K92">
            <v>0</v>
          </cell>
          <cell r="L92">
            <v>979</v>
          </cell>
          <cell r="M92">
            <v>6360.4620899999927</v>
          </cell>
          <cell r="N92">
            <v>0</v>
          </cell>
          <cell r="O92" t="str">
            <v>0</v>
          </cell>
          <cell r="P92">
            <v>0</v>
          </cell>
          <cell r="Q92" t="str">
            <v>0</v>
          </cell>
          <cell r="R92">
            <v>12730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>
            <v>254</v>
          </cell>
          <cell r="X92" t="str">
            <v>0</v>
          </cell>
          <cell r="Y92" t="str">
            <v>0</v>
          </cell>
          <cell r="Z92" t="str">
            <v>0</v>
          </cell>
        </row>
        <row r="93">
          <cell r="F93" t="str">
            <v>3205</v>
          </cell>
          <cell r="G93">
            <v>-13481.36134746849</v>
          </cell>
          <cell r="H93">
            <v>8951.1521354519191</v>
          </cell>
          <cell r="I93">
            <v>-50.042179948356171</v>
          </cell>
          <cell r="J93">
            <v>-9071.1592501548403</v>
          </cell>
          <cell r="K93">
            <v>0</v>
          </cell>
          <cell r="L93">
            <v>0</v>
          </cell>
          <cell r="M93">
            <v>-5485.6165618015048</v>
          </cell>
          <cell r="N93">
            <v>916.4153</v>
          </cell>
          <cell r="O93" t="str">
            <v>0</v>
          </cell>
          <cell r="P93">
            <v>0</v>
          </cell>
          <cell r="Q93" t="str">
            <v>0</v>
          </cell>
          <cell r="R93">
            <v>22717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>
            <v>-1551</v>
          </cell>
          <cell r="X93" t="str">
            <v>0</v>
          </cell>
          <cell r="Y93" t="str">
            <v>0</v>
          </cell>
          <cell r="Z93" t="str">
            <v>0</v>
          </cell>
        </row>
        <row r="94">
          <cell r="F94" t="str">
            <v>3210</v>
          </cell>
          <cell r="G94">
            <v>25648.884036514686</v>
          </cell>
          <cell r="H94">
            <v>2252.9812254112767</v>
          </cell>
          <cell r="I94">
            <v>-253.11639792986301</v>
          </cell>
          <cell r="J94">
            <v>7311.1237128454795</v>
          </cell>
          <cell r="K94">
            <v>4287</v>
          </cell>
          <cell r="L94">
            <v>5916.5228632054786</v>
          </cell>
          <cell r="M94" t="str">
            <v>0</v>
          </cell>
          <cell r="N94">
            <v>82039.35252</v>
          </cell>
          <cell r="O94" t="str">
            <v>0</v>
          </cell>
          <cell r="P94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</row>
        <row r="96">
          <cell r="F96" t="str">
            <v>Gross Interest Income</v>
          </cell>
          <cell r="G96">
            <v>338088.56643470423</v>
          </cell>
          <cell r="H96">
            <v>-12327.435542655161</v>
          </cell>
          <cell r="I96">
            <v>-1561.3194366102748</v>
          </cell>
          <cell r="J96">
            <v>120473.12795356741</v>
          </cell>
          <cell r="K96">
            <v>4287</v>
          </cell>
          <cell r="L96">
            <v>63589.341478748021</v>
          </cell>
          <cell r="M96">
            <v>184093.8050053097</v>
          </cell>
          <cell r="N96">
            <v>297196.35948857141</v>
          </cell>
          <cell r="O96">
            <v>0</v>
          </cell>
          <cell r="P96">
            <v>0</v>
          </cell>
          <cell r="Q96">
            <v>0</v>
          </cell>
          <cell r="R96">
            <v>35447</v>
          </cell>
          <cell r="S96">
            <v>0</v>
          </cell>
          <cell r="T96">
            <v>16210.076074604618</v>
          </cell>
          <cell r="U96">
            <v>0</v>
          </cell>
          <cell r="V96">
            <v>704</v>
          </cell>
          <cell r="W96">
            <v>15095</v>
          </cell>
          <cell r="X96">
            <v>0</v>
          </cell>
          <cell r="Y96">
            <v>-14425</v>
          </cell>
          <cell r="Z96">
            <v>2568.8609999999999</v>
          </cell>
          <cell r="AA96">
            <v>0</v>
          </cell>
          <cell r="AB96">
            <v>0</v>
          </cell>
          <cell r="AC96">
            <v>0</v>
          </cell>
        </row>
        <row r="98">
          <cell r="F98" t="str">
            <v>Charge for Bad and Doubtful Debts</v>
          </cell>
          <cell r="G98">
            <v>-21403.167710000009</v>
          </cell>
          <cell r="H98">
            <v>612.09487000000274</v>
          </cell>
          <cell r="I98">
            <v>0.37354999999999999</v>
          </cell>
          <cell r="J98">
            <v>-19752.908050000009</v>
          </cell>
          <cell r="K98">
            <v>-19</v>
          </cell>
          <cell r="L98">
            <v>-2500.7777400000004</v>
          </cell>
          <cell r="M98">
            <v>-59201.087641769031</v>
          </cell>
          <cell r="N98">
            <v>16218.434120000002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-3040.5278295062863</v>
          </cell>
          <cell r="U98">
            <v>0</v>
          </cell>
          <cell r="V98">
            <v>0</v>
          </cell>
          <cell r="W98">
            <v>-3454</v>
          </cell>
          <cell r="X98">
            <v>0</v>
          </cell>
          <cell r="Y98">
            <v>0</v>
          </cell>
          <cell r="Z98">
            <v>2552.558</v>
          </cell>
          <cell r="AA98">
            <v>0</v>
          </cell>
          <cell r="AB98">
            <v>0</v>
          </cell>
          <cell r="AC98">
            <v>0</v>
          </cell>
        </row>
        <row r="99">
          <cell r="F99" t="str">
            <v>Specific Charge</v>
          </cell>
          <cell r="G99">
            <v>-61237.194380000008</v>
          </cell>
          <cell r="H99">
            <v>0.61867000000006556</v>
          </cell>
          <cell r="I99">
            <v>0</v>
          </cell>
          <cell r="J99">
            <v>697.09987999999635</v>
          </cell>
          <cell r="K99">
            <v>0</v>
          </cell>
          <cell r="L99">
            <v>-610.75823000000003</v>
          </cell>
          <cell r="M99">
            <v>-40478.106720563548</v>
          </cell>
          <cell r="N99">
            <v>19558.249040000002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-3741.6921900000002</v>
          </cell>
          <cell r="U99">
            <v>0</v>
          </cell>
          <cell r="V99">
            <v>0</v>
          </cell>
          <cell r="W99">
            <v>546</v>
          </cell>
          <cell r="X99">
            <v>0</v>
          </cell>
          <cell r="Y99">
            <v>0</v>
          </cell>
          <cell r="Z99">
            <v>2552.558</v>
          </cell>
          <cell r="AA99">
            <v>0</v>
          </cell>
          <cell r="AB99">
            <v>0</v>
          </cell>
          <cell r="AC99">
            <v>0</v>
          </cell>
        </row>
        <row r="100">
          <cell r="F100" t="str">
            <v>Write-Offs</v>
          </cell>
          <cell r="G100">
            <v>-73883.10673</v>
          </cell>
          <cell r="H100">
            <v>900.36654000000271</v>
          </cell>
          <cell r="I100">
            <v>0</v>
          </cell>
          <cell r="J100">
            <v>-21219.506630000003</v>
          </cell>
          <cell r="K100">
            <v>-19</v>
          </cell>
          <cell r="L100">
            <v>-9607.9045100000003</v>
          </cell>
          <cell r="M100">
            <v>-62744.989809999999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-1782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</row>
        <row r="101">
          <cell r="F101" t="str">
            <v>General Charge</v>
          </cell>
          <cell r="G101">
            <v>113717.13339999999</v>
          </cell>
          <cell r="H101">
            <v>-288.89034000000004</v>
          </cell>
          <cell r="I101">
            <v>0.37354999999999999</v>
          </cell>
          <cell r="J101">
            <v>769.49869999999646</v>
          </cell>
          <cell r="K101">
            <v>0</v>
          </cell>
          <cell r="L101">
            <v>7717.8849999999993</v>
          </cell>
          <cell r="M101">
            <v>44022.008888794517</v>
          </cell>
          <cell r="N101">
            <v>-3339.8149200000003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701.16436049371396</v>
          </cell>
          <cell r="U101">
            <v>0</v>
          </cell>
          <cell r="V101">
            <v>0</v>
          </cell>
          <cell r="W101">
            <v>-2218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</row>
        <row r="103">
          <cell r="F103" t="str">
            <v>Net Interest Income</v>
          </cell>
          <cell r="G103">
            <v>316685.39872470422</v>
          </cell>
          <cell r="H103">
            <v>-11715.340672655158</v>
          </cell>
          <cell r="I103">
            <v>-1560.9458866102748</v>
          </cell>
          <cell r="J103">
            <v>100720.2199035674</v>
          </cell>
          <cell r="K103">
            <v>4268</v>
          </cell>
          <cell r="L103">
            <v>61088.563738748024</v>
          </cell>
          <cell r="M103">
            <v>124892.71736354067</v>
          </cell>
          <cell r="N103">
            <v>313414.7936085714</v>
          </cell>
          <cell r="O103">
            <v>0</v>
          </cell>
          <cell r="P103">
            <v>0</v>
          </cell>
          <cell r="Q103">
            <v>0</v>
          </cell>
          <cell r="R103">
            <v>35447</v>
          </cell>
          <cell r="S103">
            <v>0</v>
          </cell>
          <cell r="T103">
            <v>13169.548245098333</v>
          </cell>
          <cell r="U103">
            <v>0</v>
          </cell>
          <cell r="V103">
            <v>704</v>
          </cell>
          <cell r="W103">
            <v>11641</v>
          </cell>
          <cell r="X103">
            <v>0</v>
          </cell>
          <cell r="Y103">
            <v>-14425</v>
          </cell>
          <cell r="Z103">
            <v>5121.4189999999999</v>
          </cell>
          <cell r="AA103">
            <v>0</v>
          </cell>
          <cell r="AB103">
            <v>0</v>
          </cell>
          <cell r="AC103">
            <v>0</v>
          </cell>
        </row>
        <row r="106">
          <cell r="F106" t="str">
            <v>4500</v>
          </cell>
          <cell r="G106">
            <v>10480.39076</v>
          </cell>
          <cell r="H106">
            <v>134.65167000000002</v>
          </cell>
          <cell r="I106">
            <v>0</v>
          </cell>
          <cell r="J106">
            <v>0</v>
          </cell>
          <cell r="K106">
            <v>0</v>
          </cell>
          <cell r="L106">
            <v>8226.0436399999999</v>
          </cell>
          <cell r="M106">
            <v>27252.613085125351</v>
          </cell>
          <cell r="N106">
            <v>-6928.4307800000024</v>
          </cell>
          <cell r="O106" t="str">
            <v>0</v>
          </cell>
          <cell r="P106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>
            <v>1550.3036619710638</v>
          </cell>
          <cell r="U106" t="str">
            <v>0</v>
          </cell>
          <cell r="V106" t="str">
            <v>0</v>
          </cell>
          <cell r="W106">
            <v>421</v>
          </cell>
          <cell r="X106" t="str">
            <v>0</v>
          </cell>
          <cell r="Y106" t="str">
            <v>0</v>
          </cell>
          <cell r="Z106" t="str">
            <v>0</v>
          </cell>
        </row>
        <row r="107">
          <cell r="F107" t="str">
            <v>4505</v>
          </cell>
          <cell r="G107">
            <v>206746.99248000002</v>
          </cell>
          <cell r="H107">
            <v>24256.672139999991</v>
          </cell>
          <cell r="I107">
            <v>94.699330000000003</v>
          </cell>
          <cell r="J107">
            <v>11726.741239999999</v>
          </cell>
          <cell r="K107">
            <v>0</v>
          </cell>
          <cell r="L107">
            <v>21981.378090000006</v>
          </cell>
          <cell r="M107">
            <v>56099.349752683302</v>
          </cell>
          <cell r="N107">
            <v>3.6877899999999997</v>
          </cell>
          <cell r="O107" t="str">
            <v>0</v>
          </cell>
          <cell r="P107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>
            <v>329</v>
          </cell>
          <cell r="W107">
            <v>362</v>
          </cell>
          <cell r="X107" t="str">
            <v>0</v>
          </cell>
          <cell r="Y107" t="str">
            <v>0</v>
          </cell>
          <cell r="Z107">
            <v>1217.655</v>
          </cell>
        </row>
        <row r="108">
          <cell r="F108" t="str">
            <v>4510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0</v>
          </cell>
          <cell r="P108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</row>
        <row r="109">
          <cell r="F109" t="str">
            <v>4515</v>
          </cell>
          <cell r="G109">
            <v>49162.264210000008</v>
          </cell>
          <cell r="H109">
            <v>1384.3172199999999</v>
          </cell>
          <cell r="I109">
            <v>206.57553999999999</v>
          </cell>
          <cell r="J109">
            <v>30675.104790000005</v>
          </cell>
          <cell r="K109">
            <v>0</v>
          </cell>
          <cell r="L109">
            <v>1121.34124</v>
          </cell>
          <cell r="M109">
            <v>14167.716060000001</v>
          </cell>
          <cell r="N109">
            <v>156</v>
          </cell>
          <cell r="O109" t="str">
            <v>0</v>
          </cell>
          <cell r="P109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>
            <v>29765.895851604568</v>
          </cell>
          <cell r="U109" t="str">
            <v>0</v>
          </cell>
          <cell r="V109" t="str">
            <v>0</v>
          </cell>
          <cell r="W109">
            <v>3840</v>
          </cell>
          <cell r="X109" t="str">
            <v>0</v>
          </cell>
          <cell r="Y109" t="str">
            <v>0</v>
          </cell>
          <cell r="Z109" t="str">
            <v>0</v>
          </cell>
        </row>
        <row r="110">
          <cell r="F110" t="str">
            <v>4520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0</v>
          </cell>
          <cell r="P110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-1125.5</v>
          </cell>
          <cell r="L111">
            <v>0</v>
          </cell>
          <cell r="M111">
            <v>0</v>
          </cell>
          <cell r="N111">
            <v>1397</v>
          </cell>
          <cell r="O111" t="str">
            <v>0</v>
          </cell>
          <cell r="P111">
            <v>0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0</v>
          </cell>
          <cell r="V111" t="str">
            <v>0</v>
          </cell>
          <cell r="W111" t="str">
            <v>0</v>
          </cell>
          <cell r="X111" t="str">
            <v>0</v>
          </cell>
          <cell r="Y111" t="str">
            <v>0</v>
          </cell>
          <cell r="Z111" t="str">
            <v>0</v>
          </cell>
        </row>
        <row r="112">
          <cell r="F112" t="str">
            <v>4530</v>
          </cell>
          <cell r="G112">
            <v>-39.137810000000002</v>
          </cell>
          <cell r="H112">
            <v>2959.769789999998</v>
          </cell>
          <cell r="I112">
            <v>-17544.212449999999</v>
          </cell>
          <cell r="J112">
            <v>85.433719999999965</v>
          </cell>
          <cell r="K112">
            <v>71</v>
          </cell>
          <cell r="L112">
            <v>-12.308679999999995</v>
          </cell>
          <cell r="M112">
            <v>0</v>
          </cell>
          <cell r="N112">
            <v>29475.531869999995</v>
          </cell>
          <cell r="O112" t="str">
            <v>0</v>
          </cell>
          <cell r="P112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>
            <v>-418.85730787165971</v>
          </cell>
          <cell r="U112" t="str">
            <v>0</v>
          </cell>
          <cell r="V112" t="str">
            <v>0</v>
          </cell>
          <cell r="W112" t="str">
            <v>0</v>
          </cell>
          <cell r="X112" t="str">
            <v>0</v>
          </cell>
          <cell r="Y112" t="str">
            <v>0</v>
          </cell>
          <cell r="Z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6965.4170000000004</v>
          </cell>
          <cell r="K113">
            <v>0</v>
          </cell>
          <cell r="L113">
            <v>0</v>
          </cell>
          <cell r="M113">
            <v>0</v>
          </cell>
          <cell r="N113">
            <v>14220.780409999999</v>
          </cell>
          <cell r="O113" t="str">
            <v>0</v>
          </cell>
          <cell r="P113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0</v>
          </cell>
          <cell r="V113" t="str">
            <v>0</v>
          </cell>
          <cell r="W113" t="str">
            <v>0</v>
          </cell>
          <cell r="X113" t="str">
            <v>0</v>
          </cell>
          <cell r="Y113" t="str">
            <v>0</v>
          </cell>
          <cell r="Z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0</v>
          </cell>
          <cell r="P114">
            <v>3196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0</v>
          </cell>
          <cell r="V114" t="str">
            <v>0</v>
          </cell>
          <cell r="W114" t="str">
            <v>0</v>
          </cell>
          <cell r="X114" t="str">
            <v>0</v>
          </cell>
          <cell r="Y114" t="str">
            <v>0</v>
          </cell>
          <cell r="Z114" t="str">
            <v>0</v>
          </cell>
        </row>
        <row r="115">
          <cell r="F115" t="str">
            <v>4545</v>
          </cell>
          <cell r="G115">
            <v>3371.3940199999997</v>
          </cell>
          <cell r="H115">
            <v>7447.3022099999998</v>
          </cell>
          <cell r="I115">
            <v>0</v>
          </cell>
          <cell r="J115">
            <v>0</v>
          </cell>
          <cell r="K115">
            <v>1998</v>
          </cell>
          <cell r="L115">
            <v>0</v>
          </cell>
          <cell r="M115">
            <v>0</v>
          </cell>
          <cell r="N115">
            <v>0</v>
          </cell>
          <cell r="O115" t="str">
            <v>0</v>
          </cell>
          <cell r="P115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0</v>
          </cell>
          <cell r="V115" t="str">
            <v>0</v>
          </cell>
          <cell r="W115" t="str">
            <v>0</v>
          </cell>
          <cell r="X115" t="str">
            <v>0</v>
          </cell>
          <cell r="Y115" t="str">
            <v>0</v>
          </cell>
          <cell r="Z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0</v>
          </cell>
          <cell r="P116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0</v>
          </cell>
          <cell r="V116" t="str">
            <v>0</v>
          </cell>
          <cell r="W116" t="str">
            <v>0</v>
          </cell>
          <cell r="X116" t="str">
            <v>0</v>
          </cell>
          <cell r="Y116" t="str">
            <v>0</v>
          </cell>
          <cell r="Z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7944</v>
          </cell>
          <cell r="K117">
            <v>0</v>
          </cell>
          <cell r="L117">
            <v>0</v>
          </cell>
          <cell r="M117">
            <v>37982.503750000003</v>
          </cell>
          <cell r="N117">
            <v>811.18508214285714</v>
          </cell>
          <cell r="O117" t="str">
            <v>0</v>
          </cell>
          <cell r="P117">
            <v>277694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0</v>
          </cell>
          <cell r="V117" t="str">
            <v>0</v>
          </cell>
          <cell r="W117" t="str">
            <v>0</v>
          </cell>
          <cell r="X117" t="str">
            <v>0</v>
          </cell>
          <cell r="Y117" t="str">
            <v>0</v>
          </cell>
          <cell r="Z117" t="str">
            <v>0</v>
          </cell>
        </row>
        <row r="118">
          <cell r="F118" t="str">
            <v>Other Income</v>
          </cell>
          <cell r="G118">
            <v>-8091.9731700000002</v>
          </cell>
          <cell r="H118">
            <v>32957.313689999995</v>
          </cell>
          <cell r="I118">
            <v>2247.0663500000001</v>
          </cell>
          <cell r="J118">
            <v>147.16051999999999</v>
          </cell>
          <cell r="K118">
            <v>-1606</v>
          </cell>
          <cell r="L118">
            <v>6286.2070100000001</v>
          </cell>
          <cell r="M118">
            <v>50152.952635744237</v>
          </cell>
          <cell r="N118">
            <v>-59896.28820000001</v>
          </cell>
          <cell r="O118">
            <v>0</v>
          </cell>
          <cell r="P118">
            <v>32383</v>
          </cell>
          <cell r="Q118">
            <v>0</v>
          </cell>
          <cell r="R118">
            <v>64412.228999999992</v>
          </cell>
          <cell r="S118">
            <v>0</v>
          </cell>
          <cell r="T118">
            <v>33517.890086654174</v>
          </cell>
          <cell r="U118">
            <v>0</v>
          </cell>
          <cell r="V118">
            <v>10873</v>
          </cell>
          <cell r="W118">
            <v>5530</v>
          </cell>
          <cell r="X118">
            <v>62700</v>
          </cell>
          <cell r="Y118">
            <v>63870</v>
          </cell>
          <cell r="Z118">
            <v>-1873.6930000000002</v>
          </cell>
          <cell r="AA118">
            <v>0</v>
          </cell>
          <cell r="AB118">
            <v>0</v>
          </cell>
          <cell r="AC118">
            <v>0</v>
          </cell>
        </row>
        <row r="119">
          <cell r="F119" t="str">
            <v>4600</v>
          </cell>
          <cell r="G119">
            <v>1795.0522700000001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228.88</v>
          </cell>
          <cell r="M119">
            <v>0</v>
          </cell>
          <cell r="N119">
            <v>0</v>
          </cell>
          <cell r="O119" t="str">
            <v>0</v>
          </cell>
          <cell r="P119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0</v>
          </cell>
          <cell r="V119" t="str">
            <v>0</v>
          </cell>
          <cell r="W119">
            <v>2178</v>
          </cell>
          <cell r="X119">
            <v>23600</v>
          </cell>
          <cell r="Y119" t="str">
            <v>0</v>
          </cell>
          <cell r="Z119">
            <v>552.42399999999998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0</v>
          </cell>
          <cell r="P120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0</v>
          </cell>
          <cell r="V120" t="str">
            <v>0</v>
          </cell>
          <cell r="W120">
            <v>2113</v>
          </cell>
          <cell r="X120">
            <v>2500</v>
          </cell>
          <cell r="Y120">
            <v>60318</v>
          </cell>
          <cell r="Z120" t="str">
            <v>0</v>
          </cell>
        </row>
        <row r="121">
          <cell r="F121" t="str">
            <v>4610</v>
          </cell>
          <cell r="G121">
            <v>3972.9110000000001</v>
          </cell>
          <cell r="H121">
            <v>1842</v>
          </cell>
          <cell r="I121">
            <v>0</v>
          </cell>
          <cell r="J121">
            <v>0</v>
          </cell>
          <cell r="K121">
            <v>9975</v>
          </cell>
          <cell r="L121">
            <v>2307</v>
          </cell>
          <cell r="M121">
            <v>0</v>
          </cell>
          <cell r="N121">
            <v>0</v>
          </cell>
          <cell r="O121" t="str">
            <v>0</v>
          </cell>
          <cell r="P121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</row>
        <row r="122">
          <cell r="F122" t="str">
            <v>4615</v>
          </cell>
          <cell r="G122">
            <v>4277.6796100000001</v>
          </cell>
          <cell r="H122">
            <v>15075.156499999999</v>
          </cell>
          <cell r="I122">
            <v>640.88011000000006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0</v>
          </cell>
          <cell r="P122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>
            <v>-970.44680000000017</v>
          </cell>
        </row>
        <row r="123">
          <cell r="F123" t="str">
            <v>4620</v>
          </cell>
          <cell r="G123">
            <v>-18735</v>
          </cell>
          <cell r="H123">
            <v>2897.7429999999999</v>
          </cell>
          <cell r="I123">
            <v>0</v>
          </cell>
          <cell r="J123">
            <v>0</v>
          </cell>
          <cell r="K123">
            <v>0</v>
          </cell>
          <cell r="L123">
            <v>168.72</v>
          </cell>
          <cell r="M123">
            <v>0</v>
          </cell>
          <cell r="N123">
            <v>0</v>
          </cell>
          <cell r="O123" t="str">
            <v>0</v>
          </cell>
          <cell r="P123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0</v>
          </cell>
          <cell r="P124">
            <v>87686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0</v>
          </cell>
          <cell r="P125">
            <v>21808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>
            <v>811</v>
          </cell>
          <cell r="X125" t="str">
            <v>0</v>
          </cell>
          <cell r="Y125" t="str">
            <v>0</v>
          </cell>
          <cell r="Z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97</v>
          </cell>
          <cell r="L126">
            <v>0</v>
          </cell>
          <cell r="M126">
            <v>0</v>
          </cell>
          <cell r="N126">
            <v>0</v>
          </cell>
          <cell r="O126" t="str">
            <v>0</v>
          </cell>
          <cell r="P126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>
            <v>0</v>
          </cell>
          <cell r="U126" t="str">
            <v>0</v>
          </cell>
          <cell r="V126">
            <v>11141</v>
          </cell>
          <cell r="W126">
            <v>407</v>
          </cell>
          <cell r="X126" t="str">
            <v>0</v>
          </cell>
          <cell r="Y126" t="str">
            <v>0</v>
          </cell>
          <cell r="Z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646</v>
          </cell>
          <cell r="M127">
            <v>18952.059209999999</v>
          </cell>
          <cell r="N127">
            <v>0</v>
          </cell>
          <cell r="O127" t="str">
            <v>0</v>
          </cell>
          <cell r="P127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0</v>
          </cell>
          <cell r="P128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0</v>
          </cell>
          <cell r="P129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>
            <v>14450.276046830535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</row>
        <row r="130">
          <cell r="F130" t="str">
            <v>4655</v>
          </cell>
          <cell r="G130">
            <v>0</v>
          </cell>
          <cell r="H130">
            <v>157.0930900000001</v>
          </cell>
          <cell r="I130">
            <v>387.93912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7247</v>
          </cell>
          <cell r="O130" t="str">
            <v>0</v>
          </cell>
          <cell r="P130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>
            <v>160.24420419040001</v>
          </cell>
          <cell r="U130" t="str">
            <v>0</v>
          </cell>
          <cell r="V130" t="str">
            <v>0</v>
          </cell>
          <cell r="W130" t="str">
            <v>0</v>
          </cell>
          <cell r="X130" t="str">
            <v>0</v>
          </cell>
          <cell r="Y130" t="str">
            <v>0</v>
          </cell>
          <cell r="Z130" t="str">
            <v>0</v>
          </cell>
        </row>
        <row r="131">
          <cell r="F131" t="str">
            <v>4660</v>
          </cell>
          <cell r="G131">
            <v>0</v>
          </cell>
          <cell r="H131">
            <v>3404.13078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0</v>
          </cell>
          <cell r="P131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</row>
        <row r="132">
          <cell r="F132" t="str">
            <v>4665</v>
          </cell>
          <cell r="G132">
            <v>136.29</v>
          </cell>
          <cell r="H132">
            <v>20.448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-108578.27592000001</v>
          </cell>
          <cell r="O132" t="str">
            <v>0</v>
          </cell>
          <cell r="P132">
            <v>-56993</v>
          </cell>
          <cell r="Q132" t="str">
            <v>0</v>
          </cell>
          <cell r="R132">
            <v>87129.228999999992</v>
          </cell>
          <cell r="S132" t="str">
            <v>0</v>
          </cell>
          <cell r="T132">
            <v>3563.3401911791689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>
            <v>-1455.6702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1512</v>
          </cell>
          <cell r="O133" t="str">
            <v>0</v>
          </cell>
          <cell r="P133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</row>
        <row r="134">
          <cell r="F134" t="str">
            <v>4675</v>
          </cell>
          <cell r="G134">
            <v>461.09394999999955</v>
          </cell>
          <cell r="H134">
            <v>9560.7423199999994</v>
          </cell>
          <cell r="I134">
            <v>1218.24712</v>
          </cell>
          <cell r="J134">
            <v>147.16051999999999</v>
          </cell>
          <cell r="K134">
            <v>-11678</v>
          </cell>
          <cell r="L134">
            <v>2935.6070100000002</v>
          </cell>
          <cell r="M134">
            <v>31200.893425744242</v>
          </cell>
          <cell r="N134">
            <v>39922.987720000005</v>
          </cell>
          <cell r="O134" t="str">
            <v>0</v>
          </cell>
          <cell r="P134">
            <v>-20118</v>
          </cell>
          <cell r="Q134" t="str">
            <v>0</v>
          </cell>
          <cell r="R134">
            <v>-22717</v>
          </cell>
          <cell r="S134" t="str">
            <v>0</v>
          </cell>
          <cell r="T134">
            <v>15344.029644454067</v>
          </cell>
          <cell r="U134" t="str">
            <v>0</v>
          </cell>
          <cell r="V134">
            <v>-268</v>
          </cell>
          <cell r="W134">
            <v>21</v>
          </cell>
          <cell r="X134">
            <v>36600</v>
          </cell>
          <cell r="Y134">
            <v>3552</v>
          </cell>
          <cell r="Z134" t="str">
            <v>0</v>
          </cell>
        </row>
        <row r="135">
          <cell r="F135" t="str">
            <v>Other Operating Income</v>
          </cell>
          <cell r="G135">
            <v>261629.93049000006</v>
          </cell>
          <cell r="H135">
            <v>69140.026719999994</v>
          </cell>
          <cell r="I135">
            <v>-14995.871229999997</v>
          </cell>
          <cell r="J135">
            <v>57543.85727</v>
          </cell>
          <cell r="K135">
            <v>-662.5</v>
          </cell>
          <cell r="L135">
            <v>37602.661300000007</v>
          </cell>
          <cell r="M135">
            <v>185655.1352835529</v>
          </cell>
          <cell r="N135">
            <v>-20760.533827857158</v>
          </cell>
          <cell r="O135">
            <v>0</v>
          </cell>
          <cell r="P135">
            <v>313273</v>
          </cell>
          <cell r="Q135">
            <v>0</v>
          </cell>
          <cell r="R135">
            <v>64412.228999999992</v>
          </cell>
          <cell r="S135">
            <v>0</v>
          </cell>
          <cell r="T135">
            <v>64415.232292358145</v>
          </cell>
          <cell r="U135">
            <v>0</v>
          </cell>
          <cell r="V135">
            <v>11202</v>
          </cell>
          <cell r="W135">
            <v>10153</v>
          </cell>
          <cell r="X135">
            <v>62700</v>
          </cell>
          <cell r="Y135">
            <v>63870</v>
          </cell>
          <cell r="Z135">
            <v>-656.03800000000024</v>
          </cell>
          <cell r="AA135">
            <v>0</v>
          </cell>
          <cell r="AB135">
            <v>0</v>
          </cell>
          <cell r="AC135">
            <v>0</v>
          </cell>
        </row>
        <row r="138">
          <cell r="F138" t="str">
            <v>5000</v>
          </cell>
          <cell r="G138">
            <v>-74535.906680000029</v>
          </cell>
          <cell r="H138">
            <v>-130062.72865</v>
          </cell>
          <cell r="I138">
            <v>2365.5927299999998</v>
          </cell>
          <cell r="J138">
            <v>-49629.003850000001</v>
          </cell>
          <cell r="K138">
            <v>324</v>
          </cell>
          <cell r="L138">
            <v>-24207.876949999998</v>
          </cell>
          <cell r="M138">
            <v>-52595.930387273278</v>
          </cell>
          <cell r="N138">
            <v>-68538.530160000009</v>
          </cell>
          <cell r="O138" t="str">
            <v>0</v>
          </cell>
          <cell r="P138">
            <v>-24742</v>
          </cell>
          <cell r="Q138" t="str">
            <v>0</v>
          </cell>
          <cell r="R138" t="str">
            <v>0</v>
          </cell>
          <cell r="S138" t="str">
            <v>0</v>
          </cell>
          <cell r="T138">
            <v>-41463.477633736715</v>
          </cell>
          <cell r="U138" t="str">
            <v>0</v>
          </cell>
          <cell r="V138">
            <v>-6455</v>
          </cell>
          <cell r="W138">
            <v>-9249</v>
          </cell>
          <cell r="X138">
            <v>-21500</v>
          </cell>
          <cell r="Y138">
            <v>-11768</v>
          </cell>
          <cell r="Z138">
            <v>-1297.2239999999999</v>
          </cell>
        </row>
        <row r="139">
          <cell r="F139" t="str">
            <v>5005</v>
          </cell>
          <cell r="G139">
            <v>-626</v>
          </cell>
          <cell r="H139">
            <v>0</v>
          </cell>
          <cell r="I139">
            <v>0</v>
          </cell>
          <cell r="J139">
            <v>0</v>
          </cell>
          <cell r="K139">
            <v>-72</v>
          </cell>
          <cell r="L139">
            <v>-226</v>
          </cell>
          <cell r="M139">
            <v>0</v>
          </cell>
          <cell r="N139">
            <v>0</v>
          </cell>
          <cell r="O139" t="str">
            <v>0</v>
          </cell>
          <cell r="P139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>
            <v>-464.52210532724365</v>
          </cell>
          <cell r="U139" t="str">
            <v>0</v>
          </cell>
          <cell r="V139" t="str">
            <v>0</v>
          </cell>
          <cell r="W139">
            <v>0</v>
          </cell>
          <cell r="X139" t="str">
            <v>0</v>
          </cell>
          <cell r="Y139" t="str">
            <v>0</v>
          </cell>
          <cell r="Z139" t="str">
            <v>0</v>
          </cell>
        </row>
        <row r="140">
          <cell r="F140" t="str">
            <v>Other Expenditure</v>
          </cell>
          <cell r="G140">
            <v>-418597.63968029554</v>
          </cell>
          <cell r="H140">
            <v>135808.69096685128</v>
          </cell>
          <cell r="I140">
            <v>8460.2838800000009</v>
          </cell>
          <cell r="J140">
            <v>-53954.937110000006</v>
          </cell>
          <cell r="K140">
            <v>-9331</v>
          </cell>
          <cell r="L140">
            <v>-15113.25128</v>
          </cell>
          <cell r="M140">
            <v>-118163.56879308265</v>
          </cell>
          <cell r="N140">
            <v>-36890.203250166654</v>
          </cell>
          <cell r="O140">
            <v>0</v>
          </cell>
          <cell r="P140">
            <v>-20232</v>
          </cell>
          <cell r="Q140">
            <v>0</v>
          </cell>
          <cell r="R140">
            <v>-9746.9840000000004</v>
          </cell>
          <cell r="S140">
            <v>0</v>
          </cell>
          <cell r="T140">
            <v>-15692.460437528061</v>
          </cell>
          <cell r="U140">
            <v>0</v>
          </cell>
          <cell r="V140">
            <v>-2364</v>
          </cell>
          <cell r="W140">
            <v>-10130</v>
          </cell>
          <cell r="X140">
            <v>-17200</v>
          </cell>
          <cell r="Y140">
            <v>-21672</v>
          </cell>
          <cell r="Z140">
            <v>-791.27599999999995</v>
          </cell>
          <cell r="AA140">
            <v>0</v>
          </cell>
          <cell r="AB140">
            <v>0</v>
          </cell>
          <cell r="AC140">
            <v>0</v>
          </cell>
        </row>
        <row r="141">
          <cell r="F141" t="str">
            <v>5020</v>
          </cell>
          <cell r="G141">
            <v>-56840.948170000011</v>
          </cell>
          <cell r="H141">
            <v>-5048.2410399999999</v>
          </cell>
          <cell r="I141">
            <v>-161.06926000000001</v>
          </cell>
          <cell r="J141">
            <v>-6951.2293799999998</v>
          </cell>
          <cell r="K141">
            <v>-481</v>
          </cell>
          <cell r="L141">
            <v>-859.75845000000004</v>
          </cell>
          <cell r="M141">
            <v>-3981.5456304693103</v>
          </cell>
          <cell r="N141">
            <v>-331.48770000000002</v>
          </cell>
          <cell r="O141" t="str">
            <v>0</v>
          </cell>
          <cell r="P141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>
            <v>-579.82233372431403</v>
          </cell>
          <cell r="U141" t="str">
            <v>0</v>
          </cell>
          <cell r="V141">
            <v>-601</v>
          </cell>
          <cell r="W141">
            <v>-1091</v>
          </cell>
          <cell r="X141">
            <v>-100</v>
          </cell>
          <cell r="Y141">
            <v>-580</v>
          </cell>
          <cell r="Z141" t="str">
            <v>0</v>
          </cell>
        </row>
        <row r="142">
          <cell r="F142" t="str">
            <v>5025</v>
          </cell>
          <cell r="G142">
            <v>293.5</v>
          </cell>
          <cell r="H142">
            <v>-2.3999999999999998E-3</v>
          </cell>
          <cell r="I142">
            <v>0</v>
          </cell>
          <cell r="J142">
            <v>-15.067270000000001</v>
          </cell>
          <cell r="K142">
            <v>-164</v>
          </cell>
          <cell r="L142">
            <v>-710.84</v>
          </cell>
          <cell r="M142">
            <v>-641.11328000000003</v>
          </cell>
          <cell r="N142">
            <v>-1041.7620999999981</v>
          </cell>
          <cell r="O142" t="str">
            <v>0</v>
          </cell>
          <cell r="P142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>
            <v>-1096.6052537973237</v>
          </cell>
          <cell r="U142" t="str">
            <v>0</v>
          </cell>
          <cell r="V142">
            <v>-25</v>
          </cell>
          <cell r="W142">
            <v>0</v>
          </cell>
          <cell r="X142" t="str">
            <v>0</v>
          </cell>
          <cell r="Y142" t="str">
            <v>0</v>
          </cell>
          <cell r="Z142" t="str">
            <v>0</v>
          </cell>
        </row>
        <row r="143">
          <cell r="F143" t="str">
            <v>5030</v>
          </cell>
          <cell r="G143">
            <v>-2319.6587100000002</v>
          </cell>
          <cell r="H143">
            <v>-6763.8497200000002</v>
          </cell>
          <cell r="I143">
            <v>-170.01093999999998</v>
          </cell>
          <cell r="J143">
            <v>-1243.52007</v>
          </cell>
          <cell r="K143">
            <v>-43</v>
          </cell>
          <cell r="L143">
            <v>-294.11723000000006</v>
          </cell>
          <cell r="M143">
            <v>-1553.701710806715</v>
          </cell>
          <cell r="N143">
            <v>-1092.0889099999999</v>
          </cell>
          <cell r="O143" t="str">
            <v>0</v>
          </cell>
          <cell r="P143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>
            <v>-2068.7562653256164</v>
          </cell>
          <cell r="U143" t="str">
            <v>0</v>
          </cell>
          <cell r="V143">
            <v>-85</v>
          </cell>
          <cell r="W143">
            <v>-283</v>
          </cell>
          <cell r="X143">
            <v>-1500</v>
          </cell>
          <cell r="Y143">
            <v>-1014</v>
          </cell>
          <cell r="Z143" t="str">
            <v>0</v>
          </cell>
        </row>
        <row r="144">
          <cell r="F144" t="str">
            <v>5035</v>
          </cell>
          <cell r="G144">
            <v>-6163.8606499999996</v>
          </cell>
          <cell r="H144">
            <v>-4254.7763300000006</v>
          </cell>
          <cell r="I144">
            <v>-137.55325999999999</v>
          </cell>
          <cell r="J144">
            <v>-3078.3681299999998</v>
          </cell>
          <cell r="K144">
            <v>-304</v>
          </cell>
          <cell r="L144">
            <v>-1870.1352900000002</v>
          </cell>
          <cell r="M144">
            <v>-17349.769289318796</v>
          </cell>
          <cell r="N144">
            <v>-266.02080999999998</v>
          </cell>
          <cell r="O144" t="str">
            <v>0</v>
          </cell>
          <cell r="P144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>
            <v>-1484.3995745476748</v>
          </cell>
          <cell r="U144" t="str">
            <v>0</v>
          </cell>
          <cell r="V144">
            <v>-190</v>
          </cell>
          <cell r="W144">
            <v>-481</v>
          </cell>
          <cell r="X144">
            <v>-3500</v>
          </cell>
          <cell r="Y144">
            <v>-2816</v>
          </cell>
          <cell r="Z144">
            <v>-618.23500000000001</v>
          </cell>
        </row>
        <row r="145">
          <cell r="F145" t="str">
            <v>5040</v>
          </cell>
          <cell r="G145">
            <v>0</v>
          </cell>
          <cell r="H145">
            <v>0</v>
          </cell>
          <cell r="I145">
            <v>0</v>
          </cell>
          <cell r="J145">
            <v>-30</v>
          </cell>
          <cell r="K145">
            <v>-5952</v>
          </cell>
          <cell r="L145">
            <v>-93.993300000000005</v>
          </cell>
          <cell r="M145">
            <v>0</v>
          </cell>
          <cell r="N145">
            <v>-1001</v>
          </cell>
          <cell r="O145" t="str">
            <v>0</v>
          </cell>
          <cell r="P145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>
            <v>0</v>
          </cell>
          <cell r="U145" t="str">
            <v>0</v>
          </cell>
          <cell r="V145" t="str">
            <v>0</v>
          </cell>
          <cell r="W145">
            <v>0</v>
          </cell>
          <cell r="X145" t="str">
            <v>0</v>
          </cell>
          <cell r="Y145" t="str">
            <v>0</v>
          </cell>
          <cell r="Z145" t="str">
            <v>0</v>
          </cell>
        </row>
        <row r="146">
          <cell r="F146" t="str">
            <v>5045</v>
          </cell>
          <cell r="G146">
            <v>82.418350000000004</v>
          </cell>
          <cell r="H146">
            <v>-112.07907999999999</v>
          </cell>
          <cell r="I146">
            <v>0</v>
          </cell>
          <cell r="J146">
            <v>-111.54444000000001</v>
          </cell>
          <cell r="K146">
            <v>-8</v>
          </cell>
          <cell r="L146">
            <v>-253.05885000000001</v>
          </cell>
          <cell r="M146">
            <v>0</v>
          </cell>
          <cell r="N146">
            <v>0</v>
          </cell>
          <cell r="O146" t="str">
            <v>0</v>
          </cell>
          <cell r="P146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>
            <v>-70.342165615197345</v>
          </cell>
          <cell r="U146" t="str">
            <v>0</v>
          </cell>
          <cell r="V146" t="str">
            <v>0</v>
          </cell>
          <cell r="W146">
            <v>170</v>
          </cell>
          <cell r="X146" t="str">
            <v>0</v>
          </cell>
          <cell r="Y146" t="str">
            <v>0</v>
          </cell>
          <cell r="Z146" t="str">
            <v>0</v>
          </cell>
        </row>
        <row r="147">
          <cell r="F147" t="str">
            <v>5050</v>
          </cell>
          <cell r="G147">
            <v>-551.23071000000004</v>
          </cell>
          <cell r="H147">
            <v>-1745.0949699999999</v>
          </cell>
          <cell r="I147">
            <v>-57.240629999999996</v>
          </cell>
          <cell r="J147">
            <v>-794.65309999999999</v>
          </cell>
          <cell r="K147">
            <v>-46</v>
          </cell>
          <cell r="L147">
            <v>-102.80921000000001</v>
          </cell>
          <cell r="M147">
            <v>-1203.2924514875701</v>
          </cell>
          <cell r="N147">
            <v>-340.00746999999996</v>
          </cell>
          <cell r="O147" t="str">
            <v>0</v>
          </cell>
          <cell r="P147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>
            <v>-351.14346188891375</v>
          </cell>
          <cell r="U147" t="str">
            <v>0</v>
          </cell>
          <cell r="V147">
            <v>-6</v>
          </cell>
          <cell r="W147">
            <v>-15</v>
          </cell>
          <cell r="X147" t="str">
            <v>0</v>
          </cell>
          <cell r="Y147" t="str">
            <v>0</v>
          </cell>
          <cell r="Z147" t="str">
            <v>0</v>
          </cell>
        </row>
        <row r="148">
          <cell r="F148" t="str">
            <v>5055</v>
          </cell>
          <cell r="G148">
            <v>-2870.2544800000005</v>
          </cell>
          <cell r="H148">
            <v>962.98404999999968</v>
          </cell>
          <cell r="I148">
            <v>-32.828490000000009</v>
          </cell>
          <cell r="J148">
            <v>-1249.0988299999999</v>
          </cell>
          <cell r="K148">
            <v>-115</v>
          </cell>
          <cell r="L148">
            <v>-200.08987000000019</v>
          </cell>
          <cell r="M148">
            <v>-623.31766000000005</v>
          </cell>
          <cell r="N148">
            <v>-5751.3266500000009</v>
          </cell>
          <cell r="O148" t="str">
            <v>0</v>
          </cell>
          <cell r="P148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>
            <v>-873.94431078349567</v>
          </cell>
          <cell r="U148" t="str">
            <v>0</v>
          </cell>
          <cell r="V148">
            <v>-53</v>
          </cell>
          <cell r="W148">
            <v>-47</v>
          </cell>
          <cell r="X148" t="str">
            <v>0</v>
          </cell>
          <cell r="Y148" t="str">
            <v>0</v>
          </cell>
          <cell r="Z148" t="str">
            <v>0</v>
          </cell>
        </row>
        <row r="149">
          <cell r="F149" t="str">
            <v>5060</v>
          </cell>
          <cell r="G149">
            <v>1346.7831700000002</v>
          </cell>
          <cell r="H149">
            <v>-2668.7116500000006</v>
          </cell>
          <cell r="I149">
            <v>6.4349599999999993</v>
          </cell>
          <cell r="J149">
            <v>1829.9971300000002</v>
          </cell>
          <cell r="K149">
            <v>0</v>
          </cell>
          <cell r="L149">
            <v>-71.641260000000102</v>
          </cell>
          <cell r="M149">
            <v>1816.6109899999999</v>
          </cell>
          <cell r="N149" t="str">
            <v>0</v>
          </cell>
          <cell r="O149" t="str">
            <v>0</v>
          </cell>
          <cell r="P149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>
            <v>-43</v>
          </cell>
          <cell r="W149">
            <v>-27</v>
          </cell>
          <cell r="X149">
            <v>1100</v>
          </cell>
          <cell r="Y149" t="str">
            <v>0</v>
          </cell>
          <cell r="Z149" t="str">
            <v>0</v>
          </cell>
        </row>
        <row r="150">
          <cell r="F150" t="str">
            <v>5065</v>
          </cell>
          <cell r="G150">
            <v>-8672.1205399999999</v>
          </cell>
          <cell r="H150">
            <v>-2027.3961200000001</v>
          </cell>
          <cell r="I150">
            <v>-30.882569999999998</v>
          </cell>
          <cell r="J150">
            <v>-3032.1804299999999</v>
          </cell>
          <cell r="K150">
            <v>-610</v>
          </cell>
          <cell r="L150">
            <v>-615.55241000000001</v>
          </cell>
          <cell r="M150">
            <v>0</v>
          </cell>
          <cell r="N150">
            <v>-1</v>
          </cell>
          <cell r="O150" t="str">
            <v>0</v>
          </cell>
          <cell r="P150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>
            <v>-512.98268556637129</v>
          </cell>
          <cell r="U150" t="str">
            <v>0</v>
          </cell>
          <cell r="V150">
            <v>-41</v>
          </cell>
          <cell r="W150">
            <v>-95</v>
          </cell>
          <cell r="X150" t="str">
            <v>0</v>
          </cell>
          <cell r="Y150" t="str">
            <v>0</v>
          </cell>
          <cell r="Z150">
            <v>-53.537999999999997</v>
          </cell>
        </row>
        <row r="151">
          <cell r="F151" t="str">
            <v>5070</v>
          </cell>
          <cell r="G151">
            <v>-3538.3884499999999</v>
          </cell>
          <cell r="H151">
            <v>-452.74743000000007</v>
          </cell>
          <cell r="I151">
            <v>0</v>
          </cell>
          <cell r="J151">
            <v>-58.040869999999998</v>
          </cell>
          <cell r="K151">
            <v>-8</v>
          </cell>
          <cell r="L151">
            <v>-59.914599999999936</v>
          </cell>
          <cell r="M151">
            <v>-503.04846800000001</v>
          </cell>
          <cell r="N151">
            <v>-893.78688</v>
          </cell>
          <cell r="O151" t="str">
            <v>0</v>
          </cell>
          <cell r="P151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>
            <v>-1398.3670417305295</v>
          </cell>
          <cell r="U151" t="str">
            <v>0</v>
          </cell>
          <cell r="V151">
            <v>-64</v>
          </cell>
          <cell r="W151">
            <v>-37</v>
          </cell>
          <cell r="X151" t="str">
            <v>0</v>
          </cell>
          <cell r="Y151" t="str">
            <v>0</v>
          </cell>
          <cell r="Z151" t="str">
            <v>0</v>
          </cell>
        </row>
        <row r="152">
          <cell r="F152" t="str">
            <v>5075</v>
          </cell>
          <cell r="G152">
            <v>-29755.153990000006</v>
          </cell>
          <cell r="H152">
            <v>-13105.083000000002</v>
          </cell>
          <cell r="I152">
            <v>-2413.4059100000009</v>
          </cell>
          <cell r="J152">
            <v>-1823.50037</v>
          </cell>
          <cell r="K152">
            <v>-40</v>
          </cell>
          <cell r="L152">
            <v>-2176.9246699999999</v>
          </cell>
          <cell r="M152">
            <v>-4486.4672104859337</v>
          </cell>
          <cell r="N152">
            <v>-2327.4026899999999</v>
          </cell>
          <cell r="O152" t="str">
            <v>0</v>
          </cell>
          <cell r="P152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>
            <v>6745.9457292222996</v>
          </cell>
          <cell r="U152" t="str">
            <v>0</v>
          </cell>
          <cell r="V152">
            <v>-594</v>
          </cell>
          <cell r="W152">
            <v>-66</v>
          </cell>
          <cell r="X152" t="str">
            <v>0</v>
          </cell>
          <cell r="Y152">
            <v>-1363</v>
          </cell>
          <cell r="Z152" t="str">
            <v>0</v>
          </cell>
        </row>
        <row r="153">
          <cell r="F153" t="str">
            <v>5080</v>
          </cell>
          <cell r="G153">
            <v>-11141.895480000003</v>
          </cell>
          <cell r="H153">
            <v>-12692.59577</v>
          </cell>
          <cell r="I153">
            <v>3861.2689600000003</v>
          </cell>
          <cell r="J153">
            <v>-493.74598999999995</v>
          </cell>
          <cell r="K153">
            <v>-82</v>
          </cell>
          <cell r="L153">
            <v>-1890.364</v>
          </cell>
          <cell r="M153">
            <v>-1880.911697668</v>
          </cell>
          <cell r="N153">
            <v>-13784.29335</v>
          </cell>
          <cell r="O153" t="str">
            <v>0</v>
          </cell>
          <cell r="P153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>
            <v>-2549.4029529173172</v>
          </cell>
          <cell r="U153" t="str">
            <v>0</v>
          </cell>
          <cell r="V153" t="str">
            <v>0</v>
          </cell>
          <cell r="W153">
            <v>-122</v>
          </cell>
          <cell r="X153">
            <v>-3100</v>
          </cell>
          <cell r="Y153">
            <v>-421</v>
          </cell>
          <cell r="Z153" t="str">
            <v>0</v>
          </cell>
        </row>
        <row r="154">
          <cell r="F154" t="str">
            <v>5085</v>
          </cell>
          <cell r="G154">
            <v>-3449.8113799999996</v>
          </cell>
          <cell r="H154">
            <v>-24825.284950000001</v>
          </cell>
          <cell r="I154">
            <v>-4067.3641000000002</v>
          </cell>
          <cell r="J154">
            <v>-3203.4229100000002</v>
          </cell>
          <cell r="K154">
            <v>0</v>
          </cell>
          <cell r="L154">
            <v>-2732.8371700000002</v>
          </cell>
          <cell r="M154">
            <v>0</v>
          </cell>
          <cell r="N154">
            <v>3551.4318583333334</v>
          </cell>
          <cell r="O154" t="str">
            <v>0</v>
          </cell>
          <cell r="P154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>
            <v>-1873.6303312743983</v>
          </cell>
          <cell r="U154" t="str">
            <v>0</v>
          </cell>
          <cell r="V154">
            <v>-366</v>
          </cell>
          <cell r="W154">
            <v>-1038</v>
          </cell>
          <cell r="X154">
            <v>-1400</v>
          </cell>
          <cell r="Y154" t="str">
            <v>0</v>
          </cell>
          <cell r="Z154" t="str">
            <v>0</v>
          </cell>
        </row>
        <row r="155">
          <cell r="F155" t="str">
            <v>5090</v>
          </cell>
          <cell r="G155">
            <v>2135.44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0</v>
          </cell>
          <cell r="P155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0</v>
          </cell>
          <cell r="V155" t="str">
            <v>0</v>
          </cell>
          <cell r="W155">
            <v>0</v>
          </cell>
          <cell r="X155" t="str">
            <v>0</v>
          </cell>
          <cell r="Y155" t="str">
            <v>0</v>
          </cell>
          <cell r="Z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795</v>
          </cell>
          <cell r="O156" t="str">
            <v>0</v>
          </cell>
          <cell r="P156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0</v>
          </cell>
          <cell r="V156" t="str">
            <v>0</v>
          </cell>
          <cell r="W156">
            <v>0</v>
          </cell>
          <cell r="X156" t="str">
            <v>0</v>
          </cell>
          <cell r="Y156" t="str">
            <v>0</v>
          </cell>
          <cell r="Z156" t="str">
            <v>0</v>
          </cell>
        </row>
        <row r="157">
          <cell r="F157" t="str">
            <v>5100</v>
          </cell>
          <cell r="G157">
            <v>-7006.915460000002</v>
          </cell>
          <cell r="H157">
            <v>-11257.513620000003</v>
          </cell>
          <cell r="I157">
            <v>-67.740349999999992</v>
          </cell>
          <cell r="J157">
            <v>-1841.3539700000001</v>
          </cell>
          <cell r="K157">
            <v>-362</v>
          </cell>
          <cell r="L157">
            <v>-1829.2040499999998</v>
          </cell>
          <cell r="M157">
            <v>-1526.05740777961</v>
          </cell>
          <cell r="N157">
            <v>-102.01822000000001</v>
          </cell>
          <cell r="O157" t="str">
            <v>0</v>
          </cell>
          <cell r="P157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>
            <v>-812.72858428309974</v>
          </cell>
          <cell r="U157" t="str">
            <v>0</v>
          </cell>
          <cell r="V157">
            <v>-47</v>
          </cell>
          <cell r="W157">
            <v>-257</v>
          </cell>
          <cell r="X157">
            <v>-900</v>
          </cell>
          <cell r="Y157" t="str">
            <v>0</v>
          </cell>
          <cell r="Z157" t="str">
            <v>0</v>
          </cell>
        </row>
        <row r="158">
          <cell r="F158" t="str">
            <v>5105</v>
          </cell>
          <cell r="G158">
            <v>-6185.7928200000015</v>
          </cell>
          <cell r="H158">
            <v>-8405.3482700000004</v>
          </cell>
          <cell r="I158">
            <v>-16.025760000000002</v>
          </cell>
          <cell r="J158">
            <v>-3596.2004700000002</v>
          </cell>
          <cell r="K158">
            <v>-285</v>
          </cell>
          <cell r="L158">
            <v>-968.46841000000006</v>
          </cell>
          <cell r="M158">
            <v>-1850.5518929975151</v>
          </cell>
          <cell r="N158">
            <v>-68.160840000000007</v>
          </cell>
          <cell r="O158" t="str">
            <v>0</v>
          </cell>
          <cell r="P158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>
            <v>-1478.3573194228472</v>
          </cell>
          <cell r="U158" t="str">
            <v>0</v>
          </cell>
          <cell r="V158">
            <v>-80</v>
          </cell>
          <cell r="W158">
            <v>-366</v>
          </cell>
          <cell r="X158">
            <v>-800</v>
          </cell>
          <cell r="Y158" t="str">
            <v>0</v>
          </cell>
          <cell r="Z158">
            <v>-47.996000000000002</v>
          </cell>
        </row>
        <row r="159">
          <cell r="F159" t="str">
            <v>5110</v>
          </cell>
          <cell r="G159">
            <v>-63833.712341996797</v>
          </cell>
          <cell r="H159">
            <v>-12685.101040000001</v>
          </cell>
          <cell r="I159">
            <v>6126.5798900000009</v>
          </cell>
          <cell r="J159">
            <v>-18126.805830000005</v>
          </cell>
          <cell r="K159">
            <v>-809</v>
          </cell>
          <cell r="L159">
            <v>24.161330000000135</v>
          </cell>
          <cell r="M159">
            <v>-32523.884328121087</v>
          </cell>
          <cell r="N159">
            <v>-16404.617330000001</v>
          </cell>
          <cell r="O159" t="str">
            <v>0</v>
          </cell>
          <cell r="P159">
            <v>-20232</v>
          </cell>
          <cell r="Q159" t="str">
            <v>0</v>
          </cell>
          <cell r="R159">
            <v>-3272.5439999999999</v>
          </cell>
          <cell r="S159" t="str">
            <v>0</v>
          </cell>
          <cell r="T159">
            <v>-407.17316811152028</v>
          </cell>
          <cell r="U159" t="str">
            <v>0</v>
          </cell>
          <cell r="V159">
            <v>-586</v>
          </cell>
          <cell r="W159">
            <v>-4397</v>
          </cell>
          <cell r="X159">
            <v>-900</v>
          </cell>
          <cell r="Y159">
            <v>-15478</v>
          </cell>
          <cell r="Z159">
            <v>203.66200000000003</v>
          </cell>
        </row>
        <row r="160">
          <cell r="F160" t="str">
            <v>5115</v>
          </cell>
          <cell r="G160">
            <v>-7790.5393899999999</v>
          </cell>
          <cell r="H160">
            <v>-6986.8351900000007</v>
          </cell>
          <cell r="I160">
            <v>-15.086739999999999</v>
          </cell>
          <cell r="J160">
            <v>-2721.2024100000003</v>
          </cell>
          <cell r="K160">
            <v>0</v>
          </cell>
          <cell r="L160">
            <v>0</v>
          </cell>
          <cell r="M160">
            <v>0</v>
          </cell>
          <cell r="N160">
            <v>-6291.8303399999986</v>
          </cell>
          <cell r="O160" t="str">
            <v>0</v>
          </cell>
          <cell r="P160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>
            <v>-6632.2440317088449</v>
          </cell>
          <cell r="U160" t="str">
            <v>0</v>
          </cell>
          <cell r="V160" t="str">
            <v>0</v>
          </cell>
          <cell r="W160">
            <v>-1725</v>
          </cell>
          <cell r="X160">
            <v>-1600</v>
          </cell>
          <cell r="Y160" t="str">
            <v>0</v>
          </cell>
          <cell r="Z160">
            <v>-164</v>
          </cell>
        </row>
        <row r="161">
          <cell r="F161" t="str">
            <v>5120</v>
          </cell>
          <cell r="G161">
            <v>116567.70512</v>
          </cell>
          <cell r="H161">
            <v>329520.84041</v>
          </cell>
          <cell r="I161">
            <v>11973.25568</v>
          </cell>
          <cell r="J161">
            <v>6333.5095099999999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15088.56</v>
          </cell>
          <cell r="S161" t="str">
            <v>0</v>
          </cell>
          <cell r="T161" t="str">
            <v>0</v>
          </cell>
          <cell r="U161" t="str">
            <v>0</v>
          </cell>
          <cell r="V161" t="str">
            <v>0</v>
          </cell>
          <cell r="W161">
            <v>0</v>
          </cell>
          <cell r="X161" t="str">
            <v>0</v>
          </cell>
          <cell r="Y161" t="str">
            <v>0</v>
          </cell>
          <cell r="Z161" t="str">
            <v>0</v>
          </cell>
        </row>
        <row r="162">
          <cell r="F162" t="str">
            <v>5125</v>
          </cell>
          <cell r="G162">
            <v>-324916.34799000004</v>
          </cell>
          <cell r="H162">
            <v>-76913.068049999973</v>
          </cell>
          <cell r="I162">
            <v>-3903.1943000000001</v>
          </cell>
          <cell r="J162">
            <v>-8264.5593700000009</v>
          </cell>
          <cell r="K162">
            <v>0</v>
          </cell>
          <cell r="L162">
            <v>232.56</v>
          </cell>
          <cell r="M162">
            <v>-51856.518755948113</v>
          </cell>
          <cell r="N162">
            <v>13650.334290000004</v>
          </cell>
          <cell r="O162" t="str">
            <v>0</v>
          </cell>
          <cell r="P162">
            <v>0</v>
          </cell>
          <cell r="Q162" t="str">
            <v>0</v>
          </cell>
          <cell r="R162">
            <v>-21563</v>
          </cell>
          <cell r="S162" t="str">
            <v>0</v>
          </cell>
          <cell r="T162" t="str">
            <v>0</v>
          </cell>
          <cell r="U162" t="str">
            <v>0</v>
          </cell>
          <cell r="V162" t="str">
            <v>0</v>
          </cell>
          <cell r="W162">
            <v>317</v>
          </cell>
          <cell r="X162" t="str">
            <v>0</v>
          </cell>
          <cell r="Y162" t="str">
            <v>0</v>
          </cell>
          <cell r="Z162" t="str">
            <v>0</v>
          </cell>
        </row>
        <row r="163">
          <cell r="F163" t="str">
            <v>5130</v>
          </cell>
          <cell r="G163">
            <v>-1857.1666182986733</v>
          </cell>
          <cell r="H163">
            <v>-3803.3286331487457</v>
          </cell>
          <cell r="I163">
            <v>-2425.2604800000004</v>
          </cell>
          <cell r="J163">
            <v>-4442.7018700000026</v>
          </cell>
          <cell r="K163">
            <v>0</v>
          </cell>
          <cell r="L163">
            <v>-544.72463999999991</v>
          </cell>
          <cell r="M163">
            <v>0</v>
          </cell>
          <cell r="N163">
            <v>-5011.9912584999838</v>
          </cell>
          <cell r="O163" t="str">
            <v>0</v>
          </cell>
          <cell r="P163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>
            <v>163.177316698141</v>
          </cell>
          <cell r="U163" t="str">
            <v>0</v>
          </cell>
          <cell r="V163">
            <v>431</v>
          </cell>
          <cell r="W163">
            <v>-382</v>
          </cell>
          <cell r="X163">
            <v>-700</v>
          </cell>
          <cell r="Y163" t="str">
            <v>0</v>
          </cell>
          <cell r="Z163">
            <v>-111.169</v>
          </cell>
        </row>
        <row r="164">
          <cell r="F164" t="str">
            <v>5135</v>
          </cell>
          <cell r="G164">
            <v>-2129.6891399999995</v>
          </cell>
          <cell r="H164">
            <v>-928.07623000000001</v>
          </cell>
          <cell r="I164">
            <v>-9.5928199999999997</v>
          </cell>
          <cell r="J164">
            <v>-1041.2480399999999</v>
          </cell>
          <cell r="K164">
            <v>-22</v>
          </cell>
          <cell r="L164">
            <v>-95.539199999999994</v>
          </cell>
          <cell r="M164">
            <v>0</v>
          </cell>
          <cell r="N164">
            <v>-178.17484999999999</v>
          </cell>
          <cell r="O164" t="str">
            <v>0</v>
          </cell>
          <cell r="P164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>
            <v>-411.68400275103704</v>
          </cell>
          <cell r="U164" t="str">
            <v>0</v>
          </cell>
          <cell r="V164">
            <v>-14</v>
          </cell>
          <cell r="W164">
            <v>-188</v>
          </cell>
          <cell r="X164">
            <v>-3800</v>
          </cell>
          <cell r="Y164" t="str">
            <v>0</v>
          </cell>
          <cell r="Z164" t="str">
            <v>0</v>
          </cell>
        </row>
        <row r="165">
          <cell r="F165" t="str">
            <v>5150</v>
          </cell>
          <cell r="G165">
            <v>-5024.2246899999991</v>
          </cell>
          <cell r="H165">
            <v>-22428.297810000004</v>
          </cell>
          <cell r="I165">
            <v>-2879.8252800000005</v>
          </cell>
          <cell r="J165">
            <v>-2010.86574</v>
          </cell>
          <cell r="K165">
            <v>-410</v>
          </cell>
          <cell r="L165">
            <v>-2508.7163900000005</v>
          </cell>
          <cell r="M165">
            <v>-3183.7958478542696</v>
          </cell>
          <cell r="N165">
            <v>-46402.932786666657</v>
          </cell>
          <cell r="O165" t="str">
            <v>0</v>
          </cell>
          <cell r="P165">
            <v>-3242</v>
          </cell>
          <cell r="Q165" t="str">
            <v>0</v>
          </cell>
          <cell r="R165" t="str">
            <v>0</v>
          </cell>
          <cell r="S165" t="str">
            <v>0</v>
          </cell>
          <cell r="T165">
            <v>-3913.6976159836445</v>
          </cell>
          <cell r="U165" t="str">
            <v>0</v>
          </cell>
          <cell r="V165" t="str">
            <v>0</v>
          </cell>
          <cell r="W165">
            <v>-785</v>
          </cell>
          <cell r="X165">
            <v>-2300</v>
          </cell>
          <cell r="Y165">
            <v>-334</v>
          </cell>
          <cell r="Z165">
            <v>-16.850999999999999</v>
          </cell>
        </row>
        <row r="166">
          <cell r="F166" t="str">
            <v>Other Operating Expenditure</v>
          </cell>
          <cell r="G166">
            <v>-498783.77105029556</v>
          </cell>
          <cell r="H166">
            <v>-16682.335493148727</v>
          </cell>
          <cell r="I166">
            <v>7946.0513300000002</v>
          </cell>
          <cell r="J166">
            <v>-105594.8067</v>
          </cell>
          <cell r="K166">
            <v>-9489</v>
          </cell>
          <cell r="L166">
            <v>-42055.844620000003</v>
          </cell>
          <cell r="M166">
            <v>-173943.29502821018</v>
          </cell>
          <cell r="N166">
            <v>-151831.66619683331</v>
          </cell>
          <cell r="O166">
            <v>0</v>
          </cell>
          <cell r="P166">
            <v>-48216</v>
          </cell>
          <cell r="Q166">
            <v>0</v>
          </cell>
          <cell r="R166">
            <v>-9746.9840000000004</v>
          </cell>
          <cell r="S166">
            <v>0</v>
          </cell>
          <cell r="T166">
            <v>-61534.157792575665</v>
          </cell>
          <cell r="U166">
            <v>0</v>
          </cell>
          <cell r="V166">
            <v>-8819</v>
          </cell>
          <cell r="W166">
            <v>-20164</v>
          </cell>
          <cell r="X166">
            <v>-41000</v>
          </cell>
          <cell r="Y166">
            <v>-33774</v>
          </cell>
          <cell r="Z166">
            <v>-2105.3510000000001</v>
          </cell>
          <cell r="AA166">
            <v>0</v>
          </cell>
          <cell r="AB166">
            <v>0</v>
          </cell>
          <cell r="AC166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16750</v>
          </cell>
          <cell r="K167">
            <v>29775.677</v>
          </cell>
          <cell r="L167">
            <v>0</v>
          </cell>
          <cell r="M167">
            <v>0</v>
          </cell>
          <cell r="N167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0</v>
          </cell>
          <cell r="V167" t="str">
            <v>0</v>
          </cell>
          <cell r="W167" t="str">
            <v>0</v>
          </cell>
          <cell r="X167" t="str">
            <v>0</v>
          </cell>
          <cell r="Y167" t="str">
            <v>0</v>
          </cell>
          <cell r="Z167" t="str">
            <v>0</v>
          </cell>
        </row>
        <row r="168">
          <cell r="F168" t="str">
            <v>Income Before Taxation</v>
          </cell>
          <cell r="G168">
            <v>79531.558164408663</v>
          </cell>
          <cell r="H168">
            <v>40742.350554196106</v>
          </cell>
          <cell r="I168">
            <v>-8610.7657866102727</v>
          </cell>
          <cell r="J168">
            <v>69419.270473567405</v>
          </cell>
          <cell r="K168">
            <v>23892.177</v>
          </cell>
          <cell r="L168">
            <v>56635.380418748027</v>
          </cell>
          <cell r="M168">
            <v>136604.55761888341</v>
          </cell>
          <cell r="N168">
            <v>140822.59358388092</v>
          </cell>
          <cell r="O168">
            <v>0</v>
          </cell>
          <cell r="P168">
            <v>265057</v>
          </cell>
          <cell r="Q168">
            <v>0</v>
          </cell>
          <cell r="R168">
            <v>90112.244999999995</v>
          </cell>
          <cell r="S168">
            <v>0</v>
          </cell>
          <cell r="T168">
            <v>16050.622744880813</v>
          </cell>
          <cell r="U168">
            <v>0</v>
          </cell>
          <cell r="V168">
            <v>3087</v>
          </cell>
          <cell r="W168">
            <v>1630</v>
          </cell>
          <cell r="X168">
            <v>21700</v>
          </cell>
          <cell r="Y168">
            <v>15671</v>
          </cell>
          <cell r="Z168">
            <v>2360.0299999999993</v>
          </cell>
          <cell r="AA168">
            <v>0</v>
          </cell>
          <cell r="AB168">
            <v>0</v>
          </cell>
          <cell r="AC168">
            <v>0</v>
          </cell>
        </row>
        <row r="169">
          <cell r="F169" t="str">
            <v>Taxation</v>
          </cell>
          <cell r="G169">
            <v>-23859.467449322641</v>
          </cell>
          <cell r="H169">
            <v>-12222.705166258835</v>
          </cell>
          <cell r="I169">
            <v>2583.2297359830818</v>
          </cell>
          <cell r="J169">
            <v>-28769.781142070227</v>
          </cell>
          <cell r="K169">
            <v>-17593.6531</v>
          </cell>
          <cell r="L169">
            <v>-16990.614125624408</v>
          </cell>
          <cell r="M169">
            <v>-40981.367285665016</v>
          </cell>
          <cell r="N169">
            <v>-148058.4492811643</v>
          </cell>
          <cell r="O169">
            <v>0</v>
          </cell>
          <cell r="P169">
            <v>-63613</v>
          </cell>
          <cell r="Q169">
            <v>0</v>
          </cell>
          <cell r="R169">
            <v>-27033.673499999997</v>
          </cell>
          <cell r="S169">
            <v>0</v>
          </cell>
          <cell r="T169">
            <v>4456.4281968453733</v>
          </cell>
          <cell r="U169">
            <v>0</v>
          </cell>
          <cell r="V169">
            <v>-926.1</v>
          </cell>
          <cell r="W169">
            <v>-489</v>
          </cell>
          <cell r="X169">
            <v>-6510</v>
          </cell>
          <cell r="Y169">
            <v>-4936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F170" t="str">
            <v>5170</v>
          </cell>
          <cell r="G170">
            <v>-23859.467449322641</v>
          </cell>
          <cell r="H170">
            <v>-12222.705166258835</v>
          </cell>
          <cell r="I170">
            <v>2583.2297359830818</v>
          </cell>
          <cell r="J170">
            <v>-20825.781142070227</v>
          </cell>
          <cell r="K170">
            <v>-7167.6530999999995</v>
          </cell>
          <cell r="L170">
            <v>-16990.614125624408</v>
          </cell>
          <cell r="M170">
            <v>-40981.367285665016</v>
          </cell>
          <cell r="N170">
            <v>-140960.36877045</v>
          </cell>
          <cell r="O170" t="str">
            <v>0</v>
          </cell>
          <cell r="P170">
            <v>214081</v>
          </cell>
          <cell r="Q170" t="str">
            <v>0</v>
          </cell>
          <cell r="R170">
            <v>-27033.673499999997</v>
          </cell>
          <cell r="S170">
            <v>0</v>
          </cell>
          <cell r="T170">
            <v>-4815.1868234642434</v>
          </cell>
          <cell r="U170" t="str">
            <v>0</v>
          </cell>
          <cell r="V170">
            <v>-926.1</v>
          </cell>
          <cell r="W170">
            <v>-489</v>
          </cell>
          <cell r="X170">
            <v>-6510</v>
          </cell>
          <cell r="Y170">
            <v>-4701.3</v>
          </cell>
          <cell r="Z170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-7944</v>
          </cell>
          <cell r="K171">
            <v>0</v>
          </cell>
          <cell r="L171">
            <v>0</v>
          </cell>
          <cell r="M171" t="str">
            <v>0</v>
          </cell>
          <cell r="N171">
            <v>-7098.0805107142869</v>
          </cell>
          <cell r="O171" t="str">
            <v>0</v>
          </cell>
          <cell r="P171">
            <v>-277694</v>
          </cell>
          <cell r="Q171" t="str">
            <v>0</v>
          </cell>
          <cell r="R171" t="str">
            <v>0</v>
          </cell>
          <cell r="S171" t="str">
            <v>0</v>
          </cell>
          <cell r="T171">
            <v>9271.6150203096167</v>
          </cell>
          <cell r="U171" t="str">
            <v>0</v>
          </cell>
          <cell r="V171" t="str">
            <v>0</v>
          </cell>
          <cell r="W171" t="str">
            <v>0</v>
          </cell>
          <cell r="X171" t="str">
            <v>0</v>
          </cell>
          <cell r="Y171">
            <v>-234.7</v>
          </cell>
          <cell r="Z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-10426</v>
          </cell>
          <cell r="L172">
            <v>0</v>
          </cell>
          <cell r="M172" t="str">
            <v>0</v>
          </cell>
          <cell r="N172">
            <v>0</v>
          </cell>
          <cell r="O172" t="str">
            <v>0</v>
          </cell>
          <cell r="P172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0</v>
          </cell>
          <cell r="V172" t="str">
            <v>0</v>
          </cell>
          <cell r="W172" t="str">
            <v>0</v>
          </cell>
          <cell r="X172" t="str">
            <v>0</v>
          </cell>
          <cell r="Y172" t="str">
            <v>0</v>
          </cell>
          <cell r="Z172" t="str">
            <v>0</v>
          </cell>
        </row>
        <row r="174">
          <cell r="F174" t="str">
            <v>Income after Tax</v>
          </cell>
          <cell r="G174">
            <v>55672.090715086022</v>
          </cell>
          <cell r="H174">
            <v>28519.645387937271</v>
          </cell>
          <cell r="I174">
            <v>-6027.5360506271909</v>
          </cell>
          <cell r="J174">
            <v>40649.489331497178</v>
          </cell>
          <cell r="K174">
            <v>6298.5239000000001</v>
          </cell>
          <cell r="L174">
            <v>39644.766293123619</v>
          </cell>
          <cell r="M174">
            <v>95623.190333218401</v>
          </cell>
          <cell r="N174">
            <v>-7235.8556972833758</v>
          </cell>
          <cell r="O174">
            <v>0</v>
          </cell>
          <cell r="P174">
            <v>201444</v>
          </cell>
          <cell r="Q174">
            <v>0</v>
          </cell>
          <cell r="R174">
            <v>63078.571499999998</v>
          </cell>
          <cell r="S174">
            <v>0</v>
          </cell>
          <cell r="T174">
            <v>20507.050941726186</v>
          </cell>
          <cell r="U174">
            <v>0</v>
          </cell>
          <cell r="V174">
            <v>2160.9</v>
          </cell>
          <cell r="W174">
            <v>1141</v>
          </cell>
          <cell r="X174">
            <v>15190</v>
          </cell>
          <cell r="Y174">
            <v>10735</v>
          </cell>
          <cell r="Z174">
            <v>2360.0299999999993</v>
          </cell>
          <cell r="AA174">
            <v>0</v>
          </cell>
          <cell r="AB174">
            <v>0</v>
          </cell>
          <cell r="AC174">
            <v>0</v>
          </cell>
        </row>
        <row r="176">
          <cell r="F176" t="str">
            <v>5200</v>
          </cell>
          <cell r="G176">
            <v>8107.4</v>
          </cell>
          <cell r="H176">
            <v>0</v>
          </cell>
          <cell r="I176">
            <v>0</v>
          </cell>
          <cell r="J176">
            <v>-474</v>
          </cell>
          <cell r="K176">
            <v>0</v>
          </cell>
          <cell r="L176">
            <v>-22636.348967671933</v>
          </cell>
          <cell r="M176" t="str">
            <v>0</v>
          </cell>
          <cell r="N176">
            <v>0</v>
          </cell>
          <cell r="O176" t="str">
            <v>0</v>
          </cell>
          <cell r="P176">
            <v>-11717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0</v>
          </cell>
          <cell r="V176" t="str">
            <v>0</v>
          </cell>
          <cell r="W176" t="str">
            <v>0</v>
          </cell>
          <cell r="X176" t="str">
            <v>0</v>
          </cell>
          <cell r="Y176">
            <v>-473</v>
          </cell>
          <cell r="Z176" t="str">
            <v>0</v>
          </cell>
        </row>
        <row r="178">
          <cell r="F178" t="str">
            <v>Net Income</v>
          </cell>
          <cell r="G178">
            <v>63779.490715086024</v>
          </cell>
          <cell r="H178">
            <v>28519.645387937271</v>
          </cell>
          <cell r="I178">
            <v>-6027.5360506271909</v>
          </cell>
          <cell r="J178">
            <v>40175.489331497178</v>
          </cell>
          <cell r="K178">
            <v>6298.5239000000001</v>
          </cell>
          <cell r="L178">
            <v>17008.417325451686</v>
          </cell>
          <cell r="M178">
            <v>95623.190333218401</v>
          </cell>
          <cell r="N178">
            <v>-7235.8556972833758</v>
          </cell>
          <cell r="O178">
            <v>0</v>
          </cell>
          <cell r="P178">
            <v>189727</v>
          </cell>
          <cell r="Q178">
            <v>0</v>
          </cell>
          <cell r="R178">
            <v>63078.571499999998</v>
          </cell>
          <cell r="S178">
            <v>0</v>
          </cell>
          <cell r="T178">
            <v>20507.050941726186</v>
          </cell>
          <cell r="U178">
            <v>0</v>
          </cell>
          <cell r="V178">
            <v>2160.9</v>
          </cell>
          <cell r="W178">
            <v>1141</v>
          </cell>
          <cell r="X178">
            <v>15190</v>
          </cell>
          <cell r="Y178">
            <v>10262</v>
          </cell>
          <cell r="Z178">
            <v>2360.0299999999993</v>
          </cell>
          <cell r="AA178">
            <v>0</v>
          </cell>
          <cell r="AB178">
            <v>0</v>
          </cell>
          <cell r="AC178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-1615</v>
          </cell>
          <cell r="M179" t="str">
            <v>0</v>
          </cell>
          <cell r="N179">
            <v>-5600.097850000001</v>
          </cell>
          <cell r="O179" t="str">
            <v>0</v>
          </cell>
          <cell r="P179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>
            <v>-9.4855430275046711E-5</v>
          </cell>
          <cell r="U179" t="str">
            <v>0</v>
          </cell>
          <cell r="V179" t="str">
            <v>0</v>
          </cell>
          <cell r="W179" t="str">
            <v>0</v>
          </cell>
          <cell r="X179" t="str">
            <v>0</v>
          </cell>
          <cell r="Y179" t="str">
            <v>0</v>
          </cell>
          <cell r="Z179" t="str">
            <v>0</v>
          </cell>
        </row>
        <row r="180">
          <cell r="F180" t="str">
            <v>5210</v>
          </cell>
          <cell r="G180">
            <v>-6329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-190</v>
          </cell>
          <cell r="M180" t="str">
            <v>0</v>
          </cell>
          <cell r="N180">
            <v>0</v>
          </cell>
          <cell r="O180" t="str">
            <v>0</v>
          </cell>
          <cell r="P180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>
            <v>-2360.029</v>
          </cell>
        </row>
        <row r="181">
          <cell r="F181" t="str">
            <v>Retained Income for the Period</v>
          </cell>
          <cell r="G181">
            <v>57450.490715086024</v>
          </cell>
          <cell r="H181">
            <v>28519.645387937271</v>
          </cell>
          <cell r="I181">
            <v>-6027.5360506271909</v>
          </cell>
          <cell r="J181">
            <v>40175.489331497178</v>
          </cell>
          <cell r="K181">
            <v>6298.5239000000001</v>
          </cell>
          <cell r="L181">
            <v>15203.417325451686</v>
          </cell>
          <cell r="M181">
            <v>95623.190333218401</v>
          </cell>
          <cell r="N181">
            <v>-12835.953547283378</v>
          </cell>
          <cell r="O181">
            <v>0</v>
          </cell>
          <cell r="P181">
            <v>189727</v>
          </cell>
          <cell r="Q181">
            <v>0</v>
          </cell>
          <cell r="R181">
            <v>63078.571499999998</v>
          </cell>
          <cell r="S181">
            <v>0</v>
          </cell>
          <cell r="T181">
            <v>20507.050846870756</v>
          </cell>
          <cell r="U181">
            <v>0</v>
          </cell>
          <cell r="V181">
            <v>2160.9</v>
          </cell>
          <cell r="W181">
            <v>1141</v>
          </cell>
          <cell r="X181">
            <v>15190</v>
          </cell>
          <cell r="Y181">
            <v>10262</v>
          </cell>
          <cell r="Z181">
            <v>9.9999999929423211E-4</v>
          </cell>
          <cell r="AA181">
            <v>0</v>
          </cell>
          <cell r="AB181">
            <v>0</v>
          </cell>
          <cell r="AC181">
            <v>0</v>
          </cell>
        </row>
        <row r="187">
          <cell r="F187" t="str">
            <v>Deposits and Current Accounts</v>
          </cell>
          <cell r="G187">
            <v>53914077.115000002</v>
          </cell>
          <cell r="H187">
            <v>413.13499999999999</v>
          </cell>
          <cell r="I187">
            <v>356250</v>
          </cell>
          <cell r="J187">
            <v>103317.33900000001</v>
          </cell>
          <cell r="K187">
            <v>0</v>
          </cell>
          <cell r="L187">
            <v>7364019.3680000007</v>
          </cell>
          <cell r="M187">
            <v>36376193.152085319</v>
          </cell>
          <cell r="N187">
            <v>2356884.2379999999</v>
          </cell>
          <cell r="O187">
            <v>0</v>
          </cell>
          <cell r="P187">
            <v>50031548</v>
          </cell>
          <cell r="Q187">
            <v>0</v>
          </cell>
          <cell r="R187">
            <v>59515000</v>
          </cell>
          <cell r="S187">
            <v>65596</v>
          </cell>
          <cell r="T187">
            <v>9185100.7378377244</v>
          </cell>
          <cell r="U187">
            <v>-23311856.274926398</v>
          </cell>
          <cell r="V187">
            <v>0</v>
          </cell>
          <cell r="W187">
            <v>2768475</v>
          </cell>
          <cell r="X187">
            <v>7100000</v>
          </cell>
          <cell r="Y187">
            <v>0</v>
          </cell>
          <cell r="Z187">
            <v>446481</v>
          </cell>
          <cell r="AA187">
            <v>0</v>
          </cell>
          <cell r="AB187">
            <v>0</v>
          </cell>
          <cell r="AC187">
            <v>0</v>
          </cell>
        </row>
        <row r="188">
          <cell r="F188" t="str">
            <v>5</v>
          </cell>
          <cell r="G188">
            <v>0</v>
          </cell>
          <cell r="H188">
            <v>16.102</v>
          </cell>
          <cell r="I188">
            <v>0</v>
          </cell>
          <cell r="J188">
            <v>0</v>
          </cell>
          <cell r="K188">
            <v>0</v>
          </cell>
          <cell r="L188">
            <v>82279.839999999997</v>
          </cell>
          <cell r="M188">
            <v>1649044.034</v>
          </cell>
          <cell r="N188">
            <v>0</v>
          </cell>
          <cell r="O188" t="str">
            <v>0</v>
          </cell>
          <cell r="P188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>
            <v>296294.3989935639</v>
          </cell>
          <cell r="U188" t="str">
            <v>0</v>
          </cell>
          <cell r="V188" t="str">
            <v>0</v>
          </cell>
          <cell r="W188" t="str">
            <v>0</v>
          </cell>
          <cell r="X188" t="str">
            <v>0</v>
          </cell>
          <cell r="Y188" t="str">
            <v>0</v>
          </cell>
          <cell r="Z188" t="str">
            <v>0</v>
          </cell>
        </row>
        <row r="189">
          <cell r="F189" t="str">
            <v>10</v>
          </cell>
          <cell r="G189">
            <v>11608419.919</v>
          </cell>
          <cell r="H189">
            <v>29.196999999999999</v>
          </cell>
          <cell r="I189">
            <v>9916</v>
          </cell>
          <cell r="J189">
            <v>0</v>
          </cell>
          <cell r="K189">
            <v>0</v>
          </cell>
          <cell r="L189">
            <v>1256555.0430000001</v>
          </cell>
          <cell r="M189">
            <v>3701023.9330000002</v>
          </cell>
          <cell r="N189">
            <v>488869.23800000001</v>
          </cell>
          <cell r="O189" t="str">
            <v>0</v>
          </cell>
          <cell r="P189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>
            <v>1922479.5309105222</v>
          </cell>
          <cell r="U189">
            <v>553637</v>
          </cell>
          <cell r="V189" t="str">
            <v>0</v>
          </cell>
          <cell r="W189">
            <v>141113</v>
          </cell>
          <cell r="X189" t="str">
            <v>0</v>
          </cell>
          <cell r="Y189" t="str">
            <v>0</v>
          </cell>
          <cell r="Z189" t="str">
            <v>0</v>
          </cell>
        </row>
        <row r="190">
          <cell r="F190" t="str">
            <v>15</v>
          </cell>
          <cell r="G190">
            <v>223119.29699999996</v>
          </cell>
          <cell r="H190">
            <v>-0.193</v>
          </cell>
          <cell r="I190">
            <v>67309</v>
          </cell>
          <cell r="J190">
            <v>0</v>
          </cell>
          <cell r="K190">
            <v>0</v>
          </cell>
          <cell r="L190">
            <v>1025824.818</v>
          </cell>
          <cell r="M190">
            <v>12453993.418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>
            <v>7554</v>
          </cell>
          <cell r="X190" t="str">
            <v>0</v>
          </cell>
          <cell r="Y190" t="str">
            <v>0</v>
          </cell>
          <cell r="Z190" t="str">
            <v>0</v>
          </cell>
        </row>
        <row r="191">
          <cell r="F191" t="str">
            <v>20</v>
          </cell>
          <cell r="G191">
            <v>1472675.216</v>
          </cell>
          <cell r="H191">
            <v>2.1619999999999999</v>
          </cell>
          <cell r="I191">
            <v>17075</v>
          </cell>
          <cell r="J191">
            <v>0</v>
          </cell>
          <cell r="K191">
            <v>0</v>
          </cell>
          <cell r="L191">
            <v>597432.54099999997</v>
          </cell>
          <cell r="M191">
            <v>3631.5369999999998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>
            <v>0</v>
          </cell>
          <cell r="U191" t="str">
            <v>0</v>
          </cell>
          <cell r="V191" t="str">
            <v>0</v>
          </cell>
          <cell r="W191">
            <v>2860</v>
          </cell>
          <cell r="X191" t="str">
            <v>0</v>
          </cell>
          <cell r="Y191" t="str">
            <v>0</v>
          </cell>
          <cell r="Z191" t="str">
            <v>0</v>
          </cell>
        </row>
        <row r="192">
          <cell r="F192" t="str">
            <v>25</v>
          </cell>
          <cell r="G192">
            <v>836085.46799999999</v>
          </cell>
          <cell r="H192">
            <v>0</v>
          </cell>
          <cell r="I192">
            <v>0</v>
          </cell>
          <cell r="J192">
            <v>13921.123</v>
          </cell>
          <cell r="K192">
            <v>0</v>
          </cell>
          <cell r="L192">
            <v>6738.16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 t="str">
            <v>0</v>
          </cell>
          <cell r="X192" t="str">
            <v>0</v>
          </cell>
          <cell r="Y192" t="str">
            <v>0</v>
          </cell>
          <cell r="Z192" t="str">
            <v>0</v>
          </cell>
        </row>
        <row r="193">
          <cell r="F193" t="str">
            <v>30</v>
          </cell>
          <cell r="G193">
            <v>2921816.1009999998</v>
          </cell>
          <cell r="H193">
            <v>-0.33800000000000002</v>
          </cell>
          <cell r="I193">
            <v>0</v>
          </cell>
          <cell r="J193">
            <v>0</v>
          </cell>
          <cell r="K193">
            <v>0</v>
          </cell>
          <cell r="L193">
            <v>83096.573999999993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 t="str">
            <v>0</v>
          </cell>
          <cell r="X193" t="str">
            <v>0</v>
          </cell>
          <cell r="Y193" t="str">
            <v>0</v>
          </cell>
          <cell r="Z193" t="str">
            <v>0</v>
          </cell>
        </row>
        <row r="194">
          <cell r="F194" t="str">
            <v>35</v>
          </cell>
          <cell r="G194">
            <v>6065232.801</v>
          </cell>
          <cell r="H194">
            <v>2.1560000000000001</v>
          </cell>
          <cell r="I194">
            <v>14504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>
            <v>72565</v>
          </cell>
          <cell r="X194" t="str">
            <v>0</v>
          </cell>
          <cell r="Y194" t="str">
            <v>0</v>
          </cell>
          <cell r="Z194" t="str">
            <v>0</v>
          </cell>
        </row>
        <row r="195">
          <cell r="F195" t="str">
            <v>40</v>
          </cell>
          <cell r="G195">
            <v>8712838.6820000019</v>
          </cell>
          <cell r="H195">
            <v>-12.803999999999998</v>
          </cell>
          <cell r="I195">
            <v>2748</v>
          </cell>
          <cell r="J195">
            <v>62176.12</v>
          </cell>
          <cell r="K195">
            <v>0</v>
          </cell>
          <cell r="L195">
            <v>1956640.8520000002</v>
          </cell>
          <cell r="M195">
            <v>3057726.7680000002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21001000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>
            <v>1354064</v>
          </cell>
          <cell r="X195" t="str">
            <v>0</v>
          </cell>
          <cell r="Y195" t="str">
            <v>0</v>
          </cell>
          <cell r="Z195" t="str">
            <v>0</v>
          </cell>
        </row>
        <row r="196">
          <cell r="F196" t="str">
            <v>45</v>
          </cell>
          <cell r="G196">
            <v>9951186.4109999985</v>
          </cell>
          <cell r="H196">
            <v>337.738</v>
          </cell>
          <cell r="I196">
            <v>53752</v>
          </cell>
          <cell r="J196">
            <v>1323.046</v>
          </cell>
          <cell r="K196">
            <v>0</v>
          </cell>
          <cell r="L196">
            <v>1212634.8370000001</v>
          </cell>
          <cell r="M196">
            <v>9909655.8603333309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>
            <v>5592543.9614177449</v>
          </cell>
          <cell r="U196" t="str">
            <v>0</v>
          </cell>
          <cell r="V196" t="str">
            <v>0</v>
          </cell>
          <cell r="W196">
            <v>588014</v>
          </cell>
          <cell r="X196" t="str">
            <v>0</v>
          </cell>
          <cell r="Y196" t="str">
            <v>0</v>
          </cell>
          <cell r="Z196" t="str">
            <v>0</v>
          </cell>
        </row>
        <row r="197">
          <cell r="F197" t="str">
            <v>50</v>
          </cell>
          <cell r="G197">
            <v>11987303.620000001</v>
          </cell>
          <cell r="H197">
            <v>40.85</v>
          </cell>
          <cell r="I197">
            <v>190946</v>
          </cell>
          <cell r="J197">
            <v>0</v>
          </cell>
          <cell r="K197">
            <v>0</v>
          </cell>
          <cell r="L197">
            <v>562120.51100000006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9244000</v>
          </cell>
          <cell r="S197" t="str">
            <v>0</v>
          </cell>
          <cell r="T197" t="str">
            <v>0</v>
          </cell>
          <cell r="U197" t="str">
            <v>0</v>
          </cell>
          <cell r="V197" t="str">
            <v>0</v>
          </cell>
          <cell r="W197">
            <v>26046</v>
          </cell>
          <cell r="X197" t="str">
            <v>0</v>
          </cell>
          <cell r="Y197" t="str">
            <v>0</v>
          </cell>
          <cell r="Z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6240357.6310000001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0</v>
          </cell>
          <cell r="V198" t="str">
            <v>0</v>
          </cell>
          <cell r="W198" t="str">
            <v>0</v>
          </cell>
          <cell r="X198" t="str">
            <v>0</v>
          </cell>
          <cell r="Y198" t="str">
            <v>0</v>
          </cell>
          <cell r="Z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47056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27534000</v>
          </cell>
          <cell r="S199" t="str">
            <v>0</v>
          </cell>
          <cell r="T199" t="str">
            <v>0</v>
          </cell>
          <cell r="U199" t="str">
            <v>0</v>
          </cell>
          <cell r="V199" t="str">
            <v>0</v>
          </cell>
          <cell r="W199" t="str">
            <v>0</v>
          </cell>
          <cell r="X199" t="str">
            <v>0</v>
          </cell>
          <cell r="Y199" t="str">
            <v>0</v>
          </cell>
          <cell r="Z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0</v>
          </cell>
          <cell r="V200" t="str">
            <v>0</v>
          </cell>
          <cell r="W200" t="str">
            <v>0</v>
          </cell>
          <cell r="X200" t="str">
            <v>0</v>
          </cell>
          <cell r="Y200" t="str">
            <v>0</v>
          </cell>
          <cell r="Z200" t="str">
            <v>0</v>
          </cell>
        </row>
        <row r="201">
          <cell r="F201" t="str">
            <v>70</v>
          </cell>
          <cell r="G201">
            <v>135399.6</v>
          </cell>
          <cell r="H201">
            <v>-1.7350000000000001</v>
          </cell>
          <cell r="I201">
            <v>0</v>
          </cell>
          <cell r="J201">
            <v>25897.05</v>
          </cell>
          <cell r="K201">
            <v>0</v>
          </cell>
          <cell r="L201">
            <v>533640.19200000004</v>
          </cell>
          <cell r="M201">
            <v>-639240.02924800385</v>
          </cell>
          <cell r="N201">
            <v>1868015</v>
          </cell>
          <cell r="O201" t="str">
            <v>0</v>
          </cell>
          <cell r="P201">
            <v>50031548</v>
          </cell>
          <cell r="Q201" t="str">
            <v>0</v>
          </cell>
          <cell r="R201">
            <v>1736000</v>
          </cell>
          <cell r="S201">
            <v>65596</v>
          </cell>
          <cell r="T201">
            <v>1373782.8465158937</v>
          </cell>
          <cell r="U201">
            <v>-23865493.274926398</v>
          </cell>
          <cell r="V201" t="str">
            <v>0</v>
          </cell>
          <cell r="W201">
            <v>576259</v>
          </cell>
          <cell r="X201">
            <v>7100000</v>
          </cell>
          <cell r="Y201" t="str">
            <v>0</v>
          </cell>
          <cell r="Z201">
            <v>446481</v>
          </cell>
        </row>
        <row r="202">
          <cell r="F202" t="str">
            <v>Other Liabilities</v>
          </cell>
          <cell r="G202">
            <v>-534243.65500000003</v>
          </cell>
          <cell r="H202">
            <v>798427.98700000008</v>
          </cell>
          <cell r="I202">
            <v>29361.779000000002</v>
          </cell>
          <cell r="J202">
            <v>744651.04599999997</v>
          </cell>
          <cell r="K202">
            <v>77753</v>
          </cell>
          <cell r="L202">
            <v>1261441.6599999999</v>
          </cell>
          <cell r="M202">
            <v>-17154614.651347294</v>
          </cell>
          <cell r="N202">
            <v>10376836.50595</v>
          </cell>
          <cell r="O202">
            <v>0</v>
          </cell>
          <cell r="P202">
            <v>58619753</v>
          </cell>
          <cell r="Q202">
            <v>0</v>
          </cell>
          <cell r="R202">
            <v>12831000</v>
          </cell>
          <cell r="S202">
            <v>5500</v>
          </cell>
          <cell r="T202">
            <v>807979.44931951584</v>
          </cell>
          <cell r="U202">
            <v>6940644.5850053281</v>
          </cell>
          <cell r="V202">
            <v>13541</v>
          </cell>
          <cell r="W202">
            <v>4120024</v>
          </cell>
          <cell r="X202">
            <v>0</v>
          </cell>
          <cell r="Y202">
            <v>0</v>
          </cell>
          <cell r="Z202">
            <v>444841</v>
          </cell>
          <cell r="AA202">
            <v>0</v>
          </cell>
          <cell r="AB202">
            <v>0</v>
          </cell>
          <cell r="AC202">
            <v>0</v>
          </cell>
        </row>
        <row r="203">
          <cell r="F203" t="str">
            <v>100</v>
          </cell>
          <cell r="G203">
            <v>-423647.67700000008</v>
          </cell>
          <cell r="H203">
            <v>785614.48700000008</v>
          </cell>
          <cell r="I203">
            <v>29361.779000000002</v>
          </cell>
          <cell r="J203">
            <v>176337.30800000002</v>
          </cell>
          <cell r="K203">
            <v>77425</v>
          </cell>
          <cell r="L203">
            <v>217510.06</v>
          </cell>
          <cell r="M203">
            <v>317416.12700000004</v>
          </cell>
          <cell r="N203">
            <v>1636074.5366099998</v>
          </cell>
          <cell r="O203" t="str">
            <v>0</v>
          </cell>
          <cell r="P203">
            <v>0</v>
          </cell>
          <cell r="Q203" t="str">
            <v>0</v>
          </cell>
          <cell r="R203" t="str">
            <v>0</v>
          </cell>
          <cell r="S203">
            <v>5500</v>
          </cell>
          <cell r="T203">
            <v>247722.78853220888</v>
          </cell>
          <cell r="U203">
            <v>22921000</v>
          </cell>
          <cell r="V203">
            <v>16465</v>
          </cell>
          <cell r="W203">
            <v>66763</v>
          </cell>
          <cell r="X203" t="str">
            <v>0</v>
          </cell>
          <cell r="Y203" t="str">
            <v>0</v>
          </cell>
          <cell r="Z203">
            <v>444841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1175.5938700000002</v>
          </cell>
          <cell r="O204" t="str">
            <v>0</v>
          </cell>
          <cell r="P204">
            <v>22909433</v>
          </cell>
          <cell r="Q204" t="str">
            <v>0</v>
          </cell>
          <cell r="R204">
            <v>-420000</v>
          </cell>
          <cell r="S204" t="str">
            <v>0</v>
          </cell>
          <cell r="T204" t="str">
            <v>0</v>
          </cell>
          <cell r="U204" t="str">
            <v>0</v>
          </cell>
          <cell r="V204" t="str">
            <v>0</v>
          </cell>
          <cell r="W204" t="str">
            <v>0</v>
          </cell>
          <cell r="X204" t="str">
            <v>0</v>
          </cell>
          <cell r="Y204" t="str">
            <v>0</v>
          </cell>
          <cell r="Z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-21</v>
          </cell>
          <cell r="L205">
            <v>40953</v>
          </cell>
          <cell r="M205">
            <v>0</v>
          </cell>
          <cell r="N205">
            <v>267217.23263000004</v>
          </cell>
          <cell r="O205" t="str">
            <v>0</v>
          </cell>
          <cell r="P205">
            <v>0</v>
          </cell>
          <cell r="Q205" t="str">
            <v>0</v>
          </cell>
          <cell r="R205" t="str">
            <v>0</v>
          </cell>
          <cell r="S205" t="str">
            <v>0</v>
          </cell>
          <cell r="T205">
            <v>156.38614347675355</v>
          </cell>
          <cell r="U205" t="str">
            <v>0</v>
          </cell>
          <cell r="V205">
            <v>-205</v>
          </cell>
          <cell r="W205" t="str">
            <v>0</v>
          </cell>
          <cell r="X205" t="str">
            <v>0</v>
          </cell>
          <cell r="Y205" t="str">
            <v>0</v>
          </cell>
          <cell r="Z205" t="str">
            <v>0</v>
          </cell>
        </row>
        <row r="206">
          <cell r="F206" t="str">
            <v>115</v>
          </cell>
          <cell r="G206">
            <v>5.8360000000000003</v>
          </cell>
          <cell r="H206">
            <v>0</v>
          </cell>
          <cell r="I206">
            <v>0</v>
          </cell>
          <cell r="J206">
            <v>333621.13099999999</v>
          </cell>
          <cell r="K206">
            <v>0</v>
          </cell>
          <cell r="L206">
            <v>132872.41099999999</v>
          </cell>
          <cell r="M206">
            <v>0</v>
          </cell>
          <cell r="N206">
            <v>818122.63271000015</v>
          </cell>
          <cell r="O206" t="str">
            <v>0</v>
          </cell>
          <cell r="P206">
            <v>0</v>
          </cell>
          <cell r="Q206" t="str">
            <v>0</v>
          </cell>
          <cell r="R206" t="str">
            <v>0</v>
          </cell>
          <cell r="S206" t="str">
            <v>0</v>
          </cell>
          <cell r="T206">
            <v>0</v>
          </cell>
          <cell r="U206" t="str">
            <v>0</v>
          </cell>
          <cell r="V206">
            <v>-2719</v>
          </cell>
          <cell r="W206" t="str">
            <v>0</v>
          </cell>
          <cell r="X206" t="str">
            <v>0</v>
          </cell>
          <cell r="Y206" t="str">
            <v>0</v>
          </cell>
          <cell r="Z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12961555</v>
          </cell>
          <cell r="Q207" t="str">
            <v>0</v>
          </cell>
          <cell r="R207">
            <v>13251000</v>
          </cell>
          <cell r="S207" t="str">
            <v>0</v>
          </cell>
          <cell r="T207" t="str">
            <v>0</v>
          </cell>
          <cell r="U207" t="str">
            <v>0</v>
          </cell>
          <cell r="V207" t="str">
            <v>0</v>
          </cell>
          <cell r="W207" t="str">
            <v>0</v>
          </cell>
          <cell r="X207" t="str">
            <v>0</v>
          </cell>
          <cell r="Y207" t="str">
            <v>0</v>
          </cell>
          <cell r="Z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349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0</v>
          </cell>
          <cell r="V208" t="str">
            <v>0</v>
          </cell>
          <cell r="W208" t="str">
            <v>0</v>
          </cell>
          <cell r="X208" t="str">
            <v>0</v>
          </cell>
          <cell r="Y208" t="str">
            <v>0</v>
          </cell>
          <cell r="Z208" t="str">
            <v>0</v>
          </cell>
        </row>
        <row r="209">
          <cell r="F209" t="str">
            <v>130</v>
          </cell>
          <cell r="G209">
            <v>0</v>
          </cell>
          <cell r="H209">
            <v>12813.5</v>
          </cell>
          <cell r="I209">
            <v>0</v>
          </cell>
          <cell r="J209">
            <v>234692.60699999999</v>
          </cell>
          <cell r="K209">
            <v>0</v>
          </cell>
          <cell r="L209">
            <v>689721.86899999995</v>
          </cell>
          <cell r="M209">
            <v>-17472030.778347295</v>
          </cell>
          <cell r="N209">
            <v>4816600.2929400001</v>
          </cell>
          <cell r="O209" t="str">
            <v>0</v>
          </cell>
          <cell r="P209">
            <v>22748765</v>
          </cell>
          <cell r="Q209" t="str">
            <v>0</v>
          </cell>
          <cell r="R209" t="str">
            <v>0</v>
          </cell>
          <cell r="S209" t="str">
            <v>0</v>
          </cell>
          <cell r="T209">
            <v>92515.204642495606</v>
          </cell>
          <cell r="U209">
            <v>-15176338.6952352</v>
          </cell>
          <cell r="V209" t="str">
            <v>0</v>
          </cell>
          <cell r="W209">
            <v>4053261</v>
          </cell>
          <cell r="X209" t="str">
            <v>0</v>
          </cell>
          <cell r="Y209" t="str">
            <v>0</v>
          </cell>
          <cell r="Z209" t="str">
            <v>0</v>
          </cell>
        </row>
        <row r="210">
          <cell r="F210" t="str">
            <v>135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-2691.5048099999999</v>
          </cell>
          <cell r="O210" t="str">
            <v>0</v>
          </cell>
          <cell r="P210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0</v>
          </cell>
          <cell r="V210" t="str">
            <v>0</v>
          </cell>
          <cell r="W210" t="str">
            <v>0</v>
          </cell>
          <cell r="X210" t="str">
            <v>0</v>
          </cell>
          <cell r="Y210" t="str">
            <v>0</v>
          </cell>
          <cell r="Z210" t="str">
            <v>0</v>
          </cell>
        </row>
        <row r="211">
          <cell r="F211" t="str">
            <v>140</v>
          </cell>
          <cell r="G211">
            <v>-110601.81400000001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169028.56</v>
          </cell>
          <cell r="M211">
            <v>0</v>
          </cell>
          <cell r="N211">
            <v>2840337.7220000001</v>
          </cell>
          <cell r="O211" t="str">
            <v>0</v>
          </cell>
          <cell r="P211">
            <v>0</v>
          </cell>
          <cell r="Q211" t="str">
            <v>0</v>
          </cell>
          <cell r="R211" t="str">
            <v>0</v>
          </cell>
          <cell r="S211" t="str">
            <v>0</v>
          </cell>
          <cell r="T211">
            <v>117103.53624186281</v>
          </cell>
          <cell r="U211">
            <v>-443035.18599999999</v>
          </cell>
          <cell r="V211" t="str">
            <v>0</v>
          </cell>
          <cell r="W211" t="str">
            <v>0</v>
          </cell>
          <cell r="X211" t="str">
            <v>0</v>
          </cell>
          <cell r="Y211" t="str">
            <v>0</v>
          </cell>
          <cell r="Z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10500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 t="str">
            <v>0</v>
          </cell>
          <cell r="S212" t="str">
            <v>0</v>
          </cell>
          <cell r="T212">
            <v>350481.53375947173</v>
          </cell>
          <cell r="U212">
            <v>-360981.53375947173</v>
          </cell>
          <cell r="V212" t="str">
            <v>0</v>
          </cell>
          <cell r="W212" t="str">
            <v>0</v>
          </cell>
          <cell r="X212" t="str">
            <v>0</v>
          </cell>
          <cell r="Y212" t="str">
            <v>0</v>
          </cell>
          <cell r="Z212" t="str">
            <v>0</v>
          </cell>
        </row>
        <row r="213">
          <cell r="F213" t="str">
            <v>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855.76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0</v>
          </cell>
          <cell r="V213" t="str">
            <v>0</v>
          </cell>
          <cell r="W213" t="str">
            <v>0</v>
          </cell>
          <cell r="X213" t="str">
            <v>0</v>
          </cell>
          <cell r="Y213" t="str">
            <v>0</v>
          </cell>
          <cell r="Z213" t="str">
            <v>0</v>
          </cell>
        </row>
        <row r="214">
          <cell r="F214" t="str">
            <v>Shareholders Funds</v>
          </cell>
          <cell r="G214">
            <v>1307495.6229999992</v>
          </cell>
          <cell r="H214">
            <v>115371.39955999999</v>
          </cell>
          <cell r="I214">
            <v>-28922.097000000002</v>
          </cell>
          <cell r="J214">
            <v>1751620.879</v>
          </cell>
          <cell r="K214">
            <v>78440.008000000002</v>
          </cell>
          <cell r="L214">
            <v>1187312.1330000001</v>
          </cell>
          <cell r="M214">
            <v>705726.84392856224</v>
          </cell>
          <cell r="N214">
            <v>11502501.667162001</v>
          </cell>
          <cell r="O214">
            <v>0</v>
          </cell>
          <cell r="P214">
            <v>828765</v>
          </cell>
          <cell r="Q214">
            <v>0</v>
          </cell>
          <cell r="R214">
            <v>412000</v>
          </cell>
          <cell r="S214">
            <v>396858</v>
          </cell>
          <cell r="T214">
            <v>-135277.77714643304</v>
          </cell>
          <cell r="U214">
            <v>-1106991.5908398167</v>
          </cell>
          <cell r="V214">
            <v>65961</v>
          </cell>
          <cell r="W214">
            <v>33385</v>
          </cell>
          <cell r="X214">
            <v>0</v>
          </cell>
          <cell r="Y214">
            <v>0</v>
          </cell>
          <cell r="Z214">
            <v>20113</v>
          </cell>
          <cell r="AA214">
            <v>0</v>
          </cell>
          <cell r="AB214">
            <v>0</v>
          </cell>
          <cell r="AC214">
            <v>0</v>
          </cell>
        </row>
        <row r="215">
          <cell r="F215" t="str">
            <v>170</v>
          </cell>
          <cell r="G215">
            <v>88043.36</v>
          </cell>
          <cell r="H215">
            <v>0.1</v>
          </cell>
          <cell r="I215">
            <v>0</v>
          </cell>
          <cell r="J215">
            <v>1.92</v>
          </cell>
          <cell r="K215">
            <v>150.00800000000001</v>
          </cell>
          <cell r="L215">
            <v>67610.539999999994</v>
          </cell>
          <cell r="M215" t="str">
            <v>0</v>
          </cell>
          <cell r="N215">
            <v>780369.27770000009</v>
          </cell>
          <cell r="O215" t="str">
            <v>0</v>
          </cell>
          <cell r="P215">
            <v>0</v>
          </cell>
          <cell r="Q215" t="str">
            <v>0</v>
          </cell>
          <cell r="R215" t="str">
            <v>0</v>
          </cell>
          <cell r="S215" t="str">
            <v>0</v>
          </cell>
          <cell r="T215">
            <v>6.7852928401339091E-4</v>
          </cell>
          <cell r="U215">
            <v>-830375.20637852931</v>
          </cell>
          <cell r="V215">
            <v>200</v>
          </cell>
          <cell r="W215" t="str">
            <v>0</v>
          </cell>
          <cell r="X215" t="str">
            <v>0</v>
          </cell>
          <cell r="Y215" t="str">
            <v>0</v>
          </cell>
          <cell r="Z215" t="str">
            <v>0</v>
          </cell>
        </row>
        <row r="216">
          <cell r="F216" t="str">
            <v>175</v>
          </cell>
          <cell r="G216">
            <v>1219452.2629999991</v>
          </cell>
          <cell r="H216">
            <v>115371.29955999998</v>
          </cell>
          <cell r="I216">
            <v>-28922.097000000002</v>
          </cell>
          <cell r="J216">
            <v>1751618.959</v>
          </cell>
          <cell r="K216">
            <v>78290</v>
          </cell>
          <cell r="L216">
            <v>1119701.5930000001</v>
          </cell>
          <cell r="M216">
            <v>705726.84392856224</v>
          </cell>
          <cell r="N216">
            <v>10722132.389462002</v>
          </cell>
          <cell r="O216" t="str">
            <v>0</v>
          </cell>
          <cell r="P216">
            <v>828765</v>
          </cell>
          <cell r="Q216" t="str">
            <v>0</v>
          </cell>
          <cell r="R216">
            <v>412000</v>
          </cell>
          <cell r="S216">
            <v>396858</v>
          </cell>
          <cell r="T216">
            <v>-135277.77782496234</v>
          </cell>
          <cell r="U216">
            <v>-276616.38446128741</v>
          </cell>
          <cell r="V216">
            <v>65761</v>
          </cell>
          <cell r="W216">
            <v>33385</v>
          </cell>
          <cell r="X216" t="str">
            <v>0</v>
          </cell>
          <cell r="Y216" t="str">
            <v>0</v>
          </cell>
          <cell r="Z216">
            <v>20113</v>
          </cell>
        </row>
        <row r="217">
          <cell r="F217" t="str">
            <v>Total Liabilities</v>
          </cell>
          <cell r="G217">
            <v>54687329.082999997</v>
          </cell>
          <cell r="H217">
            <v>914212.52156000002</v>
          </cell>
          <cell r="I217">
            <v>356689.68199999997</v>
          </cell>
          <cell r="J217">
            <v>2599589.264</v>
          </cell>
          <cell r="K217">
            <v>156193.008</v>
          </cell>
          <cell r="L217">
            <v>9812773.1610000003</v>
          </cell>
          <cell r="M217">
            <v>19927305.344666585</v>
          </cell>
          <cell r="N217">
            <v>24236222.411112003</v>
          </cell>
          <cell r="O217">
            <v>0</v>
          </cell>
          <cell r="P217">
            <v>109480066</v>
          </cell>
          <cell r="Q217">
            <v>0</v>
          </cell>
          <cell r="R217">
            <v>72758000</v>
          </cell>
          <cell r="S217">
            <v>467954</v>
          </cell>
          <cell r="T217">
            <v>9857802.4100108072</v>
          </cell>
          <cell r="U217">
            <v>-17478203.280760888</v>
          </cell>
          <cell r="V217">
            <v>79502</v>
          </cell>
          <cell r="W217">
            <v>6921884</v>
          </cell>
          <cell r="X217">
            <v>7100000</v>
          </cell>
          <cell r="Y217">
            <v>0</v>
          </cell>
          <cell r="Z217">
            <v>911435</v>
          </cell>
          <cell r="AA217">
            <v>0</v>
          </cell>
          <cell r="AB217">
            <v>0</v>
          </cell>
          <cell r="AC217">
            <v>0</v>
          </cell>
        </row>
        <row r="220">
          <cell r="F220" t="str">
            <v>180</v>
          </cell>
          <cell r="G220">
            <v>3200548.14329</v>
          </cell>
          <cell r="H220">
            <v>178039.771141</v>
          </cell>
          <cell r="I220">
            <v>0</v>
          </cell>
          <cell r="J220">
            <v>3927312.2890000003</v>
          </cell>
          <cell r="K220">
            <v>0</v>
          </cell>
          <cell r="L220">
            <v>803785.27037500008</v>
          </cell>
          <cell r="M220">
            <v>2487000</v>
          </cell>
          <cell r="N220">
            <v>0</v>
          </cell>
          <cell r="O220" t="str">
            <v>0</v>
          </cell>
          <cell r="P220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0</v>
          </cell>
          <cell r="V220" t="str">
            <v>0</v>
          </cell>
          <cell r="W220" t="str">
            <v>0</v>
          </cell>
          <cell r="X220" t="str">
            <v>0</v>
          </cell>
          <cell r="Y220" t="str">
            <v>0</v>
          </cell>
          <cell r="Z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0</v>
          </cell>
          <cell r="O221" t="str">
            <v>0</v>
          </cell>
          <cell r="P221">
            <v>2821998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0</v>
          </cell>
          <cell r="V221" t="str">
            <v>0</v>
          </cell>
          <cell r="W221" t="str">
            <v>0</v>
          </cell>
          <cell r="X221" t="str">
            <v>0</v>
          </cell>
          <cell r="Y221" t="str">
            <v>0</v>
          </cell>
          <cell r="Z221" t="str">
            <v>0</v>
          </cell>
        </row>
        <row r="224">
          <cell r="F224" t="str">
            <v>Advances</v>
          </cell>
          <cell r="G224">
            <v>53047687.947000004</v>
          </cell>
          <cell r="H224">
            <v>-365.01299999999969</v>
          </cell>
          <cell r="I224">
            <v>22931.98</v>
          </cell>
          <cell r="J224">
            <v>39469860.516000003</v>
          </cell>
          <cell r="K224">
            <v>183</v>
          </cell>
          <cell r="L224">
            <v>7179585.7579999994</v>
          </cell>
          <cell r="M224">
            <v>20959859.380717058</v>
          </cell>
          <cell r="N224">
            <v>1752460.7490999999</v>
          </cell>
          <cell r="O224">
            <v>0</v>
          </cell>
          <cell r="P224">
            <v>69651635</v>
          </cell>
          <cell r="Q224">
            <v>0</v>
          </cell>
          <cell r="R224">
            <v>22921000</v>
          </cell>
          <cell r="S224">
            <v>0</v>
          </cell>
          <cell r="T224">
            <v>5485486.3999701766</v>
          </cell>
          <cell r="U224">
            <v>-40390705</v>
          </cell>
          <cell r="V224">
            <v>0</v>
          </cell>
          <cell r="W224">
            <v>6907482</v>
          </cell>
          <cell r="X224">
            <v>0</v>
          </cell>
          <cell r="Y224">
            <v>0</v>
          </cell>
          <cell r="Z224">
            <v>911480</v>
          </cell>
          <cell r="AA224">
            <v>0</v>
          </cell>
          <cell r="AB224">
            <v>0</v>
          </cell>
          <cell r="AC224">
            <v>0</v>
          </cell>
        </row>
        <row r="225">
          <cell r="F225" t="str">
            <v>500</v>
          </cell>
          <cell r="G225">
            <v>5374271.8149999995</v>
          </cell>
          <cell r="H225">
            <v>13.423000000000094</v>
          </cell>
          <cell r="I225">
            <v>0</v>
          </cell>
          <cell r="J225">
            <v>0</v>
          </cell>
          <cell r="K225">
            <v>0</v>
          </cell>
          <cell r="L225">
            <v>1369023.754</v>
          </cell>
          <cell r="M225">
            <v>8918746.0705683324</v>
          </cell>
          <cell r="N225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22921000</v>
          </cell>
          <cell r="S225" t="str">
            <v>0</v>
          </cell>
          <cell r="T225" t="str">
            <v>0</v>
          </cell>
          <cell r="U225">
            <v>3531295</v>
          </cell>
          <cell r="V225" t="str">
            <v>0</v>
          </cell>
          <cell r="W225">
            <v>340061</v>
          </cell>
          <cell r="X225" t="str">
            <v>0</v>
          </cell>
          <cell r="Y225" t="str">
            <v>0</v>
          </cell>
          <cell r="Z225" t="str">
            <v>0</v>
          </cell>
        </row>
        <row r="226">
          <cell r="F226" t="str">
            <v>505</v>
          </cell>
          <cell r="G226">
            <v>133704.95000000001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331892.53700000001</v>
          </cell>
          <cell r="M226">
            <v>2444470.227</v>
          </cell>
          <cell r="N226">
            <v>0</v>
          </cell>
          <cell r="O226" t="str">
            <v>0</v>
          </cell>
          <cell r="P226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0</v>
          </cell>
          <cell r="V226" t="str">
            <v>0</v>
          </cell>
          <cell r="W226">
            <v>3026</v>
          </cell>
          <cell r="X226" t="str">
            <v>0</v>
          </cell>
          <cell r="Y226" t="str">
            <v>0</v>
          </cell>
          <cell r="Z226" t="str">
            <v>0</v>
          </cell>
        </row>
        <row r="227">
          <cell r="F227" t="str">
            <v>510</v>
          </cell>
          <cell r="G227">
            <v>3445395.6310000001</v>
          </cell>
          <cell r="H227">
            <v>4.2000000000000003E-2</v>
          </cell>
          <cell r="I227">
            <v>1611</v>
          </cell>
          <cell r="J227">
            <v>847979.23699999996</v>
          </cell>
          <cell r="K227">
            <v>0</v>
          </cell>
          <cell r="L227">
            <v>726803.67299999995</v>
          </cell>
          <cell r="M227">
            <v>0</v>
          </cell>
          <cell r="N227">
            <v>0</v>
          </cell>
          <cell r="O227" t="str">
            <v>0</v>
          </cell>
          <cell r="P227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0</v>
          </cell>
          <cell r="V227" t="str">
            <v>0</v>
          </cell>
          <cell r="W227">
            <v>2622</v>
          </cell>
          <cell r="X227" t="str">
            <v>0</v>
          </cell>
          <cell r="Y227" t="str">
            <v>0</v>
          </cell>
          <cell r="Z227" t="str">
            <v>0</v>
          </cell>
        </row>
        <row r="228">
          <cell r="F228" t="str">
            <v>515</v>
          </cell>
          <cell r="G228">
            <v>11558.669000000002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 t="str">
            <v>0</v>
          </cell>
          <cell r="P228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0</v>
          </cell>
          <cell r="V228" t="str">
            <v>0</v>
          </cell>
          <cell r="W228" t="str">
            <v>0</v>
          </cell>
          <cell r="X228" t="str">
            <v>0</v>
          </cell>
          <cell r="Y228" t="str">
            <v>0</v>
          </cell>
          <cell r="Z228" t="str">
            <v>0</v>
          </cell>
        </row>
        <row r="229">
          <cell r="F229" t="str">
            <v>520</v>
          </cell>
          <cell r="G229">
            <v>4391730.9689999996</v>
          </cell>
          <cell r="H229">
            <v>0</v>
          </cell>
          <cell r="I229">
            <v>0</v>
          </cell>
          <cell r="J229">
            <v>259676.57699999999</v>
          </cell>
          <cell r="K229">
            <v>0</v>
          </cell>
          <cell r="L229">
            <v>37826.720000000001</v>
          </cell>
          <cell r="M229">
            <v>0</v>
          </cell>
          <cell r="N229">
            <v>0</v>
          </cell>
          <cell r="O229" t="str">
            <v>0</v>
          </cell>
          <cell r="P229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0</v>
          </cell>
          <cell r="V229" t="str">
            <v>0</v>
          </cell>
          <cell r="W229" t="str">
            <v>0</v>
          </cell>
          <cell r="X229" t="str">
            <v>0</v>
          </cell>
          <cell r="Y229" t="str">
            <v>0</v>
          </cell>
          <cell r="Z229" t="str">
            <v>0</v>
          </cell>
        </row>
        <row r="230">
          <cell r="F230" t="str">
            <v>525</v>
          </cell>
          <cell r="G230">
            <v>415031.70799999998</v>
          </cell>
          <cell r="H230">
            <v>-1107.5719999999999</v>
          </cell>
          <cell r="I230">
            <v>0</v>
          </cell>
          <cell r="J230">
            <v>0</v>
          </cell>
          <cell r="K230">
            <v>183</v>
          </cell>
          <cell r="L230">
            <v>133527.071</v>
          </cell>
          <cell r="M230">
            <v>0</v>
          </cell>
          <cell r="N230">
            <v>0</v>
          </cell>
          <cell r="O230" t="str">
            <v>0</v>
          </cell>
          <cell r="P230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0</v>
          </cell>
          <cell r="V230" t="str">
            <v>0</v>
          </cell>
          <cell r="W230" t="str">
            <v>0</v>
          </cell>
          <cell r="X230" t="str">
            <v>0</v>
          </cell>
          <cell r="Y230" t="str">
            <v>0</v>
          </cell>
          <cell r="Z230" t="str">
            <v>0</v>
          </cell>
        </row>
        <row r="231">
          <cell r="F231" t="str">
            <v>530</v>
          </cell>
          <cell r="G231">
            <v>2.468</v>
          </cell>
          <cell r="H231">
            <v>4.5540000000000003</v>
          </cell>
          <cell r="I231">
            <v>-11.771000000000001</v>
          </cell>
          <cell r="J231">
            <v>23125737.706999999</v>
          </cell>
          <cell r="K231">
            <v>0</v>
          </cell>
          <cell r="L231">
            <v>1434855.328</v>
          </cell>
          <cell r="M231">
            <v>0</v>
          </cell>
          <cell r="N231">
            <v>0</v>
          </cell>
          <cell r="O231" t="str">
            <v>0</v>
          </cell>
          <cell r="P231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0</v>
          </cell>
          <cell r="V231" t="str">
            <v>0</v>
          </cell>
          <cell r="W231" t="str">
            <v>0</v>
          </cell>
          <cell r="X231" t="str">
            <v>0</v>
          </cell>
          <cell r="Y231" t="str">
            <v>0</v>
          </cell>
          <cell r="Z231" t="str">
            <v>0</v>
          </cell>
        </row>
        <row r="232">
          <cell r="F232" t="str">
            <v>535</v>
          </cell>
          <cell r="G232">
            <v>0</v>
          </cell>
          <cell r="H232">
            <v>0</v>
          </cell>
          <cell r="I232">
            <v>0</v>
          </cell>
          <cell r="J232">
            <v>9981356.5889999997</v>
          </cell>
          <cell r="K232">
            <v>0</v>
          </cell>
          <cell r="L232">
            <v>581810.46500000008</v>
          </cell>
          <cell r="M232">
            <v>0</v>
          </cell>
          <cell r="N232">
            <v>0</v>
          </cell>
          <cell r="O232" t="str">
            <v>0</v>
          </cell>
          <cell r="P232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0</v>
          </cell>
          <cell r="V232" t="str">
            <v>0</v>
          </cell>
          <cell r="W232" t="str">
            <v>0</v>
          </cell>
          <cell r="X232" t="str">
            <v>0</v>
          </cell>
          <cell r="Y232" t="str">
            <v>0</v>
          </cell>
          <cell r="Z232" t="str">
            <v>0</v>
          </cell>
        </row>
        <row r="233">
          <cell r="F233" t="str">
            <v>540</v>
          </cell>
          <cell r="G233">
            <v>39173466.310000002</v>
          </cell>
          <cell r="H233">
            <v>724.54</v>
          </cell>
          <cell r="I233">
            <v>0</v>
          </cell>
          <cell r="J233">
            <v>0</v>
          </cell>
          <cell r="K233">
            <v>0</v>
          </cell>
          <cell r="L233">
            <v>2008399.477</v>
          </cell>
          <cell r="M233">
            <v>1697037.098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0</v>
          </cell>
          <cell r="V233" t="str">
            <v>0</v>
          </cell>
          <cell r="W233">
            <v>5347166</v>
          </cell>
          <cell r="X233" t="str">
            <v>0</v>
          </cell>
          <cell r="Y233" t="str">
            <v>0</v>
          </cell>
          <cell r="Z233">
            <v>911480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193702</v>
          </cell>
          <cell r="M234">
            <v>5259932.3492997969</v>
          </cell>
          <cell r="N234">
            <v>0</v>
          </cell>
          <cell r="O234" t="str">
            <v>0</v>
          </cell>
          <cell r="P234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0</v>
          </cell>
          <cell r="V234" t="str">
            <v>0</v>
          </cell>
          <cell r="W234">
            <v>577728</v>
          </cell>
          <cell r="X234" t="str">
            <v>0</v>
          </cell>
          <cell r="Y234" t="str">
            <v>0</v>
          </cell>
          <cell r="Z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 t="str">
            <v>0</v>
          </cell>
          <cell r="P235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>
            <v>1510421.3988852</v>
          </cell>
          <cell r="U235" t="str">
            <v>0</v>
          </cell>
          <cell r="V235" t="str">
            <v>0</v>
          </cell>
          <cell r="W235" t="str">
            <v>0</v>
          </cell>
          <cell r="X235" t="str">
            <v>0</v>
          </cell>
          <cell r="Y235" t="str">
            <v>0</v>
          </cell>
          <cell r="Z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 t="str">
            <v>0</v>
          </cell>
          <cell r="P236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 t="str">
            <v>0</v>
          </cell>
          <cell r="X236" t="str">
            <v>0</v>
          </cell>
          <cell r="Y236" t="str">
            <v>0</v>
          </cell>
          <cell r="Z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 t="str">
            <v>0</v>
          </cell>
          <cell r="P237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 t="str">
            <v>0</v>
          </cell>
          <cell r="X237" t="str">
            <v>0</v>
          </cell>
          <cell r="Y237" t="str">
            <v>0</v>
          </cell>
          <cell r="Z237" t="str">
            <v>0</v>
          </cell>
        </row>
        <row r="238">
          <cell r="F238" t="str">
            <v>565</v>
          </cell>
          <cell r="G238">
            <v>102525.427</v>
          </cell>
          <cell r="H238">
            <v>0</v>
          </cell>
          <cell r="I238">
            <v>21332.751</v>
          </cell>
          <cell r="J238">
            <v>5255110.4059999995</v>
          </cell>
          <cell r="K238">
            <v>0</v>
          </cell>
          <cell r="L238">
            <v>361744.73300000001</v>
          </cell>
          <cell r="M238">
            <v>2639673.6358489287</v>
          </cell>
          <cell r="N238">
            <v>1752460.7490999999</v>
          </cell>
          <cell r="O238" t="str">
            <v>0</v>
          </cell>
          <cell r="P238">
            <v>69651635</v>
          </cell>
          <cell r="Q238" t="str">
            <v>0</v>
          </cell>
          <cell r="R238" t="str">
            <v>0</v>
          </cell>
          <cell r="S238" t="str">
            <v>0</v>
          </cell>
          <cell r="T238">
            <v>3975065.0010849764</v>
          </cell>
          <cell r="U238">
            <v>-43922000</v>
          </cell>
          <cell r="V238" t="str">
            <v>0</v>
          </cell>
          <cell r="W238">
            <v>636879</v>
          </cell>
          <cell r="X238" t="str">
            <v>0</v>
          </cell>
          <cell r="Y238" t="str">
            <v>0</v>
          </cell>
          <cell r="Z238" t="str">
            <v>0</v>
          </cell>
        </row>
        <row r="239">
          <cell r="F239" t="str">
            <v>Provision for Doubtful Debts</v>
          </cell>
          <cell r="G239">
            <v>-2155207.7100000004</v>
          </cell>
          <cell r="H239">
            <v>-1851.0934400000001</v>
          </cell>
          <cell r="I239">
            <v>-265.88099999999997</v>
          </cell>
          <cell r="J239">
            <v>-250702.28099999999</v>
          </cell>
          <cell r="K239">
            <v>-265</v>
          </cell>
          <cell r="L239">
            <v>-212596.95799999998</v>
          </cell>
          <cell r="M239">
            <v>-1001251.100050464</v>
          </cell>
          <cell r="N239">
            <v>-102219.65900000001</v>
          </cell>
          <cell r="O239">
            <v>0</v>
          </cell>
          <cell r="P239">
            <v>-340541</v>
          </cell>
          <cell r="Q239">
            <v>0</v>
          </cell>
          <cell r="R239">
            <v>0</v>
          </cell>
          <cell r="S239">
            <v>0</v>
          </cell>
          <cell r="T239">
            <v>-75813.480228014261</v>
          </cell>
          <cell r="U239">
            <v>0</v>
          </cell>
          <cell r="V239">
            <v>0</v>
          </cell>
          <cell r="W239">
            <v>-83188</v>
          </cell>
          <cell r="X239">
            <v>0</v>
          </cell>
          <cell r="Y239">
            <v>0</v>
          </cell>
          <cell r="Z239">
            <v>-1173</v>
          </cell>
          <cell r="AA239">
            <v>0</v>
          </cell>
          <cell r="AB239">
            <v>0</v>
          </cell>
          <cell r="AC239">
            <v>0</v>
          </cell>
        </row>
        <row r="240">
          <cell r="F240" t="str">
            <v>Interest in Suspense (ISP)</v>
          </cell>
          <cell r="G240">
            <v>-371371.755</v>
          </cell>
          <cell r="H240">
            <v>-50.151000000000003</v>
          </cell>
          <cell r="I240">
            <v>0</v>
          </cell>
          <cell r="J240">
            <v>-50040.578999999998</v>
          </cell>
          <cell r="K240">
            <v>0</v>
          </cell>
          <cell r="L240">
            <v>-47132.434000000001</v>
          </cell>
          <cell r="M240">
            <v>-242471.27191803645</v>
          </cell>
          <cell r="N240">
            <v>0</v>
          </cell>
          <cell r="O240">
            <v>0</v>
          </cell>
          <cell r="P240">
            <v>-43987</v>
          </cell>
          <cell r="Q240">
            <v>0</v>
          </cell>
          <cell r="R240">
            <v>0</v>
          </cell>
          <cell r="S240">
            <v>0</v>
          </cell>
          <cell r="T240">
            <v>-454.77998609521404</v>
          </cell>
          <cell r="U240">
            <v>0</v>
          </cell>
          <cell r="V240">
            <v>0</v>
          </cell>
          <cell r="W240">
            <v>-8560</v>
          </cell>
          <cell r="X240">
            <v>0</v>
          </cell>
          <cell r="Y240">
            <v>0</v>
          </cell>
          <cell r="Z240">
            <v>-976</v>
          </cell>
          <cell r="AA240">
            <v>0</v>
          </cell>
          <cell r="AB240">
            <v>0</v>
          </cell>
          <cell r="AC240">
            <v>0</v>
          </cell>
        </row>
        <row r="241">
          <cell r="F241" t="str">
            <v>Specific</v>
          </cell>
          <cell r="G241">
            <v>-1262035.1960000002</v>
          </cell>
          <cell r="H241">
            <v>-1430.23</v>
          </cell>
          <cell r="I241">
            <v>-63.954999999999998</v>
          </cell>
          <cell r="J241">
            <v>-154205.117</v>
          </cell>
          <cell r="K241">
            <v>0</v>
          </cell>
          <cell r="L241">
            <v>-96561.51400000001</v>
          </cell>
          <cell r="M241">
            <v>-403756.24099296355</v>
          </cell>
          <cell r="N241">
            <v>-183219.65900000001</v>
          </cell>
          <cell r="O241">
            <v>0</v>
          </cell>
          <cell r="P241">
            <v>-60054</v>
          </cell>
          <cell r="Q241">
            <v>0</v>
          </cell>
          <cell r="R241">
            <v>0</v>
          </cell>
          <cell r="S241">
            <v>0</v>
          </cell>
          <cell r="T241">
            <v>-39209.678875215897</v>
          </cell>
          <cell r="U241">
            <v>0</v>
          </cell>
          <cell r="V241">
            <v>0</v>
          </cell>
          <cell r="W241">
            <v>-32918</v>
          </cell>
          <cell r="X241">
            <v>0</v>
          </cell>
          <cell r="Y241">
            <v>0</v>
          </cell>
          <cell r="Z241">
            <v>-197</v>
          </cell>
          <cell r="AA241">
            <v>0</v>
          </cell>
          <cell r="AB241">
            <v>0</v>
          </cell>
          <cell r="AC241">
            <v>0</v>
          </cell>
        </row>
        <row r="242">
          <cell r="F242" t="str">
            <v>General</v>
          </cell>
          <cell r="G242">
            <v>-521800.75899999996</v>
          </cell>
          <cell r="H242">
            <v>-370.71244000000007</v>
          </cell>
          <cell r="I242">
            <v>-201.92599999999999</v>
          </cell>
          <cell r="J242">
            <v>-46456.584999999999</v>
          </cell>
          <cell r="K242">
            <v>-265</v>
          </cell>
          <cell r="L242">
            <v>-68903.009999999995</v>
          </cell>
          <cell r="M242">
            <v>-355023.58713946398</v>
          </cell>
          <cell r="N242">
            <v>81000</v>
          </cell>
          <cell r="O242">
            <v>0</v>
          </cell>
          <cell r="P242">
            <v>-236500</v>
          </cell>
          <cell r="Q242">
            <v>0</v>
          </cell>
          <cell r="R242">
            <v>0</v>
          </cell>
          <cell r="S242">
            <v>0</v>
          </cell>
          <cell r="T242">
            <v>-36149.021366703149</v>
          </cell>
          <cell r="U242">
            <v>0</v>
          </cell>
          <cell r="V242">
            <v>0</v>
          </cell>
          <cell r="W242">
            <v>-41710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</row>
        <row r="243">
          <cell r="F243" t="str">
            <v>Net Advances</v>
          </cell>
          <cell r="G243">
            <v>50892480.237000003</v>
          </cell>
          <cell r="H243">
            <v>-2216.1064399999996</v>
          </cell>
          <cell r="I243">
            <v>22666.098999999998</v>
          </cell>
          <cell r="J243">
            <v>39219158.234999999</v>
          </cell>
          <cell r="K243">
            <v>-82</v>
          </cell>
          <cell r="L243">
            <v>6966988.7999999998</v>
          </cell>
          <cell r="M243">
            <v>19958608.280666593</v>
          </cell>
          <cell r="N243">
            <v>1650241.0900999999</v>
          </cell>
          <cell r="O243">
            <v>0</v>
          </cell>
          <cell r="P243">
            <v>69311094</v>
          </cell>
          <cell r="Q243">
            <v>0</v>
          </cell>
          <cell r="R243">
            <v>22921000</v>
          </cell>
          <cell r="S243">
            <v>0</v>
          </cell>
          <cell r="T243">
            <v>5409672.9197421623</v>
          </cell>
          <cell r="U243">
            <v>-40390705</v>
          </cell>
          <cell r="V243">
            <v>0</v>
          </cell>
          <cell r="W243">
            <v>6824294</v>
          </cell>
          <cell r="X243">
            <v>0</v>
          </cell>
          <cell r="Y243">
            <v>0</v>
          </cell>
          <cell r="Z243">
            <v>910307</v>
          </cell>
          <cell r="AA243">
            <v>0</v>
          </cell>
          <cell r="AB243">
            <v>0</v>
          </cell>
          <cell r="AC243">
            <v>0</v>
          </cell>
        </row>
        <row r="244">
          <cell r="F244" t="str">
            <v>Other Assets</v>
          </cell>
          <cell r="G244">
            <v>3794849.1440000036</v>
          </cell>
          <cell r="H244">
            <v>916429.18299999926</v>
          </cell>
          <cell r="I244">
            <v>334023.61</v>
          </cell>
          <cell r="J244">
            <v>-36619568.661999993</v>
          </cell>
          <cell r="K244">
            <v>156275.31299999999</v>
          </cell>
          <cell r="L244">
            <v>2845786.0219999999</v>
          </cell>
          <cell r="M244">
            <v>-31297.769000000131</v>
          </cell>
          <cell r="N244">
            <v>22585981.167981002</v>
          </cell>
          <cell r="O244">
            <v>0</v>
          </cell>
          <cell r="P244">
            <v>40168972</v>
          </cell>
          <cell r="Q244">
            <v>0</v>
          </cell>
          <cell r="R244">
            <v>49837000</v>
          </cell>
          <cell r="S244">
            <v>467954</v>
          </cell>
          <cell r="T244">
            <v>4448129.4902988784</v>
          </cell>
          <cell r="U244">
            <v>22358864.719239112</v>
          </cell>
          <cell r="V244">
            <v>79502</v>
          </cell>
          <cell r="W244">
            <v>97590</v>
          </cell>
          <cell r="X244">
            <v>7100000</v>
          </cell>
          <cell r="Y244">
            <v>0</v>
          </cell>
          <cell r="Z244">
            <v>1128</v>
          </cell>
          <cell r="AA244">
            <v>0</v>
          </cell>
          <cell r="AB244">
            <v>0</v>
          </cell>
          <cell r="AC244">
            <v>0</v>
          </cell>
        </row>
        <row r="245">
          <cell r="F245" t="str">
            <v>1000</v>
          </cell>
          <cell r="G245">
            <v>-165.471</v>
          </cell>
          <cell r="H245">
            <v>1887442.9559999998</v>
          </cell>
          <cell r="I245">
            <v>20.759</v>
          </cell>
          <cell r="J245">
            <v>0.2</v>
          </cell>
          <cell r="K245">
            <v>1020</v>
          </cell>
          <cell r="L245">
            <v>391801.12</v>
          </cell>
          <cell r="M245">
            <v>127763.137</v>
          </cell>
          <cell r="N245">
            <v>5935241.0319999997</v>
          </cell>
          <cell r="O245" t="str">
            <v>0</v>
          </cell>
          <cell r="P245">
            <v>0</v>
          </cell>
          <cell r="Q245" t="str">
            <v>0</v>
          </cell>
          <cell r="R245">
            <v>3016000</v>
          </cell>
          <cell r="S245">
            <v>-2615</v>
          </cell>
          <cell r="T245">
            <v>385758.24416936818</v>
          </cell>
          <cell r="U245" t="str">
            <v>0</v>
          </cell>
          <cell r="V245" t="str">
            <v>0</v>
          </cell>
          <cell r="W245">
            <v>77877</v>
          </cell>
          <cell r="X245" t="str">
            <v>0</v>
          </cell>
          <cell r="Y245" t="str">
            <v>0</v>
          </cell>
          <cell r="Z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23377.931</v>
          </cell>
          <cell r="N246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319000</v>
          </cell>
          <cell r="S246" t="str">
            <v>0</v>
          </cell>
          <cell r="T246">
            <v>0</v>
          </cell>
          <cell r="U246">
            <v>15261222.09</v>
          </cell>
          <cell r="V246" t="str">
            <v>0</v>
          </cell>
          <cell r="W246" t="str">
            <v>0</v>
          </cell>
          <cell r="X246" t="str">
            <v>0</v>
          </cell>
          <cell r="Y246" t="str">
            <v>0</v>
          </cell>
          <cell r="Z246" t="str">
            <v>0</v>
          </cell>
        </row>
        <row r="247">
          <cell r="F247" t="str">
            <v>1010</v>
          </cell>
          <cell r="G247">
            <v>1346.722</v>
          </cell>
          <cell r="H247">
            <v>215.333</v>
          </cell>
          <cell r="I247">
            <v>0</v>
          </cell>
          <cell r="J247">
            <v>10001</v>
          </cell>
          <cell r="K247">
            <v>0</v>
          </cell>
          <cell r="L247">
            <v>1232523.7550000001</v>
          </cell>
          <cell r="M247">
            <v>0</v>
          </cell>
          <cell r="N247">
            <v>253753.19045000002</v>
          </cell>
          <cell r="O247" t="str">
            <v>0</v>
          </cell>
          <cell r="P247">
            <v>40168972</v>
          </cell>
          <cell r="Q247" t="str">
            <v>0</v>
          </cell>
          <cell r="R247">
            <v>10556000</v>
          </cell>
          <cell r="S247" t="str">
            <v>0</v>
          </cell>
          <cell r="T247">
            <v>3024474.6605690359</v>
          </cell>
          <cell r="U247">
            <v>19389705</v>
          </cell>
          <cell r="V247" t="str">
            <v>0</v>
          </cell>
          <cell r="W247" t="str">
            <v>0</v>
          </cell>
          <cell r="X247" t="str">
            <v>0</v>
          </cell>
          <cell r="Y247" t="str">
            <v>0</v>
          </cell>
          <cell r="Z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 t="str">
            <v>0</v>
          </cell>
          <cell r="P248">
            <v>0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 t="str">
            <v>0</v>
          </cell>
          <cell r="X248" t="str">
            <v>0</v>
          </cell>
          <cell r="Y248" t="str">
            <v>0</v>
          </cell>
          <cell r="Z248" t="str">
            <v>0</v>
          </cell>
        </row>
        <row r="249">
          <cell r="F249" t="str">
            <v>1020</v>
          </cell>
          <cell r="G249">
            <v>249871.258</v>
          </cell>
          <cell r="H249">
            <v>138092.315</v>
          </cell>
          <cell r="I249">
            <v>9524.3560000000016</v>
          </cell>
          <cell r="J249">
            <v>145060.916</v>
          </cell>
          <cell r="K249">
            <v>16198</v>
          </cell>
          <cell r="L249">
            <v>209279.32399999999</v>
          </cell>
          <cell r="M249">
            <v>119349.86374</v>
          </cell>
          <cell r="N249">
            <v>2714214.0547500001</v>
          </cell>
          <cell r="O249" t="str">
            <v>0</v>
          </cell>
          <cell r="P249">
            <v>0</v>
          </cell>
          <cell r="Q249" t="str">
            <v>0</v>
          </cell>
          <cell r="R249" t="str">
            <v>0</v>
          </cell>
          <cell r="S249">
            <v>310897</v>
          </cell>
          <cell r="T249">
            <v>188422.60867557125</v>
          </cell>
          <cell r="U249" t="str">
            <v>0</v>
          </cell>
          <cell r="V249">
            <v>1056</v>
          </cell>
          <cell r="W249">
            <v>-91</v>
          </cell>
          <cell r="X249" t="str">
            <v>0</v>
          </cell>
          <cell r="Y249" t="str">
            <v>0</v>
          </cell>
          <cell r="Z249">
            <v>1128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1813</v>
          </cell>
          <cell r="K250">
            <v>2592.1149999999998</v>
          </cell>
          <cell r="L250">
            <v>0</v>
          </cell>
          <cell r="M250">
            <v>0</v>
          </cell>
          <cell r="N250">
            <v>0</v>
          </cell>
          <cell r="O250" t="str">
            <v>0</v>
          </cell>
          <cell r="P250">
            <v>0</v>
          </cell>
          <cell r="Q250" t="str">
            <v>0</v>
          </cell>
          <cell r="R250" t="str">
            <v>0</v>
          </cell>
          <cell r="S250" t="str">
            <v>0</v>
          </cell>
          <cell r="T250">
            <v>0</v>
          </cell>
          <cell r="U250" t="str">
            <v>0</v>
          </cell>
          <cell r="V250" t="str">
            <v>0</v>
          </cell>
          <cell r="W250" t="str">
            <v>0</v>
          </cell>
          <cell r="X250" t="str">
            <v>0</v>
          </cell>
          <cell r="Y250" t="str">
            <v>0</v>
          </cell>
          <cell r="Z250" t="str">
            <v>0</v>
          </cell>
        </row>
        <row r="251">
          <cell r="F251" t="str">
            <v>1030</v>
          </cell>
          <cell r="G251">
            <v>1872.4749999999999</v>
          </cell>
          <cell r="H251">
            <v>6104.9269999999997</v>
          </cell>
          <cell r="I251">
            <v>354942.86599999998</v>
          </cell>
          <cell r="J251">
            <v>220120.81900000002</v>
          </cell>
          <cell r="K251">
            <v>108954</v>
          </cell>
          <cell r="L251">
            <v>111837.927</v>
          </cell>
          <cell r="M251">
            <v>0</v>
          </cell>
          <cell r="N251">
            <v>8395571.7771300003</v>
          </cell>
          <cell r="O251" t="str">
            <v>0</v>
          </cell>
          <cell r="P251">
            <v>0</v>
          </cell>
          <cell r="Q251" t="str">
            <v>0</v>
          </cell>
          <cell r="R251">
            <v>35946000</v>
          </cell>
          <cell r="S251" t="str">
            <v>0</v>
          </cell>
          <cell r="T251">
            <v>232400.48999088127</v>
          </cell>
          <cell r="U251">
            <v>-45451305.281120881</v>
          </cell>
          <cell r="V251">
            <v>73500</v>
          </cell>
          <cell r="W251" t="str">
            <v>0</v>
          </cell>
          <cell r="X251" t="str">
            <v>0</v>
          </cell>
          <cell r="Y251" t="str">
            <v>0</v>
          </cell>
          <cell r="Z251" t="str">
            <v>0</v>
          </cell>
        </row>
        <row r="252">
          <cell r="F252" t="str">
            <v>1035</v>
          </cell>
          <cell r="G252">
            <v>2993799.3880000035</v>
          </cell>
          <cell r="H252">
            <v>-2242616.8680000007</v>
          </cell>
          <cell r="I252">
            <v>-203606.16199999998</v>
          </cell>
          <cell r="J252">
            <v>-37207041.313999996</v>
          </cell>
          <cell r="K252">
            <v>0</v>
          </cell>
          <cell r="L252">
            <v>225138.34699999998</v>
          </cell>
          <cell r="M252">
            <v>-1729222.3530000001</v>
          </cell>
          <cell r="N252">
            <v>-388673.03836000059</v>
          </cell>
          <cell r="O252" t="str">
            <v>0</v>
          </cell>
          <cell r="P252">
            <v>0</v>
          </cell>
          <cell r="Q252" t="str">
            <v>0</v>
          </cell>
          <cell r="R252" t="str">
            <v>0</v>
          </cell>
          <cell r="S252">
            <v>131757</v>
          </cell>
          <cell r="T252" t="str">
            <v>0</v>
          </cell>
          <cell r="U252">
            <v>38420465.00035999</v>
          </cell>
          <cell r="V252" t="str">
            <v>0</v>
          </cell>
          <cell r="W252" t="str">
            <v>0</v>
          </cell>
          <cell r="X252" t="str">
            <v>0</v>
          </cell>
          <cell r="Y252" t="str">
            <v>0</v>
          </cell>
          <cell r="Z252" t="str">
            <v>0</v>
          </cell>
        </row>
        <row r="253">
          <cell r="F253" t="str">
            <v>1040</v>
          </cell>
          <cell r="G253">
            <v>118.661</v>
          </cell>
          <cell r="H253">
            <v>939.79399999999998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 t="str">
            <v>0</v>
          </cell>
          <cell r="P253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>
            <v>0</v>
          </cell>
          <cell r="U253" t="str">
            <v>0</v>
          </cell>
          <cell r="V253" t="str">
            <v>0</v>
          </cell>
          <cell r="W253" t="str">
            <v>0</v>
          </cell>
          <cell r="X253" t="str">
            <v>0</v>
          </cell>
          <cell r="Y253" t="str">
            <v>0</v>
          </cell>
          <cell r="Z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 t="str">
            <v>0</v>
          </cell>
          <cell r="P254">
            <v>0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>
            <v>0</v>
          </cell>
          <cell r="V254" t="str">
            <v>0</v>
          </cell>
          <cell r="W254" t="str">
            <v>0</v>
          </cell>
          <cell r="X254" t="str">
            <v>0</v>
          </cell>
          <cell r="Y254" t="str">
            <v>0</v>
          </cell>
          <cell r="Z254" t="str">
            <v>0</v>
          </cell>
        </row>
        <row r="255">
          <cell r="F255" t="str">
            <v>1050</v>
          </cell>
          <cell r="G255">
            <v>171812</v>
          </cell>
          <cell r="H255">
            <v>12042.3</v>
          </cell>
          <cell r="I255">
            <v>0</v>
          </cell>
          <cell r="J255">
            <v>0</v>
          </cell>
          <cell r="K255">
            <v>97.162999999999997</v>
          </cell>
          <cell r="L255">
            <v>475480.32000000001</v>
          </cell>
          <cell r="M255">
            <v>0</v>
          </cell>
          <cell r="N255">
            <v>397166.30760100001</v>
          </cell>
          <cell r="O255" t="str">
            <v>0</v>
          </cell>
          <cell r="P255">
            <v>0</v>
          </cell>
          <cell r="Q255" t="str">
            <v>0</v>
          </cell>
          <cell r="R255" t="str">
            <v>0</v>
          </cell>
          <cell r="S255">
            <v>24517</v>
          </cell>
          <cell r="T255">
            <v>5618.1604269616219</v>
          </cell>
          <cell r="U255" t="str">
            <v>0</v>
          </cell>
          <cell r="V255" t="str">
            <v>0</v>
          </cell>
          <cell r="W255" t="str">
            <v>0</v>
          </cell>
          <cell r="X255">
            <v>7100000</v>
          </cell>
          <cell r="Y255" t="str">
            <v>0</v>
          </cell>
          <cell r="Z255" t="str">
            <v>0</v>
          </cell>
        </row>
        <row r="256">
          <cell r="F256" t="str">
            <v>1055</v>
          </cell>
          <cell r="G256">
            <v>0</v>
          </cell>
          <cell r="H256">
            <v>0</v>
          </cell>
          <cell r="I256">
            <v>-8000</v>
          </cell>
          <cell r="J256">
            <v>122425.55899999999</v>
          </cell>
          <cell r="K256">
            <v>11133.035</v>
          </cell>
          <cell r="L256">
            <v>8518.08</v>
          </cell>
          <cell r="M256">
            <v>1340791.7272600001</v>
          </cell>
          <cell r="N256">
            <v>117289.092</v>
          </cell>
          <cell r="O256" t="str">
            <v>0</v>
          </cell>
          <cell r="P256">
            <v>0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 t="str">
            <v>0</v>
          </cell>
          <cell r="X256" t="str">
            <v>0</v>
          </cell>
          <cell r="Y256" t="str">
            <v>0</v>
          </cell>
          <cell r="Z256" t="str">
            <v>0</v>
          </cell>
        </row>
        <row r="257">
          <cell r="F257" t="str">
            <v>1060</v>
          </cell>
          <cell r="G257">
            <v>16548.582999999999</v>
          </cell>
          <cell r="H257">
            <v>0</v>
          </cell>
          <cell r="I257">
            <v>31382</v>
          </cell>
          <cell r="J257">
            <v>11606.107</v>
          </cell>
          <cell r="K257">
            <v>0</v>
          </cell>
          <cell r="L257">
            <v>0</v>
          </cell>
          <cell r="M257">
            <v>0</v>
          </cell>
          <cell r="N257">
            <v>5201185.4000000004</v>
          </cell>
          <cell r="O257" t="str">
            <v>0</v>
          </cell>
          <cell r="P257">
            <v>0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>
            <v>-5261222.0900000008</v>
          </cell>
          <cell r="V257">
            <v>500</v>
          </cell>
          <cell r="W257" t="str">
            <v>0</v>
          </cell>
          <cell r="X257" t="str">
            <v>0</v>
          </cell>
          <cell r="Y257" t="str">
            <v>0</v>
          </cell>
          <cell r="Z257" t="str">
            <v>0</v>
          </cell>
        </row>
        <row r="258">
          <cell r="F258" t="str">
            <v>1065</v>
          </cell>
          <cell r="G258">
            <v>205076.78099999996</v>
          </cell>
          <cell r="H258">
            <v>1114208.4260000002</v>
          </cell>
          <cell r="I258">
            <v>149759.791</v>
          </cell>
          <cell r="J258">
            <v>76445.050999999992</v>
          </cell>
          <cell r="K258">
            <v>14280</v>
          </cell>
          <cell r="L258">
            <v>155343.58900000001</v>
          </cell>
          <cell r="M258">
            <v>86641.925000000003</v>
          </cell>
          <cell r="N258">
            <v>-39766.64758999995</v>
          </cell>
          <cell r="O258" t="str">
            <v>0</v>
          </cell>
          <cell r="P258">
            <v>0</v>
          </cell>
          <cell r="Q258" t="str">
            <v>0</v>
          </cell>
          <cell r="R258" t="str">
            <v>0</v>
          </cell>
          <cell r="S258">
            <v>3398</v>
          </cell>
          <cell r="T258">
            <v>583583.96981047455</v>
          </cell>
          <cell r="U258" t="str">
            <v>0</v>
          </cell>
          <cell r="V258">
            <v>4446</v>
          </cell>
          <cell r="W258">
            <v>19804</v>
          </cell>
          <cell r="X258" t="str">
            <v>0</v>
          </cell>
          <cell r="Y258" t="str">
            <v>0</v>
          </cell>
          <cell r="Z258" t="str">
            <v>0</v>
          </cell>
        </row>
        <row r="259">
          <cell r="F259" t="str">
            <v>1070</v>
          </cell>
          <cell r="G259">
            <v>154568.747</v>
          </cell>
          <cell r="H259">
            <v>0</v>
          </cell>
          <cell r="I259">
            <v>0</v>
          </cell>
          <cell r="J259">
            <v>0</v>
          </cell>
          <cell r="K259">
            <v>2001</v>
          </cell>
          <cell r="L259">
            <v>35863.56</v>
          </cell>
          <cell r="M259">
            <v>0</v>
          </cell>
          <cell r="N259">
            <v>0</v>
          </cell>
          <cell r="O259" t="str">
            <v>0</v>
          </cell>
          <cell r="P259">
            <v>0</v>
          </cell>
          <cell r="Q259" t="str">
            <v>0</v>
          </cell>
          <cell r="R259" t="str">
            <v>0</v>
          </cell>
          <cell r="S259" t="str">
            <v>0</v>
          </cell>
          <cell r="T259">
            <v>27871.356656585718</v>
          </cell>
          <cell r="U259" t="str">
            <v>0</v>
          </cell>
          <cell r="V259" t="str">
            <v>0</v>
          </cell>
          <cell r="W259" t="str">
            <v>0</v>
          </cell>
          <cell r="X259" t="str">
            <v>0</v>
          </cell>
          <cell r="Y259" t="str">
            <v>0</v>
          </cell>
          <cell r="Z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 t="str">
            <v>0</v>
          </cell>
          <cell r="P260">
            <v>0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0</v>
          </cell>
          <cell r="V260" t="str">
            <v>0</v>
          </cell>
          <cell r="W260" t="str">
            <v>0</v>
          </cell>
          <cell r="X260" t="str">
            <v>0</v>
          </cell>
          <cell r="Y260" t="str">
            <v>0</v>
          </cell>
          <cell r="Z260" t="str">
            <v>0</v>
          </cell>
        </row>
        <row r="261">
          <cell r="F261" t="str">
            <v>Total Assets</v>
          </cell>
          <cell r="G261">
            <v>54687329.381000005</v>
          </cell>
          <cell r="H261">
            <v>914213.07655999926</v>
          </cell>
          <cell r="I261">
            <v>356689.70899999997</v>
          </cell>
          <cell r="J261">
            <v>2599589.5730000064</v>
          </cell>
          <cell r="K261">
            <v>156193.31299999999</v>
          </cell>
          <cell r="L261">
            <v>9812774.8220000006</v>
          </cell>
          <cell r="M261">
            <v>19927310.511666592</v>
          </cell>
          <cell r="N261">
            <v>24236222.258081004</v>
          </cell>
          <cell r="O261">
            <v>0</v>
          </cell>
          <cell r="P261">
            <v>109480066</v>
          </cell>
          <cell r="Q261">
            <v>0</v>
          </cell>
          <cell r="R261">
            <v>72758000</v>
          </cell>
          <cell r="S261">
            <v>467954</v>
          </cell>
          <cell r="T261">
            <v>9857802.4100410417</v>
          </cell>
          <cell r="U261">
            <v>-18031840.280760888</v>
          </cell>
          <cell r="V261">
            <v>79502</v>
          </cell>
          <cell r="W261">
            <v>6921884</v>
          </cell>
          <cell r="X261">
            <v>7100000</v>
          </cell>
          <cell r="Y261">
            <v>0</v>
          </cell>
          <cell r="Z261">
            <v>911435</v>
          </cell>
          <cell r="AA261">
            <v>0</v>
          </cell>
          <cell r="AB261">
            <v>0</v>
          </cell>
          <cell r="AC261">
            <v>0</v>
          </cell>
        </row>
        <row r="263">
          <cell r="F263" t="str">
            <v>Non-Permorming Loans (Gross)</v>
          </cell>
          <cell r="G263">
            <v>1859818.44</v>
          </cell>
          <cell r="H263">
            <v>4651.5219999999999</v>
          </cell>
          <cell r="I263">
            <v>0</v>
          </cell>
          <cell r="J263">
            <v>374200</v>
          </cell>
          <cell r="K263">
            <v>0</v>
          </cell>
          <cell r="L263">
            <v>163502.85900000003</v>
          </cell>
          <cell r="M263">
            <v>724000</v>
          </cell>
          <cell r="N263">
            <v>374200</v>
          </cell>
          <cell r="O263">
            <v>0</v>
          </cell>
          <cell r="P263">
            <v>337995</v>
          </cell>
          <cell r="Q263">
            <v>0</v>
          </cell>
          <cell r="R263">
            <v>0</v>
          </cell>
          <cell r="S263">
            <v>0</v>
          </cell>
          <cell r="T263">
            <v>123771.08980151197</v>
          </cell>
          <cell r="U263">
            <v>0</v>
          </cell>
          <cell r="V263">
            <v>0</v>
          </cell>
          <cell r="W263">
            <v>148827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</row>
        <row r="264">
          <cell r="F264" t="str">
            <v>1080</v>
          </cell>
          <cell r="G264">
            <v>975315.17509000003</v>
          </cell>
          <cell r="H264">
            <v>0</v>
          </cell>
          <cell r="I264">
            <v>48</v>
          </cell>
          <cell r="J264">
            <v>0</v>
          </cell>
          <cell r="K264">
            <v>0</v>
          </cell>
          <cell r="L264">
            <v>68854.44</v>
          </cell>
          <cell r="M264" t="str">
            <v>0</v>
          </cell>
          <cell r="N264">
            <v>0</v>
          </cell>
          <cell r="O264" t="str">
            <v>0</v>
          </cell>
          <cell r="P264">
            <v>229784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0</v>
          </cell>
          <cell r="V264" t="str">
            <v>0</v>
          </cell>
          <cell r="W264">
            <v>129440</v>
          </cell>
          <cell r="X264" t="str">
            <v>0</v>
          </cell>
          <cell r="Y264" t="str">
            <v>0</v>
          </cell>
          <cell r="Z264" t="str">
            <v>0</v>
          </cell>
        </row>
        <row r="265">
          <cell r="F265" t="str">
            <v>Provisions Held against NPL's</v>
          </cell>
          <cell r="G265">
            <v>-1633406.9510000004</v>
          </cell>
          <cell r="H265">
            <v>-1480.3810000000001</v>
          </cell>
          <cell r="I265">
            <v>-63.954999999999998</v>
          </cell>
          <cell r="J265">
            <v>-204245.696</v>
          </cell>
          <cell r="K265">
            <v>0</v>
          </cell>
          <cell r="L265">
            <v>-143693.948</v>
          </cell>
          <cell r="M265">
            <v>-646227.51291100006</v>
          </cell>
          <cell r="N265">
            <v>-183219.65900000001</v>
          </cell>
          <cell r="O265">
            <v>0</v>
          </cell>
          <cell r="P265">
            <v>-104041</v>
          </cell>
          <cell r="Q265">
            <v>0</v>
          </cell>
          <cell r="R265">
            <v>0</v>
          </cell>
          <cell r="S265">
            <v>0</v>
          </cell>
          <cell r="T265">
            <v>-39664.458861311112</v>
          </cell>
          <cell r="U265">
            <v>0</v>
          </cell>
          <cell r="V265">
            <v>0</v>
          </cell>
          <cell r="W265">
            <v>-41478</v>
          </cell>
          <cell r="X265">
            <v>0</v>
          </cell>
          <cell r="Y265">
            <v>0</v>
          </cell>
          <cell r="Z265">
            <v>-1173</v>
          </cell>
          <cell r="AA265">
            <v>0</v>
          </cell>
          <cell r="AB265">
            <v>0</v>
          </cell>
          <cell r="AC265">
            <v>0</v>
          </cell>
        </row>
        <row r="268">
          <cell r="F268" t="str">
            <v>1200</v>
          </cell>
          <cell r="G268">
            <v>0</v>
          </cell>
          <cell r="H268">
            <v>-87813.007999999987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-109078.36199999999</v>
          </cell>
          <cell r="N268">
            <v>0</v>
          </cell>
          <cell r="O268" t="str">
            <v>0</v>
          </cell>
          <cell r="P268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>
            <v>46109.4465835058</v>
          </cell>
          <cell r="U268" t="str">
            <v>0</v>
          </cell>
          <cell r="V268" t="str">
            <v>0</v>
          </cell>
          <cell r="W268">
            <v>20256</v>
          </cell>
          <cell r="X268" t="str">
            <v>0</v>
          </cell>
          <cell r="Y268" t="str">
            <v>0</v>
          </cell>
          <cell r="Z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567652.04</v>
          </cell>
          <cell r="M269">
            <v>-3212140.99</v>
          </cell>
          <cell r="N269">
            <v>0</v>
          </cell>
          <cell r="O269" t="str">
            <v>0</v>
          </cell>
          <cell r="P269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>
            <v>208830.21908684514</v>
          </cell>
          <cell r="U269" t="str">
            <v>0</v>
          </cell>
          <cell r="V269" t="str">
            <v>0</v>
          </cell>
          <cell r="W269">
            <v>10639</v>
          </cell>
          <cell r="X269" t="str">
            <v>0</v>
          </cell>
          <cell r="Y269" t="str">
            <v>0</v>
          </cell>
          <cell r="Z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-3794010.3029999998</v>
          </cell>
          <cell r="N270">
            <v>50000</v>
          </cell>
          <cell r="O270" t="str">
            <v>0</v>
          </cell>
          <cell r="P270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0</v>
          </cell>
          <cell r="V270" t="str">
            <v>0</v>
          </cell>
          <cell r="W270">
            <v>-4</v>
          </cell>
          <cell r="X270" t="str">
            <v>0</v>
          </cell>
          <cell r="Y270" t="str">
            <v>0</v>
          </cell>
          <cell r="Z270" t="str">
            <v>0</v>
          </cell>
        </row>
        <row r="271">
          <cell r="F271" t="str">
            <v>1215</v>
          </cell>
          <cell r="G271">
            <v>0</v>
          </cell>
          <cell r="H271">
            <v>-519840.56699999998</v>
          </cell>
          <cell r="I271">
            <v>0</v>
          </cell>
          <cell r="J271">
            <v>0</v>
          </cell>
          <cell r="K271">
            <v>0</v>
          </cell>
          <cell r="L271">
            <v>-160547.76300000001</v>
          </cell>
          <cell r="M271">
            <v>0</v>
          </cell>
          <cell r="N271">
            <v>0</v>
          </cell>
          <cell r="O271" t="str">
            <v>0</v>
          </cell>
          <cell r="P271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0</v>
          </cell>
          <cell r="V271" t="str">
            <v>0</v>
          </cell>
          <cell r="W271">
            <v>73568</v>
          </cell>
          <cell r="X271" t="str">
            <v>0</v>
          </cell>
          <cell r="Y271" t="str">
            <v>0</v>
          </cell>
          <cell r="Z271" t="str">
            <v>0</v>
          </cell>
        </row>
        <row r="272">
          <cell r="F272" t="str">
            <v>1220</v>
          </cell>
          <cell r="G272">
            <v>0</v>
          </cell>
          <cell r="H272">
            <v>-8173.192</v>
          </cell>
          <cell r="I272">
            <v>0</v>
          </cell>
          <cell r="J272">
            <v>0</v>
          </cell>
          <cell r="K272">
            <v>0</v>
          </cell>
          <cell r="L272">
            <v>24276.142</v>
          </cell>
          <cell r="M272">
            <v>-2580567.0150000001</v>
          </cell>
          <cell r="N272">
            <v>0</v>
          </cell>
          <cell r="O272" t="str">
            <v>0</v>
          </cell>
          <cell r="P272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0</v>
          </cell>
          <cell r="V272" t="str">
            <v>0</v>
          </cell>
          <cell r="W272" t="str">
            <v>0</v>
          </cell>
          <cell r="X272" t="str">
            <v>0</v>
          </cell>
          <cell r="Y272" t="str">
            <v>0</v>
          </cell>
          <cell r="Z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-615826.76699999999</v>
          </cell>
          <cell r="I273">
            <v>0</v>
          </cell>
          <cell r="J273">
            <v>0</v>
          </cell>
          <cell r="K273">
            <v>0</v>
          </cell>
          <cell r="L273">
            <v>431380.41899999999</v>
          </cell>
          <cell r="M273">
            <v>-9695796.6699999999</v>
          </cell>
          <cell r="N273">
            <v>50000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254939.66567035095</v>
          </cell>
          <cell r="U273">
            <v>0</v>
          </cell>
          <cell r="V273">
            <v>0</v>
          </cell>
          <cell r="W273">
            <v>104459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</row>
        <row r="277">
          <cell r="F277" t="str">
            <v>Interest in Suspense (ISP)</v>
          </cell>
          <cell r="G277">
            <v>-371371.755</v>
          </cell>
          <cell r="H277">
            <v>-50.151000000000003</v>
          </cell>
          <cell r="I277">
            <v>0</v>
          </cell>
          <cell r="J277">
            <v>-50040.578999999998</v>
          </cell>
          <cell r="K277">
            <v>0</v>
          </cell>
          <cell r="L277">
            <v>-47132.434000000001</v>
          </cell>
          <cell r="M277">
            <v>-242471.27191803645</v>
          </cell>
          <cell r="N277">
            <v>0</v>
          </cell>
          <cell r="O277">
            <v>0</v>
          </cell>
          <cell r="P277">
            <v>-43987</v>
          </cell>
          <cell r="Q277">
            <v>0</v>
          </cell>
          <cell r="R277">
            <v>0</v>
          </cell>
          <cell r="S277">
            <v>0</v>
          </cell>
          <cell r="T277">
            <v>-454.77998609521404</v>
          </cell>
          <cell r="U277">
            <v>0</v>
          </cell>
          <cell r="V277">
            <v>0</v>
          </cell>
          <cell r="W277">
            <v>-8560</v>
          </cell>
          <cell r="X277">
            <v>0</v>
          </cell>
          <cell r="Y277">
            <v>0</v>
          </cell>
          <cell r="Z277">
            <v>-976</v>
          </cell>
          <cell r="AA277">
            <v>0</v>
          </cell>
          <cell r="AB277">
            <v>0</v>
          </cell>
          <cell r="AC277">
            <v>0</v>
          </cell>
        </row>
        <row r="278">
          <cell r="F278" t="str">
            <v>605</v>
          </cell>
          <cell r="G278">
            <v>-139647.83199999999</v>
          </cell>
          <cell r="H278">
            <v>-57.99</v>
          </cell>
          <cell r="I278">
            <v>0</v>
          </cell>
          <cell r="J278">
            <v>0</v>
          </cell>
          <cell r="K278">
            <v>0</v>
          </cell>
          <cell r="L278">
            <v>-20793.621999999999</v>
          </cell>
          <cell r="M278">
            <v>-65627.036999999997</v>
          </cell>
          <cell r="N278">
            <v>0</v>
          </cell>
          <cell r="O278" t="str">
            <v>0</v>
          </cell>
          <cell r="P278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0</v>
          </cell>
          <cell r="V278" t="str">
            <v>0</v>
          </cell>
          <cell r="W278">
            <v>-2560</v>
          </cell>
          <cell r="X278" t="str">
            <v>0</v>
          </cell>
          <cell r="Y278" t="str">
            <v>0</v>
          </cell>
          <cell r="Z278" t="str">
            <v>0</v>
          </cell>
        </row>
        <row r="279">
          <cell r="F279" t="str">
            <v>610</v>
          </cell>
          <cell r="G279">
            <v>-59529.108999999997</v>
          </cell>
          <cell r="H279">
            <v>6.6669999999999998</v>
          </cell>
          <cell r="I279">
            <v>0</v>
          </cell>
          <cell r="J279">
            <v>-4010.6549999999997</v>
          </cell>
          <cell r="K279">
            <v>0</v>
          </cell>
          <cell r="L279">
            <v>-3222.973</v>
          </cell>
          <cell r="M279">
            <v>0</v>
          </cell>
          <cell r="N279">
            <v>0</v>
          </cell>
          <cell r="O279" t="str">
            <v>0</v>
          </cell>
          <cell r="P279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0</v>
          </cell>
          <cell r="V279" t="str">
            <v>0</v>
          </cell>
          <cell r="W279" t="str">
            <v>0</v>
          </cell>
          <cell r="X279" t="str">
            <v>0</v>
          </cell>
          <cell r="Y279" t="str">
            <v>0</v>
          </cell>
          <cell r="Z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 t="str">
            <v>0</v>
          </cell>
          <cell r="P280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0</v>
          </cell>
          <cell r="V280" t="str">
            <v>0</v>
          </cell>
          <cell r="W280" t="str">
            <v>0</v>
          </cell>
          <cell r="X280" t="str">
            <v>0</v>
          </cell>
          <cell r="Y280" t="str">
            <v>0</v>
          </cell>
          <cell r="Z280" t="str">
            <v>0</v>
          </cell>
        </row>
        <row r="281">
          <cell r="F281" t="str">
            <v>620</v>
          </cell>
          <cell r="G281">
            <v>0</v>
          </cell>
          <cell r="H281">
            <v>1.1719999999999999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 t="str">
            <v>0</v>
          </cell>
          <cell r="P281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 t="str">
            <v>0</v>
          </cell>
          <cell r="U281" t="str">
            <v>0</v>
          </cell>
          <cell r="V281" t="str">
            <v>0</v>
          </cell>
          <cell r="W281" t="str">
            <v>0</v>
          </cell>
          <cell r="X281" t="str">
            <v>0</v>
          </cell>
          <cell r="Y281" t="str">
            <v>0</v>
          </cell>
          <cell r="Z281" t="str">
            <v>0</v>
          </cell>
        </row>
        <row r="282">
          <cell r="F282" t="str">
            <v>625</v>
          </cell>
          <cell r="G282">
            <v>-14395.499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-811.68</v>
          </cell>
          <cell r="M282">
            <v>0</v>
          </cell>
          <cell r="N282">
            <v>0</v>
          </cell>
          <cell r="O282" t="str">
            <v>0</v>
          </cell>
          <cell r="P282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 t="str">
            <v>0</v>
          </cell>
          <cell r="U282" t="str">
            <v>0</v>
          </cell>
          <cell r="V282" t="str">
            <v>0</v>
          </cell>
          <cell r="W282" t="str">
            <v>0</v>
          </cell>
          <cell r="X282" t="str">
            <v>0</v>
          </cell>
          <cell r="Y282" t="str">
            <v>0</v>
          </cell>
          <cell r="Z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 t="str">
            <v>0</v>
          </cell>
          <cell r="P283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 t="str">
            <v>0</v>
          </cell>
          <cell r="U283" t="str">
            <v>0</v>
          </cell>
          <cell r="V283" t="str">
            <v>0</v>
          </cell>
          <cell r="W283" t="str">
            <v>0</v>
          </cell>
          <cell r="X283" t="str">
            <v>0</v>
          </cell>
          <cell r="Y283" t="str">
            <v>0</v>
          </cell>
          <cell r="Z283" t="str">
            <v>0</v>
          </cell>
        </row>
        <row r="284">
          <cell r="F284" t="str">
            <v>635</v>
          </cell>
          <cell r="G284">
            <v>0</v>
          </cell>
          <cell r="H284">
            <v>0</v>
          </cell>
          <cell r="I284">
            <v>0</v>
          </cell>
          <cell r="J284">
            <v>-30044.995999999999</v>
          </cell>
          <cell r="K284">
            <v>0</v>
          </cell>
          <cell r="L284">
            <v>-11267.828000000001</v>
          </cell>
          <cell r="M284">
            <v>0</v>
          </cell>
          <cell r="N284">
            <v>0</v>
          </cell>
          <cell r="O284" t="str">
            <v>0</v>
          </cell>
          <cell r="P284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 t="str">
            <v>0</v>
          </cell>
          <cell r="U284" t="str">
            <v>0</v>
          </cell>
          <cell r="V284" t="str">
            <v>0</v>
          </cell>
          <cell r="W284" t="str">
            <v>0</v>
          </cell>
          <cell r="X284" t="str">
            <v>0</v>
          </cell>
          <cell r="Y284" t="str">
            <v>0</v>
          </cell>
          <cell r="Z284" t="str">
            <v>0</v>
          </cell>
        </row>
        <row r="285">
          <cell r="F285" t="str">
            <v>640</v>
          </cell>
          <cell r="G285">
            <v>0</v>
          </cell>
          <cell r="H285">
            <v>0</v>
          </cell>
          <cell r="I285">
            <v>0</v>
          </cell>
          <cell r="J285">
            <v>-15984.927999999996</v>
          </cell>
          <cell r="K285">
            <v>0</v>
          </cell>
          <cell r="L285">
            <v>-1403.365</v>
          </cell>
          <cell r="M285">
            <v>0</v>
          </cell>
          <cell r="N285">
            <v>0</v>
          </cell>
          <cell r="O285" t="str">
            <v>0</v>
          </cell>
          <cell r="P285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 t="str">
            <v>0</v>
          </cell>
          <cell r="U285" t="str">
            <v>0</v>
          </cell>
          <cell r="V285" t="str">
            <v>0</v>
          </cell>
          <cell r="W285" t="str">
            <v>0</v>
          </cell>
          <cell r="X285" t="str">
            <v>0</v>
          </cell>
          <cell r="Y285" t="str">
            <v>0</v>
          </cell>
          <cell r="Z285" t="str">
            <v>0</v>
          </cell>
        </row>
        <row r="286">
          <cell r="F286" t="str">
            <v>645</v>
          </cell>
          <cell r="G286">
            <v>-153064.58199999999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-9632.9660000000003</v>
          </cell>
          <cell r="M286">
            <v>-1888.6189999999999</v>
          </cell>
          <cell r="N286">
            <v>0</v>
          </cell>
          <cell r="O286" t="str">
            <v>0</v>
          </cell>
          <cell r="P286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 t="str">
            <v>0</v>
          </cell>
          <cell r="U286" t="str">
            <v>0</v>
          </cell>
          <cell r="V286" t="str">
            <v>0</v>
          </cell>
          <cell r="W286">
            <v>-6000</v>
          </cell>
          <cell r="X286" t="str">
            <v>0</v>
          </cell>
          <cell r="Y286" t="str">
            <v>0</v>
          </cell>
          <cell r="Z286">
            <v>-976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 t="str">
            <v>0</v>
          </cell>
          <cell r="P287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 t="str">
            <v>0</v>
          </cell>
          <cell r="U287" t="str">
            <v>0</v>
          </cell>
          <cell r="V287" t="str">
            <v>0</v>
          </cell>
          <cell r="W287" t="str">
            <v>0</v>
          </cell>
          <cell r="X287" t="str">
            <v>0</v>
          </cell>
          <cell r="Y287" t="str">
            <v>0</v>
          </cell>
          <cell r="Z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 t="str">
            <v>0</v>
          </cell>
          <cell r="P288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 t="str">
            <v>0</v>
          </cell>
          <cell r="U288" t="str">
            <v>0</v>
          </cell>
          <cell r="V288" t="str">
            <v>0</v>
          </cell>
          <cell r="W288" t="str">
            <v>0</v>
          </cell>
          <cell r="X288" t="str">
            <v>0</v>
          </cell>
          <cell r="Y288" t="str">
            <v>0</v>
          </cell>
          <cell r="Z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 t="str">
            <v>0</v>
          </cell>
          <cell r="P289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 t="str">
            <v>0</v>
          </cell>
          <cell r="U289" t="str">
            <v>0</v>
          </cell>
          <cell r="V289" t="str">
            <v>0</v>
          </cell>
          <cell r="W289" t="str">
            <v>0</v>
          </cell>
          <cell r="X289" t="str">
            <v>0</v>
          </cell>
          <cell r="Y289" t="str">
            <v>0</v>
          </cell>
          <cell r="Z289" t="str">
            <v>0</v>
          </cell>
        </row>
        <row r="290">
          <cell r="F290" t="str">
            <v>665</v>
          </cell>
          <cell r="G290">
            <v>-4734.7330000000002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-174955.61591803646</v>
          </cell>
          <cell r="N290">
            <v>0</v>
          </cell>
          <cell r="O290" t="str">
            <v>0</v>
          </cell>
          <cell r="P290">
            <v>-43987</v>
          </cell>
          <cell r="Q290" t="str">
            <v>0</v>
          </cell>
          <cell r="R290" t="str">
            <v>0</v>
          </cell>
          <cell r="S290" t="str">
            <v>0</v>
          </cell>
          <cell r="T290">
            <v>-454.77998609521404</v>
          </cell>
          <cell r="U290" t="str">
            <v>0</v>
          </cell>
          <cell r="V290" t="str">
            <v>0</v>
          </cell>
          <cell r="W290" t="str">
            <v>0</v>
          </cell>
          <cell r="X290" t="str">
            <v>0</v>
          </cell>
          <cell r="Y290" t="str">
            <v>0</v>
          </cell>
          <cell r="Z290" t="str">
            <v>0</v>
          </cell>
        </row>
        <row r="292">
          <cell r="F292" t="str">
            <v>Specific</v>
          </cell>
          <cell r="G292">
            <v>-1262035.1960000002</v>
          </cell>
          <cell r="H292">
            <v>-1430.23</v>
          </cell>
          <cell r="I292">
            <v>-63.954999999999998</v>
          </cell>
          <cell r="J292">
            <v>-154205.117</v>
          </cell>
          <cell r="K292">
            <v>0</v>
          </cell>
          <cell r="L292">
            <v>-96561.51400000001</v>
          </cell>
          <cell r="M292">
            <v>-403756.24099296355</v>
          </cell>
          <cell r="N292">
            <v>-183219.65900000001</v>
          </cell>
          <cell r="O292">
            <v>0</v>
          </cell>
          <cell r="P292">
            <v>-60054</v>
          </cell>
          <cell r="Q292">
            <v>0</v>
          </cell>
          <cell r="R292">
            <v>0</v>
          </cell>
          <cell r="S292">
            <v>0</v>
          </cell>
          <cell r="T292">
            <v>-39209.678875215897</v>
          </cell>
          <cell r="U292">
            <v>0</v>
          </cell>
          <cell r="V292">
            <v>0</v>
          </cell>
          <cell r="W292">
            <v>-32918</v>
          </cell>
          <cell r="X292">
            <v>0</v>
          </cell>
          <cell r="Y292">
            <v>0</v>
          </cell>
          <cell r="Z292">
            <v>-197</v>
          </cell>
          <cell r="AA292">
            <v>0</v>
          </cell>
          <cell r="AB292">
            <v>0</v>
          </cell>
          <cell r="AC292">
            <v>0</v>
          </cell>
        </row>
        <row r="293">
          <cell r="F293" t="str">
            <v>700</v>
          </cell>
          <cell r="G293">
            <v>-190259.36099999998</v>
          </cell>
          <cell r="H293">
            <v>-1430.23</v>
          </cell>
          <cell r="I293">
            <v>0</v>
          </cell>
          <cell r="J293">
            <v>0</v>
          </cell>
          <cell r="K293">
            <v>0</v>
          </cell>
          <cell r="L293">
            <v>-26358.802</v>
          </cell>
          <cell r="M293">
            <v>-82954.679999999993</v>
          </cell>
          <cell r="N293">
            <v>0</v>
          </cell>
          <cell r="O293" t="str">
            <v>0</v>
          </cell>
          <cell r="P293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 t="str">
            <v>0</v>
          </cell>
          <cell r="U293" t="str">
            <v>0</v>
          </cell>
          <cell r="V293" t="str">
            <v>0</v>
          </cell>
          <cell r="W293">
            <v>-16579</v>
          </cell>
          <cell r="X293" t="str">
            <v>0</v>
          </cell>
          <cell r="Y293" t="str">
            <v>0</v>
          </cell>
          <cell r="Z293" t="str">
            <v>0</v>
          </cell>
        </row>
        <row r="294">
          <cell r="F294" t="str">
            <v>705</v>
          </cell>
          <cell r="G294">
            <v>-206589.345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-11078.753000000001</v>
          </cell>
          <cell r="M294">
            <v>0</v>
          </cell>
          <cell r="N294">
            <v>0</v>
          </cell>
          <cell r="O294" t="str">
            <v>0</v>
          </cell>
          <cell r="P294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 t="str">
            <v>0</v>
          </cell>
          <cell r="U294" t="str">
            <v>0</v>
          </cell>
          <cell r="V294" t="str">
            <v>0</v>
          </cell>
          <cell r="W294" t="str">
            <v>0</v>
          </cell>
          <cell r="X294" t="str">
            <v>0</v>
          </cell>
          <cell r="Y294" t="str">
            <v>0</v>
          </cell>
          <cell r="Z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 t="str">
            <v>0</v>
          </cell>
          <cell r="P295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 t="str">
            <v>0</v>
          </cell>
          <cell r="U295" t="str">
            <v>0</v>
          </cell>
          <cell r="V295" t="str">
            <v>0</v>
          </cell>
          <cell r="W295" t="str">
            <v>0</v>
          </cell>
          <cell r="X295" t="str">
            <v>0</v>
          </cell>
          <cell r="Y295" t="str">
            <v>0</v>
          </cell>
          <cell r="Z295" t="str">
            <v>0</v>
          </cell>
        </row>
        <row r="296">
          <cell r="F296" t="str">
            <v>715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 t="str">
            <v>0</v>
          </cell>
          <cell r="P296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 t="str">
            <v>0</v>
          </cell>
          <cell r="U296" t="str">
            <v>0</v>
          </cell>
          <cell r="V296" t="str">
            <v>0</v>
          </cell>
          <cell r="W296" t="str">
            <v>0</v>
          </cell>
          <cell r="X296" t="str">
            <v>0</v>
          </cell>
          <cell r="Y296" t="str">
            <v>0</v>
          </cell>
          <cell r="Z296" t="str">
            <v>0</v>
          </cell>
        </row>
        <row r="297">
          <cell r="F297" t="str">
            <v>720</v>
          </cell>
          <cell r="G297">
            <v>-163836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 t="str">
            <v>0</v>
          </cell>
          <cell r="P297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 t="str">
            <v>0</v>
          </cell>
          <cell r="U297" t="str">
            <v>0</v>
          </cell>
          <cell r="V297" t="str">
            <v>0</v>
          </cell>
          <cell r="W297" t="str">
            <v>0</v>
          </cell>
          <cell r="X297" t="str">
            <v>0</v>
          </cell>
          <cell r="Y297" t="str">
            <v>0</v>
          </cell>
          <cell r="Z297" t="str">
            <v>0</v>
          </cell>
        </row>
        <row r="298">
          <cell r="F298" t="str">
            <v>725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 t="str">
            <v>0</v>
          </cell>
          <cell r="P298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 t="str">
            <v>0</v>
          </cell>
          <cell r="U298" t="str">
            <v>0</v>
          </cell>
          <cell r="V298" t="str">
            <v>0</v>
          </cell>
          <cell r="W298" t="str">
            <v>0</v>
          </cell>
          <cell r="X298" t="str">
            <v>0</v>
          </cell>
          <cell r="Y298" t="str">
            <v>0</v>
          </cell>
          <cell r="Z298" t="str">
            <v>0</v>
          </cell>
        </row>
        <row r="299">
          <cell r="F299" t="str">
            <v>730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-32052.240000000002</v>
          </cell>
          <cell r="M299">
            <v>0</v>
          </cell>
          <cell r="N299">
            <v>0</v>
          </cell>
          <cell r="O299" t="str">
            <v>0</v>
          </cell>
          <cell r="P299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 t="str">
            <v>0</v>
          </cell>
          <cell r="U299" t="str">
            <v>0</v>
          </cell>
          <cell r="V299" t="str">
            <v>0</v>
          </cell>
          <cell r="W299" t="str">
            <v>0</v>
          </cell>
          <cell r="X299" t="str">
            <v>0</v>
          </cell>
          <cell r="Y299" t="str">
            <v>0</v>
          </cell>
          <cell r="Z299" t="str">
            <v>0</v>
          </cell>
        </row>
        <row r="300">
          <cell r="F300" t="str">
            <v>735</v>
          </cell>
          <cell r="G300">
            <v>-32.497999999999998</v>
          </cell>
          <cell r="H300">
            <v>0</v>
          </cell>
          <cell r="I300">
            <v>0</v>
          </cell>
          <cell r="J300">
            <v>-94196.304000000004</v>
          </cell>
          <cell r="K300">
            <v>0</v>
          </cell>
          <cell r="L300">
            <v>-19800.876</v>
          </cell>
          <cell r="M300">
            <v>0</v>
          </cell>
          <cell r="N300">
            <v>0</v>
          </cell>
          <cell r="O300" t="str">
            <v>0</v>
          </cell>
          <cell r="P300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 t="str">
            <v>0</v>
          </cell>
          <cell r="U300" t="str">
            <v>0</v>
          </cell>
          <cell r="V300" t="str">
            <v>0</v>
          </cell>
          <cell r="W300" t="str">
            <v>0</v>
          </cell>
          <cell r="X300" t="str">
            <v>0</v>
          </cell>
          <cell r="Y300" t="str">
            <v>0</v>
          </cell>
          <cell r="Z300" t="str">
            <v>0</v>
          </cell>
        </row>
        <row r="301">
          <cell r="F301" t="str">
            <v>740</v>
          </cell>
          <cell r="G301">
            <v>-520196.38500000001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-7270.5229999999992</v>
          </cell>
          <cell r="M301">
            <v>-39921.502999999997</v>
          </cell>
          <cell r="N301">
            <v>0</v>
          </cell>
          <cell r="O301" t="str">
            <v>0</v>
          </cell>
          <cell r="P301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 t="str">
            <v>0</v>
          </cell>
          <cell r="U301" t="str">
            <v>0</v>
          </cell>
          <cell r="V301" t="str">
            <v>0</v>
          </cell>
          <cell r="W301">
            <v>-16339</v>
          </cell>
          <cell r="X301" t="str">
            <v>0</v>
          </cell>
          <cell r="Y301" t="str">
            <v>0</v>
          </cell>
          <cell r="Z301">
            <v>-197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 t="str">
            <v>0</v>
          </cell>
          <cell r="P302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 t="str">
            <v>0</v>
          </cell>
          <cell r="U302" t="str">
            <v>0</v>
          </cell>
          <cell r="V302" t="str">
            <v>0</v>
          </cell>
          <cell r="W302" t="str">
            <v>0</v>
          </cell>
          <cell r="X302" t="str">
            <v>0</v>
          </cell>
          <cell r="Y302" t="str">
            <v>0</v>
          </cell>
          <cell r="Z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 t="str">
            <v>0</v>
          </cell>
          <cell r="P303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 t="str">
            <v>0</v>
          </cell>
          <cell r="U303" t="str">
            <v>0</v>
          </cell>
          <cell r="V303" t="str">
            <v>0</v>
          </cell>
          <cell r="W303" t="str">
            <v>0</v>
          </cell>
          <cell r="X303" t="str">
            <v>0</v>
          </cell>
          <cell r="Y303" t="str">
            <v>0</v>
          </cell>
          <cell r="Z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 t="str">
            <v>0</v>
          </cell>
          <cell r="P304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 t="str">
            <v>0</v>
          </cell>
          <cell r="U304" t="str">
            <v>0</v>
          </cell>
          <cell r="V304" t="str">
            <v>0</v>
          </cell>
          <cell r="W304" t="str">
            <v>0</v>
          </cell>
          <cell r="X304" t="str">
            <v>0</v>
          </cell>
          <cell r="Y304" t="str">
            <v>0</v>
          </cell>
          <cell r="Z304" t="str">
            <v>0</v>
          </cell>
        </row>
        <row r="305">
          <cell r="F305" t="str">
            <v>760</v>
          </cell>
          <cell r="G305">
            <v>-181121.60699999999</v>
          </cell>
          <cell r="H305">
            <v>0</v>
          </cell>
          <cell r="I305">
            <v>-63.954999999999998</v>
          </cell>
          <cell r="J305">
            <v>-60008.812999999995</v>
          </cell>
          <cell r="K305">
            <v>0</v>
          </cell>
          <cell r="L305">
            <v>-0.32000000000005002</v>
          </cell>
          <cell r="M305">
            <v>-280880.05799296353</v>
          </cell>
          <cell r="N305">
            <v>-183219.65900000001</v>
          </cell>
          <cell r="O305" t="str">
            <v>0</v>
          </cell>
          <cell r="P305">
            <v>-60054</v>
          </cell>
          <cell r="Q305" t="str">
            <v>0</v>
          </cell>
          <cell r="R305" t="str">
            <v>0</v>
          </cell>
          <cell r="S305" t="str">
            <v>0</v>
          </cell>
          <cell r="T305">
            <v>-39209.678875215897</v>
          </cell>
          <cell r="U305" t="str">
            <v>0</v>
          </cell>
          <cell r="V305" t="str">
            <v>0</v>
          </cell>
          <cell r="W305" t="str">
            <v>0</v>
          </cell>
          <cell r="X305" t="str">
            <v>0</v>
          </cell>
          <cell r="Y305" t="str">
            <v>0</v>
          </cell>
          <cell r="Z305" t="str">
            <v>0</v>
          </cell>
        </row>
        <row r="307">
          <cell r="F307" t="str">
            <v>General</v>
          </cell>
          <cell r="G307">
            <v>-521800.75899999996</v>
          </cell>
          <cell r="H307">
            <v>-370.71244000000007</v>
          </cell>
          <cell r="I307">
            <v>-201.92599999999999</v>
          </cell>
          <cell r="J307">
            <v>-46456.584999999999</v>
          </cell>
          <cell r="K307">
            <v>-265</v>
          </cell>
          <cell r="L307">
            <v>-68903.009999999995</v>
          </cell>
          <cell r="M307">
            <v>-355023.58713946398</v>
          </cell>
          <cell r="N307">
            <v>81000</v>
          </cell>
          <cell r="O307">
            <v>0</v>
          </cell>
          <cell r="P307">
            <v>-236500</v>
          </cell>
          <cell r="Q307">
            <v>0</v>
          </cell>
          <cell r="R307">
            <v>0</v>
          </cell>
          <cell r="S307">
            <v>0</v>
          </cell>
          <cell r="T307">
            <v>-36149.021366703149</v>
          </cell>
          <cell r="U307">
            <v>0</v>
          </cell>
          <cell r="V307">
            <v>0</v>
          </cell>
          <cell r="W307">
            <v>-41710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</row>
        <row r="308">
          <cell r="F308" t="str">
            <v>800</v>
          </cell>
          <cell r="G308">
            <v>-177507.51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 t="str">
            <v>0</v>
          </cell>
          <cell r="P308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 t="str">
            <v>0</v>
          </cell>
          <cell r="U308" t="str">
            <v>0</v>
          </cell>
          <cell r="V308" t="str">
            <v>0</v>
          </cell>
          <cell r="W308">
            <v>-5729</v>
          </cell>
          <cell r="X308" t="str">
            <v>0</v>
          </cell>
          <cell r="Y308" t="str">
            <v>0</v>
          </cell>
          <cell r="Z308" t="str">
            <v>0</v>
          </cell>
        </row>
        <row r="309">
          <cell r="F309" t="str">
            <v>805</v>
          </cell>
          <cell r="G309">
            <v>-46343.756999999998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-12153.92</v>
          </cell>
          <cell r="M309">
            <v>0</v>
          </cell>
          <cell r="N309">
            <v>0</v>
          </cell>
          <cell r="O309" t="str">
            <v>0</v>
          </cell>
          <cell r="P309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 t="str">
            <v>0</v>
          </cell>
          <cell r="U309" t="str">
            <v>0</v>
          </cell>
          <cell r="V309" t="str">
            <v>0</v>
          </cell>
          <cell r="W309" t="str">
            <v>0</v>
          </cell>
          <cell r="X309" t="str">
            <v>0</v>
          </cell>
          <cell r="Y309" t="str">
            <v>0</v>
          </cell>
          <cell r="Z309" t="str">
            <v>0</v>
          </cell>
        </row>
        <row r="310">
          <cell r="F310" t="str">
            <v>810</v>
          </cell>
          <cell r="G310">
            <v>-1042.711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 t="str">
            <v>0</v>
          </cell>
          <cell r="P310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 t="str">
            <v>0</v>
          </cell>
          <cell r="U310" t="str">
            <v>0</v>
          </cell>
          <cell r="V310" t="str">
            <v>0</v>
          </cell>
          <cell r="W310" t="str">
            <v>0</v>
          </cell>
          <cell r="X310" t="str">
            <v>0</v>
          </cell>
          <cell r="Y310" t="str">
            <v>0</v>
          </cell>
          <cell r="Z310" t="str">
            <v>0</v>
          </cell>
        </row>
        <row r="311">
          <cell r="F311" t="str">
            <v>815</v>
          </cell>
          <cell r="G311">
            <v>-1468.0820000000001</v>
          </cell>
          <cell r="H311">
            <v>0</v>
          </cell>
          <cell r="I311">
            <v>0</v>
          </cell>
          <cell r="J311">
            <v>0</v>
          </cell>
          <cell r="K311">
            <v>-265</v>
          </cell>
          <cell r="L311">
            <v>0</v>
          </cell>
          <cell r="M311">
            <v>0</v>
          </cell>
          <cell r="N311">
            <v>0</v>
          </cell>
          <cell r="O311" t="str">
            <v>0</v>
          </cell>
          <cell r="P311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 t="str">
            <v>0</v>
          </cell>
          <cell r="U311" t="str">
            <v>0</v>
          </cell>
          <cell r="V311" t="str">
            <v>0</v>
          </cell>
          <cell r="W311" t="str">
            <v>0</v>
          </cell>
          <cell r="X311" t="str">
            <v>0</v>
          </cell>
          <cell r="Y311" t="str">
            <v>0</v>
          </cell>
          <cell r="Z311" t="str">
            <v>0</v>
          </cell>
        </row>
        <row r="312">
          <cell r="F312" t="str">
            <v>820</v>
          </cell>
          <cell r="G312">
            <v>-75427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 t="str">
            <v>0</v>
          </cell>
          <cell r="P312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 t="str">
            <v>0</v>
          </cell>
          <cell r="U312" t="str">
            <v>0</v>
          </cell>
          <cell r="V312" t="str">
            <v>0</v>
          </cell>
          <cell r="W312" t="str">
            <v>0</v>
          </cell>
          <cell r="X312" t="str">
            <v>0</v>
          </cell>
          <cell r="Y312" t="str">
            <v>0</v>
          </cell>
          <cell r="Z312" t="str">
            <v>0</v>
          </cell>
        </row>
        <row r="313">
          <cell r="F313" t="str">
            <v>825</v>
          </cell>
          <cell r="G313">
            <v>-261.41500000000002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 t="str">
            <v>0</v>
          </cell>
          <cell r="P313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 t="str">
            <v>0</v>
          </cell>
          <cell r="U313" t="str">
            <v>0</v>
          </cell>
          <cell r="V313" t="str">
            <v>0</v>
          </cell>
          <cell r="W313" t="str">
            <v>0</v>
          </cell>
          <cell r="X313" t="str">
            <v>0</v>
          </cell>
          <cell r="Y313" t="str">
            <v>0</v>
          </cell>
          <cell r="Z313" t="str">
            <v>0</v>
          </cell>
        </row>
        <row r="314">
          <cell r="F314" t="str">
            <v>830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 t="str">
            <v>0</v>
          </cell>
          <cell r="P314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 t="str">
            <v>0</v>
          </cell>
          <cell r="U314" t="str">
            <v>0</v>
          </cell>
          <cell r="V314" t="str">
            <v>0</v>
          </cell>
          <cell r="W314" t="str">
            <v>0</v>
          </cell>
          <cell r="X314" t="str">
            <v>0</v>
          </cell>
          <cell r="Y314" t="str">
            <v>0</v>
          </cell>
          <cell r="Z314" t="str">
            <v>0</v>
          </cell>
        </row>
        <row r="315">
          <cell r="F315" t="str">
            <v>835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 t="str">
            <v>0</v>
          </cell>
          <cell r="P315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 t="str">
            <v>0</v>
          </cell>
          <cell r="U315" t="str">
            <v>0</v>
          </cell>
          <cell r="V315" t="str">
            <v>0</v>
          </cell>
          <cell r="W315" t="str">
            <v>0</v>
          </cell>
          <cell r="X315" t="str">
            <v>0</v>
          </cell>
          <cell r="Y315" t="str">
            <v>0</v>
          </cell>
          <cell r="Z315" t="str">
            <v>0</v>
          </cell>
        </row>
        <row r="316">
          <cell r="F316" t="str">
            <v>840</v>
          </cell>
          <cell r="G316">
            <v>52895.046999999999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-13803.257</v>
          </cell>
          <cell r="N316">
            <v>0</v>
          </cell>
          <cell r="O316" t="str">
            <v>0</v>
          </cell>
          <cell r="P316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 t="str">
            <v>0</v>
          </cell>
          <cell r="U316" t="str">
            <v>0</v>
          </cell>
          <cell r="V316" t="str">
            <v>0</v>
          </cell>
          <cell r="W316">
            <v>-35981</v>
          </cell>
          <cell r="X316" t="str">
            <v>0</v>
          </cell>
          <cell r="Y316" t="str">
            <v>0</v>
          </cell>
          <cell r="Z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 t="str">
            <v>0</v>
          </cell>
          <cell r="P317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 t="str">
            <v>0</v>
          </cell>
          <cell r="U317" t="str">
            <v>0</v>
          </cell>
          <cell r="V317" t="str">
            <v>0</v>
          </cell>
          <cell r="W317" t="str">
            <v>0</v>
          </cell>
          <cell r="X317" t="str">
            <v>0</v>
          </cell>
          <cell r="Y317" t="str">
            <v>0</v>
          </cell>
          <cell r="Z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 t="str">
            <v>0</v>
          </cell>
          <cell r="P318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 t="str">
            <v>0</v>
          </cell>
          <cell r="U318" t="str">
            <v>0</v>
          </cell>
          <cell r="V318" t="str">
            <v>0</v>
          </cell>
          <cell r="W318" t="str">
            <v>0</v>
          </cell>
          <cell r="X318" t="str">
            <v>0</v>
          </cell>
          <cell r="Y318" t="str">
            <v>0</v>
          </cell>
          <cell r="Z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 t="str">
            <v>0</v>
          </cell>
          <cell r="P319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 t="str">
            <v>0</v>
          </cell>
          <cell r="U319" t="str">
            <v>0</v>
          </cell>
          <cell r="V319" t="str">
            <v>0</v>
          </cell>
          <cell r="W319" t="str">
            <v>0</v>
          </cell>
          <cell r="X319" t="str">
            <v>0</v>
          </cell>
          <cell r="Y319" t="str">
            <v>0</v>
          </cell>
          <cell r="Z319" t="str">
            <v>0</v>
          </cell>
        </row>
        <row r="320">
          <cell r="F320" t="str">
            <v>860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-341220.330139464</v>
          </cell>
          <cell r="N320">
            <v>81000</v>
          </cell>
          <cell r="O320" t="str">
            <v>0</v>
          </cell>
          <cell r="P320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>
            <v>-36149.021366703149</v>
          </cell>
          <cell r="U320" t="str">
            <v>0</v>
          </cell>
          <cell r="V320" t="str">
            <v>0</v>
          </cell>
          <cell r="W320" t="str">
            <v>0</v>
          </cell>
          <cell r="X320" t="str">
            <v>0</v>
          </cell>
          <cell r="Y320" t="str">
            <v>0</v>
          </cell>
          <cell r="Z320" t="str">
            <v>0</v>
          </cell>
        </row>
        <row r="321">
          <cell r="F321" t="str">
            <v>865</v>
          </cell>
          <cell r="G321">
            <v>-272645.33100000001</v>
          </cell>
          <cell r="H321">
            <v>-370.71244000000007</v>
          </cell>
          <cell r="I321">
            <v>-201.92599999999999</v>
          </cell>
          <cell r="J321">
            <v>-46456.584999999999</v>
          </cell>
          <cell r="K321">
            <v>0</v>
          </cell>
          <cell r="L321">
            <v>-56749.09</v>
          </cell>
          <cell r="M321">
            <v>0</v>
          </cell>
          <cell r="N321">
            <v>0</v>
          </cell>
          <cell r="O321" t="str">
            <v>0</v>
          </cell>
          <cell r="P321">
            <v>-236500</v>
          </cell>
          <cell r="Q321" t="str">
            <v>0</v>
          </cell>
          <cell r="R321" t="str">
            <v>0</v>
          </cell>
          <cell r="S321" t="str">
            <v>0</v>
          </cell>
          <cell r="T321" t="str">
            <v>0</v>
          </cell>
          <cell r="U321" t="str">
            <v>0</v>
          </cell>
          <cell r="V321" t="str">
            <v>0</v>
          </cell>
          <cell r="W321" t="str">
            <v>0</v>
          </cell>
          <cell r="X321" t="str">
            <v>0</v>
          </cell>
          <cell r="Y321" t="str">
            <v>0</v>
          </cell>
          <cell r="Z321" t="str">
            <v>0</v>
          </cell>
        </row>
        <row r="323">
          <cell r="F323" t="str">
            <v>Non-Permorming Loans (Gross)</v>
          </cell>
          <cell r="G323">
            <v>1859818.44</v>
          </cell>
          <cell r="H323">
            <v>4651.5219999999999</v>
          </cell>
          <cell r="I323">
            <v>0</v>
          </cell>
          <cell r="J323">
            <v>374200</v>
          </cell>
          <cell r="K323">
            <v>0</v>
          </cell>
          <cell r="L323">
            <v>163502.85900000003</v>
          </cell>
          <cell r="M323">
            <v>724000</v>
          </cell>
          <cell r="N323">
            <v>374200</v>
          </cell>
          <cell r="O323">
            <v>0</v>
          </cell>
          <cell r="P323">
            <v>337995</v>
          </cell>
          <cell r="Q323">
            <v>0</v>
          </cell>
          <cell r="R323">
            <v>0</v>
          </cell>
          <cell r="S323">
            <v>0</v>
          </cell>
          <cell r="T323">
            <v>123771.08980151197</v>
          </cell>
          <cell r="U323">
            <v>0</v>
          </cell>
          <cell r="V323">
            <v>0</v>
          </cell>
          <cell r="W323">
            <v>148827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</row>
        <row r="324">
          <cell r="F324" t="str">
            <v>900</v>
          </cell>
          <cell r="G324">
            <v>474651.57799999998</v>
          </cell>
          <cell r="H324">
            <v>4651.5219999999999</v>
          </cell>
          <cell r="I324">
            <v>0</v>
          </cell>
          <cell r="J324">
            <v>0</v>
          </cell>
          <cell r="K324">
            <v>0</v>
          </cell>
          <cell r="L324">
            <v>46197.081000000006</v>
          </cell>
          <cell r="M324">
            <v>724000</v>
          </cell>
          <cell r="N324">
            <v>0</v>
          </cell>
          <cell r="O324" t="str">
            <v>0</v>
          </cell>
          <cell r="P324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 t="str">
            <v>0</v>
          </cell>
          <cell r="U324" t="str">
            <v>0</v>
          </cell>
          <cell r="V324" t="str">
            <v>0</v>
          </cell>
          <cell r="W324">
            <v>16050</v>
          </cell>
          <cell r="X324" t="str">
            <v>0</v>
          </cell>
          <cell r="Y324" t="str">
            <v>0</v>
          </cell>
          <cell r="Z324" t="str">
            <v>0</v>
          </cell>
        </row>
        <row r="325">
          <cell r="F325" t="str">
            <v>905</v>
          </cell>
          <cell r="G325">
            <v>87378.698000000004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10209.679</v>
          </cell>
          <cell r="M325" t="str">
            <v>0</v>
          </cell>
          <cell r="N325">
            <v>0</v>
          </cell>
          <cell r="O325" t="str">
            <v>0</v>
          </cell>
          <cell r="P325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 t="str">
            <v>0</v>
          </cell>
          <cell r="U325" t="str">
            <v>0</v>
          </cell>
          <cell r="V325" t="str">
            <v>0</v>
          </cell>
          <cell r="W325" t="str">
            <v>0</v>
          </cell>
          <cell r="X325" t="str">
            <v>0</v>
          </cell>
          <cell r="Y325" t="str">
            <v>0</v>
          </cell>
          <cell r="Z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>
            <v>0</v>
          </cell>
          <cell r="O326" t="str">
            <v>0</v>
          </cell>
          <cell r="P326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 t="str">
            <v>0</v>
          </cell>
          <cell r="U326" t="str">
            <v>0</v>
          </cell>
          <cell r="V326" t="str">
            <v>0</v>
          </cell>
          <cell r="W326" t="str">
            <v>0</v>
          </cell>
          <cell r="X326" t="str">
            <v>0</v>
          </cell>
          <cell r="Y326" t="str">
            <v>0</v>
          </cell>
          <cell r="Z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>
            <v>0</v>
          </cell>
          <cell r="O327" t="str">
            <v>0</v>
          </cell>
          <cell r="P327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 t="str">
            <v>0</v>
          </cell>
          <cell r="U327" t="str">
            <v>0</v>
          </cell>
          <cell r="V327" t="str">
            <v>0</v>
          </cell>
          <cell r="W327" t="str">
            <v>0</v>
          </cell>
          <cell r="X327" t="str">
            <v>0</v>
          </cell>
          <cell r="Y327" t="str">
            <v>0</v>
          </cell>
          <cell r="Z327" t="str">
            <v>0</v>
          </cell>
        </row>
        <row r="328">
          <cell r="F328" t="str">
            <v>920</v>
          </cell>
          <cell r="G328">
            <v>217768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>
            <v>0</v>
          </cell>
          <cell r="O328" t="str">
            <v>0</v>
          </cell>
          <cell r="P328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 t="str">
            <v>0</v>
          </cell>
          <cell r="U328" t="str">
            <v>0</v>
          </cell>
          <cell r="V328" t="str">
            <v>0</v>
          </cell>
          <cell r="W328" t="str">
            <v>0</v>
          </cell>
          <cell r="X328" t="str">
            <v>0</v>
          </cell>
          <cell r="Y328" t="str">
            <v>0</v>
          </cell>
          <cell r="Z328" t="str">
            <v>0</v>
          </cell>
        </row>
        <row r="329">
          <cell r="F329" t="str">
            <v>925</v>
          </cell>
          <cell r="G329">
            <v>307.35699999999997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3020.24</v>
          </cell>
          <cell r="M329" t="str">
            <v>0</v>
          </cell>
          <cell r="N329">
            <v>0</v>
          </cell>
          <cell r="O329" t="str">
            <v>0</v>
          </cell>
          <cell r="P329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 t="str">
            <v>0</v>
          </cell>
          <cell r="U329" t="str">
            <v>0</v>
          </cell>
          <cell r="V329" t="str">
            <v>0</v>
          </cell>
          <cell r="W329" t="str">
            <v>0</v>
          </cell>
          <cell r="X329" t="str">
            <v>0</v>
          </cell>
          <cell r="Y329" t="str">
            <v>0</v>
          </cell>
          <cell r="Z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52162.64</v>
          </cell>
          <cell r="M330" t="str">
            <v>0</v>
          </cell>
          <cell r="N330">
            <v>0</v>
          </cell>
          <cell r="O330" t="str">
            <v>0</v>
          </cell>
          <cell r="P330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0</v>
          </cell>
          <cell r="V330" t="str">
            <v>0</v>
          </cell>
          <cell r="W330" t="str">
            <v>0</v>
          </cell>
          <cell r="X330" t="str">
            <v>0</v>
          </cell>
          <cell r="Y330" t="str">
            <v>0</v>
          </cell>
          <cell r="Z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3802.96</v>
          </cell>
          <cell r="M331" t="str">
            <v>0</v>
          </cell>
          <cell r="N331">
            <v>0</v>
          </cell>
          <cell r="O331" t="str">
            <v>0</v>
          </cell>
          <cell r="P331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0</v>
          </cell>
          <cell r="V331" t="str">
            <v>0</v>
          </cell>
          <cell r="W331" t="str">
            <v>0</v>
          </cell>
          <cell r="X331" t="str">
            <v>0</v>
          </cell>
          <cell r="Y331" t="str">
            <v>0</v>
          </cell>
          <cell r="Z331" t="str">
            <v>0</v>
          </cell>
        </row>
        <row r="332">
          <cell r="F332" t="str">
            <v>940</v>
          </cell>
          <cell r="G332">
            <v>1079712.807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48110.258999999998</v>
          </cell>
          <cell r="M332" t="str">
            <v>0</v>
          </cell>
          <cell r="N332">
            <v>0</v>
          </cell>
          <cell r="O332" t="str">
            <v>0</v>
          </cell>
          <cell r="P332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 t="str">
            <v>0</v>
          </cell>
          <cell r="U332" t="str">
            <v>0</v>
          </cell>
          <cell r="V332" t="str">
            <v>0</v>
          </cell>
          <cell r="W332">
            <v>132777</v>
          </cell>
          <cell r="X332" t="str">
            <v>0</v>
          </cell>
          <cell r="Y332" t="str">
            <v>0</v>
          </cell>
          <cell r="Z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>
            <v>0</v>
          </cell>
          <cell r="O333" t="str">
            <v>0</v>
          </cell>
          <cell r="P333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 t="str">
            <v>0</v>
          </cell>
          <cell r="U333" t="str">
            <v>0</v>
          </cell>
          <cell r="V333" t="str">
            <v>0</v>
          </cell>
          <cell r="W333" t="str">
            <v>0</v>
          </cell>
          <cell r="X333" t="str">
            <v>0</v>
          </cell>
          <cell r="Y333" t="str">
            <v>0</v>
          </cell>
          <cell r="Z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>
            <v>0</v>
          </cell>
          <cell r="O334" t="str">
            <v>0</v>
          </cell>
          <cell r="P334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 t="str">
            <v>0</v>
          </cell>
          <cell r="U334" t="str">
            <v>0</v>
          </cell>
          <cell r="V334" t="str">
            <v>0</v>
          </cell>
          <cell r="W334" t="str">
            <v>0</v>
          </cell>
          <cell r="X334" t="str">
            <v>0</v>
          </cell>
          <cell r="Y334" t="str">
            <v>0</v>
          </cell>
          <cell r="Z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>
            <v>0</v>
          </cell>
          <cell r="O335" t="str">
            <v>0</v>
          </cell>
          <cell r="P335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 t="str">
            <v>0</v>
          </cell>
          <cell r="U335" t="str">
            <v>0</v>
          </cell>
          <cell r="V335" t="str">
            <v>0</v>
          </cell>
          <cell r="W335" t="str">
            <v>0</v>
          </cell>
          <cell r="X335" t="str">
            <v>0</v>
          </cell>
          <cell r="Y335" t="str">
            <v>0</v>
          </cell>
          <cell r="Z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374200</v>
          </cell>
          <cell r="K336">
            <v>0</v>
          </cell>
          <cell r="L336">
            <v>0</v>
          </cell>
          <cell r="M336" t="str">
            <v>0</v>
          </cell>
          <cell r="N336">
            <v>374200</v>
          </cell>
          <cell r="O336" t="str">
            <v>0</v>
          </cell>
          <cell r="P336">
            <v>337995</v>
          </cell>
          <cell r="Q336" t="str">
            <v>0</v>
          </cell>
          <cell r="R336" t="str">
            <v>0</v>
          </cell>
          <cell r="S336" t="str">
            <v>0</v>
          </cell>
          <cell r="T336">
            <v>123771.08980151197</v>
          </cell>
          <cell r="U336" t="str">
            <v>0</v>
          </cell>
          <cell r="V336" t="str">
            <v>0</v>
          </cell>
          <cell r="W336" t="str">
            <v>0</v>
          </cell>
          <cell r="X336" t="str">
            <v>0</v>
          </cell>
          <cell r="Y336" t="str">
            <v>0</v>
          </cell>
          <cell r="Z336" t="str">
            <v>0</v>
          </cell>
        </row>
        <row r="339">
          <cell r="F339" t="str">
            <v>Interest in Suspense (Charge)</v>
          </cell>
          <cell r="G339">
            <v>-12532.300140000007</v>
          </cell>
          <cell r="H339">
            <v>-46.066850000001409</v>
          </cell>
          <cell r="I339">
            <v>0</v>
          </cell>
          <cell r="J339">
            <v>-6163.7481800000005</v>
          </cell>
          <cell r="K339">
            <v>0</v>
          </cell>
          <cell r="L339">
            <v>344.62533999999999</v>
          </cell>
          <cell r="M339">
            <v>64905.052150000003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1669.1012860534345</v>
          </cell>
          <cell r="U339">
            <v>0</v>
          </cell>
          <cell r="V339">
            <v>0</v>
          </cell>
          <cell r="W339">
            <v>-376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</row>
        <row r="340">
          <cell r="F340" t="str">
            <v>4000</v>
          </cell>
          <cell r="G340">
            <v>-1547.5861499999994</v>
          </cell>
          <cell r="H340">
            <v>-755.49913000000049</v>
          </cell>
          <cell r="I340">
            <v>0</v>
          </cell>
          <cell r="J340">
            <v>0</v>
          </cell>
          <cell r="K340">
            <v>0</v>
          </cell>
          <cell r="L340">
            <v>66.065860000000015</v>
          </cell>
          <cell r="M340">
            <v>64905.052150000003</v>
          </cell>
          <cell r="N340">
            <v>0</v>
          </cell>
          <cell r="O340" t="str">
            <v>0</v>
          </cell>
          <cell r="P340">
            <v>0</v>
          </cell>
          <cell r="Q340" t="str">
            <v>0</v>
          </cell>
          <cell r="R340" t="str">
            <v>0</v>
          </cell>
          <cell r="S340" t="str">
            <v>0</v>
          </cell>
          <cell r="T340" t="str">
            <v>0</v>
          </cell>
          <cell r="U340" t="str">
            <v>0</v>
          </cell>
          <cell r="V340" t="str">
            <v>0</v>
          </cell>
          <cell r="W340">
            <v>-308</v>
          </cell>
          <cell r="X340" t="str">
            <v>0</v>
          </cell>
          <cell r="Y340" t="str">
            <v>0</v>
          </cell>
          <cell r="Z340" t="str">
            <v>0</v>
          </cell>
        </row>
        <row r="341">
          <cell r="F341" t="str">
            <v>4005</v>
          </cell>
          <cell r="G341">
            <v>-3069.7192600000062</v>
          </cell>
          <cell r="H341">
            <v>536.49340999999913</v>
          </cell>
          <cell r="I341">
            <v>0</v>
          </cell>
          <cell r="J341">
            <v>-4469.5547100000003</v>
          </cell>
          <cell r="K341">
            <v>0</v>
          </cell>
          <cell r="L341">
            <v>-104.8703800000001</v>
          </cell>
          <cell r="M341" t="str">
            <v>0</v>
          </cell>
          <cell r="N341">
            <v>0</v>
          </cell>
          <cell r="O341" t="str">
            <v>0</v>
          </cell>
          <cell r="P341">
            <v>0</v>
          </cell>
          <cell r="Q341" t="str">
            <v>0</v>
          </cell>
          <cell r="R341" t="str">
            <v>0</v>
          </cell>
          <cell r="S341" t="str">
            <v>0</v>
          </cell>
          <cell r="T341" t="str">
            <v>0</v>
          </cell>
          <cell r="U341" t="str">
            <v>0</v>
          </cell>
          <cell r="V341" t="str">
            <v>0</v>
          </cell>
          <cell r="W341" t="str">
            <v>0</v>
          </cell>
          <cell r="X341" t="str">
            <v>0</v>
          </cell>
          <cell r="Y341" t="str">
            <v>0</v>
          </cell>
          <cell r="Z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>
            <v>0</v>
          </cell>
          <cell r="O342" t="str">
            <v>0</v>
          </cell>
          <cell r="P342">
            <v>0</v>
          </cell>
          <cell r="Q342" t="str">
            <v>0</v>
          </cell>
          <cell r="R342" t="str">
            <v>0</v>
          </cell>
          <cell r="S342" t="str">
            <v>0</v>
          </cell>
          <cell r="T342" t="str">
            <v>0</v>
          </cell>
          <cell r="U342" t="str">
            <v>0</v>
          </cell>
          <cell r="V342" t="str">
            <v>0</v>
          </cell>
          <cell r="W342" t="str">
            <v>0</v>
          </cell>
          <cell r="X342" t="str">
            <v>0</v>
          </cell>
          <cell r="Y342" t="str">
            <v>0</v>
          </cell>
          <cell r="Z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>
            <v>0</v>
          </cell>
          <cell r="O343" t="str">
            <v>0</v>
          </cell>
          <cell r="P343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0</v>
          </cell>
          <cell r="U343" t="str">
            <v>0</v>
          </cell>
          <cell r="V343" t="str">
            <v>0</v>
          </cell>
          <cell r="W343" t="str">
            <v>0</v>
          </cell>
          <cell r="X343" t="str">
            <v>0</v>
          </cell>
          <cell r="Y343" t="str">
            <v>0</v>
          </cell>
          <cell r="Z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0</v>
          </cell>
          <cell r="N344">
            <v>0</v>
          </cell>
          <cell r="O344" t="str">
            <v>0</v>
          </cell>
          <cell r="P344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0</v>
          </cell>
          <cell r="V344" t="str">
            <v>0</v>
          </cell>
          <cell r="W344" t="str">
            <v>0</v>
          </cell>
          <cell r="X344" t="str">
            <v>0</v>
          </cell>
          <cell r="Y344" t="str">
            <v>0</v>
          </cell>
          <cell r="Z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>
            <v>0</v>
          </cell>
          <cell r="O345" t="str">
            <v>0</v>
          </cell>
          <cell r="P345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0</v>
          </cell>
          <cell r="V345" t="str">
            <v>0</v>
          </cell>
          <cell r="W345" t="str">
            <v>0</v>
          </cell>
          <cell r="X345" t="str">
            <v>0</v>
          </cell>
          <cell r="Y345" t="str">
            <v>0</v>
          </cell>
          <cell r="Z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>
            <v>0</v>
          </cell>
          <cell r="O346" t="str">
            <v>0</v>
          </cell>
          <cell r="P346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0</v>
          </cell>
          <cell r="V346" t="str">
            <v>0</v>
          </cell>
          <cell r="W346" t="str">
            <v>0</v>
          </cell>
          <cell r="X346" t="str">
            <v>0</v>
          </cell>
          <cell r="Y346" t="str">
            <v>0</v>
          </cell>
          <cell r="Z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-1694.1934699999999</v>
          </cell>
          <cell r="K347">
            <v>0</v>
          </cell>
          <cell r="L347">
            <v>0</v>
          </cell>
          <cell r="M347" t="str">
            <v>0</v>
          </cell>
          <cell r="N347">
            <v>0</v>
          </cell>
          <cell r="O347" t="str">
            <v>0</v>
          </cell>
          <cell r="P347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0</v>
          </cell>
          <cell r="V347" t="str">
            <v>0</v>
          </cell>
          <cell r="W347" t="str">
            <v>0</v>
          </cell>
          <cell r="X347" t="str">
            <v>0</v>
          </cell>
          <cell r="Y347" t="str">
            <v>0</v>
          </cell>
          <cell r="Z347" t="str">
            <v>0</v>
          </cell>
        </row>
        <row r="348">
          <cell r="F348" t="str">
            <v>4040</v>
          </cell>
          <cell r="G348">
            <v>-7914.9947300000003</v>
          </cell>
          <cell r="H348">
            <v>172.93886999999995</v>
          </cell>
          <cell r="I348">
            <v>0</v>
          </cell>
          <cell r="J348">
            <v>0</v>
          </cell>
          <cell r="K348">
            <v>0</v>
          </cell>
          <cell r="L348">
            <v>383.42986000000008</v>
          </cell>
          <cell r="M348" t="str">
            <v>0</v>
          </cell>
          <cell r="N348">
            <v>0</v>
          </cell>
          <cell r="O348" t="str">
            <v>0</v>
          </cell>
          <cell r="P348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0</v>
          </cell>
          <cell r="V348" t="str">
            <v>0</v>
          </cell>
          <cell r="W348">
            <v>-68</v>
          </cell>
          <cell r="X348" t="str">
            <v>0</v>
          </cell>
          <cell r="Y348" t="str">
            <v>0</v>
          </cell>
          <cell r="Z348" t="str">
            <v>0</v>
          </cell>
        </row>
        <row r="349">
          <cell r="F349" t="str">
            <v>4045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>
            <v>0</v>
          </cell>
          <cell r="O349" t="str">
            <v>0</v>
          </cell>
          <cell r="P349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0</v>
          </cell>
          <cell r="V349" t="str">
            <v>0</v>
          </cell>
          <cell r="W349" t="str">
            <v>0</v>
          </cell>
          <cell r="X349" t="str">
            <v>0</v>
          </cell>
          <cell r="Y349" t="str">
            <v>0</v>
          </cell>
          <cell r="Z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>
            <v>0</v>
          </cell>
          <cell r="O350" t="str">
            <v>0</v>
          </cell>
          <cell r="P350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0</v>
          </cell>
          <cell r="V350" t="str">
            <v>0</v>
          </cell>
          <cell r="W350" t="str">
            <v>0</v>
          </cell>
          <cell r="X350" t="str">
            <v>0</v>
          </cell>
          <cell r="Y350" t="str">
            <v>0</v>
          </cell>
          <cell r="Z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>
            <v>0</v>
          </cell>
          <cell r="O351" t="str">
            <v>0</v>
          </cell>
          <cell r="P351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0</v>
          </cell>
          <cell r="V351" t="str">
            <v>0</v>
          </cell>
          <cell r="W351" t="str">
            <v>0</v>
          </cell>
          <cell r="X351" t="str">
            <v>0</v>
          </cell>
          <cell r="Y351" t="str">
            <v>0</v>
          </cell>
          <cell r="Z351" t="str">
            <v>0</v>
          </cell>
        </row>
        <row r="352">
          <cell r="F352" t="str">
            <v>4060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0</v>
          </cell>
          <cell r="N352">
            <v>0</v>
          </cell>
          <cell r="O352" t="str">
            <v>0</v>
          </cell>
          <cell r="P352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>
            <v>1669.1012860534345</v>
          </cell>
          <cell r="U352" t="str">
            <v>0</v>
          </cell>
          <cell r="V352" t="str">
            <v>0</v>
          </cell>
          <cell r="W352" t="str">
            <v>0</v>
          </cell>
          <cell r="X352" t="str">
            <v>0</v>
          </cell>
          <cell r="Y352" t="str">
            <v>0</v>
          </cell>
          <cell r="Z352" t="str">
            <v>0</v>
          </cell>
        </row>
        <row r="355">
          <cell r="F355" t="str">
            <v>Specific Charge</v>
          </cell>
          <cell r="G355">
            <v>-61237.194380000008</v>
          </cell>
          <cell r="H355">
            <v>0.61867000000006556</v>
          </cell>
          <cell r="I355">
            <v>0</v>
          </cell>
          <cell r="J355">
            <v>697.09987999999635</v>
          </cell>
          <cell r="K355">
            <v>0</v>
          </cell>
          <cell r="L355">
            <v>-610.75823000000003</v>
          </cell>
          <cell r="M355">
            <v>-40478.106720563548</v>
          </cell>
          <cell r="N355">
            <v>19558.249040000002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-3741.6921900000002</v>
          </cell>
          <cell r="U355">
            <v>0</v>
          </cell>
          <cell r="V355">
            <v>0</v>
          </cell>
          <cell r="W355">
            <v>546</v>
          </cell>
          <cell r="X355">
            <v>0</v>
          </cell>
          <cell r="Y355">
            <v>0</v>
          </cell>
          <cell r="Z355">
            <v>2552.558</v>
          </cell>
          <cell r="AA355">
            <v>0</v>
          </cell>
          <cell r="AB355">
            <v>0</v>
          </cell>
          <cell r="AC355">
            <v>0</v>
          </cell>
        </row>
        <row r="356">
          <cell r="F356" t="str">
            <v>4100</v>
          </cell>
          <cell r="G356">
            <v>14443.82345</v>
          </cell>
          <cell r="H356">
            <v>-578.37638000000004</v>
          </cell>
          <cell r="I356">
            <v>0</v>
          </cell>
          <cell r="J356">
            <v>0</v>
          </cell>
          <cell r="K356">
            <v>0</v>
          </cell>
          <cell r="L356">
            <v>489.10520000000002</v>
          </cell>
          <cell r="M356">
            <v>-40478.106720563548</v>
          </cell>
          <cell r="N356">
            <v>0</v>
          </cell>
          <cell r="O356" t="str">
            <v>0</v>
          </cell>
          <cell r="P356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0</v>
          </cell>
          <cell r="V356" t="str">
            <v>0</v>
          </cell>
          <cell r="W356">
            <v>547</v>
          </cell>
          <cell r="X356" t="str">
            <v>0</v>
          </cell>
          <cell r="Y356" t="str">
            <v>0</v>
          </cell>
          <cell r="Z356" t="str">
            <v>0</v>
          </cell>
        </row>
        <row r="357">
          <cell r="F357" t="str">
            <v>4105</v>
          </cell>
          <cell r="G357">
            <v>-53737.411</v>
          </cell>
          <cell r="H357">
            <v>596.03535000000011</v>
          </cell>
          <cell r="I357">
            <v>0</v>
          </cell>
          <cell r="J357">
            <v>1624.4909100000002</v>
          </cell>
          <cell r="K357">
            <v>0</v>
          </cell>
          <cell r="L357">
            <v>-13.652969999999982</v>
          </cell>
          <cell r="M357" t="str">
            <v>0</v>
          </cell>
          <cell r="N357">
            <v>0</v>
          </cell>
          <cell r="O357" t="str">
            <v>0</v>
          </cell>
          <cell r="P357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0</v>
          </cell>
          <cell r="V357" t="str">
            <v>0</v>
          </cell>
          <cell r="W357" t="str">
            <v>0</v>
          </cell>
          <cell r="X357" t="str">
            <v>0</v>
          </cell>
          <cell r="Y357" t="str">
            <v>0</v>
          </cell>
          <cell r="Z357" t="str">
            <v>0</v>
          </cell>
        </row>
        <row r="358">
          <cell r="F358" t="str">
            <v>4110</v>
          </cell>
          <cell r="G358">
            <v>13624.072659999998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>
            <v>0</v>
          </cell>
          <cell r="O358" t="str">
            <v>0</v>
          </cell>
          <cell r="P358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0</v>
          </cell>
          <cell r="V358" t="str">
            <v>0</v>
          </cell>
          <cell r="W358" t="str">
            <v>0</v>
          </cell>
          <cell r="X358" t="str">
            <v>0</v>
          </cell>
          <cell r="Y358" t="str">
            <v>0</v>
          </cell>
          <cell r="Z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>
            <v>0</v>
          </cell>
          <cell r="O359" t="str">
            <v>0</v>
          </cell>
          <cell r="P359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0</v>
          </cell>
          <cell r="V359" t="str">
            <v>0</v>
          </cell>
          <cell r="W359" t="str">
            <v>0</v>
          </cell>
          <cell r="X359" t="str">
            <v>0</v>
          </cell>
          <cell r="Y359" t="str">
            <v>0</v>
          </cell>
          <cell r="Z359" t="str">
            <v>0</v>
          </cell>
        </row>
        <row r="360">
          <cell r="F360" t="str">
            <v>4120</v>
          </cell>
          <cell r="G360">
            <v>-7311.0909100000008</v>
          </cell>
          <cell r="H360">
            <v>8.4909999999999999E-2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0</v>
          </cell>
          <cell r="N360">
            <v>0</v>
          </cell>
          <cell r="O360" t="str">
            <v>0</v>
          </cell>
          <cell r="P360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0</v>
          </cell>
          <cell r="V360" t="str">
            <v>0</v>
          </cell>
          <cell r="W360" t="str">
            <v>0</v>
          </cell>
          <cell r="X360" t="str">
            <v>0</v>
          </cell>
          <cell r="Y360" t="str">
            <v>0</v>
          </cell>
          <cell r="Z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-56</v>
          </cell>
          <cell r="M361" t="str">
            <v>0</v>
          </cell>
          <cell r="N361">
            <v>0</v>
          </cell>
          <cell r="O361" t="str">
            <v>0</v>
          </cell>
          <cell r="P361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0</v>
          </cell>
          <cell r="V361" t="str">
            <v>0</v>
          </cell>
          <cell r="W361" t="str">
            <v>0</v>
          </cell>
          <cell r="X361" t="str">
            <v>0</v>
          </cell>
          <cell r="Y361" t="str">
            <v>0</v>
          </cell>
          <cell r="Z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351.23715999999786</v>
          </cell>
          <cell r="K362">
            <v>0</v>
          </cell>
          <cell r="L362">
            <v>955.02047000000005</v>
          </cell>
          <cell r="M362" t="str">
            <v>0</v>
          </cell>
          <cell r="N362">
            <v>0</v>
          </cell>
          <cell r="O362" t="str">
            <v>0</v>
          </cell>
          <cell r="P362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0</v>
          </cell>
          <cell r="V362" t="str">
            <v>0</v>
          </cell>
          <cell r="W362" t="str">
            <v>0</v>
          </cell>
          <cell r="X362" t="str">
            <v>0</v>
          </cell>
          <cell r="Y362" t="str">
            <v>0</v>
          </cell>
          <cell r="Z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-1278.67319</v>
          </cell>
          <cell r="K363">
            <v>0</v>
          </cell>
          <cell r="L363">
            <v>-1399.57989</v>
          </cell>
          <cell r="M363" t="str">
            <v>0</v>
          </cell>
          <cell r="N363">
            <v>0</v>
          </cell>
          <cell r="O363" t="str">
            <v>0</v>
          </cell>
          <cell r="P363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0</v>
          </cell>
          <cell r="V363" t="str">
            <v>0</v>
          </cell>
          <cell r="W363" t="str">
            <v>0</v>
          </cell>
          <cell r="X363" t="str">
            <v>0</v>
          </cell>
          <cell r="Y363" t="str">
            <v>0</v>
          </cell>
          <cell r="Z363" t="str">
            <v>0</v>
          </cell>
        </row>
        <row r="364">
          <cell r="F364" t="str">
            <v>4140</v>
          </cell>
          <cell r="G364">
            <v>10805.660330000002</v>
          </cell>
          <cell r="H364">
            <v>-17.125210000000003</v>
          </cell>
          <cell r="I364">
            <v>0</v>
          </cell>
          <cell r="J364">
            <v>4.499999999825377E-2</v>
          </cell>
          <cell r="K364">
            <v>0</v>
          </cell>
          <cell r="L364">
            <v>910.02895999999998</v>
          </cell>
          <cell r="M364" t="str">
            <v>0</v>
          </cell>
          <cell r="N364">
            <v>0</v>
          </cell>
          <cell r="O364" t="str">
            <v>0</v>
          </cell>
          <cell r="P364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0</v>
          </cell>
          <cell r="V364" t="str">
            <v>0</v>
          </cell>
          <cell r="W364">
            <v>-1</v>
          </cell>
          <cell r="X364" t="str">
            <v>0</v>
          </cell>
          <cell r="Y364" t="str">
            <v>0</v>
          </cell>
          <cell r="Z364">
            <v>2552.558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>
            <v>0</v>
          </cell>
          <cell r="O365" t="str">
            <v>0</v>
          </cell>
          <cell r="P365">
            <v>0</v>
          </cell>
          <cell r="Q365" t="str">
            <v>0</v>
          </cell>
          <cell r="R365" t="str">
            <v>0</v>
          </cell>
          <cell r="S365" t="str">
            <v>0</v>
          </cell>
          <cell r="T365" t="str">
            <v>0</v>
          </cell>
          <cell r="U365" t="str">
            <v>0</v>
          </cell>
          <cell r="V365" t="str">
            <v>0</v>
          </cell>
          <cell r="W365" t="str">
            <v>0</v>
          </cell>
          <cell r="X365" t="str">
            <v>0</v>
          </cell>
          <cell r="Y365" t="str">
            <v>0</v>
          </cell>
          <cell r="Z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>
            <v>0</v>
          </cell>
          <cell r="O366" t="str">
            <v>0</v>
          </cell>
          <cell r="P366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0</v>
          </cell>
          <cell r="V366" t="str">
            <v>0</v>
          </cell>
          <cell r="W366" t="str">
            <v>0</v>
          </cell>
          <cell r="X366" t="str">
            <v>0</v>
          </cell>
          <cell r="Y366" t="str">
            <v>0</v>
          </cell>
          <cell r="Z366" t="str">
            <v>0</v>
          </cell>
        </row>
        <row r="367">
          <cell r="F367" t="str">
            <v>4155</v>
          </cell>
          <cell r="G367">
            <v>-48597.807000000008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>
            <v>0</v>
          </cell>
          <cell r="O367" t="str">
            <v>0</v>
          </cell>
          <cell r="P367">
            <v>0</v>
          </cell>
          <cell r="Q367" t="str">
            <v>0</v>
          </cell>
          <cell r="R367" t="str">
            <v>0</v>
          </cell>
          <cell r="S367" t="str">
            <v>0</v>
          </cell>
          <cell r="T367" t="str">
            <v>0</v>
          </cell>
          <cell r="U367" t="str">
            <v>0</v>
          </cell>
          <cell r="V367" t="str">
            <v>0</v>
          </cell>
          <cell r="W367" t="str">
            <v>0</v>
          </cell>
          <cell r="X367" t="str">
            <v>0</v>
          </cell>
          <cell r="Y367" t="str">
            <v>0</v>
          </cell>
          <cell r="Z367" t="str">
            <v>0</v>
          </cell>
        </row>
        <row r="368">
          <cell r="F368" t="str">
            <v>4160</v>
          </cell>
          <cell r="G368">
            <v>9535.5580899999986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-1495.68</v>
          </cell>
          <cell r="M368" t="str">
            <v>0</v>
          </cell>
          <cell r="N368">
            <v>19558.249040000002</v>
          </cell>
          <cell r="O368" t="str">
            <v>0</v>
          </cell>
          <cell r="P368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>
            <v>-3741.6921900000002</v>
          </cell>
          <cell r="U368" t="str">
            <v>0</v>
          </cell>
          <cell r="V368" t="str">
            <v>0</v>
          </cell>
          <cell r="W368" t="str">
            <v>0</v>
          </cell>
          <cell r="X368" t="str">
            <v>0</v>
          </cell>
          <cell r="Y368" t="str">
            <v>0</v>
          </cell>
          <cell r="Z368" t="str">
            <v>0</v>
          </cell>
        </row>
        <row r="370">
          <cell r="F370" t="str">
            <v>Write-Offs</v>
          </cell>
          <cell r="G370">
            <v>-73883.10673</v>
          </cell>
          <cell r="H370">
            <v>900.36654000000271</v>
          </cell>
          <cell r="I370">
            <v>0</v>
          </cell>
          <cell r="J370">
            <v>-21219.506630000003</v>
          </cell>
          <cell r="K370">
            <v>-19</v>
          </cell>
          <cell r="L370">
            <v>-9607.9045100000003</v>
          </cell>
          <cell r="M370">
            <v>-62744.989809999999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-1782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</row>
        <row r="371">
          <cell r="F371" t="str">
            <v>4200</v>
          </cell>
          <cell r="G371">
            <v>-41043.107359999995</v>
          </cell>
          <cell r="H371">
            <v>3082.0141200000007</v>
          </cell>
          <cell r="I371">
            <v>0</v>
          </cell>
          <cell r="J371">
            <v>0</v>
          </cell>
          <cell r="K371">
            <v>0</v>
          </cell>
          <cell r="L371">
            <v>-809.82749000000001</v>
          </cell>
          <cell r="M371">
            <v>-62744.989809999999</v>
          </cell>
          <cell r="N371">
            <v>0</v>
          </cell>
          <cell r="O371" t="str">
            <v>0</v>
          </cell>
          <cell r="P371">
            <v>0</v>
          </cell>
          <cell r="Q371" t="str">
            <v>0</v>
          </cell>
          <cell r="R371" t="str">
            <v>0</v>
          </cell>
          <cell r="S371" t="str">
            <v>0</v>
          </cell>
          <cell r="T371" t="str">
            <v>0</v>
          </cell>
          <cell r="U371" t="str">
            <v>0</v>
          </cell>
          <cell r="V371" t="str">
            <v>0</v>
          </cell>
          <cell r="W371">
            <v>-311</v>
          </cell>
          <cell r="X371" t="str">
            <v>0</v>
          </cell>
          <cell r="Y371" t="str">
            <v>0</v>
          </cell>
          <cell r="Z371" t="str">
            <v>0</v>
          </cell>
        </row>
        <row r="372">
          <cell r="F372" t="str">
            <v>4205</v>
          </cell>
          <cell r="G372">
            <v>-23143.755959999999</v>
          </cell>
          <cell r="H372">
            <v>1172.2283400000006</v>
          </cell>
          <cell r="I372">
            <v>0</v>
          </cell>
          <cell r="J372">
            <v>-3556.2135200000002</v>
          </cell>
          <cell r="K372">
            <v>0</v>
          </cell>
          <cell r="L372">
            <v>-310.50494000000003</v>
          </cell>
          <cell r="M372" t="str">
            <v>0</v>
          </cell>
          <cell r="N372">
            <v>0</v>
          </cell>
          <cell r="O372" t="str">
            <v>0</v>
          </cell>
          <cell r="P372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0</v>
          </cell>
          <cell r="V372" t="str">
            <v>0</v>
          </cell>
          <cell r="W372" t="str">
            <v>0</v>
          </cell>
          <cell r="X372" t="str">
            <v>0</v>
          </cell>
          <cell r="Y372" t="str">
            <v>0</v>
          </cell>
          <cell r="Z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>
            <v>0</v>
          </cell>
          <cell r="O373" t="str">
            <v>0</v>
          </cell>
          <cell r="P373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0</v>
          </cell>
          <cell r="V373" t="str">
            <v>0</v>
          </cell>
          <cell r="W373" t="str">
            <v>0</v>
          </cell>
          <cell r="X373" t="str">
            <v>0</v>
          </cell>
          <cell r="Y373" t="str">
            <v>0</v>
          </cell>
          <cell r="Z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-19</v>
          </cell>
          <cell r="L374">
            <v>0</v>
          </cell>
          <cell r="M374" t="str">
            <v>0</v>
          </cell>
          <cell r="N374">
            <v>0</v>
          </cell>
          <cell r="O374" t="str">
            <v>0</v>
          </cell>
          <cell r="P374">
            <v>0</v>
          </cell>
          <cell r="Q374" t="str">
            <v>0</v>
          </cell>
          <cell r="R374" t="str">
            <v>0</v>
          </cell>
          <cell r="S374" t="str">
            <v>0</v>
          </cell>
          <cell r="T374" t="str">
            <v>0</v>
          </cell>
          <cell r="U374" t="str">
            <v>0</v>
          </cell>
          <cell r="V374" t="str">
            <v>0</v>
          </cell>
          <cell r="W374" t="str">
            <v>0</v>
          </cell>
          <cell r="X374" t="str">
            <v>0</v>
          </cell>
          <cell r="Y374" t="str">
            <v>0</v>
          </cell>
          <cell r="Z374" t="str">
            <v>0</v>
          </cell>
        </row>
        <row r="375">
          <cell r="F375" t="str">
            <v>4220</v>
          </cell>
          <cell r="G375">
            <v>-5931.97588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21.28</v>
          </cell>
          <cell r="M375" t="str">
            <v>0</v>
          </cell>
          <cell r="N375">
            <v>0</v>
          </cell>
          <cell r="O375" t="str">
            <v>0</v>
          </cell>
          <cell r="P375">
            <v>0</v>
          </cell>
          <cell r="Q375" t="str">
            <v>0</v>
          </cell>
          <cell r="R375" t="str">
            <v>0</v>
          </cell>
          <cell r="S375" t="str">
            <v>0</v>
          </cell>
          <cell r="T375" t="str">
            <v>0</v>
          </cell>
          <cell r="U375" t="str">
            <v>0</v>
          </cell>
          <cell r="V375" t="str">
            <v>0</v>
          </cell>
          <cell r="W375" t="str">
            <v>0</v>
          </cell>
          <cell r="X375" t="str">
            <v>0</v>
          </cell>
          <cell r="Y375" t="str">
            <v>0</v>
          </cell>
          <cell r="Z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>
            <v>0</v>
          </cell>
          <cell r="O376" t="str">
            <v>0</v>
          </cell>
          <cell r="P376">
            <v>0</v>
          </cell>
          <cell r="Q376" t="str">
            <v>0</v>
          </cell>
          <cell r="R376" t="str">
            <v>0</v>
          </cell>
          <cell r="S376" t="str">
            <v>0</v>
          </cell>
          <cell r="T376" t="str">
            <v>0</v>
          </cell>
          <cell r="U376" t="str">
            <v>0</v>
          </cell>
          <cell r="V376" t="str">
            <v>0</v>
          </cell>
          <cell r="W376" t="str">
            <v>0</v>
          </cell>
          <cell r="X376" t="str">
            <v>0</v>
          </cell>
          <cell r="Y376" t="str">
            <v>0</v>
          </cell>
          <cell r="Z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-19253.931649999999</v>
          </cell>
          <cell r="K377">
            <v>0</v>
          </cell>
          <cell r="L377">
            <v>-1861.52315</v>
          </cell>
          <cell r="M377" t="str">
            <v>0</v>
          </cell>
          <cell r="N377">
            <v>0</v>
          </cell>
          <cell r="O377" t="str">
            <v>0</v>
          </cell>
          <cell r="P377">
            <v>0</v>
          </cell>
          <cell r="Q377" t="str">
            <v>0</v>
          </cell>
          <cell r="R377" t="str">
            <v>0</v>
          </cell>
          <cell r="S377" t="str">
            <v>0</v>
          </cell>
          <cell r="T377" t="str">
            <v>0</v>
          </cell>
          <cell r="U377" t="str">
            <v>0</v>
          </cell>
          <cell r="V377" t="str">
            <v>0</v>
          </cell>
          <cell r="W377" t="str">
            <v>0</v>
          </cell>
          <cell r="X377" t="str">
            <v>0</v>
          </cell>
          <cell r="Y377" t="str">
            <v>0</v>
          </cell>
          <cell r="Z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-5999.7591600000005</v>
          </cell>
          <cell r="K378">
            <v>0</v>
          </cell>
          <cell r="L378">
            <v>-2</v>
          </cell>
          <cell r="M378" t="str">
            <v>0</v>
          </cell>
          <cell r="N378">
            <v>0</v>
          </cell>
          <cell r="O378" t="str">
            <v>0</v>
          </cell>
          <cell r="P378">
            <v>0</v>
          </cell>
          <cell r="Q378" t="str">
            <v>0</v>
          </cell>
          <cell r="R378" t="str">
            <v>0</v>
          </cell>
          <cell r="S378" t="str">
            <v>0</v>
          </cell>
          <cell r="T378" t="str">
            <v>0</v>
          </cell>
          <cell r="U378" t="str">
            <v>0</v>
          </cell>
          <cell r="V378" t="str">
            <v>0</v>
          </cell>
          <cell r="W378" t="str">
            <v>0</v>
          </cell>
          <cell r="X378" t="str">
            <v>0</v>
          </cell>
          <cell r="Y378" t="str">
            <v>0</v>
          </cell>
          <cell r="Z378" t="str">
            <v>0</v>
          </cell>
        </row>
        <row r="379">
          <cell r="F379" t="str">
            <v>4240</v>
          </cell>
          <cell r="G379">
            <v>-21408.148920000003</v>
          </cell>
          <cell r="H379">
            <v>250.43891000000031</v>
          </cell>
          <cell r="I379">
            <v>0</v>
          </cell>
          <cell r="J379">
            <v>0</v>
          </cell>
          <cell r="K379">
            <v>0</v>
          </cell>
          <cell r="L379">
            <v>-96.572749999999999</v>
          </cell>
          <cell r="M379" t="str">
            <v>0</v>
          </cell>
          <cell r="N379">
            <v>0</v>
          </cell>
          <cell r="O379" t="str">
            <v>0</v>
          </cell>
          <cell r="P379">
            <v>0</v>
          </cell>
          <cell r="Q379" t="str">
            <v>0</v>
          </cell>
          <cell r="R379" t="str">
            <v>0</v>
          </cell>
          <cell r="S379" t="str">
            <v>0</v>
          </cell>
          <cell r="T379" t="str">
            <v>0</v>
          </cell>
          <cell r="U379" t="str">
            <v>0</v>
          </cell>
          <cell r="V379" t="str">
            <v>0</v>
          </cell>
          <cell r="W379">
            <v>-1471</v>
          </cell>
          <cell r="X379" t="str">
            <v>0</v>
          </cell>
          <cell r="Y379" t="str">
            <v>0</v>
          </cell>
          <cell r="Z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>
            <v>0</v>
          </cell>
          <cell r="O380" t="str">
            <v>0</v>
          </cell>
          <cell r="P380">
            <v>0</v>
          </cell>
          <cell r="Q380" t="str">
            <v>0</v>
          </cell>
          <cell r="R380" t="str">
            <v>0</v>
          </cell>
          <cell r="S380" t="str">
            <v>0</v>
          </cell>
          <cell r="T380" t="str">
            <v>0</v>
          </cell>
          <cell r="U380" t="str">
            <v>0</v>
          </cell>
          <cell r="V380" t="str">
            <v>0</v>
          </cell>
          <cell r="W380" t="str">
            <v>0</v>
          </cell>
          <cell r="X380" t="str">
            <v>0</v>
          </cell>
          <cell r="Y380" t="str">
            <v>0</v>
          </cell>
          <cell r="Z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>
            <v>0</v>
          </cell>
          <cell r="O381" t="str">
            <v>0</v>
          </cell>
          <cell r="P381">
            <v>0</v>
          </cell>
          <cell r="Q381" t="str">
            <v>0</v>
          </cell>
          <cell r="R381" t="str">
            <v>0</v>
          </cell>
          <cell r="S381" t="str">
            <v>0</v>
          </cell>
          <cell r="T381" t="str">
            <v>0</v>
          </cell>
          <cell r="U381" t="str">
            <v>0</v>
          </cell>
          <cell r="V381" t="str">
            <v>0</v>
          </cell>
          <cell r="W381" t="str">
            <v>0</v>
          </cell>
          <cell r="X381" t="str">
            <v>0</v>
          </cell>
          <cell r="Y381" t="str">
            <v>0</v>
          </cell>
          <cell r="Z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>
            <v>0</v>
          </cell>
          <cell r="O382" t="str">
            <v>0</v>
          </cell>
          <cell r="P382">
            <v>0</v>
          </cell>
          <cell r="Q382" t="str">
            <v>0</v>
          </cell>
          <cell r="R382" t="str">
            <v>0</v>
          </cell>
          <cell r="S382" t="str">
            <v>0</v>
          </cell>
          <cell r="T382" t="str">
            <v>0</v>
          </cell>
          <cell r="U382" t="str">
            <v>0</v>
          </cell>
          <cell r="V382" t="str">
            <v>0</v>
          </cell>
          <cell r="W382" t="str">
            <v>0</v>
          </cell>
          <cell r="X382" t="str">
            <v>0</v>
          </cell>
          <cell r="Y382" t="str">
            <v>0</v>
          </cell>
          <cell r="Z382" t="str">
            <v>0</v>
          </cell>
        </row>
        <row r="383">
          <cell r="F383" t="str">
            <v>4260</v>
          </cell>
          <cell r="G383">
            <v>17643.881390000002</v>
          </cell>
          <cell r="H383">
            <v>-3604.3148299999993</v>
          </cell>
          <cell r="I383">
            <v>0</v>
          </cell>
          <cell r="J383">
            <v>7590.3976999999986</v>
          </cell>
          <cell r="K383">
            <v>0</v>
          </cell>
          <cell r="L383">
            <v>-6548.7561800000003</v>
          </cell>
          <cell r="M383" t="str">
            <v>0</v>
          </cell>
          <cell r="N383">
            <v>0</v>
          </cell>
          <cell r="O383" t="str">
            <v>0</v>
          </cell>
          <cell r="P383">
            <v>0</v>
          </cell>
          <cell r="Q383" t="str">
            <v>0</v>
          </cell>
          <cell r="R383" t="str">
            <v>0</v>
          </cell>
          <cell r="S383" t="str">
            <v>0</v>
          </cell>
          <cell r="T383" t="str">
            <v>0</v>
          </cell>
          <cell r="U383" t="str">
            <v>0</v>
          </cell>
          <cell r="V383" t="str">
            <v>0</v>
          </cell>
          <cell r="W383" t="str">
            <v>0</v>
          </cell>
          <cell r="X383" t="str">
            <v>0</v>
          </cell>
          <cell r="Y383" t="str">
            <v>0</v>
          </cell>
          <cell r="Z383" t="str">
            <v>0</v>
          </cell>
        </row>
        <row r="385">
          <cell r="F385" t="str">
            <v>General Charge</v>
          </cell>
          <cell r="G385">
            <v>113717.13339999999</v>
          </cell>
          <cell r="H385">
            <v>-288.89034000000004</v>
          </cell>
          <cell r="I385">
            <v>0.37354999999999999</v>
          </cell>
          <cell r="J385">
            <v>769.49869999999646</v>
          </cell>
          <cell r="K385">
            <v>0</v>
          </cell>
          <cell r="L385">
            <v>7717.8849999999993</v>
          </cell>
          <cell r="M385">
            <v>44022.008888794517</v>
          </cell>
          <cell r="N385">
            <v>-3339.8149200000003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701.16436049371396</v>
          </cell>
          <cell r="U385">
            <v>0</v>
          </cell>
          <cell r="V385">
            <v>0</v>
          </cell>
          <cell r="W385">
            <v>-2218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</row>
        <row r="386">
          <cell r="F386" t="str">
            <v>4300</v>
          </cell>
          <cell r="G386">
            <v>-8378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300</v>
          </cell>
          <cell r="M386">
            <v>44022.008888794517</v>
          </cell>
          <cell r="N386">
            <v>0</v>
          </cell>
          <cell r="O386" t="str">
            <v>0</v>
          </cell>
          <cell r="P386">
            <v>0</v>
          </cell>
          <cell r="Q386" t="str">
            <v>0</v>
          </cell>
          <cell r="R386" t="str">
            <v>0</v>
          </cell>
          <cell r="S386" t="str">
            <v>0</v>
          </cell>
          <cell r="T386" t="str">
            <v>0</v>
          </cell>
          <cell r="U386" t="str">
            <v>0</v>
          </cell>
          <cell r="V386" t="str">
            <v>0</v>
          </cell>
          <cell r="W386">
            <v>-1537</v>
          </cell>
          <cell r="X386" t="str">
            <v>0</v>
          </cell>
          <cell r="Y386" t="str">
            <v>0</v>
          </cell>
          <cell r="Z386" t="str">
            <v>0</v>
          </cell>
        </row>
        <row r="387">
          <cell r="F387" t="str">
            <v>4305</v>
          </cell>
          <cell r="G387">
            <v>17155.024999999998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6186.4</v>
          </cell>
          <cell r="M387" t="str">
            <v>0</v>
          </cell>
          <cell r="N387">
            <v>0</v>
          </cell>
          <cell r="O387" t="str">
            <v>0</v>
          </cell>
          <cell r="P387">
            <v>0</v>
          </cell>
          <cell r="Q387" t="str">
            <v>0</v>
          </cell>
          <cell r="R387" t="str">
            <v>0</v>
          </cell>
          <cell r="S387" t="str">
            <v>0</v>
          </cell>
          <cell r="T387" t="str">
            <v>0</v>
          </cell>
          <cell r="U387" t="str">
            <v>0</v>
          </cell>
          <cell r="V387" t="str">
            <v>0</v>
          </cell>
          <cell r="W387" t="str">
            <v>0</v>
          </cell>
          <cell r="X387" t="str">
            <v>0</v>
          </cell>
          <cell r="Y387" t="str">
            <v>0</v>
          </cell>
          <cell r="Z387" t="str">
            <v>0</v>
          </cell>
        </row>
        <row r="388">
          <cell r="F388" t="str">
            <v>4310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>
            <v>0</v>
          </cell>
          <cell r="O388" t="str">
            <v>0</v>
          </cell>
          <cell r="P388">
            <v>0</v>
          </cell>
          <cell r="Q388" t="str">
            <v>0</v>
          </cell>
          <cell r="R388" t="str">
            <v>0</v>
          </cell>
          <cell r="S388" t="str">
            <v>0</v>
          </cell>
          <cell r="T388" t="str">
            <v>0</v>
          </cell>
          <cell r="U388" t="str">
            <v>0</v>
          </cell>
          <cell r="V388" t="str">
            <v>0</v>
          </cell>
          <cell r="W388" t="str">
            <v>0</v>
          </cell>
          <cell r="X388" t="str">
            <v>0</v>
          </cell>
          <cell r="Y388" t="str">
            <v>0</v>
          </cell>
          <cell r="Z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>
            <v>0</v>
          </cell>
          <cell r="O389" t="str">
            <v>0</v>
          </cell>
          <cell r="P389">
            <v>0</v>
          </cell>
          <cell r="Q389" t="str">
            <v>0</v>
          </cell>
          <cell r="R389" t="str">
            <v>0</v>
          </cell>
          <cell r="S389" t="str">
            <v>0</v>
          </cell>
          <cell r="T389" t="str">
            <v>0</v>
          </cell>
          <cell r="U389" t="str">
            <v>0</v>
          </cell>
          <cell r="V389" t="str">
            <v>0</v>
          </cell>
          <cell r="W389" t="str">
            <v>0</v>
          </cell>
          <cell r="X389" t="str">
            <v>0</v>
          </cell>
          <cell r="Y389" t="str">
            <v>0</v>
          </cell>
          <cell r="Z389" t="str">
            <v>0</v>
          </cell>
        </row>
        <row r="390">
          <cell r="F390" t="str">
            <v>4320</v>
          </cell>
          <cell r="G390">
            <v>591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0</v>
          </cell>
          <cell r="N390">
            <v>0</v>
          </cell>
          <cell r="O390" t="str">
            <v>0</v>
          </cell>
          <cell r="P390">
            <v>0</v>
          </cell>
          <cell r="Q390" t="str">
            <v>0</v>
          </cell>
          <cell r="R390" t="str">
            <v>0</v>
          </cell>
          <cell r="S390" t="str">
            <v>0</v>
          </cell>
          <cell r="T390" t="str">
            <v>0</v>
          </cell>
          <cell r="U390" t="str">
            <v>0</v>
          </cell>
          <cell r="V390" t="str">
            <v>0</v>
          </cell>
          <cell r="W390" t="str">
            <v>0</v>
          </cell>
          <cell r="X390" t="str">
            <v>0</v>
          </cell>
          <cell r="Y390" t="str">
            <v>0</v>
          </cell>
          <cell r="Z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>
            <v>0</v>
          </cell>
          <cell r="O391" t="str">
            <v>0</v>
          </cell>
          <cell r="P391">
            <v>0</v>
          </cell>
          <cell r="Q391" t="str">
            <v>0</v>
          </cell>
          <cell r="R391" t="str">
            <v>0</v>
          </cell>
          <cell r="S391" t="str">
            <v>0</v>
          </cell>
          <cell r="T391" t="str">
            <v>0</v>
          </cell>
          <cell r="U391" t="str">
            <v>0</v>
          </cell>
          <cell r="V391" t="str">
            <v>0</v>
          </cell>
          <cell r="W391" t="str">
            <v>0</v>
          </cell>
          <cell r="X391" t="str">
            <v>0</v>
          </cell>
          <cell r="Y391" t="str">
            <v>0</v>
          </cell>
          <cell r="Z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>
            <v>0</v>
          </cell>
          <cell r="O392" t="str">
            <v>0</v>
          </cell>
          <cell r="P392">
            <v>0</v>
          </cell>
          <cell r="Q392" t="str">
            <v>0</v>
          </cell>
          <cell r="R392" t="str">
            <v>0</v>
          </cell>
          <cell r="S392" t="str">
            <v>0</v>
          </cell>
          <cell r="T392" t="str">
            <v>0</v>
          </cell>
          <cell r="U392" t="str">
            <v>0</v>
          </cell>
          <cell r="V392" t="str">
            <v>0</v>
          </cell>
          <cell r="W392" t="str">
            <v>0</v>
          </cell>
          <cell r="X392" t="str">
            <v>0</v>
          </cell>
          <cell r="Y392" t="str">
            <v>0</v>
          </cell>
          <cell r="Z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100</v>
          </cell>
          <cell r="M393" t="str">
            <v>0</v>
          </cell>
          <cell r="N393">
            <v>0</v>
          </cell>
          <cell r="O393" t="str">
            <v>0</v>
          </cell>
          <cell r="P393">
            <v>0</v>
          </cell>
          <cell r="Q393" t="str">
            <v>0</v>
          </cell>
          <cell r="R393" t="str">
            <v>0</v>
          </cell>
          <cell r="S393" t="str">
            <v>0</v>
          </cell>
          <cell r="T393" t="str">
            <v>0</v>
          </cell>
          <cell r="U393" t="str">
            <v>0</v>
          </cell>
          <cell r="V393" t="str">
            <v>0</v>
          </cell>
          <cell r="W393" t="str">
            <v>0</v>
          </cell>
          <cell r="X393" t="str">
            <v>0</v>
          </cell>
          <cell r="Y393" t="str">
            <v>0</v>
          </cell>
          <cell r="Z393" t="str">
            <v>0</v>
          </cell>
        </row>
        <row r="394">
          <cell r="F394" t="str">
            <v>4340</v>
          </cell>
          <cell r="G394">
            <v>-2214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>
            <v>0</v>
          </cell>
          <cell r="O394" t="str">
            <v>0</v>
          </cell>
          <cell r="P394">
            <v>0</v>
          </cell>
          <cell r="Q394" t="str">
            <v>0</v>
          </cell>
          <cell r="R394" t="str">
            <v>0</v>
          </cell>
          <cell r="S394" t="str">
            <v>0</v>
          </cell>
          <cell r="T394" t="str">
            <v>0</v>
          </cell>
          <cell r="U394" t="str">
            <v>0</v>
          </cell>
          <cell r="V394" t="str">
            <v>0</v>
          </cell>
          <cell r="W394">
            <v>-681</v>
          </cell>
          <cell r="X394" t="str">
            <v>0</v>
          </cell>
          <cell r="Y394" t="str">
            <v>0</v>
          </cell>
          <cell r="Z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>
            <v>0</v>
          </cell>
          <cell r="O395" t="str">
            <v>0</v>
          </cell>
          <cell r="P395">
            <v>0</v>
          </cell>
          <cell r="Q395" t="str">
            <v>0</v>
          </cell>
          <cell r="R395" t="str">
            <v>0</v>
          </cell>
          <cell r="S395" t="str">
            <v>0</v>
          </cell>
          <cell r="T395" t="str">
            <v>0</v>
          </cell>
          <cell r="U395" t="str">
            <v>0</v>
          </cell>
          <cell r="V395" t="str">
            <v>0</v>
          </cell>
          <cell r="W395" t="str">
            <v>0</v>
          </cell>
          <cell r="X395" t="str">
            <v>0</v>
          </cell>
          <cell r="Y395" t="str">
            <v>0</v>
          </cell>
          <cell r="Z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>
            <v>0</v>
          </cell>
          <cell r="O396" t="str">
            <v>0</v>
          </cell>
          <cell r="P396">
            <v>0</v>
          </cell>
          <cell r="Q396" t="str">
            <v>0</v>
          </cell>
          <cell r="R396" t="str">
            <v>0</v>
          </cell>
          <cell r="S396" t="str">
            <v>0</v>
          </cell>
          <cell r="T396" t="str">
            <v>0</v>
          </cell>
          <cell r="U396" t="str">
            <v>0</v>
          </cell>
          <cell r="V396" t="str">
            <v>0</v>
          </cell>
          <cell r="W396" t="str">
            <v>0</v>
          </cell>
          <cell r="X396" t="str">
            <v>0</v>
          </cell>
          <cell r="Y396" t="str">
            <v>0</v>
          </cell>
          <cell r="Z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>
            <v>0</v>
          </cell>
          <cell r="O397" t="str">
            <v>0</v>
          </cell>
          <cell r="P397">
            <v>0</v>
          </cell>
          <cell r="Q397" t="str">
            <v>0</v>
          </cell>
          <cell r="R397" t="str">
            <v>0</v>
          </cell>
          <cell r="S397" t="str">
            <v>0</v>
          </cell>
          <cell r="T397" t="str">
            <v>0</v>
          </cell>
          <cell r="U397" t="str">
            <v>0</v>
          </cell>
          <cell r="V397" t="str">
            <v>0</v>
          </cell>
          <cell r="W397" t="str">
            <v>0</v>
          </cell>
          <cell r="X397" t="str">
            <v>0</v>
          </cell>
          <cell r="Y397" t="str">
            <v>0</v>
          </cell>
          <cell r="Z397" t="str">
            <v>0</v>
          </cell>
        </row>
        <row r="398">
          <cell r="F398" t="str">
            <v>4360</v>
          </cell>
          <cell r="G398">
            <v>106323.8814</v>
          </cell>
          <cell r="H398">
            <v>-136.81284000000002</v>
          </cell>
          <cell r="I398">
            <v>0.37354999999999999</v>
          </cell>
          <cell r="J398">
            <v>769.49869999999646</v>
          </cell>
          <cell r="K398">
            <v>0</v>
          </cell>
          <cell r="L398">
            <v>-864.51499999999999</v>
          </cell>
          <cell r="M398" t="str">
            <v>0</v>
          </cell>
          <cell r="N398">
            <v>-3339.8149200000003</v>
          </cell>
          <cell r="O398" t="str">
            <v>0</v>
          </cell>
          <cell r="P398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>
            <v>701.16436049371396</v>
          </cell>
          <cell r="U398" t="str">
            <v>0</v>
          </cell>
          <cell r="V398" t="str">
            <v>0</v>
          </cell>
          <cell r="W398" t="str">
            <v>0</v>
          </cell>
          <cell r="X398" t="str">
            <v>0</v>
          </cell>
          <cell r="Y398" t="str">
            <v>0</v>
          </cell>
          <cell r="Z398" t="str">
            <v>0</v>
          </cell>
        </row>
        <row r="399">
          <cell r="F399" t="str">
            <v>4365</v>
          </cell>
          <cell r="G399">
            <v>239.227</v>
          </cell>
          <cell r="H399">
            <v>-152.07749999999999</v>
          </cell>
          <cell r="I399">
            <v>0</v>
          </cell>
          <cell r="J399">
            <v>0</v>
          </cell>
          <cell r="K399">
            <v>0</v>
          </cell>
          <cell r="L399">
            <v>1996</v>
          </cell>
          <cell r="M399" t="str">
            <v>0</v>
          </cell>
          <cell r="N399">
            <v>0</v>
          </cell>
          <cell r="O399" t="str">
            <v>0</v>
          </cell>
          <cell r="P399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0</v>
          </cell>
          <cell r="V399" t="str">
            <v>0</v>
          </cell>
          <cell r="W399" t="str">
            <v>0</v>
          </cell>
          <cell r="X399" t="str">
            <v>0</v>
          </cell>
          <cell r="Y399" t="str">
            <v>0</v>
          </cell>
          <cell r="Z399" t="str">
            <v>0</v>
          </cell>
        </row>
        <row r="402">
          <cell r="F402" t="str">
            <v>6000</v>
          </cell>
          <cell r="G402">
            <v>0</v>
          </cell>
          <cell r="H402">
            <v>140.27070189823283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0</v>
          </cell>
          <cell r="N402">
            <v>0</v>
          </cell>
          <cell r="O402" t="str">
            <v>0</v>
          </cell>
          <cell r="P402">
            <v>130991</v>
          </cell>
          <cell r="Q402" t="str">
            <v>0</v>
          </cell>
          <cell r="R402" t="str">
            <v>0</v>
          </cell>
          <cell r="S402" t="str">
            <v>0</v>
          </cell>
          <cell r="T402" t="str">
            <v>0</v>
          </cell>
          <cell r="U402" t="str">
            <v>0</v>
          </cell>
          <cell r="V402" t="str">
            <v>0</v>
          </cell>
          <cell r="W402" t="str">
            <v>0</v>
          </cell>
          <cell r="X402" t="str">
            <v>0</v>
          </cell>
          <cell r="Y402" t="str">
            <v>0</v>
          </cell>
          <cell r="Z402" t="str">
            <v>0</v>
          </cell>
        </row>
        <row r="403">
          <cell r="F403" t="str">
            <v>6005</v>
          </cell>
          <cell r="G403">
            <v>-125</v>
          </cell>
          <cell r="H403">
            <v>239.32187452296816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0</v>
          </cell>
          <cell r="N403">
            <v>0</v>
          </cell>
          <cell r="O403" t="str">
            <v>0</v>
          </cell>
          <cell r="P403">
            <v>134066</v>
          </cell>
          <cell r="Q403" t="str">
            <v>0</v>
          </cell>
          <cell r="R403" t="str">
            <v>0</v>
          </cell>
          <cell r="S403" t="str">
            <v>0</v>
          </cell>
          <cell r="T403" t="str">
            <v>0</v>
          </cell>
          <cell r="U403" t="str">
            <v>0</v>
          </cell>
          <cell r="V403" t="str">
            <v>0</v>
          </cell>
          <cell r="W403" t="str">
            <v>0</v>
          </cell>
          <cell r="X403" t="str">
            <v>0</v>
          </cell>
          <cell r="Y403" t="str">
            <v>0</v>
          </cell>
          <cell r="Z403" t="str">
            <v>0</v>
          </cell>
        </row>
        <row r="404">
          <cell r="F404" t="str">
            <v>6010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0</v>
          </cell>
          <cell r="N404">
            <v>0</v>
          </cell>
          <cell r="O404" t="str">
            <v>0</v>
          </cell>
          <cell r="P404" t="str">
            <v>0</v>
          </cell>
          <cell r="Q404" t="str">
            <v>0</v>
          </cell>
          <cell r="R404" t="str">
            <v>0</v>
          </cell>
          <cell r="S404" t="str">
            <v>0</v>
          </cell>
          <cell r="T404" t="str">
            <v>0</v>
          </cell>
          <cell r="U404" t="str">
            <v>0</v>
          </cell>
          <cell r="V404" t="str">
            <v>0</v>
          </cell>
          <cell r="W404" t="str">
            <v>0</v>
          </cell>
          <cell r="X404" t="str">
            <v>0</v>
          </cell>
          <cell r="Y404" t="str">
            <v>0</v>
          </cell>
          <cell r="Z404" t="str">
            <v>0</v>
          </cell>
        </row>
        <row r="405">
          <cell r="F405" t="str">
            <v>6015</v>
          </cell>
          <cell r="G405">
            <v>-2773.1023578455688</v>
          </cell>
          <cell r="H405">
            <v>304.85085124233638</v>
          </cell>
          <cell r="I405">
            <v>0</v>
          </cell>
          <cell r="J405">
            <v>0</v>
          </cell>
          <cell r="K405">
            <v>23681.5</v>
          </cell>
          <cell r="L405">
            <v>0</v>
          </cell>
          <cell r="M405" t="str">
            <v>0</v>
          </cell>
          <cell r="N405">
            <v>0</v>
          </cell>
          <cell r="O405" t="str">
            <v>0</v>
          </cell>
          <cell r="P405" t="str">
            <v>0</v>
          </cell>
          <cell r="Q405" t="str">
            <v>0</v>
          </cell>
          <cell r="R405" t="str">
            <v>0</v>
          </cell>
          <cell r="S405" t="str">
            <v>0</v>
          </cell>
          <cell r="T405" t="str">
            <v>0</v>
          </cell>
          <cell r="U405" t="str">
            <v>0</v>
          </cell>
          <cell r="V405" t="str">
            <v>0</v>
          </cell>
          <cell r="W405" t="str">
            <v>0</v>
          </cell>
          <cell r="X405" t="str">
            <v>0</v>
          </cell>
          <cell r="Y405" t="str">
            <v>0</v>
          </cell>
          <cell r="Z405" t="str">
            <v>0</v>
          </cell>
        </row>
        <row r="406">
          <cell r="F406" t="str">
            <v>6020</v>
          </cell>
          <cell r="G406">
            <v>13140.259336255427</v>
          </cell>
          <cell r="H406">
            <v>9058.6550684163649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0</v>
          </cell>
          <cell r="N406">
            <v>0</v>
          </cell>
          <cell r="O406" t="str">
            <v>0</v>
          </cell>
          <cell r="P406" t="str">
            <v>0</v>
          </cell>
          <cell r="Q406" t="str">
            <v>0</v>
          </cell>
          <cell r="R406" t="str">
            <v>0</v>
          </cell>
          <cell r="S406" t="str">
            <v>0</v>
          </cell>
          <cell r="T406" t="str">
            <v>0</v>
          </cell>
          <cell r="U406" t="str">
            <v>0</v>
          </cell>
          <cell r="V406" t="str">
            <v>0</v>
          </cell>
          <cell r="W406" t="str">
            <v>0</v>
          </cell>
          <cell r="X406" t="str">
            <v>0</v>
          </cell>
          <cell r="Y406" t="str">
            <v>0</v>
          </cell>
          <cell r="Z406">
            <v>9.9999999929423211E-4</v>
          </cell>
        </row>
        <row r="407">
          <cell r="F407" t="str">
            <v>6022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0</v>
          </cell>
          <cell r="N407">
            <v>0</v>
          </cell>
          <cell r="O407" t="str">
            <v>0</v>
          </cell>
          <cell r="P407" t="str">
            <v>0</v>
          </cell>
          <cell r="Q407" t="str">
            <v>0</v>
          </cell>
          <cell r="R407" t="str">
            <v>0</v>
          </cell>
          <cell r="S407" t="str">
            <v>0</v>
          </cell>
          <cell r="T407" t="str">
            <v>0</v>
          </cell>
          <cell r="U407" t="str">
            <v>0</v>
          </cell>
          <cell r="V407" t="str">
            <v>0</v>
          </cell>
          <cell r="W407">
            <v>-103</v>
          </cell>
          <cell r="X407" t="str">
            <v>0</v>
          </cell>
          <cell r="Y407" t="str">
            <v>0</v>
          </cell>
          <cell r="Z407" t="str">
            <v>0</v>
          </cell>
        </row>
        <row r="408">
          <cell r="F408" t="str">
            <v>6025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0</v>
          </cell>
          <cell r="N408">
            <v>0</v>
          </cell>
          <cell r="O408" t="str">
            <v>0</v>
          </cell>
          <cell r="P408" t="str">
            <v>0</v>
          </cell>
          <cell r="Q408" t="str">
            <v>0</v>
          </cell>
          <cell r="R408" t="str">
            <v>0</v>
          </cell>
          <cell r="S408" t="str">
            <v>0</v>
          </cell>
          <cell r="T408" t="str">
            <v>0</v>
          </cell>
          <cell r="U408" t="str">
            <v>0</v>
          </cell>
          <cell r="V408" t="str">
            <v>0</v>
          </cell>
          <cell r="W408" t="str">
            <v>0</v>
          </cell>
          <cell r="X408" t="str">
            <v>0</v>
          </cell>
          <cell r="Y408" t="str">
            <v>0</v>
          </cell>
          <cell r="Z408" t="str">
            <v>0</v>
          </cell>
        </row>
        <row r="409">
          <cell r="F409" t="str">
            <v>6030</v>
          </cell>
          <cell r="G409">
            <v>0</v>
          </cell>
          <cell r="H409">
            <v>0</v>
          </cell>
          <cell r="I409">
            <v>-7501.7155648139706</v>
          </cell>
          <cell r="J409">
            <v>18277</v>
          </cell>
          <cell r="K409">
            <v>0</v>
          </cell>
          <cell r="L409">
            <v>0</v>
          </cell>
          <cell r="M409" t="str">
            <v>0</v>
          </cell>
          <cell r="N409">
            <v>140822.59358388092</v>
          </cell>
          <cell r="O409" t="str">
            <v>0</v>
          </cell>
          <cell r="P409" t="str">
            <v>0</v>
          </cell>
          <cell r="Q409" t="str">
            <v>0</v>
          </cell>
          <cell r="R409" t="str">
            <v>0</v>
          </cell>
          <cell r="S409" t="str">
            <v>0</v>
          </cell>
          <cell r="T409" t="str">
            <v>0</v>
          </cell>
          <cell r="U409" t="str">
            <v>0</v>
          </cell>
          <cell r="V409" t="str">
            <v>0</v>
          </cell>
          <cell r="W409">
            <v>1733</v>
          </cell>
          <cell r="X409">
            <v>21800</v>
          </cell>
          <cell r="Y409" t="str">
            <v>0</v>
          </cell>
          <cell r="Z409" t="str">
            <v>0</v>
          </cell>
        </row>
        <row r="410">
          <cell r="F410" t="str">
            <v>Analysis of Profit Before Taxation - By Sector</v>
          </cell>
          <cell r="G410">
            <v>10242.156978409857</v>
          </cell>
          <cell r="H410">
            <v>9743.0984960799015</v>
          </cell>
          <cell r="I410">
            <v>-7501.7155648139706</v>
          </cell>
          <cell r="J410">
            <v>18277</v>
          </cell>
          <cell r="K410">
            <v>23681.5</v>
          </cell>
          <cell r="L410">
            <v>0</v>
          </cell>
          <cell r="M410">
            <v>0</v>
          </cell>
          <cell r="N410">
            <v>140822.59358388092</v>
          </cell>
          <cell r="O410">
            <v>0</v>
          </cell>
          <cell r="P410">
            <v>265057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1630</v>
          </cell>
          <cell r="X410">
            <v>21800</v>
          </cell>
          <cell r="Y410">
            <v>0</v>
          </cell>
          <cell r="Z410">
            <v>9.9999999929423211E-4</v>
          </cell>
          <cell r="AA410">
            <v>0</v>
          </cell>
          <cell r="AB410">
            <v>0</v>
          </cell>
          <cell r="AC410">
            <v>0</v>
          </cell>
        </row>
        <row r="413">
          <cell r="F413" t="str">
            <v>FirstRand Bank Limited</v>
          </cell>
          <cell r="G413">
            <v>7919.790668409858</v>
          </cell>
          <cell r="H413">
            <v>9743.0984960799015</v>
          </cell>
          <cell r="I413">
            <v>-7501.7155648139706</v>
          </cell>
          <cell r="J413">
            <v>18277</v>
          </cell>
          <cell r="K413">
            <v>6663</v>
          </cell>
          <cell r="L413">
            <v>0</v>
          </cell>
          <cell r="M413">
            <v>0</v>
          </cell>
          <cell r="N413">
            <v>32567.593583880982</v>
          </cell>
          <cell r="O413">
            <v>0</v>
          </cell>
          <cell r="P413">
            <v>10506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2670</v>
          </cell>
          <cell r="W413">
            <v>1630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</row>
        <row r="414">
          <cell r="F414" t="str">
            <v>6050</v>
          </cell>
          <cell r="G414">
            <v>0</v>
          </cell>
          <cell r="H414">
            <v>0</v>
          </cell>
          <cell r="I414">
            <v>7740.3459999999995</v>
          </cell>
          <cell r="J414">
            <v>0</v>
          </cell>
          <cell r="K414">
            <v>0</v>
          </cell>
          <cell r="L414">
            <v>0</v>
          </cell>
          <cell r="M414" t="str">
            <v>0</v>
          </cell>
          <cell r="N414">
            <v>195310.66751</v>
          </cell>
          <cell r="O414" t="str">
            <v>0</v>
          </cell>
          <cell r="P414">
            <v>10506</v>
          </cell>
          <cell r="Q414" t="str">
            <v>0</v>
          </cell>
          <cell r="R414" t="str">
            <v>0</v>
          </cell>
          <cell r="S414" t="str">
            <v>0</v>
          </cell>
          <cell r="T414" t="str">
            <v>0</v>
          </cell>
          <cell r="U414" t="str">
            <v>0</v>
          </cell>
          <cell r="V414" t="str">
            <v>0</v>
          </cell>
          <cell r="W414" t="str">
            <v>0</v>
          </cell>
          <cell r="X414" t="str">
            <v>0</v>
          </cell>
          <cell r="Y414" t="str">
            <v>0</v>
          </cell>
          <cell r="Z414" t="str">
            <v>0</v>
          </cell>
        </row>
        <row r="415">
          <cell r="F415" t="str">
            <v>6055</v>
          </cell>
          <cell r="G415">
            <v>7162.4498286879843</v>
          </cell>
          <cell r="H415">
            <v>1250.4284960799014</v>
          </cell>
          <cell r="I415">
            <v>-15242.06156481397</v>
          </cell>
          <cell r="J415">
            <v>18277</v>
          </cell>
          <cell r="K415">
            <v>0</v>
          </cell>
          <cell r="L415">
            <v>0</v>
          </cell>
          <cell r="M415" t="str">
            <v>0</v>
          </cell>
          <cell r="N415">
            <v>-161157.49342999997</v>
          </cell>
          <cell r="O415" t="str">
            <v>0</v>
          </cell>
          <cell r="P415">
            <v>0</v>
          </cell>
          <cell r="Q415" t="str">
            <v>0</v>
          </cell>
          <cell r="R415" t="str">
            <v>0</v>
          </cell>
          <cell r="S415" t="str">
            <v>0</v>
          </cell>
          <cell r="T415" t="str">
            <v>0</v>
          </cell>
          <cell r="U415" t="str">
            <v>0</v>
          </cell>
          <cell r="V415">
            <v>2938</v>
          </cell>
          <cell r="W415">
            <v>-9067</v>
          </cell>
          <cell r="X415" t="str">
            <v>0</v>
          </cell>
          <cell r="Y415" t="str">
            <v>0</v>
          </cell>
          <cell r="Z415" t="str">
            <v>0</v>
          </cell>
        </row>
        <row r="416">
          <cell r="F416" t="str">
            <v>6060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 t="str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 t="str">
            <v>0</v>
          </cell>
          <cell r="S416" t="str">
            <v>0</v>
          </cell>
          <cell r="T416" t="str">
            <v>0</v>
          </cell>
          <cell r="U416" t="str">
            <v>0</v>
          </cell>
          <cell r="V416" t="str">
            <v>0</v>
          </cell>
          <cell r="W416" t="str">
            <v>0</v>
          </cell>
          <cell r="X416" t="str">
            <v>0</v>
          </cell>
          <cell r="Y416" t="str">
            <v>0</v>
          </cell>
          <cell r="Z416" t="str">
            <v>0</v>
          </cell>
        </row>
        <row r="417">
          <cell r="F417" t="str">
            <v>6065</v>
          </cell>
          <cell r="G417">
            <v>-77.888160278127316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 t="str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0</v>
          </cell>
          <cell r="V417" t="str">
            <v>0</v>
          </cell>
          <cell r="W417">
            <v>10276</v>
          </cell>
          <cell r="X417" t="str">
            <v>0</v>
          </cell>
          <cell r="Y417" t="str">
            <v>0</v>
          </cell>
          <cell r="Z417" t="str">
            <v>0</v>
          </cell>
        </row>
        <row r="418">
          <cell r="F418" t="str">
            <v>6070</v>
          </cell>
          <cell r="G418">
            <v>835.22900000000072</v>
          </cell>
          <cell r="H418">
            <v>8492.67</v>
          </cell>
          <cell r="I418">
            <v>0</v>
          </cell>
          <cell r="J418">
            <v>0</v>
          </cell>
          <cell r="K418">
            <v>6663</v>
          </cell>
          <cell r="L418">
            <v>0</v>
          </cell>
          <cell r="M418" t="str">
            <v>0</v>
          </cell>
          <cell r="N418">
            <v>108164.70425000001</v>
          </cell>
          <cell r="O418" t="str">
            <v>0</v>
          </cell>
          <cell r="P418">
            <v>0</v>
          </cell>
          <cell r="Q418" t="str">
            <v>0</v>
          </cell>
          <cell r="R418" t="str">
            <v>0</v>
          </cell>
          <cell r="S418" t="str">
            <v>0</v>
          </cell>
          <cell r="T418" t="str">
            <v>0</v>
          </cell>
          <cell r="U418" t="str">
            <v>0</v>
          </cell>
          <cell r="V418">
            <v>-268</v>
          </cell>
          <cell r="W418" t="str">
            <v>0</v>
          </cell>
          <cell r="X418" t="str">
            <v>0</v>
          </cell>
          <cell r="Y418" t="str">
            <v>0</v>
          </cell>
          <cell r="Z418" t="str">
            <v>0</v>
          </cell>
        </row>
        <row r="419">
          <cell r="F419" t="str">
            <v>6075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0</v>
          </cell>
          <cell r="N419">
            <v>-109750.28474611905</v>
          </cell>
          <cell r="O419" t="str">
            <v>0</v>
          </cell>
          <cell r="P419">
            <v>0</v>
          </cell>
          <cell r="Q419" t="str">
            <v>0</v>
          </cell>
          <cell r="R419" t="str">
            <v>0</v>
          </cell>
          <cell r="S419" t="str">
            <v>0</v>
          </cell>
          <cell r="T419" t="str">
            <v>0</v>
          </cell>
          <cell r="U419" t="str">
            <v>0</v>
          </cell>
          <cell r="V419" t="str">
            <v>0</v>
          </cell>
          <cell r="W419">
            <v>421</v>
          </cell>
          <cell r="X419" t="str">
            <v>0</v>
          </cell>
          <cell r="Y419" t="str">
            <v>0</v>
          </cell>
          <cell r="Z419" t="str">
            <v>0</v>
          </cell>
        </row>
        <row r="420">
          <cell r="F420" t="str">
            <v>6085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 t="str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 t="str">
            <v>0</v>
          </cell>
          <cell r="S420" t="str">
            <v>0</v>
          </cell>
          <cell r="T420" t="str">
            <v>0</v>
          </cell>
          <cell r="U420" t="str">
            <v>0</v>
          </cell>
          <cell r="V420" t="str">
            <v>0</v>
          </cell>
          <cell r="W420" t="str">
            <v>0</v>
          </cell>
          <cell r="X420" t="str">
            <v>0</v>
          </cell>
          <cell r="Y420" t="str">
            <v>0</v>
          </cell>
          <cell r="Z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 t="str">
            <v>0</v>
          </cell>
          <cell r="N421">
            <v>0</v>
          </cell>
          <cell r="O421" t="str">
            <v>0</v>
          </cell>
          <cell r="P421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0</v>
          </cell>
          <cell r="U421" t="str">
            <v>0</v>
          </cell>
          <cell r="V421" t="str">
            <v>0</v>
          </cell>
          <cell r="W421" t="str">
            <v>0</v>
          </cell>
          <cell r="X421" t="str">
            <v>0</v>
          </cell>
          <cell r="Y421" t="str">
            <v>0</v>
          </cell>
          <cell r="Z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0</v>
          </cell>
          <cell r="V422" t="str">
            <v>0</v>
          </cell>
          <cell r="W422" t="str">
            <v>0</v>
          </cell>
          <cell r="X422" t="str">
            <v>0</v>
          </cell>
          <cell r="Y422" t="str">
            <v>0</v>
          </cell>
          <cell r="Z422" t="str">
            <v>0</v>
          </cell>
        </row>
        <row r="423">
          <cell r="F423" t="str">
            <v>6100</v>
          </cell>
          <cell r="G423">
            <v>2322.2663100000009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 t="str">
            <v>0</v>
          </cell>
          <cell r="N423">
            <v>108255</v>
          </cell>
          <cell r="O423" t="str">
            <v>0</v>
          </cell>
          <cell r="P423">
            <v>254551</v>
          </cell>
          <cell r="Q423" t="str">
            <v>0</v>
          </cell>
          <cell r="R423" t="str">
            <v>0</v>
          </cell>
          <cell r="S423" t="str">
            <v>0</v>
          </cell>
          <cell r="T423" t="str">
            <v>0</v>
          </cell>
          <cell r="U423" t="str">
            <v>0</v>
          </cell>
          <cell r="V423" t="str">
            <v>0</v>
          </cell>
          <cell r="W423" t="str">
            <v>0</v>
          </cell>
          <cell r="X423">
            <v>21800</v>
          </cell>
          <cell r="Y423" t="str">
            <v>0</v>
          </cell>
          <cell r="Z423" t="str">
            <v>0</v>
          </cell>
        </row>
        <row r="424">
          <cell r="F424" t="str">
            <v>Analysis of Profit Before Taxation - By Entity</v>
          </cell>
          <cell r="G424">
            <v>10242.056978409859</v>
          </cell>
          <cell r="H424">
            <v>9743.0984960799015</v>
          </cell>
          <cell r="I424">
            <v>-7501.7155648139706</v>
          </cell>
          <cell r="J424">
            <v>18277</v>
          </cell>
          <cell r="K424">
            <v>6663</v>
          </cell>
          <cell r="L424">
            <v>0</v>
          </cell>
          <cell r="M424">
            <v>0</v>
          </cell>
          <cell r="N424">
            <v>140822.59358388098</v>
          </cell>
          <cell r="O424">
            <v>0</v>
          </cell>
          <cell r="P424">
            <v>265057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2670</v>
          </cell>
          <cell r="W424">
            <v>1630</v>
          </cell>
          <cell r="X424">
            <v>21800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</row>
        <row r="427">
          <cell r="G427">
            <v>69289.40118599881</v>
          </cell>
          <cell r="H427">
            <v>30999.252058116203</v>
          </cell>
          <cell r="I427">
            <v>-1109.0502217963021</v>
          </cell>
          <cell r="J427">
            <v>51142.270473567405</v>
          </cell>
          <cell r="K427">
            <v>210.67699999999968</v>
          </cell>
          <cell r="L427">
            <v>56635.380418748027</v>
          </cell>
          <cell r="M427">
            <v>136604.55761888341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90112.244999999995</v>
          </cell>
          <cell r="S427">
            <v>0</v>
          </cell>
          <cell r="T427">
            <v>16050.622744880813</v>
          </cell>
          <cell r="U427">
            <v>0</v>
          </cell>
          <cell r="V427">
            <v>3087</v>
          </cell>
          <cell r="W427">
            <v>0</v>
          </cell>
          <cell r="X427">
            <v>-100</v>
          </cell>
          <cell r="Y427">
            <v>15671</v>
          </cell>
          <cell r="Z427">
            <v>2360.029</v>
          </cell>
          <cell r="AA427">
            <v>0</v>
          </cell>
          <cell r="AB427">
            <v>0</v>
          </cell>
          <cell r="AC427">
            <v>0</v>
          </cell>
        </row>
        <row r="428">
          <cell r="G428">
            <v>69289.501185998801</v>
          </cell>
          <cell r="H428">
            <v>30999.252058116203</v>
          </cell>
          <cell r="I428">
            <v>-1109.0502217963021</v>
          </cell>
          <cell r="J428">
            <v>51142.270473567405</v>
          </cell>
          <cell r="K428">
            <v>17229.177</v>
          </cell>
          <cell r="L428">
            <v>56635.380418748027</v>
          </cell>
          <cell r="M428">
            <v>136604.55761888341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90112.244999999995</v>
          </cell>
          <cell r="S428">
            <v>0</v>
          </cell>
          <cell r="T428">
            <v>16050.622744880813</v>
          </cell>
          <cell r="U428">
            <v>0</v>
          </cell>
          <cell r="V428">
            <v>417</v>
          </cell>
          <cell r="W428">
            <v>0</v>
          </cell>
          <cell r="X428">
            <v>-100</v>
          </cell>
          <cell r="Y428">
            <v>15671</v>
          </cell>
          <cell r="Z428">
            <v>2360.0299999999993</v>
          </cell>
          <cell r="AA428">
            <v>0</v>
          </cell>
          <cell r="AB428">
            <v>0</v>
          </cell>
          <cell r="AC428">
            <v>0</v>
          </cell>
        </row>
        <row r="429">
          <cell r="G429">
            <v>9.9999999998544808E-2</v>
          </cell>
          <cell r="H429">
            <v>0</v>
          </cell>
          <cell r="I429">
            <v>0</v>
          </cell>
          <cell r="J429">
            <v>0</v>
          </cell>
          <cell r="K429">
            <v>17018.5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-2670</v>
          </cell>
          <cell r="W429">
            <v>0</v>
          </cell>
          <cell r="X429">
            <v>0</v>
          </cell>
          <cell r="Y429">
            <v>0</v>
          </cell>
          <cell r="Z429">
            <v>9.9999999929423211E-4</v>
          </cell>
          <cell r="AA429">
            <v>0</v>
          </cell>
          <cell r="AB429">
            <v>0</v>
          </cell>
          <cell r="AC429">
            <v>0</v>
          </cell>
        </row>
        <row r="430">
          <cell r="G430">
            <v>0.29800000786781311</v>
          </cell>
          <cell r="H430">
            <v>0.55499999923631549</v>
          </cell>
          <cell r="I430">
            <v>2.7000000001862645E-2</v>
          </cell>
          <cell r="J430">
            <v>0.3090000064112246</v>
          </cell>
          <cell r="K430">
            <v>0.30499999999301508</v>
          </cell>
          <cell r="L430">
            <v>1.6610000003129244</v>
          </cell>
          <cell r="M430">
            <v>5.1670000068843365</v>
          </cell>
          <cell r="N430">
            <v>-0.15303099900484085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3.0234456062316895E-5</v>
          </cell>
          <cell r="U430">
            <v>-553637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37982.503750000003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9271.6150203096167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-234.7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</row>
        <row r="435">
          <cell r="F435" t="str">
            <v>Total types</v>
          </cell>
          <cell r="G435">
            <v>3545</v>
          </cell>
          <cell r="H435">
            <v>80</v>
          </cell>
          <cell r="I435">
            <v>288</v>
          </cell>
          <cell r="J435">
            <v>0</v>
          </cell>
          <cell r="K435">
            <v>366</v>
          </cell>
          <cell r="L435">
            <v>0</v>
          </cell>
          <cell r="M435">
            <v>1885</v>
          </cell>
          <cell r="N435">
            <v>0</v>
          </cell>
          <cell r="O435">
            <v>0</v>
          </cell>
          <cell r="P435">
            <v>706</v>
          </cell>
          <cell r="Q435">
            <v>0</v>
          </cell>
          <cell r="R435">
            <v>65</v>
          </cell>
          <cell r="S435">
            <v>536</v>
          </cell>
          <cell r="T435">
            <v>0</v>
          </cell>
          <cell r="U435">
            <v>0</v>
          </cell>
          <cell r="V435">
            <v>380</v>
          </cell>
          <cell r="W435">
            <v>408</v>
          </cell>
          <cell r="X435">
            <v>769</v>
          </cell>
          <cell r="Y435">
            <v>0</v>
          </cell>
          <cell r="Z435">
            <v>61</v>
          </cell>
          <cell r="AA435">
            <v>0</v>
          </cell>
          <cell r="AB435">
            <v>0</v>
          </cell>
          <cell r="AC435">
            <v>0</v>
          </cell>
        </row>
        <row r="436">
          <cell r="F436" t="str">
            <v>Permanent Staff</v>
          </cell>
          <cell r="G436">
            <v>3246</v>
          </cell>
          <cell r="H436">
            <v>77</v>
          </cell>
          <cell r="I436">
            <v>276</v>
          </cell>
          <cell r="J436">
            <v>0</v>
          </cell>
          <cell r="K436">
            <v>348</v>
          </cell>
          <cell r="L436">
            <v>0</v>
          </cell>
          <cell r="M436">
            <v>1736</v>
          </cell>
          <cell r="N436">
            <v>0</v>
          </cell>
          <cell r="O436">
            <v>0</v>
          </cell>
          <cell r="P436">
            <v>701</v>
          </cell>
          <cell r="Q436">
            <v>0</v>
          </cell>
          <cell r="R436">
            <v>63</v>
          </cell>
          <cell r="S436">
            <v>536</v>
          </cell>
          <cell r="T436">
            <v>0</v>
          </cell>
          <cell r="U436">
            <v>0</v>
          </cell>
          <cell r="V436">
            <v>350</v>
          </cell>
          <cell r="W436">
            <v>400</v>
          </cell>
          <cell r="X436">
            <v>716</v>
          </cell>
          <cell r="Y436">
            <v>0</v>
          </cell>
          <cell r="Z436">
            <v>61</v>
          </cell>
          <cell r="AA436">
            <v>0</v>
          </cell>
          <cell r="AB436">
            <v>0</v>
          </cell>
          <cell r="AC436">
            <v>0</v>
          </cell>
        </row>
        <row r="437">
          <cell r="F437" t="str">
            <v>6300</v>
          </cell>
          <cell r="G437">
            <v>3220</v>
          </cell>
          <cell r="H437">
            <v>77</v>
          </cell>
          <cell r="I437">
            <v>275</v>
          </cell>
          <cell r="J437">
            <v>0</v>
          </cell>
          <cell r="K437">
            <v>348</v>
          </cell>
          <cell r="L437">
            <v>0</v>
          </cell>
          <cell r="M437">
            <v>1736</v>
          </cell>
          <cell r="N437">
            <v>0</v>
          </cell>
          <cell r="O437" t="str">
            <v>0</v>
          </cell>
          <cell r="P437">
            <v>638</v>
          </cell>
          <cell r="Q437" t="str">
            <v>0</v>
          </cell>
          <cell r="R437">
            <v>63</v>
          </cell>
          <cell r="S437">
            <v>536</v>
          </cell>
          <cell r="T437" t="str">
            <v>0</v>
          </cell>
          <cell r="U437" t="str">
            <v>0</v>
          </cell>
          <cell r="V437">
            <v>348</v>
          </cell>
          <cell r="W437">
            <v>400</v>
          </cell>
          <cell r="X437">
            <v>716</v>
          </cell>
          <cell r="Y437" t="str">
            <v>0</v>
          </cell>
          <cell r="Z437">
            <v>43</v>
          </cell>
        </row>
        <row r="438">
          <cell r="F438" t="str">
            <v>6305</v>
          </cell>
          <cell r="G438">
            <v>26</v>
          </cell>
          <cell r="H438">
            <v>0</v>
          </cell>
          <cell r="I438">
            <v>1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 t="str">
            <v>0</v>
          </cell>
          <cell r="P438">
            <v>63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>
            <v>2</v>
          </cell>
          <cell r="W438" t="str">
            <v>0</v>
          </cell>
          <cell r="X438" t="str">
            <v>0</v>
          </cell>
          <cell r="Y438" t="str">
            <v>0</v>
          </cell>
          <cell r="Z438">
            <v>18</v>
          </cell>
        </row>
        <row r="439">
          <cell r="F439" t="str">
            <v>Contract Staff</v>
          </cell>
          <cell r="G439">
            <v>103</v>
          </cell>
          <cell r="H439">
            <v>3</v>
          </cell>
          <cell r="I439">
            <v>12</v>
          </cell>
          <cell r="J439">
            <v>0</v>
          </cell>
          <cell r="K439">
            <v>18</v>
          </cell>
          <cell r="L439">
            <v>0</v>
          </cell>
          <cell r="M439">
            <v>117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2</v>
          </cell>
          <cell r="S439">
            <v>0</v>
          </cell>
          <cell r="T439">
            <v>0</v>
          </cell>
          <cell r="U439">
            <v>0</v>
          </cell>
          <cell r="V439">
            <v>17</v>
          </cell>
          <cell r="W439">
            <v>0</v>
          </cell>
          <cell r="X439">
            <v>11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</row>
        <row r="440">
          <cell r="F440" t="str">
            <v>6310</v>
          </cell>
          <cell r="G440">
            <v>101</v>
          </cell>
          <cell r="H440">
            <v>2</v>
          </cell>
          <cell r="I440">
            <v>7</v>
          </cell>
          <cell r="J440">
            <v>0</v>
          </cell>
          <cell r="K440">
            <v>18</v>
          </cell>
          <cell r="L440">
            <v>0</v>
          </cell>
          <cell r="M440">
            <v>116</v>
          </cell>
          <cell r="N440">
            <v>0</v>
          </cell>
          <cell r="O440" t="str">
            <v>0</v>
          </cell>
          <cell r="P440">
            <v>0</v>
          </cell>
          <cell r="Q440" t="str">
            <v>0</v>
          </cell>
          <cell r="R440">
            <v>2</v>
          </cell>
          <cell r="S440" t="str">
            <v>0</v>
          </cell>
          <cell r="T440" t="str">
            <v>0</v>
          </cell>
          <cell r="U440" t="str">
            <v>0</v>
          </cell>
          <cell r="V440">
            <v>14</v>
          </cell>
          <cell r="W440" t="str">
            <v>0</v>
          </cell>
          <cell r="X440">
            <v>11</v>
          </cell>
          <cell r="Y440" t="str">
            <v>0</v>
          </cell>
          <cell r="Z440" t="str">
            <v>0</v>
          </cell>
        </row>
        <row r="441">
          <cell r="F441" t="str">
            <v>6315</v>
          </cell>
          <cell r="G441">
            <v>2</v>
          </cell>
          <cell r="H441">
            <v>1</v>
          </cell>
          <cell r="I441">
            <v>5</v>
          </cell>
          <cell r="J441">
            <v>0</v>
          </cell>
          <cell r="K441">
            <v>0</v>
          </cell>
          <cell r="L441">
            <v>0</v>
          </cell>
          <cell r="M441">
            <v>1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>
            <v>3</v>
          </cell>
          <cell r="W441" t="str">
            <v>0</v>
          </cell>
          <cell r="X441" t="str">
            <v>0</v>
          </cell>
          <cell r="Y441" t="str">
            <v>0</v>
          </cell>
          <cell r="Z441" t="str">
            <v>0</v>
          </cell>
        </row>
        <row r="442">
          <cell r="F442" t="str">
            <v>6320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 t="str">
            <v>0</v>
          </cell>
          <cell r="X442" t="str">
            <v>0</v>
          </cell>
          <cell r="Y442" t="str">
            <v>0</v>
          </cell>
          <cell r="Z442" t="str">
            <v>0</v>
          </cell>
        </row>
        <row r="443">
          <cell r="F443" t="str">
            <v>Agency</v>
          </cell>
          <cell r="G443">
            <v>185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29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</v>
          </cell>
          <cell r="W443">
            <v>8</v>
          </cell>
          <cell r="X443">
            <v>42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</row>
        <row r="444">
          <cell r="F444" t="str">
            <v>6322</v>
          </cell>
          <cell r="G444">
            <v>185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28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 t="str">
            <v>0</v>
          </cell>
          <cell r="X444">
            <v>42</v>
          </cell>
          <cell r="Y444" t="str">
            <v>0</v>
          </cell>
          <cell r="Z444" t="str">
            <v>0</v>
          </cell>
        </row>
        <row r="445">
          <cell r="F445" t="str">
            <v>6325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 t="str">
            <v>0</v>
          </cell>
          <cell r="X445" t="str">
            <v>0</v>
          </cell>
          <cell r="Y445" t="str">
            <v>0</v>
          </cell>
          <cell r="Z445" t="str">
            <v>0</v>
          </cell>
        </row>
        <row r="446">
          <cell r="F446" t="str">
            <v>6330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1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>
            <v>6</v>
          </cell>
          <cell r="W446">
            <v>8</v>
          </cell>
          <cell r="X446" t="str">
            <v>0</v>
          </cell>
          <cell r="Y446" t="str">
            <v>0</v>
          </cell>
          <cell r="Z446" t="str">
            <v>0</v>
          </cell>
        </row>
        <row r="447">
          <cell r="F447" t="str">
            <v>6335</v>
          </cell>
          <cell r="G447">
            <v>5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 t="str">
            <v>0</v>
          </cell>
          <cell r="P447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>
            <v>7</v>
          </cell>
          <cell r="W447" t="str">
            <v>0</v>
          </cell>
          <cell r="X447" t="str">
            <v>0</v>
          </cell>
          <cell r="Y447" t="str">
            <v>0</v>
          </cell>
          <cell r="Z447" t="str">
            <v>0</v>
          </cell>
        </row>
        <row r="448">
          <cell r="F448" t="str">
            <v>6340</v>
          </cell>
          <cell r="G448">
            <v>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3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 t="str">
            <v>0</v>
          </cell>
          <cell r="X448" t="str">
            <v>0</v>
          </cell>
          <cell r="Y448" t="str">
            <v>0</v>
          </cell>
          <cell r="Z448" t="str">
            <v>0</v>
          </cell>
        </row>
        <row r="452">
          <cell r="F452" t="str">
            <v>Total Gender</v>
          </cell>
          <cell r="G452">
            <v>14</v>
          </cell>
          <cell r="H452">
            <v>80</v>
          </cell>
          <cell r="I452">
            <v>362</v>
          </cell>
          <cell r="J452">
            <v>0</v>
          </cell>
          <cell r="K452">
            <v>366</v>
          </cell>
          <cell r="L452">
            <v>0</v>
          </cell>
          <cell r="M452">
            <v>1885</v>
          </cell>
          <cell r="N452">
            <v>0</v>
          </cell>
          <cell r="O452">
            <v>0</v>
          </cell>
          <cell r="P452">
            <v>712</v>
          </cell>
          <cell r="Q452">
            <v>0</v>
          </cell>
          <cell r="R452">
            <v>65</v>
          </cell>
          <cell r="S452">
            <v>536</v>
          </cell>
          <cell r="T452">
            <v>0</v>
          </cell>
          <cell r="U452">
            <v>0</v>
          </cell>
          <cell r="V452">
            <v>380</v>
          </cell>
          <cell r="W452">
            <v>408</v>
          </cell>
          <cell r="X452">
            <v>769</v>
          </cell>
          <cell r="Y452">
            <v>0</v>
          </cell>
          <cell r="Z452">
            <v>61</v>
          </cell>
          <cell r="AA452">
            <v>0</v>
          </cell>
          <cell r="AB452">
            <v>0</v>
          </cell>
          <cell r="AC452">
            <v>0</v>
          </cell>
        </row>
        <row r="453">
          <cell r="F453" t="str">
            <v>6345</v>
          </cell>
          <cell r="G453">
            <v>13</v>
          </cell>
          <cell r="H453">
            <v>40</v>
          </cell>
          <cell r="I453">
            <v>222</v>
          </cell>
          <cell r="J453">
            <v>0</v>
          </cell>
          <cell r="K453">
            <v>97</v>
          </cell>
          <cell r="L453">
            <v>0</v>
          </cell>
          <cell r="M453">
            <v>751</v>
          </cell>
          <cell r="N453">
            <v>0</v>
          </cell>
          <cell r="O453" t="str">
            <v>0</v>
          </cell>
          <cell r="P453">
            <v>418</v>
          </cell>
          <cell r="Q453" t="str">
            <v>0</v>
          </cell>
          <cell r="R453">
            <v>29</v>
          </cell>
          <cell r="S453">
            <v>166</v>
          </cell>
          <cell r="T453" t="str">
            <v>0</v>
          </cell>
          <cell r="U453" t="str">
            <v>0</v>
          </cell>
          <cell r="V453">
            <v>104</v>
          </cell>
          <cell r="W453">
            <v>137</v>
          </cell>
          <cell r="X453">
            <v>318</v>
          </cell>
          <cell r="Y453" t="str">
            <v>0</v>
          </cell>
          <cell r="Z453">
            <v>16</v>
          </cell>
        </row>
        <row r="454">
          <cell r="F454" t="str">
            <v>6350</v>
          </cell>
          <cell r="G454">
            <v>1</v>
          </cell>
          <cell r="H454">
            <v>40</v>
          </cell>
          <cell r="I454">
            <v>140</v>
          </cell>
          <cell r="J454">
            <v>0</v>
          </cell>
          <cell r="K454">
            <v>269</v>
          </cell>
          <cell r="L454">
            <v>0</v>
          </cell>
          <cell r="M454">
            <v>1134</v>
          </cell>
          <cell r="N454">
            <v>0</v>
          </cell>
          <cell r="O454" t="str">
            <v>0</v>
          </cell>
          <cell r="P454">
            <v>294</v>
          </cell>
          <cell r="Q454" t="str">
            <v>0</v>
          </cell>
          <cell r="R454">
            <v>36</v>
          </cell>
          <cell r="S454">
            <v>370</v>
          </cell>
          <cell r="T454" t="str">
            <v>0</v>
          </cell>
          <cell r="U454" t="str">
            <v>0</v>
          </cell>
          <cell r="V454">
            <v>276</v>
          </cell>
          <cell r="W454">
            <v>271</v>
          </cell>
          <cell r="X454">
            <v>451</v>
          </cell>
          <cell r="Y454" t="str">
            <v>0</v>
          </cell>
          <cell r="Z454">
            <v>45</v>
          </cell>
        </row>
        <row r="455">
          <cell r="F455" t="str">
            <v>6355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 t="str">
            <v>0</v>
          </cell>
          <cell r="X455" t="str">
            <v>0</v>
          </cell>
          <cell r="Y455" t="str">
            <v>0</v>
          </cell>
          <cell r="Z455" t="str">
            <v>0</v>
          </cell>
        </row>
        <row r="457">
          <cell r="F457" t="str">
            <v>Total Race</v>
          </cell>
          <cell r="G457">
            <v>14</v>
          </cell>
          <cell r="H457">
            <v>80</v>
          </cell>
          <cell r="I457">
            <v>362</v>
          </cell>
          <cell r="J457">
            <v>0</v>
          </cell>
          <cell r="K457">
            <v>366</v>
          </cell>
          <cell r="L457">
            <v>0</v>
          </cell>
          <cell r="M457">
            <v>1885</v>
          </cell>
          <cell r="N457">
            <v>0</v>
          </cell>
          <cell r="O457">
            <v>0</v>
          </cell>
          <cell r="P457">
            <v>706</v>
          </cell>
          <cell r="Q457">
            <v>0</v>
          </cell>
          <cell r="R457">
            <v>65</v>
          </cell>
          <cell r="S457">
            <v>536</v>
          </cell>
          <cell r="T457">
            <v>0</v>
          </cell>
          <cell r="U457">
            <v>0</v>
          </cell>
          <cell r="V457">
            <v>380</v>
          </cell>
          <cell r="W457">
            <v>408</v>
          </cell>
          <cell r="X457">
            <v>769</v>
          </cell>
          <cell r="Y457">
            <v>0</v>
          </cell>
          <cell r="Z457">
            <v>61</v>
          </cell>
          <cell r="AA457">
            <v>0</v>
          </cell>
          <cell r="AB457">
            <v>0</v>
          </cell>
          <cell r="AC457">
            <v>0</v>
          </cell>
        </row>
        <row r="458">
          <cell r="F458" t="str">
            <v>6360</v>
          </cell>
          <cell r="G458">
            <v>0</v>
          </cell>
          <cell r="H458">
            <v>9</v>
          </cell>
          <cell r="I458">
            <v>12</v>
          </cell>
          <cell r="J458">
            <v>0</v>
          </cell>
          <cell r="K458">
            <v>14</v>
          </cell>
          <cell r="L458">
            <v>0</v>
          </cell>
          <cell r="M458">
            <v>262</v>
          </cell>
          <cell r="N458">
            <v>0</v>
          </cell>
          <cell r="O458" t="str">
            <v>0</v>
          </cell>
          <cell r="P458">
            <v>62</v>
          </cell>
          <cell r="Q458" t="str">
            <v>0</v>
          </cell>
          <cell r="R458">
            <v>5</v>
          </cell>
          <cell r="S458">
            <v>104</v>
          </cell>
          <cell r="T458" t="str">
            <v>0</v>
          </cell>
          <cell r="U458" t="str">
            <v>0</v>
          </cell>
          <cell r="V458">
            <v>33</v>
          </cell>
          <cell r="W458">
            <v>49</v>
          </cell>
          <cell r="X458">
            <v>118</v>
          </cell>
          <cell r="Y458" t="str">
            <v>0</v>
          </cell>
          <cell r="Z458">
            <v>0</v>
          </cell>
        </row>
        <row r="459">
          <cell r="F459" t="str">
            <v>6365</v>
          </cell>
          <cell r="G459">
            <v>1</v>
          </cell>
          <cell r="H459">
            <v>10</v>
          </cell>
          <cell r="I459">
            <v>209</v>
          </cell>
          <cell r="J459">
            <v>0</v>
          </cell>
          <cell r="K459">
            <v>37</v>
          </cell>
          <cell r="L459">
            <v>0</v>
          </cell>
          <cell r="M459">
            <v>309</v>
          </cell>
          <cell r="N459">
            <v>0</v>
          </cell>
          <cell r="O459" t="str">
            <v>0</v>
          </cell>
          <cell r="P459">
            <v>140</v>
          </cell>
          <cell r="Q459" t="str">
            <v>0</v>
          </cell>
          <cell r="R459">
            <v>12</v>
          </cell>
          <cell r="S459">
            <v>76</v>
          </cell>
          <cell r="T459" t="str">
            <v>0</v>
          </cell>
          <cell r="U459" t="str">
            <v>0</v>
          </cell>
          <cell r="V459">
            <v>58</v>
          </cell>
          <cell r="W459">
            <v>49</v>
          </cell>
          <cell r="X459">
            <v>185</v>
          </cell>
          <cell r="Y459" t="str">
            <v>0</v>
          </cell>
          <cell r="Z459">
            <v>15</v>
          </cell>
        </row>
        <row r="460">
          <cell r="F460" t="str">
            <v>6370</v>
          </cell>
          <cell r="G460">
            <v>2</v>
          </cell>
          <cell r="H460">
            <v>1</v>
          </cell>
          <cell r="I460">
            <v>34</v>
          </cell>
          <cell r="J460">
            <v>0</v>
          </cell>
          <cell r="K460">
            <v>37</v>
          </cell>
          <cell r="L460">
            <v>0</v>
          </cell>
          <cell r="M460">
            <v>416</v>
          </cell>
          <cell r="N460">
            <v>0</v>
          </cell>
          <cell r="O460" t="str">
            <v>0</v>
          </cell>
          <cell r="P460">
            <v>35</v>
          </cell>
          <cell r="Q460" t="str">
            <v>0</v>
          </cell>
          <cell r="R460">
            <v>5</v>
          </cell>
          <cell r="S460">
            <v>166</v>
          </cell>
          <cell r="T460" t="str">
            <v>0</v>
          </cell>
          <cell r="U460" t="str">
            <v>0</v>
          </cell>
          <cell r="V460">
            <v>65</v>
          </cell>
          <cell r="W460">
            <v>32</v>
          </cell>
          <cell r="X460">
            <v>149</v>
          </cell>
          <cell r="Y460" t="str">
            <v>0</v>
          </cell>
          <cell r="Z460">
            <v>7</v>
          </cell>
        </row>
        <row r="461">
          <cell r="F461" t="str">
            <v>6375</v>
          </cell>
          <cell r="G461">
            <v>11</v>
          </cell>
          <cell r="H461">
            <v>60</v>
          </cell>
          <cell r="I461">
            <v>107</v>
          </cell>
          <cell r="J461">
            <v>0</v>
          </cell>
          <cell r="K461">
            <v>278</v>
          </cell>
          <cell r="L461">
            <v>0</v>
          </cell>
          <cell r="M461">
            <v>898</v>
          </cell>
          <cell r="N461">
            <v>0</v>
          </cell>
          <cell r="O461" t="str">
            <v>0</v>
          </cell>
          <cell r="P461">
            <v>469</v>
          </cell>
          <cell r="Q461" t="str">
            <v>0</v>
          </cell>
          <cell r="R461">
            <v>43</v>
          </cell>
          <cell r="S461">
            <v>190</v>
          </cell>
          <cell r="T461" t="str">
            <v>0</v>
          </cell>
          <cell r="U461" t="str">
            <v>0</v>
          </cell>
          <cell r="V461">
            <v>224</v>
          </cell>
          <cell r="W461">
            <v>278</v>
          </cell>
          <cell r="X461">
            <v>317</v>
          </cell>
          <cell r="Y461" t="str">
            <v>0</v>
          </cell>
          <cell r="Z461">
            <v>39</v>
          </cell>
        </row>
        <row r="462">
          <cell r="F462" t="str">
            <v>6380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 t="str">
            <v>0</v>
          </cell>
          <cell r="X462" t="str">
            <v>0</v>
          </cell>
          <cell r="Y462" t="str">
            <v>0</v>
          </cell>
          <cell r="Z462" t="str">
            <v>0</v>
          </cell>
        </row>
        <row r="465">
          <cell r="F465" t="str">
            <v>6385</v>
          </cell>
          <cell r="G465">
            <v>1</v>
          </cell>
          <cell r="H465">
            <v>73</v>
          </cell>
          <cell r="I465">
            <v>355</v>
          </cell>
          <cell r="J465">
            <v>0</v>
          </cell>
          <cell r="K465">
            <v>367</v>
          </cell>
          <cell r="L465">
            <v>0</v>
          </cell>
          <cell r="M465">
            <v>0</v>
          </cell>
          <cell r="N465">
            <v>0</v>
          </cell>
          <cell r="O465" t="str">
            <v>0</v>
          </cell>
          <cell r="P465">
            <v>700</v>
          </cell>
          <cell r="Q465" t="str">
            <v>0</v>
          </cell>
          <cell r="R465">
            <v>64</v>
          </cell>
          <cell r="S465" t="str">
            <v>0</v>
          </cell>
          <cell r="T465" t="str">
            <v>0</v>
          </cell>
          <cell r="U465" t="str">
            <v>0</v>
          </cell>
          <cell r="V465">
            <v>380</v>
          </cell>
          <cell r="W465">
            <v>396</v>
          </cell>
          <cell r="X465">
            <v>774</v>
          </cell>
          <cell r="Y465" t="str">
            <v>0</v>
          </cell>
          <cell r="Z465">
            <v>60</v>
          </cell>
        </row>
        <row r="466">
          <cell r="F466" t="str">
            <v>6390</v>
          </cell>
          <cell r="G466">
            <v>0</v>
          </cell>
          <cell r="H466">
            <v>0</v>
          </cell>
          <cell r="I466">
            <v>10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 t="str">
            <v>0</v>
          </cell>
          <cell r="P466">
            <v>19</v>
          </cell>
          <cell r="Q466" t="str">
            <v>0</v>
          </cell>
          <cell r="R466">
            <v>3</v>
          </cell>
          <cell r="S466" t="str">
            <v>0</v>
          </cell>
          <cell r="T466" t="str">
            <v>0</v>
          </cell>
          <cell r="U466" t="str">
            <v>0</v>
          </cell>
          <cell r="V466">
            <v>5</v>
          </cell>
          <cell r="W466">
            <v>16</v>
          </cell>
          <cell r="X466">
            <v>15</v>
          </cell>
          <cell r="Y466" t="str">
            <v>0</v>
          </cell>
          <cell r="Z466" t="str">
            <v>0</v>
          </cell>
        </row>
        <row r="467">
          <cell r="F467" t="str">
            <v>6395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-2</v>
          </cell>
          <cell r="L467">
            <v>0</v>
          </cell>
          <cell r="M467">
            <v>0</v>
          </cell>
          <cell r="N467">
            <v>0</v>
          </cell>
          <cell r="O467" t="str">
            <v>0</v>
          </cell>
          <cell r="P467">
            <v>-7</v>
          </cell>
          <cell r="Q467" t="str">
            <v>0</v>
          </cell>
          <cell r="R467">
            <v>-2</v>
          </cell>
          <cell r="S467" t="str">
            <v>0</v>
          </cell>
          <cell r="T467" t="str">
            <v>0</v>
          </cell>
          <cell r="U467" t="str">
            <v>0</v>
          </cell>
          <cell r="V467">
            <v>-5</v>
          </cell>
          <cell r="W467">
            <v>-4</v>
          </cell>
          <cell r="X467">
            <v>-20</v>
          </cell>
          <cell r="Y467" t="str">
            <v>0</v>
          </cell>
          <cell r="Z467" t="str">
            <v>0</v>
          </cell>
        </row>
        <row r="468">
          <cell r="F468" t="str">
            <v>6400</v>
          </cell>
          <cell r="G468">
            <v>0</v>
          </cell>
          <cell r="H468">
            <v>0</v>
          </cell>
          <cell r="I468">
            <v>-3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 t="str">
            <v>0</v>
          </cell>
          <cell r="P468">
            <v>-6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>
            <v>0</v>
          </cell>
          <cell r="X468" t="str">
            <v>0</v>
          </cell>
          <cell r="Y468" t="str">
            <v>0</v>
          </cell>
          <cell r="Z468">
            <v>1</v>
          </cell>
        </row>
        <row r="469">
          <cell r="F469" t="str">
            <v>Closing balance</v>
          </cell>
          <cell r="G469">
            <v>1</v>
          </cell>
          <cell r="H469">
            <v>73</v>
          </cell>
          <cell r="I469">
            <v>362</v>
          </cell>
          <cell r="J469">
            <v>0</v>
          </cell>
          <cell r="K469">
            <v>365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706</v>
          </cell>
          <cell r="Q469">
            <v>0</v>
          </cell>
          <cell r="R469">
            <v>65</v>
          </cell>
          <cell r="S469">
            <v>0</v>
          </cell>
          <cell r="T469">
            <v>0</v>
          </cell>
          <cell r="U469">
            <v>0</v>
          </cell>
          <cell r="V469">
            <v>380</v>
          </cell>
          <cell r="W469">
            <v>408</v>
          </cell>
          <cell r="X469">
            <v>769</v>
          </cell>
          <cell r="Y469">
            <v>0</v>
          </cell>
          <cell r="Z469">
            <v>61</v>
          </cell>
          <cell r="AA469">
            <v>0</v>
          </cell>
          <cell r="AB469">
            <v>0</v>
          </cell>
          <cell r="AC469">
            <v>0</v>
          </cell>
        </row>
      </sheetData>
      <sheetData sheetId="2" refreshError="1">
        <row r="9">
          <cell r="G9" t="str">
            <v>Y2002/2003</v>
          </cell>
          <cell r="H9" t="str">
            <v>Group</v>
          </cell>
        </row>
        <row r="10">
          <cell r="G10" t="str">
            <v>Prior Month May Actual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</row>
        <row r="16">
          <cell r="F16" t="str">
            <v>Turn on Advances</v>
          </cell>
          <cell r="G16">
            <v>212855.55506357105</v>
          </cell>
          <cell r="H16">
            <v>-144.64901587229858</v>
          </cell>
          <cell r="I16">
            <v>-214.04757537385481</v>
          </cell>
          <cell r="J16">
            <v>147722.4385308121</v>
          </cell>
          <cell r="K16">
            <v>0</v>
          </cell>
          <cell r="L16">
            <v>25474.169843682073</v>
          </cell>
          <cell r="M16">
            <v>33384.857965965828</v>
          </cell>
          <cell r="N16">
            <v>51255.437008380155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22207.035599598959</v>
          </cell>
          <cell r="U16">
            <v>0</v>
          </cell>
          <cell r="V16">
            <v>0</v>
          </cell>
          <cell r="W16">
            <v>16017</v>
          </cell>
          <cell r="X16">
            <v>0</v>
          </cell>
          <cell r="Y16">
            <v>0</v>
          </cell>
          <cell r="Z16">
            <v>10027.298000000001</v>
          </cell>
          <cell r="AA16">
            <v>0</v>
          </cell>
          <cell r="AB16">
            <v>0</v>
          </cell>
          <cell r="AC16">
            <v>0</v>
          </cell>
        </row>
        <row r="17">
          <cell r="F17" t="str">
            <v>2000</v>
          </cell>
          <cell r="G17">
            <v>33990.313357188759</v>
          </cell>
          <cell r="H17">
            <v>-20.229426730958899</v>
          </cell>
          <cell r="I17">
            <v>8</v>
          </cell>
          <cell r="J17">
            <v>0</v>
          </cell>
          <cell r="K17">
            <v>0</v>
          </cell>
          <cell r="L17">
            <v>3497.1949668123298</v>
          </cell>
          <cell r="M17">
            <v>15947.011153582083</v>
          </cell>
          <cell r="N17">
            <v>0</v>
          </cell>
          <cell r="O17" t="str">
            <v>0</v>
          </cell>
          <cell r="P17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>
            <v>1649</v>
          </cell>
          <cell r="X17" t="str">
            <v>0</v>
          </cell>
          <cell r="Y17" t="str">
            <v>0</v>
          </cell>
          <cell r="Z17" t="str">
            <v>0</v>
          </cell>
        </row>
        <row r="18">
          <cell r="F18" t="str">
            <v>2005</v>
          </cell>
          <cell r="G18">
            <v>211.66595933534234</v>
          </cell>
          <cell r="H18">
            <v>0</v>
          </cell>
          <cell r="I18">
            <v>0</v>
          </cell>
          <cell r="J18">
            <v>53.682023087397262</v>
          </cell>
          <cell r="K18">
            <v>0</v>
          </cell>
          <cell r="L18">
            <v>867.15010508547959</v>
          </cell>
          <cell r="M18">
            <v>3953.1671743257566</v>
          </cell>
          <cell r="N18">
            <v>0</v>
          </cell>
          <cell r="O18" t="str">
            <v>0</v>
          </cell>
          <cell r="P18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0</v>
          </cell>
          <cell r="W18">
            <v>-28</v>
          </cell>
          <cell r="X18" t="str">
            <v>0</v>
          </cell>
          <cell r="Y18" t="str">
            <v>0</v>
          </cell>
          <cell r="Z18" t="str">
            <v>0</v>
          </cell>
        </row>
        <row r="19">
          <cell r="F19" t="str">
            <v>2010</v>
          </cell>
          <cell r="G19">
            <v>20932.638527444109</v>
          </cell>
          <cell r="H19">
            <v>1.1796837624657557</v>
          </cell>
          <cell r="I19">
            <v>0</v>
          </cell>
          <cell r="J19">
            <v>7157.1442225010924</v>
          </cell>
          <cell r="K19">
            <v>0</v>
          </cell>
          <cell r="L19">
            <v>6025.5864853821922</v>
          </cell>
          <cell r="M19">
            <v>0</v>
          </cell>
          <cell r="N19">
            <v>0</v>
          </cell>
          <cell r="O19" t="str">
            <v>0</v>
          </cell>
          <cell r="P19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>
            <v>8</v>
          </cell>
          <cell r="X19" t="str">
            <v>0</v>
          </cell>
          <cell r="Y19" t="str">
            <v>0</v>
          </cell>
          <cell r="Z19" t="str">
            <v>0</v>
          </cell>
        </row>
        <row r="20">
          <cell r="F20" t="str">
            <v>2015</v>
          </cell>
          <cell r="G20">
            <v>442.3408993739726</v>
          </cell>
          <cell r="H20">
            <v>-1.66126</v>
          </cell>
          <cell r="I20">
            <v>0</v>
          </cell>
          <cell r="J20">
            <v>0</v>
          </cell>
          <cell r="K20">
            <v>0</v>
          </cell>
          <cell r="L20">
            <v>19.191520000000001</v>
          </cell>
          <cell r="M20">
            <v>0</v>
          </cell>
          <cell r="N20">
            <v>0</v>
          </cell>
          <cell r="O20" t="str">
            <v>0</v>
          </cell>
          <cell r="P20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0</v>
          </cell>
          <cell r="V20" t="str">
            <v>0</v>
          </cell>
          <cell r="W20">
            <v>0</v>
          </cell>
          <cell r="X20" t="str">
            <v>0</v>
          </cell>
          <cell r="Y20" t="str">
            <v>0</v>
          </cell>
          <cell r="Z20" t="str">
            <v>0</v>
          </cell>
        </row>
        <row r="21">
          <cell r="F21" t="str">
            <v>2020</v>
          </cell>
          <cell r="G21">
            <v>34860.299892368785</v>
          </cell>
          <cell r="H21">
            <v>0</v>
          </cell>
          <cell r="I21">
            <v>0</v>
          </cell>
          <cell r="J21">
            <v>-104.43726108630109</v>
          </cell>
          <cell r="K21">
            <v>0</v>
          </cell>
          <cell r="L21">
            <v>124.64858000000001</v>
          </cell>
          <cell r="M21">
            <v>0</v>
          </cell>
          <cell r="N21">
            <v>0</v>
          </cell>
          <cell r="O21" t="str">
            <v>0</v>
          </cell>
          <cell r="P21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0</v>
          </cell>
          <cell r="U21" t="str">
            <v>0</v>
          </cell>
          <cell r="V21" t="str">
            <v>0</v>
          </cell>
          <cell r="W21">
            <v>0</v>
          </cell>
          <cell r="X21" t="str">
            <v>0</v>
          </cell>
          <cell r="Y21" t="str">
            <v>0</v>
          </cell>
          <cell r="Z21" t="str">
            <v>0</v>
          </cell>
        </row>
        <row r="22">
          <cell r="F22" t="str">
            <v>2025</v>
          </cell>
          <cell r="G22">
            <v>775.28404845808154</v>
          </cell>
          <cell r="H22">
            <v>26.796248140547949</v>
          </cell>
          <cell r="I22">
            <v>0</v>
          </cell>
          <cell r="J22">
            <v>0</v>
          </cell>
          <cell r="K22">
            <v>0</v>
          </cell>
          <cell r="L22">
            <v>-756.8224132712329</v>
          </cell>
          <cell r="M22">
            <v>0</v>
          </cell>
          <cell r="N22">
            <v>0</v>
          </cell>
          <cell r="O22" t="str">
            <v>0</v>
          </cell>
          <cell r="P22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0</v>
          </cell>
          <cell r="U22" t="str">
            <v>0</v>
          </cell>
          <cell r="V22" t="str">
            <v>0</v>
          </cell>
          <cell r="W22">
            <v>0</v>
          </cell>
          <cell r="X22" t="str">
            <v>0</v>
          </cell>
          <cell r="Y22" t="str">
            <v>0</v>
          </cell>
          <cell r="Z22" t="str">
            <v>0</v>
          </cell>
        </row>
        <row r="23">
          <cell r="F23" t="str">
            <v>2030</v>
          </cell>
          <cell r="G23">
            <v>134.09631783178082</v>
          </cell>
          <cell r="H23">
            <v>-3.2586707397260273E-2</v>
          </cell>
          <cell r="I23">
            <v>0.11977290794520551</v>
          </cell>
          <cell r="J23">
            <v>98309.771473095068</v>
          </cell>
          <cell r="K23">
            <v>0</v>
          </cell>
          <cell r="L23">
            <v>6663.0849734024659</v>
          </cell>
          <cell r="M23">
            <v>0</v>
          </cell>
          <cell r="N23">
            <v>0</v>
          </cell>
          <cell r="O23" t="str">
            <v>0</v>
          </cell>
          <cell r="P23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0</v>
          </cell>
          <cell r="U23" t="str">
            <v>0</v>
          </cell>
          <cell r="V23" t="str">
            <v>0</v>
          </cell>
          <cell r="W23">
            <v>0</v>
          </cell>
          <cell r="X23" t="str">
            <v>0</v>
          </cell>
          <cell r="Y23" t="str">
            <v>0</v>
          </cell>
          <cell r="Z23" t="str">
            <v>0</v>
          </cell>
        </row>
        <row r="24">
          <cell r="F24" t="str">
            <v>2035</v>
          </cell>
          <cell r="G24">
            <v>0.28870698328767125</v>
          </cell>
          <cell r="H24">
            <v>0</v>
          </cell>
          <cell r="I24">
            <v>0</v>
          </cell>
          <cell r="J24">
            <v>30083.041988975583</v>
          </cell>
          <cell r="K24">
            <v>0</v>
          </cell>
          <cell r="L24">
            <v>3845.1822295852053</v>
          </cell>
          <cell r="M24">
            <v>0</v>
          </cell>
          <cell r="N24">
            <v>0</v>
          </cell>
          <cell r="O24" t="str">
            <v>0</v>
          </cell>
          <cell r="P24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0</v>
          </cell>
          <cell r="U24" t="str">
            <v>0</v>
          </cell>
          <cell r="V24" t="str">
            <v>0</v>
          </cell>
          <cell r="W24">
            <v>0</v>
          </cell>
          <cell r="X24" t="str">
            <v>0</v>
          </cell>
          <cell r="Y24" t="str">
            <v>0</v>
          </cell>
          <cell r="Z24" t="str">
            <v>0</v>
          </cell>
        </row>
        <row r="25">
          <cell r="F25" t="str">
            <v>2040</v>
          </cell>
          <cell r="G25">
            <v>115925.68889857781</v>
          </cell>
          <cell r="H25">
            <v>-178.61818018136987</v>
          </cell>
          <cell r="I25">
            <v>0</v>
          </cell>
          <cell r="J25">
            <v>0</v>
          </cell>
          <cell r="K25">
            <v>0</v>
          </cell>
          <cell r="L25">
            <v>5627.1316098126026</v>
          </cell>
          <cell r="M25">
            <v>2609.9582189009784</v>
          </cell>
          <cell r="N25">
            <v>-4416.8320000000003</v>
          </cell>
          <cell r="O25" t="str">
            <v>0</v>
          </cell>
          <cell r="P25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0</v>
          </cell>
          <cell r="U25" t="str">
            <v>0</v>
          </cell>
          <cell r="V25" t="str">
            <v>0</v>
          </cell>
          <cell r="W25">
            <v>12142</v>
          </cell>
          <cell r="X25" t="str">
            <v>0</v>
          </cell>
          <cell r="Y25" t="str">
            <v>0</v>
          </cell>
          <cell r="Z25">
            <v>10027.298000000001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230</v>
          </cell>
          <cell r="M26">
            <v>6207.8743313627874</v>
          </cell>
          <cell r="N26">
            <v>0.24511921919776392</v>
          </cell>
          <cell r="O26" t="str">
            <v>0</v>
          </cell>
          <cell r="P26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0</v>
          </cell>
          <cell r="U26" t="str">
            <v>0</v>
          </cell>
          <cell r="V26" t="str">
            <v>0</v>
          </cell>
          <cell r="W26">
            <v>1421</v>
          </cell>
          <cell r="X26" t="str">
            <v>0</v>
          </cell>
          <cell r="Y26" t="str">
            <v>0</v>
          </cell>
          <cell r="Z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-106.77078772602739</v>
          </cell>
          <cell r="M27">
            <v>0</v>
          </cell>
          <cell r="N27">
            <v>-90</v>
          </cell>
          <cell r="O27" t="str">
            <v>0</v>
          </cell>
          <cell r="P27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>
            <v>4359.8824306532179</v>
          </cell>
          <cell r="U27" t="str">
            <v>0</v>
          </cell>
          <cell r="V27" t="str">
            <v>0</v>
          </cell>
          <cell r="W27">
            <v>0</v>
          </cell>
          <cell r="X27" t="str">
            <v>0</v>
          </cell>
          <cell r="Y27" t="str">
            <v>0</v>
          </cell>
          <cell r="Z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0</v>
          </cell>
          <cell r="P28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0</v>
          </cell>
          <cell r="U28" t="str">
            <v>0</v>
          </cell>
          <cell r="V28" t="str">
            <v>0</v>
          </cell>
          <cell r="W28">
            <v>0</v>
          </cell>
          <cell r="X28" t="str">
            <v>0</v>
          </cell>
          <cell r="Y28" t="str">
            <v>0</v>
          </cell>
          <cell r="Z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0</v>
          </cell>
          <cell r="P29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>
            <v>0</v>
          </cell>
          <cell r="X29" t="str">
            <v>0</v>
          </cell>
          <cell r="Y29" t="str">
            <v>0</v>
          </cell>
          <cell r="Z29" t="str">
            <v>0</v>
          </cell>
        </row>
        <row r="30">
          <cell r="F30" t="str">
            <v>2065</v>
          </cell>
          <cell r="G30">
            <v>5582.9384560091185</v>
          </cell>
          <cell r="H30">
            <v>27.916505844413724</v>
          </cell>
          <cell r="I30">
            <v>-222.16734828180003</v>
          </cell>
          <cell r="J30">
            <v>12223.23608423927</v>
          </cell>
          <cell r="K30">
            <v>0</v>
          </cell>
          <cell r="L30">
            <v>-561.40742540094425</v>
          </cell>
          <cell r="M30">
            <v>4666.8470877942218</v>
          </cell>
          <cell r="N30">
            <v>49679.665317732382</v>
          </cell>
          <cell r="O30" t="str">
            <v>0</v>
          </cell>
          <cell r="P30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>
            <v>17847.153168945741</v>
          </cell>
          <cell r="U30" t="str">
            <v>0</v>
          </cell>
          <cell r="V30" t="str">
            <v>0</v>
          </cell>
          <cell r="W30">
            <v>825</v>
          </cell>
          <cell r="X30" t="str">
            <v>0</v>
          </cell>
          <cell r="Y30" t="str">
            <v>0</v>
          </cell>
          <cell r="Z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6082.3585714285718</v>
          </cell>
          <cell r="O31" t="str">
            <v>0</v>
          </cell>
          <cell r="P31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>
            <v>0</v>
          </cell>
          <cell r="X31" t="str">
            <v>0</v>
          </cell>
          <cell r="Y31" t="str">
            <v>0</v>
          </cell>
          <cell r="Z31" t="str">
            <v>0</v>
          </cell>
        </row>
        <row r="32">
          <cell r="F32" t="str">
            <v>Turn on Other Assets</v>
          </cell>
          <cell r="G32">
            <v>-3997.9672164916997</v>
          </cell>
          <cell r="H32">
            <v>-40040.575819988881</v>
          </cell>
          <cell r="I32">
            <v>-1846.7099807501943</v>
          </cell>
          <cell r="J32">
            <v>-4042.3003036963551</v>
          </cell>
          <cell r="K32">
            <v>0</v>
          </cell>
          <cell r="L32">
            <v>-10374.952432739727</v>
          </cell>
          <cell r="M32">
            <v>278.0670299197842</v>
          </cell>
          <cell r="N32">
            <v>65557.503979722402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9524.929687671156</v>
          </cell>
          <cell r="U32">
            <v>0</v>
          </cell>
          <cell r="V32">
            <v>1302</v>
          </cell>
          <cell r="W32">
            <v>140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F33" t="str">
            <v>2100</v>
          </cell>
          <cell r="G33">
            <v>1.5180999854082191</v>
          </cell>
          <cell r="H33">
            <v>-21919.054989639804</v>
          </cell>
          <cell r="I33">
            <v>-0.2290949679835616</v>
          </cell>
          <cell r="J33">
            <v>-2.2132641095890409E-3</v>
          </cell>
          <cell r="K33">
            <v>0</v>
          </cell>
          <cell r="L33">
            <v>-2530.6073895342465</v>
          </cell>
          <cell r="M33" t="str">
            <v>0</v>
          </cell>
          <cell r="N33">
            <v>9613.1333405376008</v>
          </cell>
          <cell r="O33" t="str">
            <v>0</v>
          </cell>
          <cell r="P33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>
            <v>0</v>
          </cell>
          <cell r="U33" t="str">
            <v>0</v>
          </cell>
          <cell r="V33" t="str">
            <v>0</v>
          </cell>
          <cell r="W33">
            <v>0</v>
          </cell>
          <cell r="X33" t="str">
            <v>0</v>
          </cell>
          <cell r="Y33" t="str">
            <v>0</v>
          </cell>
          <cell r="Z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-8326.5452400000013</v>
          </cell>
          <cell r="M34" t="str">
            <v>0</v>
          </cell>
          <cell r="N34">
            <v>0</v>
          </cell>
          <cell r="O34" t="str">
            <v>0</v>
          </cell>
          <cell r="P34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>
            <v>0</v>
          </cell>
          <cell r="U34" t="str">
            <v>0</v>
          </cell>
          <cell r="V34" t="str">
            <v>0</v>
          </cell>
          <cell r="W34">
            <v>0</v>
          </cell>
          <cell r="X34" t="str">
            <v>0</v>
          </cell>
          <cell r="Y34" t="str">
            <v>0</v>
          </cell>
          <cell r="Z34" t="str">
            <v>0</v>
          </cell>
        </row>
        <row r="35">
          <cell r="F35" t="str">
            <v>2110</v>
          </cell>
          <cell r="G35">
            <v>-19.148497096931514</v>
          </cell>
          <cell r="H35">
            <v>3.3048145152849311</v>
          </cell>
          <cell r="I35">
            <v>0</v>
          </cell>
          <cell r="J35">
            <v>-110.67427180000004</v>
          </cell>
          <cell r="K35">
            <v>0</v>
          </cell>
          <cell r="L35">
            <v>-1089.9380046575338</v>
          </cell>
          <cell r="M35" t="str">
            <v>0</v>
          </cell>
          <cell r="N35">
            <v>1544.6816100000001</v>
          </cell>
          <cell r="O35" t="str">
            <v>0</v>
          </cell>
          <cell r="P35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>
            <v>9172.3545271413041</v>
          </cell>
          <cell r="U35" t="str">
            <v>0</v>
          </cell>
          <cell r="V35" t="str">
            <v>0</v>
          </cell>
          <cell r="W35">
            <v>0</v>
          </cell>
          <cell r="X35" t="str">
            <v>0</v>
          </cell>
          <cell r="Y35" t="str">
            <v>0</v>
          </cell>
          <cell r="Z35" t="str">
            <v>0</v>
          </cell>
        </row>
        <row r="36">
          <cell r="F36" t="str">
            <v>2115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>
            <v>0</v>
          </cell>
          <cell r="O36" t="str">
            <v>0</v>
          </cell>
          <cell r="P36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>
            <v>0</v>
          </cell>
          <cell r="X36" t="str">
            <v>0</v>
          </cell>
          <cell r="Y36" t="str">
            <v>0</v>
          </cell>
          <cell r="Z36" t="str">
            <v>0</v>
          </cell>
        </row>
        <row r="37">
          <cell r="F37" t="str">
            <v>2120</v>
          </cell>
          <cell r="G37">
            <v>-4511.756143863603</v>
          </cell>
          <cell r="H37">
            <v>-1844.1807067910386</v>
          </cell>
          <cell r="I37">
            <v>-39.686614197709545</v>
          </cell>
          <cell r="J37">
            <v>-1756.438617746518</v>
          </cell>
          <cell r="K37">
            <v>0</v>
          </cell>
          <cell r="L37">
            <v>4089.5388821643828</v>
          </cell>
          <cell r="M37">
            <v>278.0670299197842</v>
          </cell>
          <cell r="N37">
            <v>-16687.44196</v>
          </cell>
          <cell r="O37" t="str">
            <v>0</v>
          </cell>
          <cell r="P37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>
            <v>140</v>
          </cell>
          <cell r="X37" t="str">
            <v>0</v>
          </cell>
          <cell r="Y37" t="str">
            <v>0</v>
          </cell>
          <cell r="Z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>
            <v>0</v>
          </cell>
          <cell r="O38" t="str">
            <v>0</v>
          </cell>
          <cell r="P38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>
            <v>0</v>
          </cell>
          <cell r="X38" t="str">
            <v>0</v>
          </cell>
          <cell r="Y38" t="str">
            <v>0</v>
          </cell>
          <cell r="Z38" t="str">
            <v>0</v>
          </cell>
        </row>
        <row r="39">
          <cell r="F39" t="str">
            <v>2130</v>
          </cell>
          <cell r="G39">
            <v>1884.2584732567861</v>
          </cell>
          <cell r="H39">
            <v>-75.565570115169862</v>
          </cell>
          <cell r="I39">
            <v>-2.5328705133342462</v>
          </cell>
          <cell r="J39">
            <v>1120.7474050765591</v>
          </cell>
          <cell r="K39">
            <v>0</v>
          </cell>
          <cell r="L39">
            <v>-666.91009958904112</v>
          </cell>
          <cell r="M39" t="str">
            <v>0</v>
          </cell>
          <cell r="N39">
            <v>19082.678594435201</v>
          </cell>
          <cell r="O39" t="str">
            <v>0</v>
          </cell>
          <cell r="P39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>
            <v>352.57516052985159</v>
          </cell>
          <cell r="U39" t="str">
            <v>0</v>
          </cell>
          <cell r="V39">
            <v>1302</v>
          </cell>
          <cell r="W39">
            <v>0</v>
          </cell>
          <cell r="X39" t="str">
            <v>0</v>
          </cell>
          <cell r="Y39" t="str">
            <v>0</v>
          </cell>
          <cell r="Z39" t="str">
            <v>0</v>
          </cell>
        </row>
        <row r="40">
          <cell r="F40" t="str">
            <v>2135</v>
          </cell>
          <cell r="G40">
            <v>119.21162865750811</v>
          </cell>
          <cell r="H40">
            <v>0</v>
          </cell>
          <cell r="I40">
            <v>0</v>
          </cell>
          <cell r="J40">
            <v>-979.28499320824631</v>
          </cell>
          <cell r="K40">
            <v>0</v>
          </cell>
          <cell r="L40">
            <v>0</v>
          </cell>
          <cell r="M40" t="str">
            <v>0</v>
          </cell>
          <cell r="N40">
            <v>34653.290249999998</v>
          </cell>
          <cell r="O40" t="str">
            <v>0</v>
          </cell>
          <cell r="P40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>
            <v>0</v>
          </cell>
          <cell r="X40" t="str">
            <v>0</v>
          </cell>
          <cell r="Y40" t="str">
            <v>0</v>
          </cell>
          <cell r="Z40" t="str">
            <v>0</v>
          </cell>
        </row>
        <row r="41">
          <cell r="F41" t="str">
            <v>2140</v>
          </cell>
          <cell r="G41">
            <v>-1.8773459493561644</v>
          </cell>
          <cell r="H41">
            <v>-17.225236983621919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>
            <v>4808</v>
          </cell>
          <cell r="O41" t="str">
            <v>0</v>
          </cell>
          <cell r="P41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>
            <v>0</v>
          </cell>
          <cell r="U41" t="str">
            <v>0</v>
          </cell>
          <cell r="V41" t="str">
            <v>0</v>
          </cell>
          <cell r="W41">
            <v>0</v>
          </cell>
          <cell r="X41" t="str">
            <v>0</v>
          </cell>
          <cell r="Y41" t="str">
            <v>0</v>
          </cell>
          <cell r="Z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>
            <v>0</v>
          </cell>
          <cell r="O42" t="str">
            <v>0</v>
          </cell>
          <cell r="P42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>
            <v>0</v>
          </cell>
          <cell r="X42" t="str">
            <v>0</v>
          </cell>
          <cell r="Y42" t="str">
            <v>0</v>
          </cell>
          <cell r="Z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228.62026</v>
          </cell>
          <cell r="M43" t="str">
            <v>0</v>
          </cell>
          <cell r="N43">
            <v>9943.9198847496009</v>
          </cell>
          <cell r="O43" t="str">
            <v>0</v>
          </cell>
          <cell r="P43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>
            <v>0</v>
          </cell>
          <cell r="X43" t="str">
            <v>0</v>
          </cell>
          <cell r="Y43" t="str">
            <v>0</v>
          </cell>
          <cell r="Z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-1354.8004791553776</v>
          </cell>
          <cell r="K44">
            <v>0</v>
          </cell>
          <cell r="L44">
            <v>-103.30443000000001</v>
          </cell>
          <cell r="M44" t="str">
            <v>0</v>
          </cell>
          <cell r="N44">
            <v>-5.6780400000000002</v>
          </cell>
          <cell r="O44" t="str">
            <v>0</v>
          </cell>
          <cell r="P44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>
            <v>0</v>
          </cell>
          <cell r="X44" t="str">
            <v>0</v>
          </cell>
          <cell r="Y44" t="str">
            <v>0</v>
          </cell>
          <cell r="Z44" t="str">
            <v>0</v>
          </cell>
        </row>
        <row r="45">
          <cell r="F45" t="str">
            <v>2160</v>
          </cell>
          <cell r="G45">
            <v>-286.49004111332323</v>
          </cell>
          <cell r="H45">
            <v>0</v>
          </cell>
          <cell r="I45">
            <v>0</v>
          </cell>
          <cell r="J45">
            <v>-128.4369003757507</v>
          </cell>
          <cell r="K45">
            <v>0</v>
          </cell>
          <cell r="L45">
            <v>-3.0575342465753424E-3</v>
          </cell>
          <cell r="M45" t="str">
            <v>0</v>
          </cell>
          <cell r="N45">
            <v>0</v>
          </cell>
          <cell r="O45" t="str">
            <v>0</v>
          </cell>
          <cell r="P45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>
            <v>0</v>
          </cell>
          <cell r="X45" t="str">
            <v>0</v>
          </cell>
          <cell r="Y45" t="str">
            <v>0</v>
          </cell>
          <cell r="Z45" t="str">
            <v>0</v>
          </cell>
        </row>
        <row r="46">
          <cell r="F46" t="str">
            <v>2165</v>
          </cell>
          <cell r="G46">
            <v>-2284.2657218215418</v>
          </cell>
          <cell r="H46">
            <v>-16187.854130974532</v>
          </cell>
          <cell r="I46">
            <v>-1804.261401071167</v>
          </cell>
          <cell r="J46">
            <v>-833.41023322291232</v>
          </cell>
          <cell r="K46">
            <v>0</v>
          </cell>
          <cell r="L46">
            <v>-1551.781213589041</v>
          </cell>
          <cell r="M46" t="str">
            <v>0</v>
          </cell>
          <cell r="N46">
            <v>2604.9202999999993</v>
          </cell>
          <cell r="O46" t="str">
            <v>0</v>
          </cell>
          <cell r="P46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>
            <v>0</v>
          </cell>
          <cell r="X46" t="str">
            <v>0</v>
          </cell>
          <cell r="Y46" t="str">
            <v>0</v>
          </cell>
          <cell r="Z46" t="str">
            <v>0</v>
          </cell>
        </row>
        <row r="47">
          <cell r="F47" t="str">
            <v>2170</v>
          </cell>
          <cell r="G47">
            <v>1100.5823314533532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-424.02214000000004</v>
          </cell>
          <cell r="M47" t="str">
            <v>0</v>
          </cell>
          <cell r="N47">
            <v>0</v>
          </cell>
          <cell r="O47" t="str">
            <v>0</v>
          </cell>
          <cell r="P47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>
            <v>0</v>
          </cell>
          <cell r="X47" t="str">
            <v>0</v>
          </cell>
          <cell r="Y47" t="str">
            <v>0</v>
          </cell>
          <cell r="Z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>
            <v>0</v>
          </cell>
          <cell r="O48" t="str">
            <v>0</v>
          </cell>
          <cell r="P48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>
            <v>0</v>
          </cell>
          <cell r="X48" t="str">
            <v>0</v>
          </cell>
          <cell r="Y48" t="str">
            <v>0</v>
          </cell>
          <cell r="Z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>
            <v>0</v>
          </cell>
          <cell r="O49" t="str">
            <v>0</v>
          </cell>
          <cell r="P49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>
            <v>0</v>
          </cell>
          <cell r="X49" t="str">
            <v>0</v>
          </cell>
          <cell r="Y49" t="str">
            <v>0</v>
          </cell>
          <cell r="Z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>
            <v>0</v>
          </cell>
          <cell r="O50" t="str">
            <v>0</v>
          </cell>
          <cell r="P50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>
            <v>0</v>
          </cell>
          <cell r="X50" t="str">
            <v>0</v>
          </cell>
          <cell r="Y50" t="str">
            <v>0</v>
          </cell>
          <cell r="Z50" t="str">
            <v>0</v>
          </cell>
        </row>
        <row r="51">
          <cell r="F51" t="str">
            <v>Turn on Assets</v>
          </cell>
          <cell r="G51">
            <v>208857.58784707935</v>
          </cell>
          <cell r="H51">
            <v>-40185.224835861176</v>
          </cell>
          <cell r="I51">
            <v>-2060.7575561240492</v>
          </cell>
          <cell r="J51">
            <v>143680.13822711573</v>
          </cell>
          <cell r="K51">
            <v>0</v>
          </cell>
          <cell r="L51">
            <v>15099.217410942347</v>
          </cell>
          <cell r="M51">
            <v>33662.924995885609</v>
          </cell>
          <cell r="N51">
            <v>116812.94098810255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31731.965287270115</v>
          </cell>
          <cell r="U51">
            <v>0</v>
          </cell>
          <cell r="V51">
            <v>1302</v>
          </cell>
          <cell r="W51">
            <v>16157</v>
          </cell>
          <cell r="X51">
            <v>0</v>
          </cell>
          <cell r="Y51">
            <v>0</v>
          </cell>
          <cell r="Z51">
            <v>10027.298000000001</v>
          </cell>
          <cell r="AA51">
            <v>0</v>
          </cell>
          <cell r="AB51">
            <v>0</v>
          </cell>
          <cell r="AC51">
            <v>0</v>
          </cell>
        </row>
        <row r="53">
          <cell r="F53" t="str">
            <v>Interest in Suspense (Charge)</v>
          </cell>
          <cell r="G53">
            <v>-14411.31626</v>
          </cell>
          <cell r="H53">
            <v>-986.87711000000002</v>
          </cell>
          <cell r="I53">
            <v>0</v>
          </cell>
          <cell r="J53">
            <v>-6257.7313899999999</v>
          </cell>
          <cell r="K53">
            <v>0</v>
          </cell>
          <cell r="L53">
            <v>133.34407000000004</v>
          </cell>
          <cell r="M53">
            <v>26558.474298532405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-28.273972310662</v>
          </cell>
          <cell r="U53">
            <v>0</v>
          </cell>
          <cell r="V53">
            <v>0</v>
          </cell>
          <cell r="W53">
            <v>-356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5">
          <cell r="F55" t="str">
            <v>Turn on Assets after Interest in Suspense</v>
          </cell>
          <cell r="G55">
            <v>194446.27158707936</v>
          </cell>
          <cell r="H55">
            <v>-41172.101945861177</v>
          </cell>
          <cell r="I55">
            <v>-2060.7575561240492</v>
          </cell>
          <cell r="J55">
            <v>137422.40683711573</v>
          </cell>
          <cell r="K55">
            <v>0</v>
          </cell>
          <cell r="L55">
            <v>15232.561480942346</v>
          </cell>
          <cell r="M55">
            <v>60221.399294418014</v>
          </cell>
          <cell r="N55">
            <v>116812.94098810255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31703.691314959455</v>
          </cell>
          <cell r="U55">
            <v>0</v>
          </cell>
          <cell r="V55">
            <v>1302</v>
          </cell>
          <cell r="W55">
            <v>15801</v>
          </cell>
          <cell r="X55">
            <v>0</v>
          </cell>
          <cell r="Y55">
            <v>0</v>
          </cell>
          <cell r="Z55">
            <v>10027.298000000001</v>
          </cell>
          <cell r="AA55">
            <v>0</v>
          </cell>
          <cell r="AB55">
            <v>0</v>
          </cell>
          <cell r="AC55">
            <v>0</v>
          </cell>
        </row>
        <row r="60">
          <cell r="F60" t="str">
            <v>Turn on Deposits and Current Accounts</v>
          </cell>
          <cell r="G60">
            <v>176343.23359910751</v>
          </cell>
          <cell r="H60">
            <v>-614.50484884549314</v>
          </cell>
          <cell r="I60">
            <v>357</v>
          </cell>
          <cell r="J60">
            <v>-4632.8114955834089</v>
          </cell>
          <cell r="K60">
            <v>0</v>
          </cell>
          <cell r="L60">
            <v>23479.417732087924</v>
          </cell>
          <cell r="M60">
            <v>49774.184587745942</v>
          </cell>
          <cell r="N60">
            <v>-60867.368671019198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-17833.285862178436</v>
          </cell>
          <cell r="U60">
            <v>0</v>
          </cell>
          <cell r="V60">
            <v>0</v>
          </cell>
          <cell r="W60">
            <v>2767</v>
          </cell>
          <cell r="X60">
            <v>0</v>
          </cell>
          <cell r="Y60">
            <v>4803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F61" t="str">
            <v>3000</v>
          </cell>
          <cell r="G61">
            <v>0</v>
          </cell>
          <cell r="H61">
            <v>0.29420919808767121</v>
          </cell>
          <cell r="I61">
            <v>0</v>
          </cell>
          <cell r="J61">
            <v>0</v>
          </cell>
          <cell r="K61">
            <v>0</v>
          </cell>
          <cell r="L61">
            <v>896.70445120547947</v>
          </cell>
          <cell r="M61">
            <v>2847.9366564024408</v>
          </cell>
          <cell r="N61">
            <v>264.02403898079996</v>
          </cell>
          <cell r="O61" t="str">
            <v>0</v>
          </cell>
          <cell r="P61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>
            <v>-2.7192124375460005</v>
          </cell>
          <cell r="U61" t="str">
            <v>0</v>
          </cell>
          <cell r="V61" t="str">
            <v>0</v>
          </cell>
          <cell r="W61">
            <v>0</v>
          </cell>
          <cell r="X61" t="str">
            <v>0</v>
          </cell>
          <cell r="Y61" t="str">
            <v>0</v>
          </cell>
          <cell r="Z61" t="str">
            <v>0</v>
          </cell>
        </row>
        <row r="62">
          <cell r="F62" t="str">
            <v>3005</v>
          </cell>
          <cell r="G62">
            <v>95355.133719412843</v>
          </cell>
          <cell r="H62">
            <v>-122.25058549476438</v>
          </cell>
          <cell r="I62">
            <v>83</v>
          </cell>
          <cell r="J62">
            <v>-4279.5537000000004</v>
          </cell>
          <cell r="K62">
            <v>0</v>
          </cell>
          <cell r="L62">
            <v>11484.346035498631</v>
          </cell>
          <cell r="M62">
            <v>16795.397226526853</v>
          </cell>
          <cell r="N62">
            <v>5025.7742900000003</v>
          </cell>
          <cell r="O62" t="str">
            <v>0</v>
          </cell>
          <cell r="P62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>
            <v>-2186.5063665909233</v>
          </cell>
          <cell r="U62" t="str">
            <v>0</v>
          </cell>
          <cell r="V62" t="str">
            <v>0</v>
          </cell>
          <cell r="W62">
            <v>1004</v>
          </cell>
          <cell r="X62" t="str">
            <v>0</v>
          </cell>
          <cell r="Y62">
            <v>4803</v>
          </cell>
          <cell r="Z62" t="str">
            <v>0</v>
          </cell>
        </row>
        <row r="63">
          <cell r="F63" t="str">
            <v>3010</v>
          </cell>
          <cell r="G63">
            <v>1021.8190722267615</v>
          </cell>
          <cell r="H63">
            <v>-2.1357998657534241E-3</v>
          </cell>
          <cell r="I63">
            <v>-31</v>
          </cell>
          <cell r="J63">
            <v>0</v>
          </cell>
          <cell r="K63">
            <v>0</v>
          </cell>
          <cell r="L63">
            <v>2883.1414383287674</v>
          </cell>
          <cell r="M63">
            <v>19531.172376309827</v>
          </cell>
          <cell r="N63">
            <v>0</v>
          </cell>
          <cell r="O63" t="str">
            <v>0</v>
          </cell>
          <cell r="P63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>
            <v>38</v>
          </cell>
          <cell r="X63" t="str">
            <v>0</v>
          </cell>
          <cell r="Y63" t="str">
            <v>0</v>
          </cell>
          <cell r="Z63" t="str">
            <v>0</v>
          </cell>
        </row>
        <row r="64">
          <cell r="F64" t="str">
            <v>3015</v>
          </cell>
          <cell r="G64">
            <v>11363.948419094522</v>
          </cell>
          <cell r="H64">
            <v>-0.97662492986301375</v>
          </cell>
          <cell r="I64">
            <v>126</v>
          </cell>
          <cell r="J64">
            <v>0</v>
          </cell>
          <cell r="K64">
            <v>0</v>
          </cell>
          <cell r="L64">
            <v>2826.9909197147949</v>
          </cell>
          <cell r="M64">
            <v>19.47521972657534</v>
          </cell>
          <cell r="N64">
            <v>0</v>
          </cell>
          <cell r="O64" t="str">
            <v>0</v>
          </cell>
          <cell r="P64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>
            <v>0</v>
          </cell>
          <cell r="U64" t="str">
            <v>0</v>
          </cell>
          <cell r="V64" t="str">
            <v>0</v>
          </cell>
          <cell r="W64">
            <v>18</v>
          </cell>
          <cell r="X64" t="str">
            <v>0</v>
          </cell>
          <cell r="Y64" t="str">
            <v>0</v>
          </cell>
          <cell r="Z64" t="str">
            <v>0</v>
          </cell>
        </row>
        <row r="65">
          <cell r="F65" t="str">
            <v>3020</v>
          </cell>
          <cell r="G65">
            <v>3165.1481096623302</v>
          </cell>
          <cell r="H65">
            <v>0</v>
          </cell>
          <cell r="I65">
            <v>0</v>
          </cell>
          <cell r="J65">
            <v>-153.5795320742219</v>
          </cell>
          <cell r="K65">
            <v>0</v>
          </cell>
          <cell r="L65">
            <v>52.450560000000003</v>
          </cell>
          <cell r="M65">
            <v>0</v>
          </cell>
          <cell r="N65">
            <v>0</v>
          </cell>
          <cell r="O65" t="str">
            <v>0</v>
          </cell>
          <cell r="P65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>
            <v>0</v>
          </cell>
          <cell r="X65" t="str">
            <v>0</v>
          </cell>
          <cell r="Y65" t="str">
            <v>0</v>
          </cell>
          <cell r="Z65" t="str">
            <v>0</v>
          </cell>
        </row>
        <row r="66">
          <cell r="F66" t="str">
            <v>3025</v>
          </cell>
          <cell r="G66">
            <v>23510.786194132612</v>
          </cell>
          <cell r="H66">
            <v>-3.6543819178082178E-3</v>
          </cell>
          <cell r="I66">
            <v>0</v>
          </cell>
          <cell r="J66">
            <v>0</v>
          </cell>
          <cell r="K66">
            <v>0</v>
          </cell>
          <cell r="L66">
            <v>78.702799999999996</v>
          </cell>
          <cell r="M66">
            <v>0</v>
          </cell>
          <cell r="N66">
            <v>0</v>
          </cell>
          <cell r="O66" t="str">
            <v>0</v>
          </cell>
          <cell r="P66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0</v>
          </cell>
          <cell r="V66" t="str">
            <v>0</v>
          </cell>
          <cell r="W66">
            <v>0</v>
          </cell>
          <cell r="X66" t="str">
            <v>0</v>
          </cell>
          <cell r="Y66" t="str">
            <v>0</v>
          </cell>
          <cell r="Z66" t="str">
            <v>0</v>
          </cell>
        </row>
        <row r="67">
          <cell r="F67" t="str">
            <v>3030</v>
          </cell>
          <cell r="G67">
            <v>10194.679378655763</v>
          </cell>
          <cell r="H67">
            <v>-6.4352110128986295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0</v>
          </cell>
          <cell r="P67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0</v>
          </cell>
          <cell r="V67" t="str">
            <v>0</v>
          </cell>
          <cell r="W67">
            <v>113</v>
          </cell>
          <cell r="X67" t="str">
            <v>0</v>
          </cell>
          <cell r="Y67" t="str">
            <v>0</v>
          </cell>
          <cell r="Z67" t="str">
            <v>0</v>
          </cell>
        </row>
        <row r="68">
          <cell r="F68" t="str">
            <v>3035</v>
          </cell>
          <cell r="G68">
            <v>13786.779414193896</v>
          </cell>
          <cell r="H68">
            <v>-17.418385248517808</v>
          </cell>
          <cell r="I68">
            <v>18</v>
          </cell>
          <cell r="J68">
            <v>-68.241852514887455</v>
          </cell>
          <cell r="K68">
            <v>0</v>
          </cell>
          <cell r="L68">
            <v>2792.1268752602746</v>
          </cell>
          <cell r="M68">
            <v>1619.6622698443844</v>
          </cell>
          <cell r="N68">
            <v>0</v>
          </cell>
          <cell r="O68" t="str">
            <v>0</v>
          </cell>
          <cell r="P68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0</v>
          </cell>
          <cell r="V68" t="str">
            <v>0</v>
          </cell>
          <cell r="W68">
            <v>1349</v>
          </cell>
          <cell r="X68" t="str">
            <v>0</v>
          </cell>
          <cell r="Y68" t="str">
            <v>0</v>
          </cell>
          <cell r="Z68" t="str">
            <v>0</v>
          </cell>
        </row>
        <row r="69">
          <cell r="F69" t="str">
            <v>3040</v>
          </cell>
          <cell r="G69">
            <v>11571.167163482729</v>
          </cell>
          <cell r="H69">
            <v>-129.28914026287669</v>
          </cell>
          <cell r="I69">
            <v>69</v>
          </cell>
          <cell r="J69">
            <v>-2.4174448799999979</v>
          </cell>
          <cell r="K69">
            <v>0</v>
          </cell>
          <cell r="L69">
            <v>2608.7987236833269</v>
          </cell>
          <cell r="M69">
            <v>7272.2365368300698</v>
          </cell>
          <cell r="N69">
            <v>0</v>
          </cell>
          <cell r="O69" t="str">
            <v>0</v>
          </cell>
          <cell r="P69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>
            <v>-12089.821581530345</v>
          </cell>
          <cell r="U69" t="str">
            <v>0</v>
          </cell>
          <cell r="V69" t="str">
            <v>0</v>
          </cell>
          <cell r="W69">
            <v>207</v>
          </cell>
          <cell r="X69" t="str">
            <v>0</v>
          </cell>
          <cell r="Y69" t="str">
            <v>0</v>
          </cell>
          <cell r="Z69" t="str">
            <v>0</v>
          </cell>
        </row>
        <row r="70">
          <cell r="F70" t="str">
            <v>3045</v>
          </cell>
          <cell r="G70">
            <v>6373.7721282460279</v>
          </cell>
          <cell r="H70">
            <v>-206.90399458465754</v>
          </cell>
          <cell r="I70">
            <v>72</v>
          </cell>
          <cell r="J70">
            <v>-411.05945000000003</v>
          </cell>
          <cell r="K70">
            <v>0</v>
          </cell>
          <cell r="L70">
            <v>867.0189083966502</v>
          </cell>
          <cell r="M70">
            <v>0</v>
          </cell>
          <cell r="N70">
            <v>0</v>
          </cell>
          <cell r="O70" t="str">
            <v>0</v>
          </cell>
          <cell r="P70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0</v>
          </cell>
          <cell r="V70" t="str">
            <v>0</v>
          </cell>
          <cell r="W70">
            <v>38</v>
          </cell>
          <cell r="X70" t="str">
            <v>0</v>
          </cell>
          <cell r="Y70" t="str">
            <v>0</v>
          </cell>
          <cell r="Z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368.88246061242882</v>
          </cell>
          <cell r="N71">
            <v>0</v>
          </cell>
          <cell r="O71" t="str">
            <v>0</v>
          </cell>
          <cell r="P71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0</v>
          </cell>
          <cell r="V71" t="str">
            <v>0</v>
          </cell>
          <cell r="W71">
            <v>0</v>
          </cell>
          <cell r="X71" t="str">
            <v>0</v>
          </cell>
          <cell r="Y71" t="str">
            <v>0</v>
          </cell>
          <cell r="Z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0</v>
          </cell>
          <cell r="P72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0</v>
          </cell>
          <cell r="V72" t="str">
            <v>0</v>
          </cell>
          <cell r="W72">
            <v>0</v>
          </cell>
          <cell r="X72" t="str">
            <v>0</v>
          </cell>
          <cell r="Y72" t="str">
            <v>0</v>
          </cell>
          <cell r="Z72" t="str">
            <v>0</v>
          </cell>
        </row>
        <row r="73">
          <cell r="F73" t="str">
            <v>3060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0</v>
          </cell>
          <cell r="P73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>
            <v>0</v>
          </cell>
          <cell r="X73" t="str">
            <v>0</v>
          </cell>
          <cell r="Y73" t="str">
            <v>0</v>
          </cell>
          <cell r="Z73" t="str">
            <v>0</v>
          </cell>
        </row>
        <row r="74">
          <cell r="F74" t="str">
            <v>3065</v>
          </cell>
          <cell r="G74">
            <v>0</v>
          </cell>
          <cell r="H74">
            <v>-131.51932632821917</v>
          </cell>
          <cell r="I74">
            <v>0</v>
          </cell>
          <cell r="J74">
            <v>282.04048388570129</v>
          </cell>
          <cell r="K74">
            <v>0</v>
          </cell>
          <cell r="L74">
            <v>-1010.86298</v>
          </cell>
          <cell r="M74">
            <v>1319.4218414933737</v>
          </cell>
          <cell r="N74">
            <v>-66157.167000000001</v>
          </cell>
          <cell r="O74" t="str">
            <v>0</v>
          </cell>
          <cell r="P74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>
            <v>-3554.238701619624</v>
          </cell>
          <cell r="U74" t="str">
            <v>0</v>
          </cell>
          <cell r="V74" t="str">
            <v>0</v>
          </cell>
          <cell r="W74">
            <v>0</v>
          </cell>
          <cell r="X74" t="str">
            <v>0</v>
          </cell>
          <cell r="Y74" t="str">
            <v>0</v>
          </cell>
          <cell r="Z74" t="str">
            <v>0</v>
          </cell>
        </row>
        <row r="75">
          <cell r="F75" t="str">
            <v>Turn on Other Liabilities</v>
          </cell>
          <cell r="G75">
            <v>-17090.653000785675</v>
          </cell>
          <cell r="H75">
            <v>4590.0324932921767</v>
          </cell>
          <cell r="I75">
            <v>378.48251265363285</v>
          </cell>
          <cell r="J75">
            <v>8486.524347934519</v>
          </cell>
          <cell r="K75">
            <v>0</v>
          </cell>
          <cell r="L75">
            <v>11252.274314191782</v>
          </cell>
          <cell r="M75">
            <v>7018.1055330732661</v>
          </cell>
          <cell r="N75">
            <v>-25483.991382037922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-1038.4219787718419</v>
          </cell>
          <cell r="U75">
            <v>0</v>
          </cell>
          <cell r="V75">
            <v>0</v>
          </cell>
          <cell r="W75">
            <v>5</v>
          </cell>
          <cell r="X75">
            <v>0</v>
          </cell>
          <cell r="Y75">
            <v>0</v>
          </cell>
          <cell r="Z75">
            <v>-7241</v>
          </cell>
          <cell r="AA75">
            <v>0</v>
          </cell>
          <cell r="AB75">
            <v>0</v>
          </cell>
          <cell r="AC75">
            <v>0</v>
          </cell>
        </row>
        <row r="76">
          <cell r="F76" t="str">
            <v>3100</v>
          </cell>
          <cell r="G76">
            <v>3909.5174251212679</v>
          </cell>
          <cell r="H76">
            <v>5334.4414932921773</v>
          </cell>
          <cell r="I76">
            <v>378.48251265363285</v>
          </cell>
          <cell r="J76">
            <v>1517.0335626689648</v>
          </cell>
          <cell r="K76">
            <v>0</v>
          </cell>
          <cell r="L76">
            <v>1552.1680516986303</v>
          </cell>
          <cell r="M76">
            <v>7018.1055330732661</v>
          </cell>
          <cell r="N76">
            <v>7933.6328399999984</v>
          </cell>
          <cell r="O76" t="str">
            <v>0</v>
          </cell>
          <cell r="P76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>
            <v>5</v>
          </cell>
          <cell r="X76" t="str">
            <v>0</v>
          </cell>
          <cell r="Y76" t="str">
            <v>0</v>
          </cell>
          <cell r="Z76" t="str">
            <v>0</v>
          </cell>
        </row>
        <row r="77">
          <cell r="F77" t="str">
            <v>3105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>
            <v>0</v>
          </cell>
          <cell r="O77" t="str">
            <v>0</v>
          </cell>
          <cell r="P77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>
            <v>0</v>
          </cell>
          <cell r="X77" t="str">
            <v>0</v>
          </cell>
          <cell r="Y77" t="str">
            <v>0</v>
          </cell>
          <cell r="Z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184.0488291506849</v>
          </cell>
          <cell r="M78" t="str">
            <v>0</v>
          </cell>
          <cell r="N78">
            <v>4898.2161999999998</v>
          </cell>
          <cell r="O78" t="str">
            <v>0</v>
          </cell>
          <cell r="P78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>
            <v>0</v>
          </cell>
          <cell r="X78" t="str">
            <v>0</v>
          </cell>
          <cell r="Y78" t="str">
            <v>0</v>
          </cell>
          <cell r="Z78" t="str">
            <v>0</v>
          </cell>
        </row>
        <row r="79">
          <cell r="F79" t="str">
            <v>3115</v>
          </cell>
          <cell r="G79">
            <v>0</v>
          </cell>
          <cell r="H79">
            <v>0</v>
          </cell>
          <cell r="I79">
            <v>0</v>
          </cell>
          <cell r="J79">
            <v>3913.503502932233</v>
          </cell>
          <cell r="K79">
            <v>0</v>
          </cell>
          <cell r="L79">
            <v>1440.4692429315069</v>
          </cell>
          <cell r="M79" t="str">
            <v>0</v>
          </cell>
          <cell r="N79">
            <v>-3715.3566599999999</v>
          </cell>
          <cell r="O79" t="str">
            <v>0</v>
          </cell>
          <cell r="P79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>
            <v>0</v>
          </cell>
          <cell r="X79" t="str">
            <v>0</v>
          </cell>
          <cell r="Y79" t="str">
            <v>0</v>
          </cell>
          <cell r="Z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>
            <v>0</v>
          </cell>
          <cell r="O80" t="str">
            <v>0</v>
          </cell>
          <cell r="P80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>
            <v>0</v>
          </cell>
          <cell r="X80" t="str">
            <v>0</v>
          </cell>
          <cell r="Y80" t="str">
            <v>0</v>
          </cell>
          <cell r="Z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>
            <v>0</v>
          </cell>
          <cell r="O81" t="str">
            <v>0</v>
          </cell>
          <cell r="P81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>
            <v>0</v>
          </cell>
          <cell r="X81" t="str">
            <v>0</v>
          </cell>
          <cell r="Y81" t="str">
            <v>0</v>
          </cell>
          <cell r="Z81" t="str">
            <v>0</v>
          </cell>
        </row>
        <row r="82">
          <cell r="F82" t="str">
            <v>3130</v>
          </cell>
          <cell r="G82">
            <v>0</v>
          </cell>
          <cell r="H82">
            <v>-741.23400000000004</v>
          </cell>
          <cell r="I82">
            <v>0</v>
          </cell>
          <cell r="J82">
            <v>3055.9872823333212</v>
          </cell>
          <cell r="K82">
            <v>0</v>
          </cell>
          <cell r="L82">
            <v>-10.245509589042005</v>
          </cell>
          <cell r="M82" t="str">
            <v>0</v>
          </cell>
          <cell r="N82">
            <v>-7244.6523360000001</v>
          </cell>
          <cell r="O82" t="str">
            <v>0</v>
          </cell>
          <cell r="P82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>
            <v>-106.7017098630659</v>
          </cell>
          <cell r="U82" t="str">
            <v>0</v>
          </cell>
          <cell r="V82" t="str">
            <v>0</v>
          </cell>
          <cell r="W82">
            <v>0</v>
          </cell>
          <cell r="X82" t="str">
            <v>0</v>
          </cell>
          <cell r="Y82" t="str">
            <v>0</v>
          </cell>
          <cell r="Z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0</v>
          </cell>
          <cell r="N83">
            <v>284.16895999999997</v>
          </cell>
          <cell r="O83" t="str">
            <v>0</v>
          </cell>
          <cell r="P83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>
            <v>0</v>
          </cell>
          <cell r="U83" t="str">
            <v>0</v>
          </cell>
          <cell r="V83" t="str">
            <v>0</v>
          </cell>
          <cell r="W83">
            <v>0</v>
          </cell>
          <cell r="X83" t="str">
            <v>0</v>
          </cell>
          <cell r="Y83" t="str">
            <v>0</v>
          </cell>
          <cell r="Z83" t="str">
            <v>0</v>
          </cell>
        </row>
        <row r="84">
          <cell r="F84" t="str">
            <v>3140</v>
          </cell>
          <cell r="G84">
            <v>156.65857409305755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775.93168000000003</v>
          </cell>
          <cell r="M84" t="str">
            <v>0</v>
          </cell>
          <cell r="N84">
            <v>-34420.83</v>
          </cell>
          <cell r="O84" t="str">
            <v>0</v>
          </cell>
          <cell r="P84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>
            <v>-140.38629539963202</v>
          </cell>
          <cell r="U84" t="str">
            <v>0</v>
          </cell>
          <cell r="V84" t="str">
            <v>0</v>
          </cell>
          <cell r="W84">
            <v>0</v>
          </cell>
          <cell r="X84" t="str">
            <v>0</v>
          </cell>
          <cell r="Y84" t="str">
            <v>0</v>
          </cell>
          <cell r="Z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-27</v>
          </cell>
          <cell r="M85" t="str">
            <v>0</v>
          </cell>
          <cell r="N85">
            <v>0</v>
          </cell>
          <cell r="O85" t="str">
            <v>0</v>
          </cell>
          <cell r="P85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>
            <v>-791.33397350914402</v>
          </cell>
          <cell r="U85" t="str">
            <v>0</v>
          </cell>
          <cell r="V85" t="str">
            <v>0</v>
          </cell>
          <cell r="W85">
            <v>0</v>
          </cell>
          <cell r="X85" t="str">
            <v>0</v>
          </cell>
          <cell r="Y85" t="str">
            <v>0</v>
          </cell>
          <cell r="Z85" t="str">
            <v>0</v>
          </cell>
        </row>
        <row r="86">
          <cell r="F86" t="str">
            <v>3150</v>
          </cell>
          <cell r="G86">
            <v>-367.82900000000001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10.13278</v>
          </cell>
          <cell r="M86" t="str">
            <v>0</v>
          </cell>
          <cell r="N86">
            <v>0</v>
          </cell>
          <cell r="O86" t="str">
            <v>0</v>
          </cell>
          <cell r="P86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>
            <v>0</v>
          </cell>
          <cell r="X86" t="str">
            <v>0</v>
          </cell>
          <cell r="Y86" t="str">
            <v>0</v>
          </cell>
          <cell r="Z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>
            <v>0</v>
          </cell>
          <cell r="O87" t="str">
            <v>0</v>
          </cell>
          <cell r="P87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>
            <v>0</v>
          </cell>
          <cell r="X87" t="str">
            <v>0</v>
          </cell>
          <cell r="Y87" t="str">
            <v>0</v>
          </cell>
          <cell r="Z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>
            <v>0</v>
          </cell>
          <cell r="O88" t="str">
            <v>0</v>
          </cell>
          <cell r="P88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>
            <v>0</v>
          </cell>
          <cell r="X88" t="str">
            <v>0</v>
          </cell>
          <cell r="Y88" t="str">
            <v>0</v>
          </cell>
          <cell r="Z88" t="str">
            <v>0</v>
          </cell>
        </row>
        <row r="89">
          <cell r="F89" t="str">
            <v>3165</v>
          </cell>
          <cell r="G89">
            <v>-20789</v>
          </cell>
          <cell r="H89">
            <v>-3.1749999999999998</v>
          </cell>
          <cell r="I89">
            <v>0</v>
          </cell>
          <cell r="J89">
            <v>0</v>
          </cell>
          <cell r="K89">
            <v>0</v>
          </cell>
          <cell r="L89">
            <v>7326.7692400000014</v>
          </cell>
          <cell r="M89" t="str">
            <v>0</v>
          </cell>
          <cell r="N89">
            <v>6780.8296139620788</v>
          </cell>
          <cell r="O89" t="str">
            <v>0</v>
          </cell>
          <cell r="P89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>
            <v>0</v>
          </cell>
          <cell r="X89" t="str">
            <v>0</v>
          </cell>
          <cell r="Y89" t="str">
            <v>0</v>
          </cell>
          <cell r="Z89">
            <v>-7241</v>
          </cell>
        </row>
        <row r="90">
          <cell r="F90" t="str">
            <v>Turn on Liabilities</v>
          </cell>
          <cell r="G90">
            <v>159252.58059832183</v>
          </cell>
          <cell r="H90">
            <v>3975.5276444466836</v>
          </cell>
          <cell r="I90">
            <v>735.48251265363285</v>
          </cell>
          <cell r="J90">
            <v>3853.7128523511101</v>
          </cell>
          <cell r="K90">
            <v>0</v>
          </cell>
          <cell r="L90">
            <v>34731.692046279706</v>
          </cell>
          <cell r="M90">
            <v>56792.290120819205</v>
          </cell>
          <cell r="N90">
            <v>-86351.360053057113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-18871.707840950279</v>
          </cell>
          <cell r="U90">
            <v>0</v>
          </cell>
          <cell r="V90">
            <v>0</v>
          </cell>
          <cell r="W90">
            <v>2772</v>
          </cell>
          <cell r="X90">
            <v>0</v>
          </cell>
          <cell r="Y90">
            <v>4803</v>
          </cell>
          <cell r="Z90">
            <v>-7241</v>
          </cell>
          <cell r="AA90">
            <v>0</v>
          </cell>
          <cell r="AB90">
            <v>0</v>
          </cell>
          <cell r="AC90">
            <v>0</v>
          </cell>
        </row>
        <row r="92">
          <cell r="F92" t="str">
            <v>3200</v>
          </cell>
          <cell r="G92">
            <v>7.0000000000000007E-2</v>
          </cell>
          <cell r="H92">
            <v>53</v>
          </cell>
          <cell r="I92">
            <v>-40</v>
          </cell>
          <cell r="J92">
            <v>-15274</v>
          </cell>
          <cell r="K92">
            <v>0</v>
          </cell>
          <cell r="L92">
            <v>773</v>
          </cell>
          <cell r="M92">
            <v>376.58412999998683</v>
          </cell>
          <cell r="N92">
            <v>0</v>
          </cell>
          <cell r="O92" t="str">
            <v>0</v>
          </cell>
          <cell r="P92">
            <v>0</v>
          </cell>
          <cell r="Q92" t="str">
            <v>0</v>
          </cell>
          <cell r="R92">
            <v>-12451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>
            <v>189</v>
          </cell>
          <cell r="X92" t="str">
            <v>0</v>
          </cell>
          <cell r="Y92" t="str">
            <v>0</v>
          </cell>
          <cell r="Z92" t="str">
            <v>0</v>
          </cell>
        </row>
        <row r="93">
          <cell r="F93" t="str">
            <v>3205</v>
          </cell>
          <cell r="G93">
            <v>-14181.865202625362</v>
          </cell>
          <cell r="H93">
            <v>8992.0502433852744</v>
          </cell>
          <cell r="I93">
            <v>-55.69403535748139</v>
          </cell>
          <cell r="J93">
            <v>-11806.423247697385</v>
          </cell>
          <cell r="K93">
            <v>0</v>
          </cell>
          <cell r="L93">
            <v>0</v>
          </cell>
          <cell r="M93">
            <v>-5696.1936186706125</v>
          </cell>
          <cell r="N93">
            <v>1000.3243499999999</v>
          </cell>
          <cell r="O93" t="str">
            <v>0</v>
          </cell>
          <cell r="P93">
            <v>0</v>
          </cell>
          <cell r="Q93" t="str">
            <v>0</v>
          </cell>
          <cell r="R93">
            <v>22717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>
            <v>-1454</v>
          </cell>
          <cell r="X93" t="str">
            <v>0</v>
          </cell>
          <cell r="Y93" t="str">
            <v>0</v>
          </cell>
          <cell r="Z93" t="str">
            <v>0</v>
          </cell>
        </row>
        <row r="94">
          <cell r="F94" t="str">
            <v>3210</v>
          </cell>
          <cell r="G94">
            <v>23722.297553796627</v>
          </cell>
          <cell r="H94">
            <v>7878.4566642887339</v>
          </cell>
          <cell r="I94">
            <v>-333.54468429736988</v>
          </cell>
          <cell r="J94">
            <v>6022.2760725865946</v>
          </cell>
          <cell r="K94">
            <v>1144</v>
          </cell>
          <cell r="L94">
            <v>6812.0863277808212</v>
          </cell>
          <cell r="M94" t="str">
            <v>0</v>
          </cell>
          <cell r="N94">
            <v>43700.043929999985</v>
          </cell>
          <cell r="O94" t="str">
            <v>0</v>
          </cell>
          <cell r="P94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>
            <v>0</v>
          </cell>
          <cell r="X94" t="str">
            <v>0</v>
          </cell>
          <cell r="Y94" t="str">
            <v>0</v>
          </cell>
          <cell r="Z94" t="str">
            <v>0</v>
          </cell>
        </row>
        <row r="96">
          <cell r="F96" t="str">
            <v>Gross Interest Income</v>
          </cell>
          <cell r="G96">
            <v>363239.35453657247</v>
          </cell>
          <cell r="H96">
            <v>-20273.06739374049</v>
          </cell>
          <cell r="I96">
            <v>-1754.5137631252674</v>
          </cell>
          <cell r="J96">
            <v>120217.97251435605</v>
          </cell>
          <cell r="K96">
            <v>1144</v>
          </cell>
          <cell r="L96">
            <v>57549.33985500288</v>
          </cell>
          <cell r="M96">
            <v>111694.0799265666</v>
          </cell>
          <cell r="N96">
            <v>75161.949215045432</v>
          </cell>
          <cell r="O96">
            <v>0</v>
          </cell>
          <cell r="P96">
            <v>0</v>
          </cell>
          <cell r="Q96">
            <v>0</v>
          </cell>
          <cell r="R96">
            <v>10266</v>
          </cell>
          <cell r="S96">
            <v>0</v>
          </cell>
          <cell r="T96">
            <v>12831.983474009176</v>
          </cell>
          <cell r="U96">
            <v>0</v>
          </cell>
          <cell r="V96">
            <v>1302</v>
          </cell>
          <cell r="W96">
            <v>17308</v>
          </cell>
          <cell r="X96">
            <v>0</v>
          </cell>
          <cell r="Y96">
            <v>4803</v>
          </cell>
          <cell r="Z96">
            <v>2786.2980000000007</v>
          </cell>
          <cell r="AA96">
            <v>0</v>
          </cell>
          <cell r="AB96">
            <v>0</v>
          </cell>
          <cell r="AC96">
            <v>0</v>
          </cell>
        </row>
        <row r="98">
          <cell r="F98" t="str">
            <v>Charge for Bad and Doubtful Debts</v>
          </cell>
          <cell r="G98">
            <v>-98773.711290000007</v>
          </cell>
          <cell r="H98">
            <v>-244.95878999999999</v>
          </cell>
          <cell r="I98">
            <v>14.009069999999999</v>
          </cell>
          <cell r="J98">
            <v>-18286.723290000005</v>
          </cell>
          <cell r="K98">
            <v>-3</v>
          </cell>
          <cell r="L98">
            <v>-14146.051679999997</v>
          </cell>
          <cell r="M98">
            <v>-4154.1388555445501</v>
          </cell>
          <cell r="N98">
            <v>2845.2867290399981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-134.21703739925991</v>
          </cell>
          <cell r="U98">
            <v>0</v>
          </cell>
          <cell r="V98">
            <v>0</v>
          </cell>
          <cell r="W98">
            <v>-4567</v>
          </cell>
          <cell r="X98">
            <v>0</v>
          </cell>
          <cell r="Y98">
            <v>0</v>
          </cell>
          <cell r="Z98">
            <v>-269</v>
          </cell>
          <cell r="AA98">
            <v>0</v>
          </cell>
          <cell r="AB98">
            <v>0</v>
          </cell>
          <cell r="AC98">
            <v>0</v>
          </cell>
        </row>
        <row r="99">
          <cell r="F99" t="str">
            <v>Specific Charge</v>
          </cell>
          <cell r="G99">
            <v>-8252.6523599999982</v>
          </cell>
          <cell r="H99">
            <v>51.584779999999995</v>
          </cell>
          <cell r="I99">
            <v>0</v>
          </cell>
          <cell r="J99">
            <v>11141.884719999998</v>
          </cell>
          <cell r="K99">
            <v>0</v>
          </cell>
          <cell r="L99">
            <v>-20421.142099999997</v>
          </cell>
          <cell r="M99">
            <v>-12530.160600000003</v>
          </cell>
          <cell r="N99">
            <v>1552.0521799999999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14.966768760000001</v>
          </cell>
          <cell r="U99">
            <v>0</v>
          </cell>
          <cell r="V99">
            <v>0</v>
          </cell>
          <cell r="W99">
            <v>-2932</v>
          </cell>
          <cell r="X99">
            <v>0</v>
          </cell>
          <cell r="Y99">
            <v>0</v>
          </cell>
          <cell r="Z99">
            <v>-269</v>
          </cell>
          <cell r="AA99">
            <v>0</v>
          </cell>
          <cell r="AB99">
            <v>0</v>
          </cell>
          <cell r="AC99">
            <v>0</v>
          </cell>
        </row>
        <row r="100">
          <cell r="F100" t="str">
            <v>Write-Offs</v>
          </cell>
          <cell r="G100">
            <v>-33886.181790000002</v>
          </cell>
          <cell r="H100">
            <v>-143.77383</v>
          </cell>
          <cell r="I100">
            <v>0</v>
          </cell>
          <cell r="J100">
            <v>-29665.875970000005</v>
          </cell>
          <cell r="K100">
            <v>-3</v>
          </cell>
          <cell r="L100">
            <v>6731.8414200000007</v>
          </cell>
          <cell r="M100">
            <v>-3321.1606900000002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529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</row>
        <row r="101">
          <cell r="F101" t="str">
            <v>General Charge</v>
          </cell>
          <cell r="G101">
            <v>-56634.877140000011</v>
          </cell>
          <cell r="H101">
            <v>-152.76973999999998</v>
          </cell>
          <cell r="I101">
            <v>14.009069999999999</v>
          </cell>
          <cell r="J101">
            <v>237.26796000000104</v>
          </cell>
          <cell r="K101">
            <v>0</v>
          </cell>
          <cell r="L101">
            <v>-456.75099999999998</v>
          </cell>
          <cell r="M101">
            <v>11697.182434455453</v>
          </cell>
          <cell r="N101">
            <v>1293.2345490399985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-149.18380615925992</v>
          </cell>
          <cell r="U101">
            <v>0</v>
          </cell>
          <cell r="V101">
            <v>0</v>
          </cell>
          <cell r="W101">
            <v>-2164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</row>
        <row r="103">
          <cell r="F103" t="str">
            <v>Net Interest Income</v>
          </cell>
          <cell r="G103">
            <v>264465.64324657246</v>
          </cell>
          <cell r="H103">
            <v>-20518.026183740491</v>
          </cell>
          <cell r="I103">
            <v>-1740.5046931252673</v>
          </cell>
          <cell r="J103">
            <v>101931.24922435604</v>
          </cell>
          <cell r="K103">
            <v>1141</v>
          </cell>
          <cell r="L103">
            <v>43403.288175002883</v>
          </cell>
          <cell r="M103">
            <v>107539.94107102205</v>
          </cell>
          <cell r="N103">
            <v>78007.235944085434</v>
          </cell>
          <cell r="O103">
            <v>0</v>
          </cell>
          <cell r="P103">
            <v>0</v>
          </cell>
          <cell r="Q103">
            <v>0</v>
          </cell>
          <cell r="R103">
            <v>10266</v>
          </cell>
          <cell r="S103">
            <v>0</v>
          </cell>
          <cell r="T103">
            <v>12697.766436609916</v>
          </cell>
          <cell r="U103">
            <v>0</v>
          </cell>
          <cell r="V103">
            <v>1302</v>
          </cell>
          <cell r="W103">
            <v>12741</v>
          </cell>
          <cell r="X103">
            <v>0</v>
          </cell>
          <cell r="Y103">
            <v>4803</v>
          </cell>
          <cell r="Z103">
            <v>2517.2980000000007</v>
          </cell>
          <cell r="AA103">
            <v>0</v>
          </cell>
          <cell r="AB103">
            <v>0</v>
          </cell>
          <cell r="AC103">
            <v>0</v>
          </cell>
        </row>
        <row r="106">
          <cell r="F106" t="str">
            <v>4500</v>
          </cell>
          <cell r="G106">
            <v>13865</v>
          </cell>
          <cell r="H106">
            <v>175.85185999999999</v>
          </cell>
          <cell r="I106">
            <v>0</v>
          </cell>
          <cell r="J106">
            <v>0</v>
          </cell>
          <cell r="K106">
            <v>0</v>
          </cell>
          <cell r="L106">
            <v>7188.2261099999996</v>
          </cell>
          <cell r="M106">
            <v>29174.275918291241</v>
          </cell>
          <cell r="N106">
            <v>14977.121543986321</v>
          </cell>
          <cell r="O106" t="str">
            <v>0</v>
          </cell>
          <cell r="P106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>
            <v>1335.3751196592827</v>
          </cell>
          <cell r="U106" t="str">
            <v>0</v>
          </cell>
          <cell r="V106" t="str">
            <v>0</v>
          </cell>
          <cell r="W106">
            <v>321</v>
          </cell>
          <cell r="X106" t="str">
            <v>0</v>
          </cell>
          <cell r="Y106" t="str">
            <v>0</v>
          </cell>
          <cell r="Z106" t="str">
            <v>0</v>
          </cell>
        </row>
        <row r="107">
          <cell r="F107" t="str">
            <v>4505</v>
          </cell>
          <cell r="G107">
            <v>214134.61315000005</v>
          </cell>
          <cell r="H107">
            <v>31153.776760000001</v>
          </cell>
          <cell r="I107">
            <v>-0.34236</v>
          </cell>
          <cell r="J107">
            <v>10768.986440000001</v>
          </cell>
          <cell r="K107">
            <v>0</v>
          </cell>
          <cell r="L107">
            <v>22034.86563</v>
          </cell>
          <cell r="M107">
            <v>59584.091333342069</v>
          </cell>
          <cell r="N107">
            <v>-1005.16529</v>
          </cell>
          <cell r="O107" t="str">
            <v>0</v>
          </cell>
          <cell r="P107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>
            <v>131</v>
          </cell>
          <cell r="W107">
            <v>447</v>
          </cell>
          <cell r="X107" t="str">
            <v>0</v>
          </cell>
          <cell r="Y107" t="str">
            <v>0</v>
          </cell>
          <cell r="Z107">
            <v>1081</v>
          </cell>
        </row>
        <row r="108">
          <cell r="F108" t="str">
            <v>4510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0</v>
          </cell>
          <cell r="P108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>
            <v>0</v>
          </cell>
          <cell r="X108" t="str">
            <v>0</v>
          </cell>
          <cell r="Y108" t="str">
            <v>0</v>
          </cell>
          <cell r="Z108" t="str">
            <v>0</v>
          </cell>
        </row>
        <row r="109">
          <cell r="F109" t="str">
            <v>4515</v>
          </cell>
          <cell r="G109">
            <v>49525.967420000008</v>
          </cell>
          <cell r="H109">
            <v>370.36185999999998</v>
          </cell>
          <cell r="I109">
            <v>306.93705999999997</v>
          </cell>
          <cell r="J109">
            <v>37125.070299999999</v>
          </cell>
          <cell r="K109">
            <v>0</v>
          </cell>
          <cell r="L109">
            <v>423.59254999999996</v>
          </cell>
          <cell r="M109">
            <v>14233.555179999998</v>
          </cell>
          <cell r="N109">
            <v>39.754880780799546</v>
          </cell>
          <cell r="O109" t="str">
            <v>0</v>
          </cell>
          <cell r="P109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>
            <v>22167.027389087547</v>
          </cell>
          <cell r="U109" t="str">
            <v>0</v>
          </cell>
          <cell r="V109" t="str">
            <v>0</v>
          </cell>
          <cell r="W109">
            <v>2656</v>
          </cell>
          <cell r="X109" t="str">
            <v>0</v>
          </cell>
          <cell r="Y109" t="str">
            <v>0</v>
          </cell>
          <cell r="Z109" t="str">
            <v>0</v>
          </cell>
        </row>
        <row r="110">
          <cell r="F110" t="str">
            <v>4520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-58.533027667199917</v>
          </cell>
          <cell r="O110" t="str">
            <v>0</v>
          </cell>
          <cell r="P110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>
            <v>0</v>
          </cell>
          <cell r="X110" t="str">
            <v>0</v>
          </cell>
          <cell r="Y110" t="str">
            <v>0</v>
          </cell>
          <cell r="Z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102</v>
          </cell>
          <cell r="L111">
            <v>0</v>
          </cell>
          <cell r="M111">
            <v>-388.35615999999999</v>
          </cell>
          <cell r="N111">
            <v>564.14909237760014</v>
          </cell>
          <cell r="O111" t="str">
            <v>0</v>
          </cell>
          <cell r="P111">
            <v>0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0</v>
          </cell>
          <cell r="V111" t="str">
            <v>0</v>
          </cell>
          <cell r="W111">
            <v>0</v>
          </cell>
          <cell r="X111" t="str">
            <v>0</v>
          </cell>
          <cell r="Y111" t="str">
            <v>0</v>
          </cell>
          <cell r="Z111" t="str">
            <v>0</v>
          </cell>
        </row>
        <row r="112">
          <cell r="F112" t="str">
            <v>4530</v>
          </cell>
          <cell r="G112">
            <v>25.939619999999994</v>
          </cell>
          <cell r="H112">
            <v>778.6126999999999</v>
          </cell>
          <cell r="I112">
            <v>35</v>
          </cell>
          <cell r="J112">
            <v>-1081.03433</v>
          </cell>
          <cell r="K112">
            <v>0</v>
          </cell>
          <cell r="L112">
            <v>10.106170000000001</v>
          </cell>
          <cell r="M112">
            <v>0</v>
          </cell>
          <cell r="N112">
            <v>-33221.362119931997</v>
          </cell>
          <cell r="O112" t="str">
            <v>0</v>
          </cell>
          <cell r="P112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>
            <v>1.5960905137111518</v>
          </cell>
          <cell r="U112" t="str">
            <v>0</v>
          </cell>
          <cell r="V112" t="str">
            <v>0</v>
          </cell>
          <cell r="W112">
            <v>0</v>
          </cell>
          <cell r="X112" t="str">
            <v>0</v>
          </cell>
          <cell r="Y112" t="str">
            <v>0</v>
          </cell>
          <cell r="Z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1771</v>
          </cell>
          <cell r="K113">
            <v>0</v>
          </cell>
          <cell r="L113">
            <v>0</v>
          </cell>
          <cell r="M113">
            <v>0</v>
          </cell>
          <cell r="N113">
            <v>4644.5563048639997</v>
          </cell>
          <cell r="O113" t="str">
            <v>0</v>
          </cell>
          <cell r="P113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0</v>
          </cell>
          <cell r="V113" t="str">
            <v>0</v>
          </cell>
          <cell r="W113">
            <v>0</v>
          </cell>
          <cell r="X113" t="str">
            <v>0</v>
          </cell>
          <cell r="Y113" t="str">
            <v>0</v>
          </cell>
          <cell r="Z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0</v>
          </cell>
          <cell r="P114">
            <v>5431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0</v>
          </cell>
          <cell r="V114" t="str">
            <v>0</v>
          </cell>
          <cell r="W114">
            <v>0</v>
          </cell>
          <cell r="X114" t="str">
            <v>0</v>
          </cell>
          <cell r="Y114" t="str">
            <v>0</v>
          </cell>
          <cell r="Z114" t="str">
            <v>0</v>
          </cell>
        </row>
        <row r="115">
          <cell r="F115" t="str">
            <v>4545</v>
          </cell>
          <cell r="G115">
            <v>1509.0711200000001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0</v>
          </cell>
          <cell r="P115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0</v>
          </cell>
          <cell r="V115" t="str">
            <v>0</v>
          </cell>
          <cell r="W115">
            <v>0</v>
          </cell>
          <cell r="X115" t="str">
            <v>0</v>
          </cell>
          <cell r="Y115" t="str">
            <v>0</v>
          </cell>
          <cell r="Z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0</v>
          </cell>
          <cell r="P116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0</v>
          </cell>
          <cell r="V116" t="str">
            <v>0</v>
          </cell>
          <cell r="W116">
            <v>0</v>
          </cell>
          <cell r="X116" t="str">
            <v>0</v>
          </cell>
          <cell r="Y116" t="str">
            <v>0</v>
          </cell>
          <cell r="Z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759</v>
          </cell>
          <cell r="K117">
            <v>0</v>
          </cell>
          <cell r="L117">
            <v>0</v>
          </cell>
          <cell r="M117">
            <v>0</v>
          </cell>
          <cell r="N117">
            <v>811.18508214285714</v>
          </cell>
          <cell r="O117" t="str">
            <v>0</v>
          </cell>
          <cell r="P117">
            <v>-2062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0</v>
          </cell>
          <cell r="V117" t="str">
            <v>0</v>
          </cell>
          <cell r="W117">
            <v>0</v>
          </cell>
          <cell r="X117" t="str">
            <v>0</v>
          </cell>
          <cell r="Y117" t="str">
            <v>0</v>
          </cell>
          <cell r="Z117" t="str">
            <v>0</v>
          </cell>
        </row>
        <row r="118">
          <cell r="F118" t="str">
            <v>Other Income</v>
          </cell>
          <cell r="G118">
            <v>17467.207490000001</v>
          </cell>
          <cell r="H118">
            <v>25275.905680000003</v>
          </cell>
          <cell r="I118">
            <v>2057.7375700000002</v>
          </cell>
          <cell r="J118">
            <v>514.12012000000004</v>
          </cell>
          <cell r="K118">
            <v>9340</v>
          </cell>
          <cell r="L118">
            <v>5190.8835900000004</v>
          </cell>
          <cell r="M118">
            <v>24839.508610579283</v>
          </cell>
          <cell r="N118">
            <v>-18599.916569915782</v>
          </cell>
          <cell r="O118">
            <v>0</v>
          </cell>
          <cell r="P118">
            <v>138939</v>
          </cell>
          <cell r="Q118">
            <v>0</v>
          </cell>
          <cell r="R118">
            <v>20126</v>
          </cell>
          <cell r="S118">
            <v>0</v>
          </cell>
          <cell r="T118">
            <v>-1937.1413972224198</v>
          </cell>
          <cell r="U118">
            <v>0</v>
          </cell>
          <cell r="V118">
            <v>8355</v>
          </cell>
          <cell r="W118">
            <v>4809</v>
          </cell>
          <cell r="X118">
            <v>40600</v>
          </cell>
          <cell r="Y118">
            <v>39329</v>
          </cell>
          <cell r="Z118">
            <v>-1010.853</v>
          </cell>
          <cell r="AA118">
            <v>0</v>
          </cell>
          <cell r="AB118">
            <v>0</v>
          </cell>
          <cell r="AC118">
            <v>0</v>
          </cell>
        </row>
        <row r="119">
          <cell r="F119" t="str">
            <v>4600</v>
          </cell>
          <cell r="G119">
            <v>774.47744999999998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235.25</v>
          </cell>
          <cell r="M119">
            <v>0</v>
          </cell>
          <cell r="N119">
            <v>-541.55700000000002</v>
          </cell>
          <cell r="O119" t="str">
            <v>0</v>
          </cell>
          <cell r="P119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0</v>
          </cell>
          <cell r="V119" t="str">
            <v>0</v>
          </cell>
          <cell r="W119">
            <v>2138</v>
          </cell>
          <cell r="X119">
            <v>13400</v>
          </cell>
          <cell r="Y119" t="str">
            <v>0</v>
          </cell>
          <cell r="Z119">
            <v>552.14700000000005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0</v>
          </cell>
          <cell r="P120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0</v>
          </cell>
          <cell r="V120" t="str">
            <v>0</v>
          </cell>
          <cell r="W120">
            <v>1821</v>
          </cell>
          <cell r="X120">
            <v>3000</v>
          </cell>
          <cell r="Y120">
            <v>37587</v>
          </cell>
          <cell r="Z120" t="str">
            <v>0</v>
          </cell>
        </row>
        <row r="121">
          <cell r="F121" t="str">
            <v>4610</v>
          </cell>
          <cell r="G121">
            <v>10100.455</v>
          </cell>
          <cell r="H121">
            <v>2739</v>
          </cell>
          <cell r="I121">
            <v>0</v>
          </cell>
          <cell r="J121">
            <v>0</v>
          </cell>
          <cell r="K121">
            <v>9280</v>
          </cell>
          <cell r="L121">
            <v>2311.5454</v>
          </cell>
          <cell r="M121">
            <v>0</v>
          </cell>
          <cell r="N121">
            <v>0</v>
          </cell>
          <cell r="O121" t="str">
            <v>0</v>
          </cell>
          <cell r="P121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>
            <v>0</v>
          </cell>
          <cell r="X121" t="str">
            <v>0</v>
          </cell>
          <cell r="Y121" t="str">
            <v>0</v>
          </cell>
          <cell r="Z121" t="str">
            <v>0</v>
          </cell>
        </row>
        <row r="122">
          <cell r="F122" t="str">
            <v>4615</v>
          </cell>
          <cell r="G122">
            <v>4151.4456600000003</v>
          </cell>
          <cell r="H122">
            <v>15319.15308</v>
          </cell>
          <cell r="I122">
            <v>543.95389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2184.9141557295998</v>
          </cell>
          <cell r="O122" t="str">
            <v>0</v>
          </cell>
          <cell r="P122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>
            <v>0</v>
          </cell>
          <cell r="X122" t="str">
            <v>0</v>
          </cell>
          <cell r="Y122" t="str">
            <v>0</v>
          </cell>
          <cell r="Z122">
            <v>-625</v>
          </cell>
        </row>
        <row r="123">
          <cell r="F123" t="str">
            <v>4620</v>
          </cell>
          <cell r="G123">
            <v>1799.893</v>
          </cell>
          <cell r="H123">
            <v>2130.3980000000001</v>
          </cell>
          <cell r="I123">
            <v>0</v>
          </cell>
          <cell r="J123">
            <v>0</v>
          </cell>
          <cell r="K123">
            <v>0</v>
          </cell>
          <cell r="L123">
            <v>152.29</v>
          </cell>
          <cell r="M123">
            <v>0</v>
          </cell>
          <cell r="N123">
            <v>-10034</v>
          </cell>
          <cell r="O123" t="str">
            <v>0</v>
          </cell>
          <cell r="P123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>
            <v>0</v>
          </cell>
          <cell r="X123" t="str">
            <v>0</v>
          </cell>
          <cell r="Y123" t="str">
            <v>0</v>
          </cell>
          <cell r="Z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0</v>
          </cell>
          <cell r="P124">
            <v>-6305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>
            <v>0</v>
          </cell>
          <cell r="X124" t="str">
            <v>0</v>
          </cell>
          <cell r="Y124" t="str">
            <v>0</v>
          </cell>
          <cell r="Z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59.752315547999729</v>
          </cell>
          <cell r="O125" t="str">
            <v>0</v>
          </cell>
          <cell r="P125">
            <v>2548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>
            <v>537</v>
          </cell>
          <cell r="X125" t="str">
            <v>0</v>
          </cell>
          <cell r="Y125" t="str">
            <v>0</v>
          </cell>
          <cell r="Z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33</v>
          </cell>
          <cell r="L126">
            <v>0</v>
          </cell>
          <cell r="M126">
            <v>0</v>
          </cell>
          <cell r="N126">
            <v>25.24727957759956</v>
          </cell>
          <cell r="O126" t="str">
            <v>0</v>
          </cell>
          <cell r="P126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>
            <v>0</v>
          </cell>
          <cell r="U126" t="str">
            <v>0</v>
          </cell>
          <cell r="V126">
            <v>6871</v>
          </cell>
          <cell r="W126">
            <v>301</v>
          </cell>
          <cell r="X126" t="str">
            <v>0</v>
          </cell>
          <cell r="Y126" t="str">
            <v>0</v>
          </cell>
          <cell r="Z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1518.19</v>
          </cell>
          <cell r="M127">
            <v>17456.712050000002</v>
          </cell>
          <cell r="N127">
            <v>0</v>
          </cell>
          <cell r="O127" t="str">
            <v>0</v>
          </cell>
          <cell r="P127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>
            <v>0</v>
          </cell>
          <cell r="X127" t="str">
            <v>0</v>
          </cell>
          <cell r="Y127" t="str">
            <v>0</v>
          </cell>
          <cell r="Z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0</v>
          </cell>
          <cell r="P128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>
            <v>0</v>
          </cell>
          <cell r="X128" t="str">
            <v>0</v>
          </cell>
          <cell r="Y128" t="str">
            <v>0</v>
          </cell>
          <cell r="Z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0</v>
          </cell>
          <cell r="P129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>
            <v>1105.3785643233991</v>
          </cell>
          <cell r="U129" t="str">
            <v>0</v>
          </cell>
          <cell r="V129" t="str">
            <v>0</v>
          </cell>
          <cell r="W129">
            <v>0</v>
          </cell>
          <cell r="X129" t="str">
            <v>0</v>
          </cell>
          <cell r="Y129" t="str">
            <v>0</v>
          </cell>
          <cell r="Z129" t="str">
            <v>0</v>
          </cell>
        </row>
        <row r="130">
          <cell r="F130" t="str">
            <v>4655</v>
          </cell>
          <cell r="G130">
            <v>0</v>
          </cell>
          <cell r="H130">
            <v>138.20381000000003</v>
          </cell>
          <cell r="I130">
            <v>320.20120000000003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9</v>
          </cell>
          <cell r="O130" t="str">
            <v>0</v>
          </cell>
          <cell r="P130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>
            <v>160.24420419040001</v>
          </cell>
          <cell r="U130" t="str">
            <v>0</v>
          </cell>
          <cell r="V130" t="str">
            <v>0</v>
          </cell>
          <cell r="W130">
            <v>0</v>
          </cell>
          <cell r="X130" t="str">
            <v>0</v>
          </cell>
          <cell r="Y130" t="str">
            <v>0</v>
          </cell>
          <cell r="Z130" t="str">
            <v>0</v>
          </cell>
        </row>
        <row r="131">
          <cell r="F131" t="str">
            <v>4660</v>
          </cell>
          <cell r="G131">
            <v>0</v>
          </cell>
          <cell r="H131">
            <v>3484.55942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0</v>
          </cell>
          <cell r="P131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>
            <v>0</v>
          </cell>
          <cell r="X131" t="str">
            <v>0</v>
          </cell>
          <cell r="Y131" t="str">
            <v>0</v>
          </cell>
          <cell r="Z131" t="str">
            <v>0</v>
          </cell>
        </row>
        <row r="132">
          <cell r="F132" t="str">
            <v>4665</v>
          </cell>
          <cell r="G132">
            <v>217.49799999999999</v>
          </cell>
          <cell r="H132">
            <v>-42.406999999999996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-17019.077202342422</v>
          </cell>
          <cell r="O132" t="str">
            <v>0</v>
          </cell>
          <cell r="P132">
            <v>141034</v>
          </cell>
          <cell r="Q132" t="str">
            <v>0</v>
          </cell>
          <cell r="R132">
            <v>42843</v>
          </cell>
          <cell r="S132" t="str">
            <v>0</v>
          </cell>
          <cell r="T132">
            <v>-2817.4544324097128</v>
          </cell>
          <cell r="U132" t="str">
            <v>0</v>
          </cell>
          <cell r="V132" t="str">
            <v>0</v>
          </cell>
          <cell r="W132">
            <v>0</v>
          </cell>
          <cell r="X132" t="str">
            <v>0</v>
          </cell>
          <cell r="Y132" t="str">
            <v>0</v>
          </cell>
          <cell r="Z132">
            <v>-938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1559</v>
          </cell>
          <cell r="O133" t="str">
            <v>0</v>
          </cell>
          <cell r="P133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>
            <v>0</v>
          </cell>
          <cell r="X133" t="str">
            <v>0</v>
          </cell>
          <cell r="Y133" t="str">
            <v>0</v>
          </cell>
          <cell r="Z133" t="str">
            <v>0</v>
          </cell>
        </row>
        <row r="134">
          <cell r="F134" t="str">
            <v>4675</v>
          </cell>
          <cell r="G134">
            <v>423.43838000000005</v>
          </cell>
          <cell r="H134">
            <v>1506.9983699999998</v>
          </cell>
          <cell r="I134">
            <v>1193.58248</v>
          </cell>
          <cell r="J134">
            <v>514.12012000000004</v>
          </cell>
          <cell r="K134">
            <v>27</v>
          </cell>
          <cell r="L134">
            <v>973.60819000000026</v>
          </cell>
          <cell r="M134">
            <v>7382.7965605792815</v>
          </cell>
          <cell r="N134">
            <v>5156.803881571439</v>
          </cell>
          <cell r="O134" t="str">
            <v>0</v>
          </cell>
          <cell r="P134">
            <v>1662</v>
          </cell>
          <cell r="Q134" t="str">
            <v>0</v>
          </cell>
          <cell r="R134">
            <v>-22717</v>
          </cell>
          <cell r="S134" t="str">
            <v>0</v>
          </cell>
          <cell r="T134">
            <v>-385.30973332650609</v>
          </cell>
          <cell r="U134" t="str">
            <v>0</v>
          </cell>
          <cell r="V134">
            <v>1484</v>
          </cell>
          <cell r="W134">
            <v>12</v>
          </cell>
          <cell r="X134">
            <v>24200</v>
          </cell>
          <cell r="Y134">
            <v>1742</v>
          </cell>
          <cell r="Z134" t="str">
            <v>0</v>
          </cell>
        </row>
        <row r="135">
          <cell r="F135" t="str">
            <v>Other Operating Income</v>
          </cell>
          <cell r="G135">
            <v>296527.79880000005</v>
          </cell>
          <cell r="H135">
            <v>57754.508860000002</v>
          </cell>
          <cell r="I135">
            <v>2399.3322700000003</v>
          </cell>
          <cell r="J135">
            <v>49857.142529999997</v>
          </cell>
          <cell r="K135">
            <v>9442</v>
          </cell>
          <cell r="L135">
            <v>34847.674050000001</v>
          </cell>
          <cell r="M135">
            <v>127443.0748822126</v>
          </cell>
          <cell r="N135">
            <v>-31848.210103363403</v>
          </cell>
          <cell r="O135">
            <v>0</v>
          </cell>
          <cell r="P135">
            <v>142308</v>
          </cell>
          <cell r="Q135">
            <v>0</v>
          </cell>
          <cell r="R135">
            <v>20126</v>
          </cell>
          <cell r="S135">
            <v>0</v>
          </cell>
          <cell r="T135">
            <v>21566.857202038122</v>
          </cell>
          <cell r="U135">
            <v>0</v>
          </cell>
          <cell r="V135">
            <v>8486</v>
          </cell>
          <cell r="W135">
            <v>8233</v>
          </cell>
          <cell r="X135">
            <v>40600</v>
          </cell>
          <cell r="Y135">
            <v>39329</v>
          </cell>
          <cell r="Z135">
            <v>70.147000000000048</v>
          </cell>
          <cell r="AA135">
            <v>0</v>
          </cell>
          <cell r="AB135">
            <v>0</v>
          </cell>
          <cell r="AC135">
            <v>0</v>
          </cell>
        </row>
        <row r="138">
          <cell r="F138" t="str">
            <v>5000</v>
          </cell>
          <cell r="G138">
            <v>-69382.72282000001</v>
          </cell>
          <cell r="H138">
            <v>-159021.11234999998</v>
          </cell>
          <cell r="I138">
            <v>-6381.3179799999998</v>
          </cell>
          <cell r="J138">
            <v>-51945.989219999989</v>
          </cell>
          <cell r="K138">
            <v>-4730</v>
          </cell>
          <cell r="L138">
            <v>-20249.093489999999</v>
          </cell>
          <cell r="M138">
            <v>-40839.903051622299</v>
          </cell>
          <cell r="N138">
            <v>-12416.699479646082</v>
          </cell>
          <cell r="O138" t="str">
            <v>0</v>
          </cell>
          <cell r="P138">
            <v>-23161</v>
          </cell>
          <cell r="Q138" t="str">
            <v>0</v>
          </cell>
          <cell r="R138" t="str">
            <v>0</v>
          </cell>
          <cell r="S138" t="str">
            <v>0</v>
          </cell>
          <cell r="T138">
            <v>-27561.664863252201</v>
          </cell>
          <cell r="U138" t="str">
            <v>0</v>
          </cell>
          <cell r="V138">
            <v>-4628</v>
          </cell>
          <cell r="W138">
            <v>-9972</v>
          </cell>
          <cell r="X138">
            <v>-13800</v>
          </cell>
          <cell r="Y138">
            <v>-9556</v>
          </cell>
          <cell r="Z138">
            <v>-1301</v>
          </cell>
        </row>
        <row r="139">
          <cell r="F139" t="str">
            <v>5005</v>
          </cell>
          <cell r="G139">
            <v>-2583</v>
          </cell>
          <cell r="H139">
            <v>0</v>
          </cell>
          <cell r="I139">
            <v>0</v>
          </cell>
          <cell r="J139">
            <v>0</v>
          </cell>
          <cell r="K139">
            <v>-72</v>
          </cell>
          <cell r="L139">
            <v>-231</v>
          </cell>
          <cell r="M139">
            <v>0</v>
          </cell>
          <cell r="N139">
            <v>0</v>
          </cell>
          <cell r="O139" t="str">
            <v>0</v>
          </cell>
          <cell r="P139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>
            <v>-464.52198060417129</v>
          </cell>
          <cell r="U139" t="str">
            <v>0</v>
          </cell>
          <cell r="V139" t="str">
            <v>0</v>
          </cell>
          <cell r="W139">
            <v>0</v>
          </cell>
          <cell r="X139" t="str">
            <v>0</v>
          </cell>
          <cell r="Y139" t="str">
            <v>0</v>
          </cell>
          <cell r="Z139" t="str">
            <v>0</v>
          </cell>
        </row>
        <row r="140">
          <cell r="F140" t="str">
            <v>Other Expenditure</v>
          </cell>
          <cell r="G140">
            <v>-381137.88973498519</v>
          </cell>
          <cell r="H140">
            <v>121226.15247000004</v>
          </cell>
          <cell r="I140">
            <v>-5564.1363800000045</v>
          </cell>
          <cell r="J140">
            <v>-39400.244780000008</v>
          </cell>
          <cell r="K140">
            <v>-2734</v>
          </cell>
          <cell r="L140">
            <v>-19208.468550000001</v>
          </cell>
          <cell r="M140">
            <v>-85703.429249594541</v>
          </cell>
          <cell r="N140">
            <v>2887.3390213773218</v>
          </cell>
          <cell r="O140">
            <v>0</v>
          </cell>
          <cell r="P140">
            <v>-4657</v>
          </cell>
          <cell r="Q140">
            <v>0</v>
          </cell>
          <cell r="R140">
            <v>10229.300000000001</v>
          </cell>
          <cell r="S140">
            <v>0</v>
          </cell>
          <cell r="T140">
            <v>-24621.289598096912</v>
          </cell>
          <cell r="U140">
            <v>0</v>
          </cell>
          <cell r="V140">
            <v>-3085</v>
          </cell>
          <cell r="W140">
            <v>-7631</v>
          </cell>
          <cell r="X140">
            <v>-15400</v>
          </cell>
          <cell r="Y140">
            <v>-45868</v>
          </cell>
          <cell r="Z140">
            <v>-1269.7170000000001</v>
          </cell>
          <cell r="AA140">
            <v>0</v>
          </cell>
          <cell r="AB140">
            <v>0</v>
          </cell>
          <cell r="AC140">
            <v>0</v>
          </cell>
        </row>
        <row r="141">
          <cell r="F141" t="str">
            <v>5020</v>
          </cell>
          <cell r="G141">
            <v>-46163.762909999998</v>
          </cell>
          <cell r="H141">
            <v>-1482.7102100000002</v>
          </cell>
          <cell r="I141">
            <v>-72.250810000000001</v>
          </cell>
          <cell r="J141">
            <v>-3875.233299999999</v>
          </cell>
          <cell r="K141">
            <v>-39</v>
          </cell>
          <cell r="L141">
            <v>-690.66025000000002</v>
          </cell>
          <cell r="M141">
            <v>-1519.2004693780002</v>
          </cell>
          <cell r="N141">
            <v>-186.65106999999998</v>
          </cell>
          <cell r="O141" t="str">
            <v>0</v>
          </cell>
          <cell r="P141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>
            <v>-701.72727781409878</v>
          </cell>
          <cell r="U141" t="str">
            <v>0</v>
          </cell>
          <cell r="V141">
            <v>-176</v>
          </cell>
          <cell r="W141">
            <v>-630</v>
          </cell>
          <cell r="X141">
            <v>-100</v>
          </cell>
          <cell r="Y141">
            <v>-1246</v>
          </cell>
          <cell r="Z141" t="str">
            <v>0</v>
          </cell>
        </row>
        <row r="142">
          <cell r="F142" t="str">
            <v>5025</v>
          </cell>
          <cell r="G142">
            <v>0</v>
          </cell>
          <cell r="H142">
            <v>1353.99278</v>
          </cell>
          <cell r="I142">
            <v>0</v>
          </cell>
          <cell r="J142">
            <v>-46.692860000000003</v>
          </cell>
          <cell r="K142">
            <v>-83</v>
          </cell>
          <cell r="L142">
            <v>-266.18</v>
          </cell>
          <cell r="M142">
            <v>-45.118279999999999</v>
          </cell>
          <cell r="N142">
            <v>-2074.9404160183999</v>
          </cell>
          <cell r="O142" t="str">
            <v>0</v>
          </cell>
          <cell r="P142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>
            <v>-699.67613579030569</v>
          </cell>
          <cell r="U142" t="str">
            <v>0</v>
          </cell>
          <cell r="V142">
            <v>-25</v>
          </cell>
          <cell r="W142">
            <v>0</v>
          </cell>
          <cell r="X142" t="str">
            <v>0</v>
          </cell>
          <cell r="Y142" t="str">
            <v>0</v>
          </cell>
          <cell r="Z142" t="str">
            <v>0</v>
          </cell>
        </row>
        <row r="143">
          <cell r="F143" t="str">
            <v>5030</v>
          </cell>
          <cell r="G143">
            <v>-1483.0026</v>
          </cell>
          <cell r="H143">
            <v>-5462.7632599999997</v>
          </cell>
          <cell r="I143">
            <v>-90.723500000000001</v>
          </cell>
          <cell r="J143">
            <v>-640.76105000000007</v>
          </cell>
          <cell r="K143">
            <v>-32</v>
          </cell>
          <cell r="L143">
            <v>-324.29892000000001</v>
          </cell>
          <cell r="M143">
            <v>-1196.94994174</v>
          </cell>
          <cell r="N143">
            <v>-784.44671510085891</v>
          </cell>
          <cell r="O143" t="str">
            <v>0</v>
          </cell>
          <cell r="P143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>
            <v>-1192.2769746165693</v>
          </cell>
          <cell r="U143" t="str">
            <v>0</v>
          </cell>
          <cell r="V143">
            <v>-118</v>
          </cell>
          <cell r="W143">
            <v>-318</v>
          </cell>
          <cell r="X143">
            <v>-500</v>
          </cell>
          <cell r="Y143">
            <v>-832</v>
          </cell>
          <cell r="Z143" t="str">
            <v>0</v>
          </cell>
        </row>
        <row r="144">
          <cell r="F144" t="str">
            <v>5035</v>
          </cell>
          <cell r="G144">
            <v>-7534.8359</v>
          </cell>
          <cell r="H144">
            <v>-4239.7809100000004</v>
          </cell>
          <cell r="I144">
            <v>-194.49948999999998</v>
          </cell>
          <cell r="J144">
            <v>-1712.2399700000001</v>
          </cell>
          <cell r="K144">
            <v>-284</v>
          </cell>
          <cell r="L144">
            <v>-1577.3448100000001</v>
          </cell>
          <cell r="M144">
            <v>-12294.642149199999</v>
          </cell>
          <cell r="N144">
            <v>8.4015155451131491</v>
          </cell>
          <cell r="O144" t="str">
            <v>0</v>
          </cell>
          <cell r="P144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>
            <v>-1008.6300330647499</v>
          </cell>
          <cell r="U144" t="str">
            <v>0</v>
          </cell>
          <cell r="V144">
            <v>-285</v>
          </cell>
          <cell r="W144">
            <v>-384</v>
          </cell>
          <cell r="X144">
            <v>-1300</v>
          </cell>
          <cell r="Y144">
            <v>-2572</v>
          </cell>
          <cell r="Z144">
            <v>-844</v>
          </cell>
        </row>
        <row r="145">
          <cell r="F145" t="str">
            <v>5040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-106.48335</v>
          </cell>
          <cell r="M145">
            <v>0</v>
          </cell>
          <cell r="N145">
            <v>42.628516009064015</v>
          </cell>
          <cell r="O145" t="str">
            <v>0</v>
          </cell>
          <cell r="P145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>
            <v>0</v>
          </cell>
          <cell r="U145" t="str">
            <v>0</v>
          </cell>
          <cell r="V145" t="str">
            <v>0</v>
          </cell>
          <cell r="W145">
            <v>0</v>
          </cell>
          <cell r="X145" t="str">
            <v>0</v>
          </cell>
          <cell r="Y145" t="str">
            <v>0</v>
          </cell>
          <cell r="Z145" t="str">
            <v>0</v>
          </cell>
        </row>
        <row r="146">
          <cell r="F146" t="str">
            <v>5045</v>
          </cell>
          <cell r="G146">
            <v>-8002.3</v>
          </cell>
          <cell r="H146">
            <v>-58.379319999999993</v>
          </cell>
          <cell r="I146">
            <v>0</v>
          </cell>
          <cell r="J146">
            <v>-56.846980000000002</v>
          </cell>
          <cell r="K146">
            <v>-1</v>
          </cell>
          <cell r="L146">
            <v>-244.72320000000002</v>
          </cell>
          <cell r="M146">
            <v>0</v>
          </cell>
          <cell r="N146">
            <v>-0.33425682326208256</v>
          </cell>
          <cell r="O146" t="str">
            <v>0</v>
          </cell>
          <cell r="P146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>
            <v>-47.248079421358931</v>
          </cell>
          <cell r="U146" t="str">
            <v>0</v>
          </cell>
          <cell r="V146" t="str">
            <v>0</v>
          </cell>
          <cell r="W146">
            <v>-12</v>
          </cell>
          <cell r="X146" t="str">
            <v>0</v>
          </cell>
          <cell r="Y146" t="str">
            <v>0</v>
          </cell>
          <cell r="Z146" t="str">
            <v>0</v>
          </cell>
        </row>
        <row r="147">
          <cell r="F147" t="str">
            <v>5050</v>
          </cell>
          <cell r="G147">
            <v>-207.99661</v>
          </cell>
          <cell r="H147">
            <v>808.30210000000022</v>
          </cell>
          <cell r="I147">
            <v>-7.5333500000000004</v>
          </cell>
          <cell r="J147">
            <v>-667.78030000000012</v>
          </cell>
          <cell r="K147">
            <v>-37</v>
          </cell>
          <cell r="L147">
            <v>-90.839939999999999</v>
          </cell>
          <cell r="M147">
            <v>-1391.5860605150001</v>
          </cell>
          <cell r="N147">
            <v>-60.242154229417096</v>
          </cell>
          <cell r="O147" t="str">
            <v>0</v>
          </cell>
          <cell r="P147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>
            <v>-260.37784106088026</v>
          </cell>
          <cell r="U147" t="str">
            <v>0</v>
          </cell>
          <cell r="V147">
            <v>-8</v>
          </cell>
          <cell r="W147">
            <v>-2</v>
          </cell>
          <cell r="X147" t="str">
            <v>0</v>
          </cell>
          <cell r="Y147" t="str">
            <v>0</v>
          </cell>
          <cell r="Z147" t="str">
            <v>0</v>
          </cell>
        </row>
        <row r="148">
          <cell r="F148" t="str">
            <v>5055</v>
          </cell>
          <cell r="G148">
            <v>-7416.9680400000007</v>
          </cell>
          <cell r="H148">
            <v>-480.38468999999998</v>
          </cell>
          <cell r="I148">
            <v>-6.194</v>
          </cell>
          <cell r="J148">
            <v>-335.85472000000004</v>
          </cell>
          <cell r="K148">
            <v>-92</v>
          </cell>
          <cell r="L148">
            <v>-520.78558999999996</v>
          </cell>
          <cell r="M148">
            <v>-555.98524999999995</v>
          </cell>
          <cell r="N148">
            <v>-5725.0214000052192</v>
          </cell>
          <cell r="O148" t="str">
            <v>0</v>
          </cell>
          <cell r="P148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>
            <v>-931.56807865223993</v>
          </cell>
          <cell r="U148" t="str">
            <v>0</v>
          </cell>
          <cell r="V148">
            <v>-52</v>
          </cell>
          <cell r="W148">
            <v>-45</v>
          </cell>
          <cell r="X148" t="str">
            <v>0</v>
          </cell>
          <cell r="Y148" t="str">
            <v>0</v>
          </cell>
          <cell r="Z148" t="str">
            <v>0</v>
          </cell>
        </row>
        <row r="149">
          <cell r="F149" t="str">
            <v>5060</v>
          </cell>
          <cell r="G149">
            <v>-4357.2014599999984</v>
          </cell>
          <cell r="H149">
            <v>-3692.8747099999996</v>
          </cell>
          <cell r="I149">
            <v>21.825810000000001</v>
          </cell>
          <cell r="J149">
            <v>-453.11142999999993</v>
          </cell>
          <cell r="K149">
            <v>0</v>
          </cell>
          <cell r="L149">
            <v>-821.73110999999994</v>
          </cell>
          <cell r="M149">
            <v>-1587.1563000000001</v>
          </cell>
          <cell r="N149" t="str">
            <v>0</v>
          </cell>
          <cell r="O149" t="str">
            <v>0</v>
          </cell>
          <cell r="P149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>
            <v>-8</v>
          </cell>
          <cell r="W149">
            <v>-18</v>
          </cell>
          <cell r="X149">
            <v>-3200</v>
          </cell>
          <cell r="Y149" t="str">
            <v>0</v>
          </cell>
          <cell r="Z149" t="str">
            <v>0</v>
          </cell>
        </row>
        <row r="150">
          <cell r="F150" t="str">
            <v>5065</v>
          </cell>
          <cell r="G150">
            <v>-7752.1985300000006</v>
          </cell>
          <cell r="H150">
            <v>-1083.16911</v>
          </cell>
          <cell r="I150">
            <v>-217.54289</v>
          </cell>
          <cell r="J150">
            <v>-3000.4976500000002</v>
          </cell>
          <cell r="K150">
            <v>-682</v>
          </cell>
          <cell r="L150">
            <v>-452.38935000000004</v>
          </cell>
          <cell r="M150">
            <v>0</v>
          </cell>
          <cell r="N150">
            <v>77.750194461959069</v>
          </cell>
          <cell r="O150" t="str">
            <v>0</v>
          </cell>
          <cell r="P150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>
            <v>-310.24774427247189</v>
          </cell>
          <cell r="U150" t="str">
            <v>0</v>
          </cell>
          <cell r="V150">
            <v>-35</v>
          </cell>
          <cell r="W150">
            <v>-87</v>
          </cell>
          <cell r="X150" t="str">
            <v>0</v>
          </cell>
          <cell r="Y150" t="str">
            <v>0</v>
          </cell>
          <cell r="Z150">
            <v>-56</v>
          </cell>
        </row>
        <row r="151">
          <cell r="F151" t="str">
            <v>5070</v>
          </cell>
          <cell r="G151">
            <v>-2599.6810699999996</v>
          </cell>
          <cell r="H151">
            <v>-606.18738000000008</v>
          </cell>
          <cell r="I151">
            <v>-82.189210000000003</v>
          </cell>
          <cell r="J151">
            <v>-63.92747</v>
          </cell>
          <cell r="K151">
            <v>-17</v>
          </cell>
          <cell r="L151">
            <v>-34.437510000000003</v>
          </cell>
          <cell r="M151">
            <v>-3225.4875670000001</v>
          </cell>
          <cell r="N151">
            <v>1261.0940969899673</v>
          </cell>
          <cell r="O151" t="str">
            <v>0</v>
          </cell>
          <cell r="P151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>
            <v>-7808.5840036662694</v>
          </cell>
          <cell r="U151" t="str">
            <v>0</v>
          </cell>
          <cell r="V151">
            <v>-2</v>
          </cell>
          <cell r="W151">
            <v>-37</v>
          </cell>
          <cell r="X151" t="str">
            <v>0</v>
          </cell>
          <cell r="Y151" t="str">
            <v>0</v>
          </cell>
          <cell r="Z151" t="str">
            <v>0</v>
          </cell>
        </row>
        <row r="152">
          <cell r="F152" t="str">
            <v>5075</v>
          </cell>
          <cell r="G152">
            <v>-17728.817619999998</v>
          </cell>
          <cell r="H152">
            <v>-14305.133030000001</v>
          </cell>
          <cell r="I152">
            <v>-3306.9864699999998</v>
          </cell>
          <cell r="J152">
            <v>-1844.8087600000001</v>
          </cell>
          <cell r="K152">
            <v>-46</v>
          </cell>
          <cell r="L152">
            <v>-1497.0429899999999</v>
          </cell>
          <cell r="M152">
            <v>-1258.5682993750002</v>
          </cell>
          <cell r="N152">
            <v>-709.6139541372039</v>
          </cell>
          <cell r="O152" t="str">
            <v>0</v>
          </cell>
          <cell r="P152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>
            <v>-2925.4293214036593</v>
          </cell>
          <cell r="U152" t="str">
            <v>0</v>
          </cell>
          <cell r="V152">
            <v>-60</v>
          </cell>
          <cell r="W152">
            <v>-50</v>
          </cell>
          <cell r="X152" t="str">
            <v>0</v>
          </cell>
          <cell r="Y152">
            <v>-2252</v>
          </cell>
          <cell r="Z152" t="str">
            <v>0</v>
          </cell>
        </row>
        <row r="153">
          <cell r="F153" t="str">
            <v>5080</v>
          </cell>
          <cell r="G153">
            <v>-4.8618100000002187</v>
          </cell>
          <cell r="H153">
            <v>592.39888000000019</v>
          </cell>
          <cell r="I153">
            <v>-697.28993000000003</v>
          </cell>
          <cell r="J153">
            <v>-796.20351000000005</v>
          </cell>
          <cell r="K153">
            <v>-281</v>
          </cell>
          <cell r="L153">
            <v>-684.52420000000006</v>
          </cell>
          <cell r="M153">
            <v>-520.17433025000003</v>
          </cell>
          <cell r="N153">
            <v>-3997.5965502705658</v>
          </cell>
          <cell r="O153" t="str">
            <v>0</v>
          </cell>
          <cell r="P153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>
            <v>-5398.4162275721847</v>
          </cell>
          <cell r="U153" t="str">
            <v>0</v>
          </cell>
          <cell r="V153" t="str">
            <v>0</v>
          </cell>
          <cell r="W153">
            <v>-2</v>
          </cell>
          <cell r="X153">
            <v>-2800</v>
          </cell>
          <cell r="Y153">
            <v>-869</v>
          </cell>
          <cell r="Z153" t="str">
            <v>0</v>
          </cell>
        </row>
        <row r="154">
          <cell r="F154" t="str">
            <v>5085</v>
          </cell>
          <cell r="G154">
            <v>-3197.1609200000003</v>
          </cell>
          <cell r="H154">
            <v>-25246.605040000002</v>
          </cell>
          <cell r="I154">
            <v>-4001.1001000000001</v>
          </cell>
          <cell r="J154">
            <v>-3311.2304899999999</v>
          </cell>
          <cell r="K154">
            <v>0</v>
          </cell>
          <cell r="L154">
            <v>-2820.8814699999998</v>
          </cell>
          <cell r="M154">
            <v>0</v>
          </cell>
          <cell r="N154">
            <v>3205.3199890875485</v>
          </cell>
          <cell r="O154" t="str">
            <v>0</v>
          </cell>
          <cell r="P154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>
            <v>-845.84074044991553</v>
          </cell>
          <cell r="U154" t="str">
            <v>0</v>
          </cell>
          <cell r="V154">
            <v>-748</v>
          </cell>
          <cell r="W154">
            <v>-905</v>
          </cell>
          <cell r="X154">
            <v>-2300</v>
          </cell>
          <cell r="Y154" t="str">
            <v>0</v>
          </cell>
          <cell r="Z154" t="str">
            <v>0</v>
          </cell>
        </row>
        <row r="155">
          <cell r="F155" t="str">
            <v>5090</v>
          </cell>
          <cell r="G155">
            <v>-71.440000000000055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0</v>
          </cell>
          <cell r="P155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0</v>
          </cell>
          <cell r="V155" t="str">
            <v>0</v>
          </cell>
          <cell r="W155">
            <v>0</v>
          </cell>
          <cell r="X155" t="str">
            <v>0</v>
          </cell>
          <cell r="Y155" t="str">
            <v>0</v>
          </cell>
          <cell r="Z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0</v>
          </cell>
          <cell r="P156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0</v>
          </cell>
          <cell r="V156" t="str">
            <v>0</v>
          </cell>
          <cell r="W156">
            <v>0</v>
          </cell>
          <cell r="X156" t="str">
            <v>0</v>
          </cell>
          <cell r="Y156" t="str">
            <v>0</v>
          </cell>
          <cell r="Z156" t="str">
            <v>0</v>
          </cell>
        </row>
        <row r="157">
          <cell r="F157" t="str">
            <v>5100</v>
          </cell>
          <cell r="G157">
            <v>-3485.7647599999996</v>
          </cell>
          <cell r="H157">
            <v>-8228.8285400000004</v>
          </cell>
          <cell r="I157">
            <v>-11.43735</v>
          </cell>
          <cell r="J157">
            <v>-1435.19598</v>
          </cell>
          <cell r="K157">
            <v>-120</v>
          </cell>
          <cell r="L157">
            <v>-1516.2111300000001</v>
          </cell>
          <cell r="M157">
            <v>-772.1643624699999</v>
          </cell>
          <cell r="N157">
            <v>-126.27999354944295</v>
          </cell>
          <cell r="O157" t="str">
            <v>0</v>
          </cell>
          <cell r="P157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>
            <v>-497.65187329647461</v>
          </cell>
          <cell r="U157" t="str">
            <v>0</v>
          </cell>
          <cell r="V157">
            <v>-125</v>
          </cell>
          <cell r="W157">
            <v>-235</v>
          </cell>
          <cell r="X157">
            <v>-500</v>
          </cell>
          <cell r="Y157" t="str">
            <v>0</v>
          </cell>
          <cell r="Z157" t="str">
            <v>0</v>
          </cell>
        </row>
        <row r="158">
          <cell r="F158" t="str">
            <v>5105</v>
          </cell>
          <cell r="G158">
            <v>-4516.9943399999993</v>
          </cell>
          <cell r="H158">
            <v>-7961.8886899999998</v>
          </cell>
          <cell r="I158">
            <v>-15.884510000000001</v>
          </cell>
          <cell r="J158">
            <v>-3427.1289000000002</v>
          </cell>
          <cell r="K158">
            <v>-289</v>
          </cell>
          <cell r="L158">
            <v>-1085.2138500000001</v>
          </cell>
          <cell r="M158">
            <v>-1570.6883053190002</v>
          </cell>
          <cell r="N158">
            <v>4.2013566625051908</v>
          </cell>
          <cell r="O158" t="str">
            <v>0</v>
          </cell>
          <cell r="P158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>
            <v>15.778850480463783</v>
          </cell>
          <cell r="U158" t="str">
            <v>0</v>
          </cell>
          <cell r="V158">
            <v>-244</v>
          </cell>
          <cell r="W158">
            <v>-336</v>
          </cell>
          <cell r="X158">
            <v>-400</v>
          </cell>
          <cell r="Y158" t="str">
            <v>0</v>
          </cell>
          <cell r="Z158">
            <v>-62</v>
          </cell>
        </row>
        <row r="159">
          <cell r="F159" t="str">
            <v>5110</v>
          </cell>
          <cell r="G159">
            <v>-46717.558060000003</v>
          </cell>
          <cell r="H159">
            <v>-23681.95666</v>
          </cell>
          <cell r="I159">
            <v>-1446.9139299999999</v>
          </cell>
          <cell r="J159">
            <v>-10196.006420000002</v>
          </cell>
          <cell r="K159">
            <v>-709</v>
          </cell>
          <cell r="L159">
            <v>-4491.1033900000002</v>
          </cell>
          <cell r="M159">
            <v>-6269.7303846329678</v>
          </cell>
          <cell r="N159">
            <v>-13400.510319478341</v>
          </cell>
          <cell r="O159" t="str">
            <v>0</v>
          </cell>
          <cell r="P159">
            <v>-4657</v>
          </cell>
          <cell r="Q159" t="str">
            <v>0</v>
          </cell>
          <cell r="R159">
            <v>-7357.4</v>
          </cell>
          <cell r="S159" t="str">
            <v>0</v>
          </cell>
          <cell r="T159">
            <v>-2764.9119791113521</v>
          </cell>
          <cell r="U159" t="str">
            <v>0</v>
          </cell>
          <cell r="V159">
            <v>-1172</v>
          </cell>
          <cell r="W159">
            <v>-2764</v>
          </cell>
          <cell r="X159">
            <v>-900</v>
          </cell>
          <cell r="Y159">
            <v>-38097</v>
          </cell>
          <cell r="Z159">
            <v>-166</v>
          </cell>
        </row>
        <row r="160">
          <cell r="F160" t="str">
            <v>5115</v>
          </cell>
          <cell r="G160">
            <v>-9591.6157399999993</v>
          </cell>
          <cell r="H160">
            <v>-4245.2538999999997</v>
          </cell>
          <cell r="I160">
            <v>-15.31888</v>
          </cell>
          <cell r="J160">
            <v>-2622.3400499999998</v>
          </cell>
          <cell r="K160">
            <v>0</v>
          </cell>
          <cell r="L160">
            <v>0</v>
          </cell>
          <cell r="M160">
            <v>0</v>
          </cell>
          <cell r="N160">
            <v>2346.5544070559699</v>
          </cell>
          <cell r="O160" t="str">
            <v>0</v>
          </cell>
          <cell r="P160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>
            <v>1486.0498396533026</v>
          </cell>
          <cell r="U160" t="str">
            <v>0</v>
          </cell>
          <cell r="V160" t="str">
            <v>0</v>
          </cell>
          <cell r="W160">
            <v>-74</v>
          </cell>
          <cell r="X160">
            <v>-1000</v>
          </cell>
          <cell r="Y160" t="str">
            <v>0</v>
          </cell>
          <cell r="Z160" t="str">
            <v>0</v>
          </cell>
        </row>
        <row r="161">
          <cell r="F161" t="str">
            <v>5120</v>
          </cell>
          <cell r="G161">
            <v>111899.13819501481</v>
          </cell>
          <cell r="H161">
            <v>294752.19034000003</v>
          </cell>
          <cell r="I161">
            <v>11554.666619999998</v>
          </cell>
          <cell r="J161">
            <v>6111.0533199999991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15591.7</v>
          </cell>
          <cell r="S161" t="str">
            <v>0</v>
          </cell>
          <cell r="T161" t="str">
            <v>0</v>
          </cell>
          <cell r="U161" t="str">
            <v>0</v>
          </cell>
          <cell r="V161" t="str">
            <v>0</v>
          </cell>
          <cell r="W161">
            <v>0</v>
          </cell>
          <cell r="X161" t="str">
            <v>0</v>
          </cell>
          <cell r="Y161" t="str">
            <v>0</v>
          </cell>
          <cell r="Z161" t="str">
            <v>0</v>
          </cell>
        </row>
        <row r="162">
          <cell r="F162" t="str">
            <v>5125</v>
          </cell>
          <cell r="G162">
            <v>-307051.44656999997</v>
          </cell>
          <cell r="H162">
            <v>-65725.568050000002</v>
          </cell>
          <cell r="I162">
            <v>-3385.2063500000004</v>
          </cell>
          <cell r="J162">
            <v>-8415.5356499999998</v>
          </cell>
          <cell r="K162">
            <v>0</v>
          </cell>
          <cell r="L162">
            <v>-700.22</v>
          </cell>
          <cell r="M162">
            <v>-53495.977549714575</v>
          </cell>
          <cell r="N162">
            <v>16051.872689999997</v>
          </cell>
          <cell r="O162" t="str">
            <v>0</v>
          </cell>
          <cell r="P162">
            <v>0</v>
          </cell>
          <cell r="Q162" t="str">
            <v>0</v>
          </cell>
          <cell r="R162">
            <v>1995</v>
          </cell>
          <cell r="S162" t="str">
            <v>0</v>
          </cell>
          <cell r="T162" t="str">
            <v>0</v>
          </cell>
          <cell r="U162" t="str">
            <v>0</v>
          </cell>
          <cell r="V162" t="str">
            <v>0</v>
          </cell>
          <cell r="W162">
            <v>-1019</v>
          </cell>
          <cell r="X162" t="str">
            <v>0</v>
          </cell>
          <cell r="Y162" t="str">
            <v>0</v>
          </cell>
          <cell r="Z162" t="str">
            <v>0</v>
          </cell>
        </row>
        <row r="163">
          <cell r="F163" t="str">
            <v>5130</v>
          </cell>
          <cell r="G163">
            <v>-12978.507310000001</v>
          </cell>
          <cell r="H163">
            <v>-8624.1453900000015</v>
          </cell>
          <cell r="I163">
            <v>-3599.4680800000001</v>
          </cell>
          <cell r="J163">
            <v>-1718.8013500000006</v>
          </cell>
          <cell r="K163">
            <v>0</v>
          </cell>
          <cell r="L163">
            <v>-1271.0274899999999</v>
          </cell>
          <cell r="M163">
            <v>0</v>
          </cell>
          <cell r="N163">
            <v>7041.9793651779082</v>
          </cell>
          <cell r="O163" t="str">
            <v>0</v>
          </cell>
          <cell r="P163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>
            <v>-366.88801072133299</v>
          </cell>
          <cell r="U163" t="str">
            <v>0</v>
          </cell>
          <cell r="V163">
            <v>7</v>
          </cell>
          <cell r="W163">
            <v>-563</v>
          </cell>
          <cell r="X163">
            <v>-200</v>
          </cell>
          <cell r="Y163" t="str">
            <v>0</v>
          </cell>
          <cell r="Z163">
            <v>-141.71700000000001</v>
          </cell>
        </row>
        <row r="164">
          <cell r="F164" t="str">
            <v>5135</v>
          </cell>
          <cell r="G164">
            <v>-2174.9136800000001</v>
          </cell>
          <cell r="H164">
            <v>-1155.10274</v>
          </cell>
          <cell r="I164">
            <v>9.9100400000000004</v>
          </cell>
          <cell r="J164">
            <v>-891.10126000000014</v>
          </cell>
          <cell r="K164">
            <v>-22</v>
          </cell>
          <cell r="L164">
            <v>-12.37</v>
          </cell>
          <cell r="M164">
            <v>0</v>
          </cell>
          <cell r="N164">
            <v>-86.826280000000011</v>
          </cell>
          <cell r="O164" t="str">
            <v>0</v>
          </cell>
          <cell r="P164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>
            <v>-363.64396731681421</v>
          </cell>
          <cell r="U164" t="str">
            <v>0</v>
          </cell>
          <cell r="V164">
            <v>-34</v>
          </cell>
          <cell r="W164">
            <v>-150</v>
          </cell>
          <cell r="X164">
            <v>-2200</v>
          </cell>
          <cell r="Y164" t="str">
            <v>0</v>
          </cell>
          <cell r="Z164" t="str">
            <v>0</v>
          </cell>
        </row>
        <row r="165">
          <cell r="F165" t="str">
            <v>5150</v>
          </cell>
          <cell r="G165">
            <v>-4632.1943700000002</v>
          </cell>
          <cell r="H165">
            <v>-14691.171940000002</v>
          </cell>
          <cell r="I165">
            <v>-3392.1868599999998</v>
          </cell>
          <cell r="J165">
            <v>-1981.66661</v>
          </cell>
          <cell r="K165">
            <v>-400</v>
          </cell>
          <cell r="L165">
            <v>-1976.2814499999999</v>
          </cell>
          <cell r="M165">
            <v>-2783.0705377999998</v>
          </cell>
          <cell r="N165">
            <v>-2082.3505598249867</v>
          </cell>
          <cell r="O165" t="str">
            <v>0</v>
          </cell>
          <cell r="P165">
            <v>-2814</v>
          </cell>
          <cell r="Q165" t="str">
            <v>0</v>
          </cell>
          <cell r="R165" t="str">
            <v>0</v>
          </cell>
          <cell r="S165" t="str">
            <v>0</v>
          </cell>
          <cell r="T165">
            <v>-3749.9170096084204</v>
          </cell>
          <cell r="U165" t="str">
            <v>0</v>
          </cell>
          <cell r="V165" t="str">
            <v>0</v>
          </cell>
          <cell r="W165">
            <v>-692</v>
          </cell>
          <cell r="X165">
            <v>-700</v>
          </cell>
          <cell r="Y165">
            <v>-483</v>
          </cell>
          <cell r="Z165">
            <v>-17</v>
          </cell>
        </row>
        <row r="166">
          <cell r="F166" t="str">
            <v>Other Operating Expenditure</v>
          </cell>
          <cell r="G166">
            <v>-457735.8069249852</v>
          </cell>
          <cell r="H166">
            <v>-52486.131819999937</v>
          </cell>
          <cell r="I166">
            <v>-15337.641220000003</v>
          </cell>
          <cell r="J166">
            <v>-93327.900609999997</v>
          </cell>
          <cell r="K166">
            <v>-7936</v>
          </cell>
          <cell r="L166">
            <v>-41664.843490000007</v>
          </cell>
          <cell r="M166">
            <v>-129326.40283901684</v>
          </cell>
          <cell r="N166">
            <v>-11611.711018093747</v>
          </cell>
          <cell r="O166">
            <v>0</v>
          </cell>
          <cell r="P166">
            <v>-30632</v>
          </cell>
          <cell r="Q166">
            <v>0</v>
          </cell>
          <cell r="R166">
            <v>10229.300000000001</v>
          </cell>
          <cell r="S166">
            <v>0</v>
          </cell>
          <cell r="T166">
            <v>-56397.393451561707</v>
          </cell>
          <cell r="U166">
            <v>0</v>
          </cell>
          <cell r="V166">
            <v>-7713</v>
          </cell>
          <cell r="W166">
            <v>-18295</v>
          </cell>
          <cell r="X166">
            <v>-29900</v>
          </cell>
          <cell r="Y166">
            <v>-55907</v>
          </cell>
          <cell r="Z166">
            <v>-2587.7170000000001</v>
          </cell>
          <cell r="AA166">
            <v>0</v>
          </cell>
          <cell r="AB166">
            <v>0</v>
          </cell>
          <cell r="AC166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855</v>
          </cell>
          <cell r="K167">
            <v>10782.291000000001</v>
          </cell>
          <cell r="L167">
            <v>0</v>
          </cell>
          <cell r="M167">
            <v>0</v>
          </cell>
          <cell r="N167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0</v>
          </cell>
          <cell r="V167" t="str">
            <v>0</v>
          </cell>
          <cell r="W167">
            <v>0</v>
          </cell>
          <cell r="X167" t="str">
            <v>0</v>
          </cell>
          <cell r="Y167" t="str">
            <v>0</v>
          </cell>
          <cell r="Z167" t="str">
            <v>0</v>
          </cell>
        </row>
        <row r="168">
          <cell r="F168" t="str">
            <v>Income Before Taxation</v>
          </cell>
          <cell r="G168">
            <v>103257.63512158726</v>
          </cell>
          <cell r="H168">
            <v>-15249.649143740426</v>
          </cell>
          <cell r="I168">
            <v>-14678.81364312527</v>
          </cell>
          <cell r="J168">
            <v>59315.491144356041</v>
          </cell>
          <cell r="K168">
            <v>13429.291000000001</v>
          </cell>
          <cell r="L168">
            <v>36586.11873500287</v>
          </cell>
          <cell r="M168">
            <v>105656.61311421782</v>
          </cell>
          <cell r="N168">
            <v>34547.314822628286</v>
          </cell>
          <cell r="O168">
            <v>0</v>
          </cell>
          <cell r="P168">
            <v>111676</v>
          </cell>
          <cell r="Q168">
            <v>0</v>
          </cell>
          <cell r="R168">
            <v>40621.300000000003</v>
          </cell>
          <cell r="S168">
            <v>0</v>
          </cell>
          <cell r="T168">
            <v>-22132.76981291367</v>
          </cell>
          <cell r="U168">
            <v>0</v>
          </cell>
          <cell r="V168">
            <v>2075</v>
          </cell>
          <cell r="W168">
            <v>2679</v>
          </cell>
          <cell r="X168">
            <v>10700</v>
          </cell>
          <cell r="Y168">
            <v>-11775</v>
          </cell>
          <cell r="Z168">
            <v>-0.27199999999947977</v>
          </cell>
          <cell r="AA168">
            <v>0</v>
          </cell>
          <cell r="AB168">
            <v>0</v>
          </cell>
          <cell r="AC168">
            <v>0</v>
          </cell>
        </row>
        <row r="169">
          <cell r="F169" t="str">
            <v>Taxation</v>
          </cell>
          <cell r="G169">
            <v>-30977.290536476172</v>
          </cell>
          <cell r="H169">
            <v>4574.8947431221368</v>
          </cell>
          <cell r="I169">
            <v>4403.6440929375804</v>
          </cell>
          <cell r="J169">
            <v>-18553.647343306828</v>
          </cell>
          <cell r="K169">
            <v>-4096.7873</v>
          </cell>
          <cell r="L169">
            <v>-10975.83562050086</v>
          </cell>
          <cell r="M169">
            <v>-31696.983934265343</v>
          </cell>
          <cell r="N169">
            <v>160191.18244722858</v>
          </cell>
          <cell r="O169">
            <v>0</v>
          </cell>
          <cell r="P169">
            <v>-26803</v>
          </cell>
          <cell r="Q169">
            <v>0</v>
          </cell>
          <cell r="R169">
            <v>-12186.39</v>
          </cell>
          <cell r="S169">
            <v>0</v>
          </cell>
          <cell r="T169">
            <v>-1015.5634015718188</v>
          </cell>
          <cell r="U169">
            <v>0</v>
          </cell>
          <cell r="V169">
            <v>-622.5</v>
          </cell>
          <cell r="W169">
            <v>-803.7</v>
          </cell>
          <cell r="X169">
            <v>-3210</v>
          </cell>
          <cell r="Y169">
            <v>389.80000000000018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F170" t="str">
            <v>5170</v>
          </cell>
          <cell r="G170">
            <v>-30977.290536476172</v>
          </cell>
          <cell r="H170">
            <v>4574.8947431221368</v>
          </cell>
          <cell r="I170">
            <v>4403.6440929375804</v>
          </cell>
          <cell r="J170">
            <v>-17794.647343306828</v>
          </cell>
          <cell r="K170">
            <v>-4028.7873</v>
          </cell>
          <cell r="L170">
            <v>-10975.83562050086</v>
          </cell>
          <cell r="M170">
            <v>-31696.983934265343</v>
          </cell>
          <cell r="N170">
            <v>167084.72610080001</v>
          </cell>
          <cell r="O170" t="str">
            <v>0</v>
          </cell>
          <cell r="P170">
            <v>-28865</v>
          </cell>
          <cell r="Q170" t="str">
            <v>0</v>
          </cell>
          <cell r="R170">
            <v>-12186.39</v>
          </cell>
          <cell r="S170">
            <v>0</v>
          </cell>
          <cell r="T170">
            <v>6639.8309438741007</v>
          </cell>
          <cell r="U170" t="str">
            <v>0</v>
          </cell>
          <cell r="V170">
            <v>-622.5</v>
          </cell>
          <cell r="W170">
            <v>-803.7</v>
          </cell>
          <cell r="X170">
            <v>-3210</v>
          </cell>
          <cell r="Y170">
            <v>3532.5</v>
          </cell>
          <cell r="Z170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-759</v>
          </cell>
          <cell r="K171">
            <v>0</v>
          </cell>
          <cell r="L171">
            <v>0</v>
          </cell>
          <cell r="M171" t="str">
            <v>0</v>
          </cell>
          <cell r="N171">
            <v>-6893.5436535714289</v>
          </cell>
          <cell r="O171" t="str">
            <v>0</v>
          </cell>
          <cell r="P171">
            <v>2062</v>
          </cell>
          <cell r="Q171" t="str">
            <v>0</v>
          </cell>
          <cell r="R171" t="str">
            <v>0</v>
          </cell>
          <cell r="S171" t="str">
            <v>0</v>
          </cell>
          <cell r="T171">
            <v>-7655.3943454459195</v>
          </cell>
          <cell r="U171" t="str">
            <v>0</v>
          </cell>
          <cell r="V171" t="str">
            <v>0</v>
          </cell>
          <cell r="W171">
            <v>0</v>
          </cell>
          <cell r="X171" t="str">
            <v>0</v>
          </cell>
          <cell r="Y171">
            <v>-3142.7</v>
          </cell>
          <cell r="Z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-68</v>
          </cell>
          <cell r="L172">
            <v>0</v>
          </cell>
          <cell r="M172" t="str">
            <v>0</v>
          </cell>
          <cell r="N172">
            <v>0</v>
          </cell>
          <cell r="O172" t="str">
            <v>0</v>
          </cell>
          <cell r="P172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0</v>
          </cell>
          <cell r="V172" t="str">
            <v>0</v>
          </cell>
          <cell r="W172">
            <v>0</v>
          </cell>
          <cell r="X172" t="str">
            <v>0</v>
          </cell>
          <cell r="Y172" t="str">
            <v>0</v>
          </cell>
          <cell r="Z172" t="str">
            <v>0</v>
          </cell>
        </row>
        <row r="174">
          <cell r="F174" t="str">
            <v>Income after Tax</v>
          </cell>
          <cell r="G174">
            <v>72280.344585111088</v>
          </cell>
          <cell r="H174">
            <v>-10674.754400618289</v>
          </cell>
          <cell r="I174">
            <v>-10275.169550187689</v>
          </cell>
          <cell r="J174">
            <v>40761.84380104921</v>
          </cell>
          <cell r="K174">
            <v>9332.5037000000011</v>
          </cell>
          <cell r="L174">
            <v>25610.28311450201</v>
          </cell>
          <cell r="M174">
            <v>73959.629179952477</v>
          </cell>
          <cell r="N174">
            <v>194738.49726985686</v>
          </cell>
          <cell r="O174">
            <v>0</v>
          </cell>
          <cell r="P174">
            <v>84873</v>
          </cell>
          <cell r="Q174">
            <v>0</v>
          </cell>
          <cell r="R174">
            <v>28434.910000000003</v>
          </cell>
          <cell r="S174">
            <v>0</v>
          </cell>
          <cell r="T174">
            <v>-23148.333214485487</v>
          </cell>
          <cell r="U174">
            <v>0</v>
          </cell>
          <cell r="V174">
            <v>1452.5</v>
          </cell>
          <cell r="W174">
            <v>1875.3</v>
          </cell>
          <cell r="X174">
            <v>7490</v>
          </cell>
          <cell r="Y174">
            <v>-11385.2</v>
          </cell>
          <cell r="Z174">
            <v>-0.27199999999947977</v>
          </cell>
          <cell r="AA174">
            <v>0</v>
          </cell>
          <cell r="AB174">
            <v>0</v>
          </cell>
          <cell r="AC174">
            <v>0</v>
          </cell>
        </row>
        <row r="176">
          <cell r="F176" t="str">
            <v>5200</v>
          </cell>
          <cell r="G176">
            <v>0</v>
          </cell>
          <cell r="H176">
            <v>0</v>
          </cell>
          <cell r="I176">
            <v>0</v>
          </cell>
          <cell r="J176">
            <v>-322</v>
          </cell>
          <cell r="K176">
            <v>0</v>
          </cell>
          <cell r="L176">
            <v>-6024.1390245251605</v>
          </cell>
          <cell r="M176" t="str">
            <v>0</v>
          </cell>
          <cell r="N176">
            <v>0</v>
          </cell>
          <cell r="O176" t="str">
            <v>0</v>
          </cell>
          <cell r="P176">
            <v>1668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0</v>
          </cell>
          <cell r="V176" t="str">
            <v>0</v>
          </cell>
          <cell r="W176">
            <v>0</v>
          </cell>
          <cell r="X176" t="str">
            <v>0</v>
          </cell>
          <cell r="Y176">
            <v>-457</v>
          </cell>
          <cell r="Z176" t="str">
            <v>0</v>
          </cell>
        </row>
        <row r="178">
          <cell r="F178" t="str">
            <v>Net Income</v>
          </cell>
          <cell r="G178">
            <v>72280.344585111088</v>
          </cell>
          <cell r="H178">
            <v>-10674.754400618289</v>
          </cell>
          <cell r="I178">
            <v>-10275.169550187689</v>
          </cell>
          <cell r="J178">
            <v>40439.84380104921</v>
          </cell>
          <cell r="K178">
            <v>9332.5037000000011</v>
          </cell>
          <cell r="L178">
            <v>19586.14408997685</v>
          </cell>
          <cell r="M178">
            <v>73959.629179952477</v>
          </cell>
          <cell r="N178">
            <v>194738.49726985686</v>
          </cell>
          <cell r="O178">
            <v>0</v>
          </cell>
          <cell r="P178">
            <v>86541</v>
          </cell>
          <cell r="Q178">
            <v>0</v>
          </cell>
          <cell r="R178">
            <v>28434.910000000003</v>
          </cell>
          <cell r="S178">
            <v>0</v>
          </cell>
          <cell r="T178">
            <v>-23148.333214485487</v>
          </cell>
          <cell r="U178">
            <v>0</v>
          </cell>
          <cell r="V178">
            <v>1452.5</v>
          </cell>
          <cell r="W178">
            <v>1875.3</v>
          </cell>
          <cell r="X178">
            <v>7490</v>
          </cell>
          <cell r="Y178">
            <v>-11842.2</v>
          </cell>
          <cell r="Z178">
            <v>-0.27199999999947977</v>
          </cell>
          <cell r="AA178">
            <v>0</v>
          </cell>
          <cell r="AB178">
            <v>0</v>
          </cell>
          <cell r="AC178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 t="str">
            <v>0</v>
          </cell>
          <cell r="N179">
            <v>-6013.5503799999997</v>
          </cell>
          <cell r="O179" t="str">
            <v>0</v>
          </cell>
          <cell r="P179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>
            <v>0</v>
          </cell>
          <cell r="U179" t="str">
            <v>0</v>
          </cell>
          <cell r="V179" t="str">
            <v>0</v>
          </cell>
          <cell r="W179" t="str">
            <v>0</v>
          </cell>
          <cell r="X179" t="str">
            <v>0</v>
          </cell>
          <cell r="Y179" t="str">
            <v>0</v>
          </cell>
          <cell r="Z179" t="str">
            <v>0</v>
          </cell>
        </row>
        <row r="180">
          <cell r="F180" t="str">
            <v>5210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-195</v>
          </cell>
          <cell r="M180" t="str">
            <v>0</v>
          </cell>
          <cell r="N180">
            <v>0</v>
          </cell>
          <cell r="O180" t="str">
            <v>0</v>
          </cell>
          <cell r="P180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</row>
        <row r="181">
          <cell r="F181" t="str">
            <v>Retained Income for the Period</v>
          </cell>
          <cell r="G181">
            <v>72280.344585111088</v>
          </cell>
          <cell r="H181">
            <v>-10674.754400618289</v>
          </cell>
          <cell r="I181">
            <v>-10275.169550187689</v>
          </cell>
          <cell r="J181">
            <v>40439.84380104921</v>
          </cell>
          <cell r="K181">
            <v>9332.5037000000011</v>
          </cell>
          <cell r="L181">
            <v>19391.14408997685</v>
          </cell>
          <cell r="M181">
            <v>73959.629179952477</v>
          </cell>
          <cell r="N181">
            <v>188724.94688985686</v>
          </cell>
          <cell r="O181">
            <v>0</v>
          </cell>
          <cell r="P181">
            <v>86541</v>
          </cell>
          <cell r="Q181">
            <v>0</v>
          </cell>
          <cell r="R181">
            <v>28434.910000000003</v>
          </cell>
          <cell r="S181">
            <v>0</v>
          </cell>
          <cell r="T181">
            <v>-23148.333214485487</v>
          </cell>
          <cell r="U181">
            <v>0</v>
          </cell>
          <cell r="V181">
            <v>1452.5</v>
          </cell>
          <cell r="W181">
            <v>1875.3</v>
          </cell>
          <cell r="X181">
            <v>7490</v>
          </cell>
          <cell r="Y181">
            <v>-11842.2</v>
          </cell>
          <cell r="Z181">
            <v>-0.27199999999947977</v>
          </cell>
          <cell r="AA181">
            <v>0</v>
          </cell>
          <cell r="AB181">
            <v>0</v>
          </cell>
          <cell r="AC181">
            <v>0</v>
          </cell>
        </row>
        <row r="187">
          <cell r="F187" t="str">
            <v>Deposits and Current Accounts</v>
          </cell>
          <cell r="G187">
            <v>53318890.754000008</v>
          </cell>
          <cell r="H187">
            <v>-216.15700000000004</v>
          </cell>
          <cell r="I187">
            <v>363033</v>
          </cell>
          <cell r="J187">
            <v>91444.384000000005</v>
          </cell>
          <cell r="K187">
            <v>0</v>
          </cell>
          <cell r="L187">
            <v>7296702.3150000004</v>
          </cell>
          <cell r="M187">
            <v>36175602.026832201</v>
          </cell>
          <cell r="N187">
            <v>2634173.9519635709</v>
          </cell>
          <cell r="O187">
            <v>0</v>
          </cell>
          <cell r="P187">
            <v>60417884</v>
          </cell>
          <cell r="Q187">
            <v>0</v>
          </cell>
          <cell r="R187">
            <v>48418000</v>
          </cell>
          <cell r="S187">
            <v>0</v>
          </cell>
          <cell r="T187">
            <v>9324053.8955175597</v>
          </cell>
          <cell r="U187">
            <v>0</v>
          </cell>
          <cell r="V187">
            <v>0</v>
          </cell>
          <cell r="W187">
            <v>2881980</v>
          </cell>
          <cell r="X187">
            <v>7100000</v>
          </cell>
          <cell r="Y187">
            <v>0</v>
          </cell>
          <cell r="Z187">
            <v>447868</v>
          </cell>
          <cell r="AA187">
            <v>0</v>
          </cell>
          <cell r="AB187">
            <v>0</v>
          </cell>
          <cell r="AC187">
            <v>0</v>
          </cell>
        </row>
        <row r="188">
          <cell r="F188" t="str">
            <v>5</v>
          </cell>
          <cell r="G188">
            <v>0</v>
          </cell>
          <cell r="H188">
            <v>26.585999999999999</v>
          </cell>
          <cell r="I188">
            <v>0</v>
          </cell>
          <cell r="J188">
            <v>0</v>
          </cell>
          <cell r="K188">
            <v>0</v>
          </cell>
          <cell r="L188">
            <v>78269.740000000005</v>
          </cell>
          <cell r="M188">
            <v>1397069.956</v>
          </cell>
          <cell r="N188">
            <v>56132.83469157121</v>
          </cell>
          <cell r="O188" t="str">
            <v>0</v>
          </cell>
          <cell r="P188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>
            <v>35183.425510129993</v>
          </cell>
          <cell r="U188" t="str">
            <v>0</v>
          </cell>
          <cell r="V188" t="str">
            <v>0</v>
          </cell>
          <cell r="W188">
            <v>0</v>
          </cell>
          <cell r="X188" t="str">
            <v>0</v>
          </cell>
          <cell r="Y188" t="str">
            <v>0</v>
          </cell>
          <cell r="Z188" t="str">
            <v>0</v>
          </cell>
        </row>
        <row r="189">
          <cell r="F189" t="str">
            <v>10</v>
          </cell>
          <cell r="G189">
            <v>11608068.257000001</v>
          </cell>
          <cell r="H189">
            <v>29.282999999999998</v>
          </cell>
          <cell r="I189">
            <v>9440</v>
          </cell>
          <cell r="J189">
            <v>0</v>
          </cell>
          <cell r="K189">
            <v>0</v>
          </cell>
          <cell r="L189">
            <v>1276094.3759999999</v>
          </cell>
          <cell r="M189">
            <v>3802953.389</v>
          </cell>
          <cell r="N189">
            <v>453448.37200000003</v>
          </cell>
          <cell r="O189" t="str">
            <v>0</v>
          </cell>
          <cell r="P189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>
            <v>1772356.713436973</v>
          </cell>
          <cell r="U189" t="str">
            <v>0</v>
          </cell>
          <cell r="V189" t="str">
            <v>0</v>
          </cell>
          <cell r="W189">
            <v>136516</v>
          </cell>
          <cell r="X189" t="str">
            <v>0</v>
          </cell>
          <cell r="Y189" t="str">
            <v>0</v>
          </cell>
          <cell r="Z189" t="str">
            <v>0</v>
          </cell>
        </row>
        <row r="190">
          <cell r="F190" t="str">
            <v>15</v>
          </cell>
          <cell r="G190">
            <v>221677.424</v>
          </cell>
          <cell r="H190">
            <v>-0.193</v>
          </cell>
          <cell r="I190">
            <v>65143</v>
          </cell>
          <cell r="J190">
            <v>0</v>
          </cell>
          <cell r="K190">
            <v>0</v>
          </cell>
          <cell r="L190">
            <v>1029079.403</v>
          </cell>
          <cell r="M190">
            <v>12353988.051000001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>
            <v>12190</v>
          </cell>
          <cell r="X190" t="str">
            <v>0</v>
          </cell>
          <cell r="Y190" t="str">
            <v>0</v>
          </cell>
          <cell r="Z190" t="str">
            <v>0</v>
          </cell>
        </row>
        <row r="191">
          <cell r="F191" t="str">
            <v>20</v>
          </cell>
          <cell r="G191">
            <v>1468608.7649999999</v>
          </cell>
          <cell r="H191">
            <v>2.1619999999999999</v>
          </cell>
          <cell r="I191">
            <v>16604</v>
          </cell>
          <cell r="J191">
            <v>0</v>
          </cell>
          <cell r="K191">
            <v>0</v>
          </cell>
          <cell r="L191">
            <v>593160.64800000004</v>
          </cell>
          <cell r="M191">
            <v>3530.1060000000002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>
            <v>0</v>
          </cell>
          <cell r="U191" t="str">
            <v>0</v>
          </cell>
          <cell r="V191" t="str">
            <v>0</v>
          </cell>
          <cell r="W191">
            <v>2561</v>
          </cell>
          <cell r="X191" t="str">
            <v>0</v>
          </cell>
          <cell r="Y191" t="str">
            <v>0</v>
          </cell>
          <cell r="Z191" t="str">
            <v>0</v>
          </cell>
        </row>
        <row r="192">
          <cell r="F192" t="str">
            <v>25</v>
          </cell>
          <cell r="G192">
            <v>828211.59299999999</v>
          </cell>
          <cell r="H192">
            <v>0</v>
          </cell>
          <cell r="I192">
            <v>0</v>
          </cell>
          <cell r="J192">
            <v>13891.787</v>
          </cell>
          <cell r="K192">
            <v>0</v>
          </cell>
          <cell r="L192">
            <v>7192.17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>
            <v>0</v>
          </cell>
          <cell r="X192" t="str">
            <v>0</v>
          </cell>
          <cell r="Y192" t="str">
            <v>0</v>
          </cell>
          <cell r="Z192" t="str">
            <v>0</v>
          </cell>
        </row>
        <row r="193">
          <cell r="F193" t="str">
            <v>30</v>
          </cell>
          <cell r="G193">
            <v>2878011.7680000002</v>
          </cell>
          <cell r="H193">
            <v>-0.33800000000000002</v>
          </cell>
          <cell r="I193">
            <v>0</v>
          </cell>
          <cell r="J193">
            <v>0</v>
          </cell>
          <cell r="K193">
            <v>0</v>
          </cell>
          <cell r="L193">
            <v>82934.899000000005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>
            <v>0</v>
          </cell>
          <cell r="X193" t="str">
            <v>0</v>
          </cell>
          <cell r="Y193" t="str">
            <v>0</v>
          </cell>
          <cell r="Z193" t="str">
            <v>0</v>
          </cell>
        </row>
        <row r="194">
          <cell r="F194" t="str">
            <v>35</v>
          </cell>
          <cell r="G194">
            <v>6079325.7360000005</v>
          </cell>
          <cell r="H194">
            <v>2.1560000000000001</v>
          </cell>
          <cell r="I194">
            <v>13554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>
            <v>69262</v>
          </cell>
          <cell r="X194" t="str">
            <v>0</v>
          </cell>
          <cell r="Y194" t="str">
            <v>0</v>
          </cell>
          <cell r="Z194" t="str">
            <v>0</v>
          </cell>
        </row>
        <row r="195">
          <cell r="F195" t="str">
            <v>40</v>
          </cell>
          <cell r="G195">
            <v>8530510.7670000009</v>
          </cell>
          <cell r="H195">
            <v>-12.187000000000001</v>
          </cell>
          <cell r="I195">
            <v>2698</v>
          </cell>
          <cell r="J195">
            <v>50174.637999999999</v>
          </cell>
          <cell r="K195">
            <v>0</v>
          </cell>
          <cell r="L195">
            <v>1929819.983</v>
          </cell>
          <cell r="M195">
            <v>2839699.8790000002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10277000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>
            <v>1501952</v>
          </cell>
          <cell r="X195" t="str">
            <v>0</v>
          </cell>
          <cell r="Y195" t="str">
            <v>0</v>
          </cell>
          <cell r="Z195" t="str">
            <v>0</v>
          </cell>
        </row>
        <row r="196">
          <cell r="F196" t="str">
            <v>45</v>
          </cell>
          <cell r="G196">
            <v>9793329.9829999991</v>
          </cell>
          <cell r="H196">
            <v>-291.66200000000003</v>
          </cell>
          <cell r="I196">
            <v>58827</v>
          </cell>
          <cell r="J196">
            <v>1891.576</v>
          </cell>
          <cell r="K196">
            <v>0</v>
          </cell>
          <cell r="L196">
            <v>1116861.713</v>
          </cell>
          <cell r="M196">
            <v>9452041.0750000011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>
            <v>6146752.8990829727</v>
          </cell>
          <cell r="U196" t="str">
            <v>0</v>
          </cell>
          <cell r="V196" t="str">
            <v>0</v>
          </cell>
          <cell r="W196">
            <v>562339</v>
          </cell>
          <cell r="X196" t="str">
            <v>0</v>
          </cell>
          <cell r="Y196" t="str">
            <v>0</v>
          </cell>
          <cell r="Z196" t="str">
            <v>0</v>
          </cell>
        </row>
        <row r="197">
          <cell r="F197" t="str">
            <v>50</v>
          </cell>
          <cell r="G197">
            <v>11781721.460999999</v>
          </cell>
          <cell r="H197">
            <v>38.182000000000002</v>
          </cell>
          <cell r="I197">
            <v>196767</v>
          </cell>
          <cell r="J197">
            <v>0</v>
          </cell>
          <cell r="K197">
            <v>0</v>
          </cell>
          <cell r="L197">
            <v>638148.95700000005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8870000</v>
          </cell>
          <cell r="S197" t="str">
            <v>0</v>
          </cell>
          <cell r="T197" t="str">
            <v>0</v>
          </cell>
          <cell r="U197" t="str">
            <v>0</v>
          </cell>
          <cell r="V197" t="str">
            <v>0</v>
          </cell>
          <cell r="W197">
            <v>17412</v>
          </cell>
          <cell r="X197" t="str">
            <v>0</v>
          </cell>
          <cell r="Y197" t="str">
            <v>0</v>
          </cell>
          <cell r="Z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7010333.7979999995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0</v>
          </cell>
          <cell r="V198" t="str">
            <v>0</v>
          </cell>
          <cell r="W198">
            <v>0</v>
          </cell>
          <cell r="X198" t="str">
            <v>0</v>
          </cell>
          <cell r="Y198" t="str">
            <v>0</v>
          </cell>
          <cell r="Z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21698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26890000</v>
          </cell>
          <cell r="S199" t="str">
            <v>0</v>
          </cell>
          <cell r="T199" t="str">
            <v>0</v>
          </cell>
          <cell r="U199" t="str">
            <v>0</v>
          </cell>
          <cell r="V199" t="str">
            <v>0</v>
          </cell>
          <cell r="W199">
            <v>0</v>
          </cell>
          <cell r="X199" t="str">
            <v>0</v>
          </cell>
          <cell r="Y199" t="str">
            <v>0</v>
          </cell>
          <cell r="Z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0</v>
          </cell>
          <cell r="V200" t="str">
            <v>0</v>
          </cell>
          <cell r="W200">
            <v>0</v>
          </cell>
          <cell r="X200" t="str">
            <v>0</v>
          </cell>
          <cell r="Y200" t="str">
            <v>0</v>
          </cell>
          <cell r="Z200" t="str">
            <v>0</v>
          </cell>
        </row>
        <row r="201">
          <cell r="F201" t="str">
            <v>70</v>
          </cell>
          <cell r="G201">
            <v>129425</v>
          </cell>
          <cell r="H201">
            <v>-10.146000000000001</v>
          </cell>
          <cell r="I201">
            <v>0</v>
          </cell>
          <cell r="J201">
            <v>25486.383000000002</v>
          </cell>
          <cell r="K201">
            <v>0</v>
          </cell>
          <cell r="L201">
            <v>523442.42599999998</v>
          </cell>
          <cell r="M201">
            <v>-684014.22716779995</v>
          </cell>
          <cell r="N201">
            <v>2124592.7452719999</v>
          </cell>
          <cell r="O201" t="str">
            <v>0</v>
          </cell>
          <cell r="P201">
            <v>60417884</v>
          </cell>
          <cell r="Q201" t="str">
            <v>0</v>
          </cell>
          <cell r="R201">
            <v>2381000</v>
          </cell>
          <cell r="S201" t="str">
            <v>0</v>
          </cell>
          <cell r="T201">
            <v>1369760.8574874839</v>
          </cell>
          <cell r="U201" t="str">
            <v>0</v>
          </cell>
          <cell r="V201" t="str">
            <v>0</v>
          </cell>
          <cell r="W201">
            <v>579748</v>
          </cell>
          <cell r="X201">
            <v>7100000</v>
          </cell>
          <cell r="Y201" t="str">
            <v>0</v>
          </cell>
          <cell r="Z201">
            <v>447868</v>
          </cell>
        </row>
        <row r="202">
          <cell r="F202" t="str">
            <v>Other Liabilities</v>
          </cell>
          <cell r="G202">
            <v>-439975.73</v>
          </cell>
          <cell r="H202">
            <v>726727.63499999989</v>
          </cell>
          <cell r="I202">
            <v>34207.567999999999</v>
          </cell>
          <cell r="J202">
            <v>761875.95700000005</v>
          </cell>
          <cell r="K202">
            <v>89289.407000000007</v>
          </cell>
          <cell r="L202">
            <v>1117511.9109999998</v>
          </cell>
          <cell r="M202">
            <v>-16219373.586677734</v>
          </cell>
          <cell r="N202">
            <v>9588320.8841221295</v>
          </cell>
          <cell r="O202">
            <v>0</v>
          </cell>
          <cell r="P202">
            <v>49662073</v>
          </cell>
          <cell r="Q202">
            <v>0</v>
          </cell>
          <cell r="R202">
            <v>14441000</v>
          </cell>
          <cell r="S202">
            <v>0</v>
          </cell>
          <cell r="T202">
            <v>816534.73041996697</v>
          </cell>
          <cell r="U202">
            <v>0</v>
          </cell>
          <cell r="V202">
            <v>8934</v>
          </cell>
          <cell r="W202">
            <v>3882851</v>
          </cell>
          <cell r="X202">
            <v>0</v>
          </cell>
          <cell r="Y202">
            <v>0</v>
          </cell>
          <cell r="Z202">
            <v>455510</v>
          </cell>
          <cell r="AA202">
            <v>0</v>
          </cell>
          <cell r="AB202">
            <v>0</v>
          </cell>
          <cell r="AC202">
            <v>0</v>
          </cell>
        </row>
        <row r="203">
          <cell r="F203" t="str">
            <v>100</v>
          </cell>
          <cell r="G203">
            <v>-454132.06799999997</v>
          </cell>
          <cell r="H203">
            <v>711126.73499999987</v>
          </cell>
          <cell r="I203">
            <v>34207.567999999999</v>
          </cell>
          <cell r="J203">
            <v>132082.99600000001</v>
          </cell>
          <cell r="K203">
            <v>62949</v>
          </cell>
          <cell r="L203">
            <v>200613.34299999999</v>
          </cell>
          <cell r="M203">
            <v>337927.08600000001</v>
          </cell>
          <cell r="N203">
            <v>972229.9642200619</v>
          </cell>
          <cell r="O203" t="str">
            <v>0</v>
          </cell>
          <cell r="P203">
            <v>0</v>
          </cell>
          <cell r="Q203" t="str">
            <v>0</v>
          </cell>
          <cell r="R203" t="str">
            <v>0</v>
          </cell>
          <cell r="S203" t="str">
            <v>0</v>
          </cell>
          <cell r="T203">
            <v>267468.60250701144</v>
          </cell>
          <cell r="U203" t="str">
            <v>0</v>
          </cell>
          <cell r="V203">
            <v>11620</v>
          </cell>
          <cell r="W203">
            <v>56612</v>
          </cell>
          <cell r="X203" t="str">
            <v>0</v>
          </cell>
          <cell r="Y203" t="str">
            <v>0</v>
          </cell>
          <cell r="Z203">
            <v>455510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2089.347262068</v>
          </cell>
          <cell r="O204" t="str">
            <v>0</v>
          </cell>
          <cell r="P204">
            <v>20673002</v>
          </cell>
          <cell r="Q204" t="str">
            <v>0</v>
          </cell>
          <cell r="R204">
            <v>-76000</v>
          </cell>
          <cell r="S204" t="str">
            <v>0</v>
          </cell>
          <cell r="T204" t="str">
            <v>0</v>
          </cell>
          <cell r="U204" t="str">
            <v>0</v>
          </cell>
          <cell r="V204" t="str">
            <v>0</v>
          </cell>
          <cell r="W204">
            <v>0</v>
          </cell>
          <cell r="X204" t="str">
            <v>0</v>
          </cell>
          <cell r="Y204" t="str">
            <v>0</v>
          </cell>
          <cell r="Z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-2453</v>
          </cell>
          <cell r="L205">
            <v>34921.919999999998</v>
          </cell>
          <cell r="M205">
            <v>0</v>
          </cell>
          <cell r="N205">
            <v>217549.79139399997</v>
          </cell>
          <cell r="O205" t="str">
            <v>0</v>
          </cell>
          <cell r="P205">
            <v>0</v>
          </cell>
          <cell r="Q205" t="str">
            <v>0</v>
          </cell>
          <cell r="R205" t="str">
            <v>0</v>
          </cell>
          <cell r="S205" t="str">
            <v>0</v>
          </cell>
          <cell r="T205">
            <v>-36.501581006534224</v>
          </cell>
          <cell r="U205" t="str">
            <v>0</v>
          </cell>
          <cell r="V205">
            <v>-1333</v>
          </cell>
          <cell r="W205">
            <v>0</v>
          </cell>
          <cell r="X205" t="str">
            <v>0</v>
          </cell>
          <cell r="Y205" t="str">
            <v>0</v>
          </cell>
          <cell r="Z205" t="str">
            <v>0</v>
          </cell>
        </row>
        <row r="206">
          <cell r="F206" t="str">
            <v>115</v>
          </cell>
          <cell r="G206">
            <v>0</v>
          </cell>
          <cell r="H206">
            <v>0</v>
          </cell>
          <cell r="I206">
            <v>0</v>
          </cell>
          <cell r="J206">
            <v>353640.89500000002</v>
          </cell>
          <cell r="K206">
            <v>0</v>
          </cell>
          <cell r="L206">
            <v>133687.32999999999</v>
          </cell>
          <cell r="M206">
            <v>0</v>
          </cell>
          <cell r="N206">
            <v>887588.29762600025</v>
          </cell>
          <cell r="O206" t="str">
            <v>0</v>
          </cell>
          <cell r="P206">
            <v>0</v>
          </cell>
          <cell r="Q206" t="str">
            <v>0</v>
          </cell>
          <cell r="R206" t="str">
            <v>0</v>
          </cell>
          <cell r="S206" t="str">
            <v>0</v>
          </cell>
          <cell r="T206">
            <v>0</v>
          </cell>
          <cell r="U206" t="str">
            <v>0</v>
          </cell>
          <cell r="V206">
            <v>-1627</v>
          </cell>
          <cell r="W206">
            <v>0</v>
          </cell>
          <cell r="X206" t="str">
            <v>0</v>
          </cell>
          <cell r="Y206" t="str">
            <v>0</v>
          </cell>
          <cell r="Z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4117243</v>
          </cell>
          <cell r="Q207" t="str">
            <v>0</v>
          </cell>
          <cell r="R207">
            <v>14517000</v>
          </cell>
          <cell r="S207" t="str">
            <v>0</v>
          </cell>
          <cell r="T207" t="str">
            <v>0</v>
          </cell>
          <cell r="U207" t="str">
            <v>0</v>
          </cell>
          <cell r="V207" t="str">
            <v>0</v>
          </cell>
          <cell r="W207">
            <v>0</v>
          </cell>
          <cell r="X207" t="str">
            <v>0</v>
          </cell>
          <cell r="Y207" t="str">
            <v>0</v>
          </cell>
          <cell r="Z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28767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0</v>
          </cell>
          <cell r="V208" t="str">
            <v>0</v>
          </cell>
          <cell r="W208">
            <v>0</v>
          </cell>
          <cell r="X208" t="str">
            <v>0</v>
          </cell>
          <cell r="Y208" t="str">
            <v>0</v>
          </cell>
          <cell r="Z208" t="str">
            <v>0</v>
          </cell>
        </row>
        <row r="209">
          <cell r="F209" t="str">
            <v>130</v>
          </cell>
          <cell r="G209">
            <v>0</v>
          </cell>
          <cell r="H209">
            <v>15600.9</v>
          </cell>
          <cell r="I209">
            <v>0</v>
          </cell>
          <cell r="J209">
            <v>276152.06599999999</v>
          </cell>
          <cell r="K209">
            <v>26.407</v>
          </cell>
          <cell r="L209">
            <v>561481.45799999998</v>
          </cell>
          <cell r="M209">
            <v>-16557300.672677733</v>
          </cell>
          <cell r="N209">
            <v>4671164.2929400001</v>
          </cell>
          <cell r="O209" t="str">
            <v>0</v>
          </cell>
          <cell r="P209">
            <v>24871828</v>
          </cell>
          <cell r="Q209" t="str">
            <v>0</v>
          </cell>
          <cell r="R209" t="str">
            <v>0</v>
          </cell>
          <cell r="S209" t="str">
            <v>0</v>
          </cell>
          <cell r="T209">
            <v>80882.636964970909</v>
          </cell>
          <cell r="U209" t="str">
            <v>0</v>
          </cell>
          <cell r="V209">
            <v>274</v>
          </cell>
          <cell r="W209">
            <v>3826239</v>
          </cell>
          <cell r="X209" t="str">
            <v>0</v>
          </cell>
          <cell r="Y209" t="str">
            <v>0</v>
          </cell>
          <cell r="Z209" t="str">
            <v>0</v>
          </cell>
        </row>
        <row r="210">
          <cell r="F210" t="str">
            <v>135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-2638.5313200000001</v>
          </cell>
          <cell r="O210" t="str">
            <v>0</v>
          </cell>
          <cell r="P210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0</v>
          </cell>
          <cell r="V210" t="str">
            <v>0</v>
          </cell>
          <cell r="W210">
            <v>0</v>
          </cell>
          <cell r="X210" t="str">
            <v>0</v>
          </cell>
          <cell r="Y210" t="str">
            <v>0</v>
          </cell>
          <cell r="Z210" t="str">
            <v>0</v>
          </cell>
        </row>
        <row r="211">
          <cell r="F211" t="str">
            <v>140</v>
          </cell>
          <cell r="G211">
            <v>14156.338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175423.95</v>
          </cell>
          <cell r="M211">
            <v>0</v>
          </cell>
          <cell r="N211">
            <v>2840337.7220000001</v>
          </cell>
          <cell r="O211" t="str">
            <v>0</v>
          </cell>
          <cell r="P211">
            <v>0</v>
          </cell>
          <cell r="Q211" t="str">
            <v>0</v>
          </cell>
          <cell r="R211" t="str">
            <v>0</v>
          </cell>
          <cell r="S211" t="str">
            <v>0</v>
          </cell>
          <cell r="T211">
            <v>118505.48520934947</v>
          </cell>
          <cell r="U211" t="str">
            <v>0</v>
          </cell>
          <cell r="V211" t="str">
            <v>0</v>
          </cell>
          <cell r="W211">
            <v>0</v>
          </cell>
          <cell r="X211" t="str">
            <v>0</v>
          </cell>
          <cell r="Y211" t="str">
            <v>0</v>
          </cell>
          <cell r="Z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10500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 t="str">
            <v>0</v>
          </cell>
          <cell r="S212" t="str">
            <v>0</v>
          </cell>
          <cell r="T212">
            <v>349714.50731964165</v>
          </cell>
          <cell r="U212" t="str">
            <v>0</v>
          </cell>
          <cell r="V212" t="str">
            <v>0</v>
          </cell>
          <cell r="W212">
            <v>0</v>
          </cell>
          <cell r="X212" t="str">
            <v>0</v>
          </cell>
          <cell r="Y212" t="str">
            <v>0</v>
          </cell>
          <cell r="Z212" t="str">
            <v>0</v>
          </cell>
        </row>
        <row r="213">
          <cell r="F213" t="str">
            <v>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883.91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0</v>
          </cell>
          <cell r="V213" t="str">
            <v>0</v>
          </cell>
          <cell r="W213">
            <v>0</v>
          </cell>
          <cell r="X213" t="str">
            <v>0</v>
          </cell>
          <cell r="Y213" t="str">
            <v>0</v>
          </cell>
          <cell r="Z213" t="str">
            <v>0</v>
          </cell>
        </row>
        <row r="214">
          <cell r="F214" t="str">
            <v>Shareholders Funds</v>
          </cell>
          <cell r="G214">
            <v>1321035.7119999998</v>
          </cell>
          <cell r="H214">
            <v>117135.67499999999</v>
          </cell>
          <cell r="I214">
            <v>-18116.45</v>
          </cell>
          <cell r="J214">
            <v>1376271.325</v>
          </cell>
          <cell r="K214">
            <v>71538.027999999991</v>
          </cell>
          <cell r="L214">
            <v>1181946.3979999998</v>
          </cell>
          <cell r="M214">
            <v>566547.54071175365</v>
          </cell>
          <cell r="N214">
            <v>16705445.622210862</v>
          </cell>
          <cell r="O214">
            <v>0</v>
          </cell>
          <cell r="P214">
            <v>587806</v>
          </cell>
          <cell r="Q214">
            <v>0</v>
          </cell>
          <cell r="R214">
            <v>269000</v>
          </cell>
          <cell r="S214">
            <v>0</v>
          </cell>
          <cell r="T214">
            <v>-151032.08821620341</v>
          </cell>
          <cell r="U214">
            <v>0</v>
          </cell>
          <cell r="V214">
            <v>63360</v>
          </cell>
          <cell r="W214">
            <v>38972</v>
          </cell>
          <cell r="X214">
            <v>0</v>
          </cell>
          <cell r="Y214">
            <v>0</v>
          </cell>
          <cell r="Z214">
            <v>14220</v>
          </cell>
          <cell r="AA214">
            <v>0</v>
          </cell>
          <cell r="AB214">
            <v>0</v>
          </cell>
          <cell r="AC214">
            <v>0</v>
          </cell>
        </row>
        <row r="215">
          <cell r="F215" t="str">
            <v>170</v>
          </cell>
          <cell r="G215">
            <v>92014.08600000001</v>
          </cell>
          <cell r="H215">
            <v>0.1</v>
          </cell>
          <cell r="I215">
            <v>0</v>
          </cell>
          <cell r="J215">
            <v>1.92</v>
          </cell>
          <cell r="K215">
            <v>150</v>
          </cell>
          <cell r="L215">
            <v>68892.39</v>
          </cell>
          <cell r="M215" t="str">
            <v>0</v>
          </cell>
          <cell r="N215">
            <v>974864.34684000001</v>
          </cell>
          <cell r="O215" t="str">
            <v>0</v>
          </cell>
          <cell r="P215">
            <v>0</v>
          </cell>
          <cell r="Q215" t="str">
            <v>0</v>
          </cell>
          <cell r="R215" t="str">
            <v>0</v>
          </cell>
          <cell r="S215" t="str">
            <v>0</v>
          </cell>
          <cell r="T215">
            <v>1.2869340217584751E-2</v>
          </cell>
          <cell r="U215" t="str">
            <v>0</v>
          </cell>
          <cell r="V215">
            <v>200</v>
          </cell>
          <cell r="W215">
            <v>0</v>
          </cell>
          <cell r="X215" t="str">
            <v>0</v>
          </cell>
          <cell r="Y215" t="str">
            <v>0</v>
          </cell>
          <cell r="Z215" t="str">
            <v>0</v>
          </cell>
        </row>
        <row r="216">
          <cell r="F216" t="str">
            <v>175</v>
          </cell>
          <cell r="G216">
            <v>1229021.6259999999</v>
          </cell>
          <cell r="H216">
            <v>117135.57499999998</v>
          </cell>
          <cell r="I216">
            <v>-18116.45</v>
          </cell>
          <cell r="J216">
            <v>1376269.405</v>
          </cell>
          <cell r="K216">
            <v>71388.027999999991</v>
          </cell>
          <cell r="L216">
            <v>1113054.0079999999</v>
          </cell>
          <cell r="M216">
            <v>566547.54071175365</v>
          </cell>
          <cell r="N216">
            <v>15730581.275370862</v>
          </cell>
          <cell r="O216" t="str">
            <v>0</v>
          </cell>
          <cell r="P216">
            <v>587806</v>
          </cell>
          <cell r="Q216" t="str">
            <v>0</v>
          </cell>
          <cell r="R216">
            <v>269000</v>
          </cell>
          <cell r="S216" t="str">
            <v>0</v>
          </cell>
          <cell r="T216">
            <v>-151032.10108554363</v>
          </cell>
          <cell r="U216" t="str">
            <v>0</v>
          </cell>
          <cell r="V216">
            <v>63160</v>
          </cell>
          <cell r="W216">
            <v>38972</v>
          </cell>
          <cell r="X216" t="str">
            <v>0</v>
          </cell>
          <cell r="Y216" t="str">
            <v>0</v>
          </cell>
          <cell r="Z216">
            <v>14220</v>
          </cell>
        </row>
        <row r="217">
          <cell r="F217" t="str">
            <v>Total Liabilities</v>
          </cell>
          <cell r="G217">
            <v>54199950.736000009</v>
          </cell>
          <cell r="H217">
            <v>843647.15299999993</v>
          </cell>
          <cell r="I217">
            <v>379124.11799999996</v>
          </cell>
          <cell r="J217">
            <v>2229591.6660000002</v>
          </cell>
          <cell r="K217">
            <v>160827.435</v>
          </cell>
          <cell r="L217">
            <v>9596160.6239999998</v>
          </cell>
          <cell r="M217">
            <v>20522775.98086622</v>
          </cell>
          <cell r="N217">
            <v>28927940.45829656</v>
          </cell>
          <cell r="O217">
            <v>0</v>
          </cell>
          <cell r="P217">
            <v>110667763</v>
          </cell>
          <cell r="Q217">
            <v>0</v>
          </cell>
          <cell r="R217">
            <v>63128000</v>
          </cell>
          <cell r="S217">
            <v>0</v>
          </cell>
          <cell r="T217">
            <v>9989556.5377213228</v>
          </cell>
          <cell r="U217">
            <v>0</v>
          </cell>
          <cell r="V217">
            <v>72294</v>
          </cell>
          <cell r="W217">
            <v>6803803</v>
          </cell>
          <cell r="X217">
            <v>7100000</v>
          </cell>
          <cell r="Y217">
            <v>0</v>
          </cell>
          <cell r="Z217">
            <v>917598</v>
          </cell>
          <cell r="AA217">
            <v>0</v>
          </cell>
          <cell r="AB217">
            <v>0</v>
          </cell>
          <cell r="AC217">
            <v>0</v>
          </cell>
        </row>
        <row r="220">
          <cell r="F220" t="str">
            <v>180</v>
          </cell>
          <cell r="G220">
            <v>2697992.7495700005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2487000</v>
          </cell>
          <cell r="N220">
            <v>0</v>
          </cell>
          <cell r="O220" t="str">
            <v>0</v>
          </cell>
          <cell r="P220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0</v>
          </cell>
          <cell r="V220" t="str">
            <v>0</v>
          </cell>
          <cell r="W220">
            <v>0</v>
          </cell>
          <cell r="X220" t="str">
            <v>0</v>
          </cell>
          <cell r="Y220" t="str">
            <v>0</v>
          </cell>
          <cell r="Z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0</v>
          </cell>
          <cell r="O221" t="str">
            <v>0</v>
          </cell>
          <cell r="P221">
            <v>2821998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0</v>
          </cell>
          <cell r="V221" t="str">
            <v>0</v>
          </cell>
          <cell r="W221">
            <v>0</v>
          </cell>
          <cell r="X221" t="str">
            <v>0</v>
          </cell>
          <cell r="Y221" t="str">
            <v>0</v>
          </cell>
          <cell r="Z221" t="str">
            <v>0</v>
          </cell>
        </row>
        <row r="224">
          <cell r="F224" t="str">
            <v>Advances</v>
          </cell>
          <cell r="G224">
            <v>52955486.724999994</v>
          </cell>
          <cell r="H224">
            <v>-1455.7029999999993</v>
          </cell>
          <cell r="I224">
            <v>22955.672999999999</v>
          </cell>
          <cell r="J224">
            <v>39660776.561999999</v>
          </cell>
          <cell r="K224">
            <v>179</v>
          </cell>
          <cell r="L224">
            <v>7182619.5780000007</v>
          </cell>
          <cell r="M224">
            <v>20929672.68232426</v>
          </cell>
          <cell r="N224">
            <v>4904886.0614330787</v>
          </cell>
          <cell r="O224">
            <v>0</v>
          </cell>
          <cell r="P224">
            <v>72201991</v>
          </cell>
          <cell r="Q224">
            <v>0</v>
          </cell>
          <cell r="R224">
            <v>9989000</v>
          </cell>
          <cell r="S224">
            <v>0</v>
          </cell>
          <cell r="T224">
            <v>5530221.5513625685</v>
          </cell>
          <cell r="U224">
            <v>0</v>
          </cell>
          <cell r="V224">
            <v>0</v>
          </cell>
          <cell r="W224">
            <v>6767383</v>
          </cell>
          <cell r="X224">
            <v>0</v>
          </cell>
          <cell r="Y224">
            <v>0</v>
          </cell>
          <cell r="Z224">
            <v>921967</v>
          </cell>
          <cell r="AA224">
            <v>0</v>
          </cell>
          <cell r="AB224">
            <v>0</v>
          </cell>
          <cell r="AC224">
            <v>0</v>
          </cell>
        </row>
        <row r="225">
          <cell r="F225" t="str">
            <v>500</v>
          </cell>
          <cell r="G225">
            <v>5597164.7580000004</v>
          </cell>
          <cell r="H225">
            <v>10.091000000000298</v>
          </cell>
          <cell r="I225">
            <v>0</v>
          </cell>
          <cell r="J225">
            <v>0</v>
          </cell>
          <cell r="K225">
            <v>0</v>
          </cell>
          <cell r="L225">
            <v>1372782.0830000001</v>
          </cell>
          <cell r="M225">
            <v>9224747.1478719376</v>
          </cell>
          <cell r="N225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9989000</v>
          </cell>
          <cell r="S225" t="str">
            <v>0</v>
          </cell>
          <cell r="T225" t="str">
            <v>0</v>
          </cell>
          <cell r="U225" t="str">
            <v>0</v>
          </cell>
          <cell r="V225" t="str">
            <v>0</v>
          </cell>
          <cell r="W225">
            <v>362773</v>
          </cell>
          <cell r="X225" t="str">
            <v>0</v>
          </cell>
          <cell r="Y225" t="str">
            <v>0</v>
          </cell>
          <cell r="Z225" t="str">
            <v>0</v>
          </cell>
        </row>
        <row r="226">
          <cell r="F226" t="str">
            <v>505</v>
          </cell>
          <cell r="G226">
            <v>131932.584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350700.80500000005</v>
          </cell>
          <cell r="M226">
            <v>2267245.1690000002</v>
          </cell>
          <cell r="N226">
            <v>0</v>
          </cell>
          <cell r="O226" t="str">
            <v>0</v>
          </cell>
          <cell r="P226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0</v>
          </cell>
          <cell r="V226" t="str">
            <v>0</v>
          </cell>
          <cell r="W226">
            <v>4015</v>
          </cell>
          <cell r="X226" t="str">
            <v>0</v>
          </cell>
          <cell r="Y226" t="str">
            <v>0</v>
          </cell>
          <cell r="Z226" t="str">
            <v>0</v>
          </cell>
        </row>
        <row r="227">
          <cell r="F227" t="str">
            <v>510</v>
          </cell>
          <cell r="G227">
            <v>3441290.18</v>
          </cell>
          <cell r="H227">
            <v>4.2000000000000003E-2</v>
          </cell>
          <cell r="I227">
            <v>1634</v>
          </cell>
          <cell r="J227">
            <v>843565.38300000003</v>
          </cell>
          <cell r="K227">
            <v>0</v>
          </cell>
          <cell r="L227">
            <v>732384.58200000005</v>
          </cell>
          <cell r="M227">
            <v>0</v>
          </cell>
          <cell r="N227">
            <v>0</v>
          </cell>
          <cell r="O227" t="str">
            <v>0</v>
          </cell>
          <cell r="P227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0</v>
          </cell>
          <cell r="V227" t="str">
            <v>0</v>
          </cell>
          <cell r="W227">
            <v>2661</v>
          </cell>
          <cell r="X227" t="str">
            <v>0</v>
          </cell>
          <cell r="Y227" t="str">
            <v>0</v>
          </cell>
          <cell r="Z227" t="str">
            <v>0</v>
          </cell>
        </row>
        <row r="228">
          <cell r="F228" t="str">
            <v>515</v>
          </cell>
          <cell r="G228">
            <v>12867.406000000003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 t="str">
            <v>0</v>
          </cell>
          <cell r="P228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0</v>
          </cell>
          <cell r="V228" t="str">
            <v>0</v>
          </cell>
          <cell r="W228">
            <v>0</v>
          </cell>
          <cell r="X228" t="str">
            <v>0</v>
          </cell>
          <cell r="Y228" t="str">
            <v>0</v>
          </cell>
          <cell r="Z228" t="str">
            <v>0</v>
          </cell>
        </row>
        <row r="229">
          <cell r="F229" t="str">
            <v>520</v>
          </cell>
          <cell r="G229">
            <v>4349942.1490000002</v>
          </cell>
          <cell r="H229">
            <v>0</v>
          </cell>
          <cell r="I229">
            <v>0</v>
          </cell>
          <cell r="J229">
            <v>298604.55499999999</v>
          </cell>
          <cell r="K229">
            <v>0</v>
          </cell>
          <cell r="L229">
            <v>39595.4</v>
          </cell>
          <cell r="M229">
            <v>0</v>
          </cell>
          <cell r="N229">
            <v>0</v>
          </cell>
          <cell r="O229" t="str">
            <v>0</v>
          </cell>
          <cell r="P229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0</v>
          </cell>
          <cell r="V229" t="str">
            <v>0</v>
          </cell>
          <cell r="W229">
            <v>0</v>
          </cell>
          <cell r="X229" t="str">
            <v>0</v>
          </cell>
          <cell r="Y229" t="str">
            <v>0</v>
          </cell>
          <cell r="Z229" t="str">
            <v>0</v>
          </cell>
        </row>
        <row r="230">
          <cell r="F230" t="str">
            <v>525</v>
          </cell>
          <cell r="G230">
            <v>419893.21500000003</v>
          </cell>
          <cell r="H230">
            <v>-2425.7509999999997</v>
          </cell>
          <cell r="I230">
            <v>0</v>
          </cell>
          <cell r="J230">
            <v>0</v>
          </cell>
          <cell r="K230">
            <v>179</v>
          </cell>
          <cell r="L230">
            <v>130313.823</v>
          </cell>
          <cell r="M230">
            <v>0</v>
          </cell>
          <cell r="N230">
            <v>0</v>
          </cell>
          <cell r="O230" t="str">
            <v>0</v>
          </cell>
          <cell r="P230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0</v>
          </cell>
          <cell r="V230" t="str">
            <v>0</v>
          </cell>
          <cell r="W230">
            <v>0</v>
          </cell>
          <cell r="X230" t="str">
            <v>0</v>
          </cell>
          <cell r="Y230" t="str">
            <v>0</v>
          </cell>
          <cell r="Z230" t="str">
            <v>0</v>
          </cell>
        </row>
        <row r="231">
          <cell r="F231" t="str">
            <v>530</v>
          </cell>
          <cell r="G231">
            <v>1.6779999999999999</v>
          </cell>
          <cell r="H231">
            <v>3.0139999999999998</v>
          </cell>
          <cell r="I231">
            <v>-11.077999999999999</v>
          </cell>
          <cell r="J231">
            <v>22880816.052999999</v>
          </cell>
          <cell r="K231">
            <v>0</v>
          </cell>
          <cell r="L231">
            <v>1453981.6780000001</v>
          </cell>
          <cell r="M231">
            <v>0</v>
          </cell>
          <cell r="N231">
            <v>0</v>
          </cell>
          <cell r="O231" t="str">
            <v>0</v>
          </cell>
          <cell r="P231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0</v>
          </cell>
          <cell r="V231" t="str">
            <v>0</v>
          </cell>
          <cell r="W231">
            <v>0</v>
          </cell>
          <cell r="X231" t="str">
            <v>0</v>
          </cell>
          <cell r="Y231" t="str">
            <v>0</v>
          </cell>
          <cell r="Z231" t="str">
            <v>0</v>
          </cell>
        </row>
        <row r="232">
          <cell r="F232" t="str">
            <v>535</v>
          </cell>
          <cell r="G232">
            <v>0</v>
          </cell>
          <cell r="H232">
            <v>0</v>
          </cell>
          <cell r="I232">
            <v>0</v>
          </cell>
          <cell r="J232">
            <v>9814918.8149999995</v>
          </cell>
          <cell r="K232">
            <v>0</v>
          </cell>
          <cell r="L232">
            <v>588679.72400000005</v>
          </cell>
          <cell r="M232">
            <v>0</v>
          </cell>
          <cell r="N232">
            <v>0</v>
          </cell>
          <cell r="O232" t="str">
            <v>0</v>
          </cell>
          <cell r="P232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0</v>
          </cell>
          <cell r="V232" t="str">
            <v>0</v>
          </cell>
          <cell r="W232">
            <v>0</v>
          </cell>
          <cell r="X232" t="str">
            <v>0</v>
          </cell>
          <cell r="Y232" t="str">
            <v>0</v>
          </cell>
          <cell r="Z232" t="str">
            <v>0</v>
          </cell>
        </row>
        <row r="233">
          <cell r="F233" t="str">
            <v>540</v>
          </cell>
          <cell r="G233">
            <v>38999463.571999997</v>
          </cell>
          <cell r="H233">
            <v>955.87400000000002</v>
          </cell>
          <cell r="I233">
            <v>0</v>
          </cell>
          <cell r="J233">
            <v>0</v>
          </cell>
          <cell r="K233">
            <v>0</v>
          </cell>
          <cell r="L233">
            <v>1997854.557</v>
          </cell>
          <cell r="M233">
            <v>1787456.1680000001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0</v>
          </cell>
          <cell r="V233" t="str">
            <v>0</v>
          </cell>
          <cell r="W233">
            <v>5202613</v>
          </cell>
          <cell r="X233" t="str">
            <v>0</v>
          </cell>
          <cell r="Y233" t="str">
            <v>0</v>
          </cell>
          <cell r="Z233">
            <v>921967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143824</v>
          </cell>
          <cell r="M234">
            <v>5166270.986584112</v>
          </cell>
          <cell r="N234">
            <v>15990.100837077604</v>
          </cell>
          <cell r="O234" t="str">
            <v>0</v>
          </cell>
          <cell r="P234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0</v>
          </cell>
          <cell r="V234" t="str">
            <v>0</v>
          </cell>
          <cell r="W234">
            <v>577392</v>
          </cell>
          <cell r="X234" t="str">
            <v>0</v>
          </cell>
          <cell r="Y234" t="str">
            <v>0</v>
          </cell>
          <cell r="Z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 t="str">
            <v>0</v>
          </cell>
          <cell r="P235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>
            <v>1713253.575830387</v>
          </cell>
          <cell r="U235" t="str">
            <v>0</v>
          </cell>
          <cell r="V235" t="str">
            <v>0</v>
          </cell>
          <cell r="W235">
            <v>0</v>
          </cell>
          <cell r="X235" t="str">
            <v>0</v>
          </cell>
          <cell r="Y235" t="str">
            <v>0</v>
          </cell>
          <cell r="Z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 t="str">
            <v>0</v>
          </cell>
          <cell r="P236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>
            <v>0</v>
          </cell>
          <cell r="X236" t="str">
            <v>0</v>
          </cell>
          <cell r="Y236" t="str">
            <v>0</v>
          </cell>
          <cell r="Z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 t="str">
            <v>0</v>
          </cell>
          <cell r="P237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>
            <v>0</v>
          </cell>
          <cell r="X237" t="str">
            <v>0</v>
          </cell>
          <cell r="Y237" t="str">
            <v>0</v>
          </cell>
          <cell r="Z237" t="str">
            <v>0</v>
          </cell>
        </row>
        <row r="238">
          <cell r="F238" t="str">
            <v>565</v>
          </cell>
          <cell r="G238">
            <v>2931.183</v>
          </cell>
          <cell r="H238">
            <v>1.0270000000000001</v>
          </cell>
          <cell r="I238">
            <v>21332.751</v>
          </cell>
          <cell r="J238">
            <v>5822871.7559999991</v>
          </cell>
          <cell r="K238">
            <v>0</v>
          </cell>
          <cell r="L238">
            <v>372502.92600000004</v>
          </cell>
          <cell r="M238">
            <v>2483953.2108682077</v>
          </cell>
          <cell r="N238">
            <v>4888895.9605960008</v>
          </cell>
          <cell r="O238" t="str">
            <v>0</v>
          </cell>
          <cell r="P238">
            <v>72201991</v>
          </cell>
          <cell r="Q238" t="str">
            <v>0</v>
          </cell>
          <cell r="R238" t="str">
            <v>0</v>
          </cell>
          <cell r="S238" t="str">
            <v>0</v>
          </cell>
          <cell r="T238">
            <v>3816967.9755321816</v>
          </cell>
          <cell r="U238" t="str">
            <v>0</v>
          </cell>
          <cell r="V238" t="str">
            <v>0</v>
          </cell>
          <cell r="W238">
            <v>617929</v>
          </cell>
          <cell r="X238" t="str">
            <v>0</v>
          </cell>
          <cell r="Y238" t="str">
            <v>0</v>
          </cell>
          <cell r="Z238" t="str">
            <v>0</v>
          </cell>
        </row>
        <row r="239">
          <cell r="F239" t="str">
            <v>Provision for Doubtful Debts</v>
          </cell>
          <cell r="G239">
            <v>-1995127.8860000004</v>
          </cell>
          <cell r="H239">
            <v>-1499.2639999999999</v>
          </cell>
          <cell r="I239">
            <v>-204.81200000000001</v>
          </cell>
          <cell r="J239">
            <v>-456954.82500000001</v>
          </cell>
          <cell r="K239">
            <v>-297</v>
          </cell>
          <cell r="L239">
            <v>-204398.16500000004</v>
          </cell>
          <cell r="M239">
            <v>-947381.13445803639</v>
          </cell>
          <cell r="N239">
            <v>-273367.58064</v>
          </cell>
          <cell r="O239">
            <v>0</v>
          </cell>
          <cell r="P239">
            <v>-406817</v>
          </cell>
          <cell r="Q239">
            <v>0</v>
          </cell>
          <cell r="R239">
            <v>0</v>
          </cell>
          <cell r="S239">
            <v>0</v>
          </cell>
          <cell r="T239">
            <v>-74652.354798064873</v>
          </cell>
          <cell r="U239">
            <v>0</v>
          </cell>
          <cell r="V239">
            <v>0</v>
          </cell>
          <cell r="W239">
            <v>-83741</v>
          </cell>
          <cell r="X239">
            <v>0</v>
          </cell>
          <cell r="Y239">
            <v>0</v>
          </cell>
          <cell r="Z239">
            <v>-5880</v>
          </cell>
          <cell r="AA239">
            <v>0</v>
          </cell>
          <cell r="AB239">
            <v>0</v>
          </cell>
          <cell r="AC239">
            <v>0</v>
          </cell>
        </row>
        <row r="240">
          <cell r="F240" t="str">
            <v>Interest in Suspense (ISP)</v>
          </cell>
          <cell r="G240">
            <v>-372868.57900000003</v>
          </cell>
          <cell r="H240">
            <v>-54.470999999999997</v>
          </cell>
          <cell r="I240">
            <v>0</v>
          </cell>
          <cell r="J240">
            <v>-55106.027000000002</v>
          </cell>
          <cell r="K240">
            <v>0</v>
          </cell>
          <cell r="L240">
            <v>-55070.727000000006</v>
          </cell>
          <cell r="M240">
            <v>-186813.95291803646</v>
          </cell>
          <cell r="N240">
            <v>0</v>
          </cell>
          <cell r="O240">
            <v>0</v>
          </cell>
          <cell r="P240">
            <v>-65161</v>
          </cell>
          <cell r="Q240">
            <v>0</v>
          </cell>
          <cell r="R240">
            <v>0</v>
          </cell>
          <cell r="S240">
            <v>0</v>
          </cell>
          <cell r="T240">
            <v>-2123.8811474255749</v>
          </cell>
          <cell r="U240">
            <v>0</v>
          </cell>
          <cell r="V240">
            <v>0</v>
          </cell>
          <cell r="W240">
            <v>-8860</v>
          </cell>
          <cell r="X240">
            <v>0</v>
          </cell>
          <cell r="Y240">
            <v>0</v>
          </cell>
          <cell r="Z240">
            <v>-3427</v>
          </cell>
          <cell r="AA240">
            <v>0</v>
          </cell>
          <cell r="AB240">
            <v>0</v>
          </cell>
          <cell r="AC240">
            <v>0</v>
          </cell>
        </row>
        <row r="241">
          <cell r="F241" t="str">
            <v>Specific</v>
          </cell>
          <cell r="G241">
            <v>-1100605.7690000001</v>
          </cell>
          <cell r="H241">
            <v>-1125.617</v>
          </cell>
          <cell r="I241">
            <v>-2.077</v>
          </cell>
          <cell r="J241">
            <v>-154579.72399999999</v>
          </cell>
          <cell r="K241">
            <v>-32</v>
          </cell>
          <cell r="L241">
            <v>-78878.228000000003</v>
          </cell>
          <cell r="M241">
            <v>-403245.50799999997</v>
          </cell>
          <cell r="N241">
            <v>-168733.97399999999</v>
          </cell>
          <cell r="O241">
            <v>0</v>
          </cell>
          <cell r="P241">
            <v>-105156</v>
          </cell>
          <cell r="Q241">
            <v>0</v>
          </cell>
          <cell r="R241">
            <v>0</v>
          </cell>
          <cell r="S241">
            <v>0</v>
          </cell>
          <cell r="T241">
            <v>-35666.575880915378</v>
          </cell>
          <cell r="U241">
            <v>0</v>
          </cell>
          <cell r="V241">
            <v>0</v>
          </cell>
          <cell r="W241">
            <v>-26772</v>
          </cell>
          <cell r="X241">
            <v>0</v>
          </cell>
          <cell r="Y241">
            <v>0</v>
          </cell>
          <cell r="Z241">
            <v>-2453</v>
          </cell>
          <cell r="AA241">
            <v>0</v>
          </cell>
          <cell r="AB241">
            <v>0</v>
          </cell>
          <cell r="AC241">
            <v>0</v>
          </cell>
        </row>
        <row r="242">
          <cell r="F242" t="str">
            <v>General</v>
          </cell>
          <cell r="G242">
            <v>-521653.53800000006</v>
          </cell>
          <cell r="H242">
            <v>-319.17599999999999</v>
          </cell>
          <cell r="I242">
            <v>-202.73500000000001</v>
          </cell>
          <cell r="J242">
            <v>-247269.07400000002</v>
          </cell>
          <cell r="K242">
            <v>-265</v>
          </cell>
          <cell r="L242">
            <v>-70449.210000000006</v>
          </cell>
          <cell r="M242">
            <v>-357321.67354000005</v>
          </cell>
          <cell r="N242">
            <v>-104633.60664000001</v>
          </cell>
          <cell r="O242">
            <v>0</v>
          </cell>
          <cell r="P242">
            <v>-236500</v>
          </cell>
          <cell r="Q242">
            <v>0</v>
          </cell>
          <cell r="R242">
            <v>0</v>
          </cell>
          <cell r="S242">
            <v>0</v>
          </cell>
          <cell r="T242">
            <v>-36861.897769723917</v>
          </cell>
          <cell r="U242">
            <v>0</v>
          </cell>
          <cell r="V242">
            <v>0</v>
          </cell>
          <cell r="W242">
            <v>-48109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</row>
        <row r="243">
          <cell r="F243" t="str">
            <v>Net Advances</v>
          </cell>
          <cell r="G243">
            <v>50960358.838999994</v>
          </cell>
          <cell r="H243">
            <v>-2954.9669999999992</v>
          </cell>
          <cell r="I243">
            <v>22750.860999999997</v>
          </cell>
          <cell r="J243">
            <v>39203821.736999996</v>
          </cell>
          <cell r="K243">
            <v>-118</v>
          </cell>
          <cell r="L243">
            <v>6978221.4130000006</v>
          </cell>
          <cell r="M243">
            <v>19982291.547866225</v>
          </cell>
          <cell r="N243">
            <v>4631518.4807930784</v>
          </cell>
          <cell r="O243">
            <v>0</v>
          </cell>
          <cell r="P243">
            <v>71795174</v>
          </cell>
          <cell r="Q243">
            <v>0</v>
          </cell>
          <cell r="R243">
            <v>9989000</v>
          </cell>
          <cell r="S243">
            <v>0</v>
          </cell>
          <cell r="T243">
            <v>5455569.1965645039</v>
          </cell>
          <cell r="U243">
            <v>0</v>
          </cell>
          <cell r="V243">
            <v>0</v>
          </cell>
          <cell r="W243">
            <v>6683642</v>
          </cell>
          <cell r="X243">
            <v>0</v>
          </cell>
          <cell r="Y243">
            <v>0</v>
          </cell>
          <cell r="Z243">
            <v>916087</v>
          </cell>
          <cell r="AA243">
            <v>0</v>
          </cell>
          <cell r="AB243">
            <v>0</v>
          </cell>
          <cell r="AC243">
            <v>0</v>
          </cell>
        </row>
        <row r="244">
          <cell r="F244" t="str">
            <v>Other Assets</v>
          </cell>
          <cell r="G244">
            <v>3239592.2330000014</v>
          </cell>
          <cell r="H244">
            <v>846600.78599999961</v>
          </cell>
          <cell r="I244">
            <v>356373.27800000005</v>
          </cell>
          <cell r="J244">
            <v>-36974229.091999993</v>
          </cell>
          <cell r="K244">
            <v>160945.17500000002</v>
          </cell>
          <cell r="L244">
            <v>2617938.7779999999</v>
          </cell>
          <cell r="M244">
            <v>540489.59300000011</v>
          </cell>
          <cell r="N244">
            <v>24296422.559221484</v>
          </cell>
          <cell r="O244">
            <v>0</v>
          </cell>
          <cell r="P244">
            <v>38872589</v>
          </cell>
          <cell r="Q244">
            <v>0</v>
          </cell>
          <cell r="R244">
            <v>53139000</v>
          </cell>
          <cell r="S244">
            <v>0</v>
          </cell>
          <cell r="T244">
            <v>4533987.3411568198</v>
          </cell>
          <cell r="U244">
            <v>0</v>
          </cell>
          <cell r="V244">
            <v>72294</v>
          </cell>
          <cell r="W244">
            <v>120161</v>
          </cell>
          <cell r="X244">
            <v>7100000</v>
          </cell>
          <cell r="Y244">
            <v>0</v>
          </cell>
          <cell r="Z244">
            <v>1511</v>
          </cell>
          <cell r="AA244">
            <v>0</v>
          </cell>
          <cell r="AB244">
            <v>0</v>
          </cell>
          <cell r="AC244">
            <v>0</v>
          </cell>
        </row>
        <row r="245">
          <cell r="F245" t="str">
            <v>1000</v>
          </cell>
          <cell r="G245">
            <v>-137.18200000000002</v>
          </cell>
          <cell r="H245">
            <v>1980699.4469999999</v>
          </cell>
          <cell r="I245">
            <v>20.702000000000002</v>
          </cell>
          <cell r="J245">
            <v>0.2</v>
          </cell>
          <cell r="K245">
            <v>1021</v>
          </cell>
          <cell r="L245">
            <v>380061.23200000002</v>
          </cell>
          <cell r="M245">
            <v>117923.916</v>
          </cell>
          <cell r="N245">
            <v>6457236.4160153018</v>
          </cell>
          <cell r="O245" t="str">
            <v>0</v>
          </cell>
          <cell r="P245">
            <v>0</v>
          </cell>
          <cell r="Q245" t="str">
            <v>0</v>
          </cell>
          <cell r="R245">
            <v>2942000</v>
          </cell>
          <cell r="S245" t="str">
            <v>0</v>
          </cell>
          <cell r="T245">
            <v>226612.49817841375</v>
          </cell>
          <cell r="U245" t="str">
            <v>0</v>
          </cell>
          <cell r="V245" t="str">
            <v>0</v>
          </cell>
          <cell r="W245">
            <v>100684</v>
          </cell>
          <cell r="X245" t="str">
            <v>0</v>
          </cell>
          <cell r="Y245" t="str">
            <v>0</v>
          </cell>
          <cell r="Z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23972.775000000001</v>
          </cell>
          <cell r="N246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256000</v>
          </cell>
          <cell r="S246" t="str">
            <v>0</v>
          </cell>
          <cell r="T246">
            <v>0</v>
          </cell>
          <cell r="U246" t="str">
            <v>0</v>
          </cell>
          <cell r="V246" t="str">
            <v>0</v>
          </cell>
          <cell r="W246">
            <v>0</v>
          </cell>
          <cell r="X246" t="str">
            <v>0</v>
          </cell>
          <cell r="Y246" t="str">
            <v>0</v>
          </cell>
          <cell r="Z246" t="str">
            <v>0</v>
          </cell>
        </row>
        <row r="247">
          <cell r="F247" t="str">
            <v>1010</v>
          </cell>
          <cell r="G247">
            <v>1730.34</v>
          </cell>
          <cell r="H247">
            <v>214.90299999999999</v>
          </cell>
          <cell r="I247">
            <v>0</v>
          </cell>
          <cell r="J247">
            <v>10001</v>
          </cell>
          <cell r="K247">
            <v>0</v>
          </cell>
          <cell r="L247">
            <v>1795386.459</v>
          </cell>
          <cell r="M247">
            <v>0</v>
          </cell>
          <cell r="N247">
            <v>270977.96741549042</v>
          </cell>
          <cell r="O247" t="str">
            <v>0</v>
          </cell>
          <cell r="P247">
            <v>38872589</v>
          </cell>
          <cell r="Q247" t="str">
            <v>0</v>
          </cell>
          <cell r="R247">
            <v>9816000</v>
          </cell>
          <cell r="S247" t="str">
            <v>0</v>
          </cell>
          <cell r="T247">
            <v>3270806.4363990016</v>
          </cell>
          <cell r="U247" t="str">
            <v>0</v>
          </cell>
          <cell r="V247" t="str">
            <v>0</v>
          </cell>
          <cell r="W247">
            <v>0</v>
          </cell>
          <cell r="X247" t="str">
            <v>0</v>
          </cell>
          <cell r="Y247" t="str">
            <v>0</v>
          </cell>
          <cell r="Z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652.29738806160003</v>
          </cell>
          <cell r="O248" t="str">
            <v>0</v>
          </cell>
          <cell r="P248">
            <v>0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>
            <v>0</v>
          </cell>
          <cell r="X248" t="str">
            <v>0</v>
          </cell>
          <cell r="Y248" t="str">
            <v>0</v>
          </cell>
          <cell r="Z248" t="str">
            <v>0</v>
          </cell>
        </row>
        <row r="249">
          <cell r="F249" t="str">
            <v>1020</v>
          </cell>
          <cell r="G249">
            <v>338443.73100000003</v>
          </cell>
          <cell r="H249">
            <v>183762.34700000001</v>
          </cell>
          <cell r="I249">
            <v>3586.2519999999986</v>
          </cell>
          <cell r="J249">
            <v>160578.29700000002</v>
          </cell>
          <cell r="K249">
            <v>15126.441000000003</v>
          </cell>
          <cell r="L249">
            <v>-348495.24900000001</v>
          </cell>
          <cell r="M249">
            <v>72755.214000000007</v>
          </cell>
          <cell r="N249">
            <v>1789614.4609820454</v>
          </cell>
          <cell r="O249" t="str">
            <v>0</v>
          </cell>
          <cell r="P249">
            <v>0</v>
          </cell>
          <cell r="Q249" t="str">
            <v>0</v>
          </cell>
          <cell r="R249" t="str">
            <v>0</v>
          </cell>
          <cell r="S249" t="str">
            <v>0</v>
          </cell>
          <cell r="T249">
            <v>235076.01214477399</v>
          </cell>
          <cell r="U249" t="str">
            <v>0</v>
          </cell>
          <cell r="V249" t="str">
            <v>0</v>
          </cell>
          <cell r="W249">
            <v>-812</v>
          </cell>
          <cell r="X249" t="str">
            <v>0</v>
          </cell>
          <cell r="Y249" t="str">
            <v>0</v>
          </cell>
          <cell r="Z249">
            <v>1511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2485</v>
          </cell>
          <cell r="L250">
            <v>0</v>
          </cell>
          <cell r="M250">
            <v>0</v>
          </cell>
          <cell r="N250">
            <v>0</v>
          </cell>
          <cell r="O250" t="str">
            <v>0</v>
          </cell>
          <cell r="P250">
            <v>0</v>
          </cell>
          <cell r="Q250" t="str">
            <v>0</v>
          </cell>
          <cell r="R250" t="str">
            <v>0</v>
          </cell>
          <cell r="S250" t="str">
            <v>0</v>
          </cell>
          <cell r="T250">
            <v>0</v>
          </cell>
          <cell r="U250" t="str">
            <v>0</v>
          </cell>
          <cell r="V250" t="str">
            <v>0</v>
          </cell>
          <cell r="W250">
            <v>0</v>
          </cell>
          <cell r="X250" t="str">
            <v>0</v>
          </cell>
          <cell r="Y250" t="str">
            <v>0</v>
          </cell>
          <cell r="Z250" t="str">
            <v>0</v>
          </cell>
        </row>
        <row r="251">
          <cell r="F251" t="str">
            <v>1030</v>
          </cell>
          <cell r="G251">
            <v>2344.6390000000001</v>
          </cell>
          <cell r="H251">
            <v>6000.6909999999998</v>
          </cell>
          <cell r="I251">
            <v>361627.88099999999</v>
          </cell>
          <cell r="J251">
            <v>265006.20799999998</v>
          </cell>
          <cell r="K251">
            <v>118246.198</v>
          </cell>
          <cell r="L251">
            <v>130641.291</v>
          </cell>
          <cell r="M251">
            <v>0</v>
          </cell>
          <cell r="N251">
            <v>8845561.055362992</v>
          </cell>
          <cell r="O251" t="str">
            <v>0</v>
          </cell>
          <cell r="P251">
            <v>0</v>
          </cell>
          <cell r="Q251" t="str">
            <v>0</v>
          </cell>
          <cell r="R251">
            <v>40125000</v>
          </cell>
          <cell r="S251" t="str">
            <v>0</v>
          </cell>
          <cell r="T251">
            <v>205787.99978074236</v>
          </cell>
          <cell r="U251" t="str">
            <v>0</v>
          </cell>
          <cell r="V251">
            <v>67967</v>
          </cell>
          <cell r="W251">
            <v>0</v>
          </cell>
          <cell r="X251" t="str">
            <v>0</v>
          </cell>
          <cell r="Y251" t="str">
            <v>0</v>
          </cell>
          <cell r="Z251" t="str">
            <v>0</v>
          </cell>
        </row>
        <row r="252">
          <cell r="F252" t="str">
            <v>1035</v>
          </cell>
          <cell r="G252">
            <v>2324624.1080000009</v>
          </cell>
          <cell r="H252">
            <v>-2414829.0630000001</v>
          </cell>
          <cell r="I252">
            <v>-171902.32499999998</v>
          </cell>
          <cell r="J252">
            <v>-37619156.971999995</v>
          </cell>
          <cell r="K252">
            <v>0</v>
          </cell>
          <cell r="L252">
            <v>0</v>
          </cell>
          <cell r="M252">
            <v>-1131458.075</v>
          </cell>
          <cell r="N252">
            <v>1453127.3614499997</v>
          </cell>
          <cell r="O252" t="str">
            <v>0</v>
          </cell>
          <cell r="P252">
            <v>0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0</v>
          </cell>
          <cell r="V252" t="str">
            <v>0</v>
          </cell>
          <cell r="W252">
            <v>0</v>
          </cell>
          <cell r="X252" t="str">
            <v>0</v>
          </cell>
          <cell r="Y252" t="str">
            <v>0</v>
          </cell>
          <cell r="Z252" t="str">
            <v>0</v>
          </cell>
        </row>
        <row r="253">
          <cell r="F253" t="str">
            <v>1040</v>
          </cell>
          <cell r="G253">
            <v>169.64500000000001</v>
          </cell>
          <cell r="H253">
            <v>1556.546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 t="str">
            <v>0</v>
          </cell>
          <cell r="P253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>
            <v>0</v>
          </cell>
          <cell r="U253" t="str">
            <v>0</v>
          </cell>
          <cell r="V253" t="str">
            <v>0</v>
          </cell>
          <cell r="W253">
            <v>0</v>
          </cell>
          <cell r="X253" t="str">
            <v>0</v>
          </cell>
          <cell r="Y253" t="str">
            <v>0</v>
          </cell>
          <cell r="Z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 t="str">
            <v>0</v>
          </cell>
          <cell r="P254">
            <v>0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0</v>
          </cell>
          <cell r="V254" t="str">
            <v>0</v>
          </cell>
          <cell r="W254">
            <v>0</v>
          </cell>
          <cell r="X254" t="str">
            <v>0</v>
          </cell>
          <cell r="Y254" t="str">
            <v>0</v>
          </cell>
          <cell r="Z254" t="str">
            <v>0</v>
          </cell>
        </row>
        <row r="255">
          <cell r="F255" t="str">
            <v>1050</v>
          </cell>
          <cell r="G255">
            <v>160721.20000000001</v>
          </cell>
          <cell r="H255">
            <v>8972.9</v>
          </cell>
          <cell r="I255">
            <v>0</v>
          </cell>
          <cell r="J255">
            <v>0</v>
          </cell>
          <cell r="K255">
            <v>97</v>
          </cell>
          <cell r="L255">
            <v>470193.02</v>
          </cell>
          <cell r="M255">
            <v>0</v>
          </cell>
          <cell r="N255">
            <v>1441317.4613280001</v>
          </cell>
          <cell r="O255" t="str">
            <v>0</v>
          </cell>
          <cell r="P255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>
            <v>2532.2525511190001</v>
          </cell>
          <cell r="U255" t="str">
            <v>0</v>
          </cell>
          <cell r="V255" t="str">
            <v>0</v>
          </cell>
          <cell r="W255">
            <v>0</v>
          </cell>
          <cell r="X255">
            <v>7100000</v>
          </cell>
          <cell r="Y255" t="str">
            <v>0</v>
          </cell>
          <cell r="Z255" t="str">
            <v>0</v>
          </cell>
        </row>
        <row r="256">
          <cell r="F256" t="str">
            <v>1055</v>
          </cell>
          <cell r="G256">
            <v>0</v>
          </cell>
          <cell r="H256">
            <v>0</v>
          </cell>
          <cell r="I256">
            <v>0</v>
          </cell>
          <cell r="J256">
            <v>122425.55899999999</v>
          </cell>
          <cell r="K256">
            <v>8537.5</v>
          </cell>
          <cell r="L256">
            <v>9010.23</v>
          </cell>
          <cell r="M256">
            <v>1384512.787</v>
          </cell>
          <cell r="N256">
            <v>117289.092</v>
          </cell>
          <cell r="O256" t="str">
            <v>0</v>
          </cell>
          <cell r="P256">
            <v>0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>
            <v>0</v>
          </cell>
          <cell r="X256" t="str">
            <v>0</v>
          </cell>
          <cell r="Y256" t="str">
            <v>0</v>
          </cell>
          <cell r="Z256" t="str">
            <v>0</v>
          </cell>
        </row>
        <row r="257">
          <cell r="F257" t="str">
            <v>1060</v>
          </cell>
          <cell r="G257">
            <v>47852.324999999997</v>
          </cell>
          <cell r="H257">
            <v>0</v>
          </cell>
          <cell r="I257">
            <v>0</v>
          </cell>
          <cell r="J257">
            <v>11606.107</v>
          </cell>
          <cell r="K257">
            <v>0</v>
          </cell>
          <cell r="L257">
            <v>0</v>
          </cell>
          <cell r="M257">
            <v>0</v>
          </cell>
          <cell r="N257">
            <v>5052717.4000000004</v>
          </cell>
          <cell r="O257" t="str">
            <v>0</v>
          </cell>
          <cell r="P257">
            <v>0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0</v>
          </cell>
          <cell r="V257">
            <v>500</v>
          </cell>
          <cell r="W257">
            <v>0</v>
          </cell>
          <cell r="X257" t="str">
            <v>0</v>
          </cell>
          <cell r="Y257" t="str">
            <v>0</v>
          </cell>
          <cell r="Z257" t="str">
            <v>0</v>
          </cell>
        </row>
        <row r="258">
          <cell r="F258" t="str">
            <v>1065</v>
          </cell>
          <cell r="G258">
            <v>206410.00899999999</v>
          </cell>
          <cell r="H258">
            <v>1080223.0149999999</v>
          </cell>
          <cell r="I258">
            <v>163040.76800000001</v>
          </cell>
          <cell r="J258">
            <v>75310.508999999991</v>
          </cell>
          <cell r="K258">
            <v>13339.605</v>
          </cell>
          <cell r="L258">
            <v>143919.065</v>
          </cell>
          <cell r="M258">
            <v>72782.975999999995</v>
          </cell>
          <cell r="N258">
            <v>-1132224.1522324064</v>
          </cell>
          <cell r="O258" t="str">
            <v>0</v>
          </cell>
          <cell r="P258">
            <v>0</v>
          </cell>
          <cell r="Q258" t="str">
            <v>0</v>
          </cell>
          <cell r="R258" t="str">
            <v>0</v>
          </cell>
          <cell r="S258" t="str">
            <v>0</v>
          </cell>
          <cell r="T258">
            <v>564836.26333785779</v>
          </cell>
          <cell r="U258" t="str">
            <v>0</v>
          </cell>
          <cell r="V258">
            <v>3827</v>
          </cell>
          <cell r="W258">
            <v>20289</v>
          </cell>
          <cell r="X258" t="str">
            <v>0</v>
          </cell>
          <cell r="Y258" t="str">
            <v>0</v>
          </cell>
          <cell r="Z258" t="str">
            <v>0</v>
          </cell>
        </row>
        <row r="259">
          <cell r="F259" t="str">
            <v>1070</v>
          </cell>
          <cell r="G259">
            <v>157433.41800000001</v>
          </cell>
          <cell r="H259">
            <v>0</v>
          </cell>
          <cell r="I259">
            <v>0</v>
          </cell>
          <cell r="J259">
            <v>0</v>
          </cell>
          <cell r="K259">
            <v>2092.431</v>
          </cell>
          <cell r="L259">
            <v>37222.730000000003</v>
          </cell>
          <cell r="M259">
            <v>0</v>
          </cell>
          <cell r="N259">
            <v>153.19951200000003</v>
          </cell>
          <cell r="O259" t="str">
            <v>0</v>
          </cell>
          <cell r="P259">
            <v>0</v>
          </cell>
          <cell r="Q259" t="str">
            <v>0</v>
          </cell>
          <cell r="R259" t="str">
            <v>0</v>
          </cell>
          <cell r="S259" t="str">
            <v>0</v>
          </cell>
          <cell r="T259">
            <v>28335.87876491114</v>
          </cell>
          <cell r="U259" t="str">
            <v>0</v>
          </cell>
          <cell r="V259" t="str">
            <v>0</v>
          </cell>
          <cell r="W259">
            <v>0</v>
          </cell>
          <cell r="X259" t="str">
            <v>0</v>
          </cell>
          <cell r="Y259" t="str">
            <v>0</v>
          </cell>
          <cell r="Z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 t="str">
            <v>0</v>
          </cell>
          <cell r="P260">
            <v>0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0</v>
          </cell>
          <cell r="V260" t="str">
            <v>0</v>
          </cell>
          <cell r="W260">
            <v>0</v>
          </cell>
          <cell r="X260" t="str">
            <v>0</v>
          </cell>
          <cell r="Y260" t="str">
            <v>0</v>
          </cell>
          <cell r="Z260" t="str">
            <v>0</v>
          </cell>
        </row>
        <row r="261">
          <cell r="F261" t="str">
            <v>Total Assets</v>
          </cell>
          <cell r="G261">
            <v>54199951.071999997</v>
          </cell>
          <cell r="H261">
            <v>843645.81899999967</v>
          </cell>
          <cell r="I261">
            <v>379124.13900000002</v>
          </cell>
          <cell r="J261">
            <v>2229592.6450000033</v>
          </cell>
          <cell r="K261">
            <v>160827.17500000002</v>
          </cell>
          <cell r="L261">
            <v>9596160.1909999996</v>
          </cell>
          <cell r="M261">
            <v>20522781.140866224</v>
          </cell>
          <cell r="N261">
            <v>28927941.040014561</v>
          </cell>
          <cell r="O261">
            <v>0</v>
          </cell>
          <cell r="P261">
            <v>110667763</v>
          </cell>
          <cell r="Q261">
            <v>0</v>
          </cell>
          <cell r="R261">
            <v>63128000</v>
          </cell>
          <cell r="S261">
            <v>0</v>
          </cell>
          <cell r="T261">
            <v>9989556.5377213247</v>
          </cell>
          <cell r="U261">
            <v>0</v>
          </cell>
          <cell r="V261">
            <v>72294</v>
          </cell>
          <cell r="W261">
            <v>6803803</v>
          </cell>
          <cell r="X261">
            <v>7100000</v>
          </cell>
          <cell r="Y261">
            <v>0</v>
          </cell>
          <cell r="Z261">
            <v>917598</v>
          </cell>
          <cell r="AA261">
            <v>0</v>
          </cell>
          <cell r="AB261">
            <v>0</v>
          </cell>
          <cell r="AC261">
            <v>0</v>
          </cell>
        </row>
        <row r="263">
          <cell r="F263" t="str">
            <v>Non-Permorming Loans (Gross)</v>
          </cell>
          <cell r="G263">
            <v>1920656.9669999999</v>
          </cell>
          <cell r="H263">
            <v>4811.8310000000001</v>
          </cell>
          <cell r="I263">
            <v>0</v>
          </cell>
          <cell r="J263">
            <v>374451</v>
          </cell>
          <cell r="K263">
            <v>0</v>
          </cell>
          <cell r="L263">
            <v>160952.63</v>
          </cell>
          <cell r="M263">
            <v>810000</v>
          </cell>
          <cell r="N263">
            <v>374451</v>
          </cell>
          <cell r="O263">
            <v>0</v>
          </cell>
          <cell r="P263">
            <v>499266</v>
          </cell>
          <cell r="Q263">
            <v>0</v>
          </cell>
          <cell r="R263">
            <v>0</v>
          </cell>
          <cell r="S263">
            <v>0</v>
          </cell>
          <cell r="T263">
            <v>94773.821880528762</v>
          </cell>
          <cell r="U263">
            <v>0</v>
          </cell>
          <cell r="V263">
            <v>0</v>
          </cell>
          <cell r="W263">
            <v>141714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</row>
        <row r="264">
          <cell r="F264" t="str">
            <v>1080</v>
          </cell>
          <cell r="G264">
            <v>814724.32721999998</v>
          </cell>
          <cell r="H264">
            <v>0</v>
          </cell>
          <cell r="I264">
            <v>64</v>
          </cell>
          <cell r="J264">
            <v>0</v>
          </cell>
          <cell r="K264">
            <v>0</v>
          </cell>
          <cell r="L264">
            <v>70019.297999999995</v>
          </cell>
          <cell r="M264" t="str">
            <v>0</v>
          </cell>
          <cell r="N264">
            <v>0</v>
          </cell>
          <cell r="O264" t="str">
            <v>0</v>
          </cell>
          <cell r="P264">
            <v>256364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0</v>
          </cell>
          <cell r="V264" t="str">
            <v>0</v>
          </cell>
          <cell r="W264">
            <v>120161</v>
          </cell>
          <cell r="X264" t="str">
            <v>0</v>
          </cell>
          <cell r="Y264" t="str">
            <v>0</v>
          </cell>
          <cell r="Z264" t="str">
            <v>0</v>
          </cell>
        </row>
        <row r="265">
          <cell r="F265" t="str">
            <v>Provisions Held against NPL's</v>
          </cell>
          <cell r="G265">
            <v>-1473474.3480000002</v>
          </cell>
          <cell r="H265">
            <v>-1180.088</v>
          </cell>
          <cell r="I265">
            <v>-2.077</v>
          </cell>
          <cell r="J265">
            <v>-209685.75099999999</v>
          </cell>
          <cell r="K265">
            <v>-32</v>
          </cell>
          <cell r="L265">
            <v>-133948.95500000002</v>
          </cell>
          <cell r="M265">
            <v>-590059.46091803641</v>
          </cell>
          <cell r="N265">
            <v>-168733.97399999999</v>
          </cell>
          <cell r="O265">
            <v>0</v>
          </cell>
          <cell r="P265">
            <v>-170317</v>
          </cell>
          <cell r="Q265">
            <v>0</v>
          </cell>
          <cell r="R265">
            <v>0</v>
          </cell>
          <cell r="S265">
            <v>0</v>
          </cell>
          <cell r="T265">
            <v>-37790.457028340956</v>
          </cell>
          <cell r="U265">
            <v>0</v>
          </cell>
          <cell r="V265">
            <v>0</v>
          </cell>
          <cell r="W265">
            <v>-35632</v>
          </cell>
          <cell r="X265">
            <v>0</v>
          </cell>
          <cell r="Y265">
            <v>0</v>
          </cell>
          <cell r="Z265">
            <v>-5880</v>
          </cell>
          <cell r="AA265">
            <v>0</v>
          </cell>
          <cell r="AB265">
            <v>0</v>
          </cell>
          <cell r="AC265">
            <v>0</v>
          </cell>
        </row>
        <row r="268">
          <cell r="F268" t="str">
            <v>1200</v>
          </cell>
          <cell r="G268">
            <v>0</v>
          </cell>
          <cell r="H268">
            <v>-85469.006999999998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-106854.45600000001</v>
          </cell>
          <cell r="N268">
            <v>0</v>
          </cell>
          <cell r="O268" t="str">
            <v>0</v>
          </cell>
          <cell r="P268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>
            <v>43635.290039790205</v>
          </cell>
          <cell r="U268" t="str">
            <v>0</v>
          </cell>
          <cell r="V268" t="str">
            <v>0</v>
          </cell>
          <cell r="W268">
            <v>0</v>
          </cell>
          <cell r="X268" t="str">
            <v>0</v>
          </cell>
          <cell r="Y268" t="str">
            <v>0</v>
          </cell>
          <cell r="Z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570764.93000000005</v>
          </cell>
          <cell r="M269">
            <v>-3086584.8080000002</v>
          </cell>
          <cell r="N269">
            <v>0</v>
          </cell>
          <cell r="O269" t="str">
            <v>0</v>
          </cell>
          <cell r="P269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>
            <v>201449.0364102133</v>
          </cell>
          <cell r="U269" t="str">
            <v>0</v>
          </cell>
          <cell r="V269" t="str">
            <v>0</v>
          </cell>
          <cell r="W269">
            <v>0</v>
          </cell>
          <cell r="X269" t="str">
            <v>0</v>
          </cell>
          <cell r="Y269" t="str">
            <v>0</v>
          </cell>
          <cell r="Z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-3743138.4539999999</v>
          </cell>
          <cell r="N270">
            <v>50000</v>
          </cell>
          <cell r="O270" t="str">
            <v>0</v>
          </cell>
          <cell r="P270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0</v>
          </cell>
          <cell r="V270" t="str">
            <v>0</v>
          </cell>
          <cell r="W270">
            <v>0</v>
          </cell>
          <cell r="X270" t="str">
            <v>0</v>
          </cell>
          <cell r="Y270" t="str">
            <v>0</v>
          </cell>
          <cell r="Z270" t="str">
            <v>0</v>
          </cell>
        </row>
        <row r="271">
          <cell r="F271" t="str">
            <v>1215</v>
          </cell>
          <cell r="G271">
            <v>0</v>
          </cell>
          <cell r="H271">
            <v>-506173.212</v>
          </cell>
          <cell r="I271">
            <v>0</v>
          </cell>
          <cell r="J271">
            <v>0</v>
          </cell>
          <cell r="K271">
            <v>0</v>
          </cell>
          <cell r="L271">
            <v>-149915.91699999999</v>
          </cell>
          <cell r="M271">
            <v>0</v>
          </cell>
          <cell r="N271">
            <v>0</v>
          </cell>
          <cell r="O271" t="str">
            <v>0</v>
          </cell>
          <cell r="P271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0</v>
          </cell>
          <cell r="V271" t="str">
            <v>0</v>
          </cell>
          <cell r="W271">
            <v>0</v>
          </cell>
          <cell r="X271" t="str">
            <v>0</v>
          </cell>
          <cell r="Y271" t="str">
            <v>0</v>
          </cell>
          <cell r="Z271" t="str">
            <v>0</v>
          </cell>
        </row>
        <row r="272">
          <cell r="F272" t="str">
            <v>1220</v>
          </cell>
          <cell r="G272">
            <v>0</v>
          </cell>
          <cell r="H272">
            <v>-7665.2669999999998</v>
          </cell>
          <cell r="I272">
            <v>0</v>
          </cell>
          <cell r="J272">
            <v>0</v>
          </cell>
          <cell r="K272">
            <v>0</v>
          </cell>
          <cell r="L272">
            <v>24739.644999999997</v>
          </cell>
          <cell r="M272">
            <v>-2336665.9589999998</v>
          </cell>
          <cell r="N272">
            <v>0</v>
          </cell>
          <cell r="O272" t="str">
            <v>0</v>
          </cell>
          <cell r="P272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0</v>
          </cell>
          <cell r="V272" t="str">
            <v>0</v>
          </cell>
          <cell r="W272">
            <v>0</v>
          </cell>
          <cell r="X272" t="str">
            <v>0</v>
          </cell>
          <cell r="Y272" t="str">
            <v>0</v>
          </cell>
          <cell r="Z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-599307.48600000003</v>
          </cell>
          <cell r="I273">
            <v>0</v>
          </cell>
          <cell r="J273">
            <v>0</v>
          </cell>
          <cell r="K273">
            <v>0</v>
          </cell>
          <cell r="L273">
            <v>445588.65800000005</v>
          </cell>
          <cell r="M273">
            <v>-9273243.6770000011</v>
          </cell>
          <cell r="N273">
            <v>50000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245084.32645000351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</row>
        <row r="277">
          <cell r="F277" t="str">
            <v>Interest in Suspense (ISP)</v>
          </cell>
          <cell r="G277">
            <v>-372868.57900000003</v>
          </cell>
          <cell r="H277">
            <v>-54.470999999999997</v>
          </cell>
          <cell r="I277">
            <v>0</v>
          </cell>
          <cell r="J277">
            <v>-55106.027000000002</v>
          </cell>
          <cell r="K277">
            <v>0</v>
          </cell>
          <cell r="L277">
            <v>-55070.727000000006</v>
          </cell>
          <cell r="M277">
            <v>-186813.95291803646</v>
          </cell>
          <cell r="N277">
            <v>0</v>
          </cell>
          <cell r="O277">
            <v>0</v>
          </cell>
          <cell r="P277">
            <v>-65161</v>
          </cell>
          <cell r="Q277">
            <v>0</v>
          </cell>
          <cell r="R277">
            <v>0</v>
          </cell>
          <cell r="S277">
            <v>0</v>
          </cell>
          <cell r="T277">
            <v>-2123.8811474255749</v>
          </cell>
          <cell r="U277">
            <v>0</v>
          </cell>
          <cell r="V277">
            <v>0</v>
          </cell>
          <cell r="W277">
            <v>-8860</v>
          </cell>
          <cell r="X277">
            <v>0</v>
          </cell>
          <cell r="Y277">
            <v>0</v>
          </cell>
          <cell r="Z277">
            <v>-3427</v>
          </cell>
          <cell r="AA277">
            <v>0</v>
          </cell>
          <cell r="AB277">
            <v>0</v>
          </cell>
          <cell r="AC277">
            <v>0</v>
          </cell>
        </row>
        <row r="278">
          <cell r="F278" t="str">
            <v>605</v>
          </cell>
          <cell r="G278">
            <v>-146873.73699999999</v>
          </cell>
          <cell r="H278">
            <v>-61.137999999999998</v>
          </cell>
          <cell r="I278">
            <v>0</v>
          </cell>
          <cell r="J278">
            <v>0</v>
          </cell>
          <cell r="K278">
            <v>0</v>
          </cell>
          <cell r="L278">
            <v>-21776.737000000001</v>
          </cell>
          <cell r="M278">
            <v>-66271.186000000002</v>
          </cell>
          <cell r="N278">
            <v>0</v>
          </cell>
          <cell r="O278" t="str">
            <v>0</v>
          </cell>
          <cell r="P278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0</v>
          </cell>
          <cell r="V278" t="str">
            <v>0</v>
          </cell>
          <cell r="W278">
            <v>-2239</v>
          </cell>
          <cell r="X278" t="str">
            <v>0</v>
          </cell>
          <cell r="Y278" t="str">
            <v>0</v>
          </cell>
          <cell r="Z278" t="str">
            <v>0</v>
          </cell>
        </row>
        <row r="279">
          <cell r="F279" t="str">
            <v>610</v>
          </cell>
          <cell r="G279">
            <v>-58466.471000000005</v>
          </cell>
          <cell r="H279">
            <v>6.6669999999999998</v>
          </cell>
          <cell r="I279">
            <v>0</v>
          </cell>
          <cell r="J279">
            <v>-5533.4830000000002</v>
          </cell>
          <cell r="K279">
            <v>0</v>
          </cell>
          <cell r="L279">
            <v>-3234.9870000000001</v>
          </cell>
          <cell r="M279">
            <v>0</v>
          </cell>
          <cell r="N279">
            <v>0</v>
          </cell>
          <cell r="O279" t="str">
            <v>0</v>
          </cell>
          <cell r="P279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0</v>
          </cell>
          <cell r="V279" t="str">
            <v>0</v>
          </cell>
          <cell r="W279">
            <v>0</v>
          </cell>
          <cell r="X279" t="str">
            <v>0</v>
          </cell>
          <cell r="Y279" t="str">
            <v>0</v>
          </cell>
          <cell r="Z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 t="str">
            <v>0</v>
          </cell>
          <cell r="P280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0</v>
          </cell>
          <cell r="V280" t="str">
            <v>0</v>
          </cell>
          <cell r="W280">
            <v>0</v>
          </cell>
          <cell r="X280" t="str">
            <v>0</v>
          </cell>
          <cell r="Y280" t="str">
            <v>0</v>
          </cell>
          <cell r="Z280" t="str">
            <v>0</v>
          </cell>
        </row>
        <row r="281">
          <cell r="F281" t="str">
            <v>620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 t="str">
            <v>0</v>
          </cell>
          <cell r="P281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 t="str">
            <v>0</v>
          </cell>
          <cell r="U281" t="str">
            <v>0</v>
          </cell>
          <cell r="V281" t="str">
            <v>0</v>
          </cell>
          <cell r="W281">
            <v>0</v>
          </cell>
          <cell r="X281" t="str">
            <v>0</v>
          </cell>
          <cell r="Y281" t="str">
            <v>0</v>
          </cell>
          <cell r="Z281" t="str">
            <v>0</v>
          </cell>
        </row>
        <row r="282">
          <cell r="F282" t="str">
            <v>625</v>
          </cell>
          <cell r="G282">
            <v>-10277.091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-822.68</v>
          </cell>
          <cell r="M282">
            <v>0</v>
          </cell>
          <cell r="N282">
            <v>0</v>
          </cell>
          <cell r="O282" t="str">
            <v>0</v>
          </cell>
          <cell r="P282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 t="str">
            <v>0</v>
          </cell>
          <cell r="U282" t="str">
            <v>0</v>
          </cell>
          <cell r="V282" t="str">
            <v>0</v>
          </cell>
          <cell r="W282">
            <v>0</v>
          </cell>
          <cell r="X282" t="str">
            <v>0</v>
          </cell>
          <cell r="Y282" t="str">
            <v>0</v>
          </cell>
          <cell r="Z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 t="str">
            <v>0</v>
          </cell>
          <cell r="P283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 t="str">
            <v>0</v>
          </cell>
          <cell r="U283" t="str">
            <v>0</v>
          </cell>
          <cell r="V283" t="str">
            <v>0</v>
          </cell>
          <cell r="W283">
            <v>0</v>
          </cell>
          <cell r="X283" t="str">
            <v>0</v>
          </cell>
          <cell r="Y283" t="str">
            <v>0</v>
          </cell>
          <cell r="Z283" t="str">
            <v>0</v>
          </cell>
        </row>
        <row r="284">
          <cell r="F284" t="str">
            <v>635</v>
          </cell>
          <cell r="G284">
            <v>0</v>
          </cell>
          <cell r="H284">
            <v>0</v>
          </cell>
          <cell r="I284">
            <v>0</v>
          </cell>
          <cell r="J284">
            <v>-32746.215</v>
          </cell>
          <cell r="K284">
            <v>0</v>
          </cell>
          <cell r="L284">
            <v>-14551.516000000003</v>
          </cell>
          <cell r="M284">
            <v>0</v>
          </cell>
          <cell r="N284">
            <v>0</v>
          </cell>
          <cell r="O284" t="str">
            <v>0</v>
          </cell>
          <cell r="P284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 t="str">
            <v>0</v>
          </cell>
          <cell r="U284" t="str">
            <v>0</v>
          </cell>
          <cell r="V284" t="str">
            <v>0</v>
          </cell>
          <cell r="W284">
            <v>0</v>
          </cell>
          <cell r="X284" t="str">
            <v>0</v>
          </cell>
          <cell r="Y284" t="str">
            <v>0</v>
          </cell>
          <cell r="Z284" t="str">
            <v>0</v>
          </cell>
        </row>
        <row r="285">
          <cell r="F285" t="str">
            <v>640</v>
          </cell>
          <cell r="G285">
            <v>0</v>
          </cell>
          <cell r="H285">
            <v>0</v>
          </cell>
          <cell r="I285">
            <v>0</v>
          </cell>
          <cell r="J285">
            <v>-16826.328999999998</v>
          </cell>
          <cell r="K285">
            <v>0</v>
          </cell>
          <cell r="L285">
            <v>-5390.0550000000003</v>
          </cell>
          <cell r="M285">
            <v>0</v>
          </cell>
          <cell r="N285">
            <v>0</v>
          </cell>
          <cell r="O285" t="str">
            <v>0</v>
          </cell>
          <cell r="P285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 t="str">
            <v>0</v>
          </cell>
          <cell r="U285" t="str">
            <v>0</v>
          </cell>
          <cell r="V285" t="str">
            <v>0</v>
          </cell>
          <cell r="W285">
            <v>0</v>
          </cell>
          <cell r="X285" t="str">
            <v>0</v>
          </cell>
          <cell r="Y285" t="str">
            <v>0</v>
          </cell>
          <cell r="Z285" t="str">
            <v>0</v>
          </cell>
        </row>
        <row r="286">
          <cell r="F286" t="str">
            <v>645</v>
          </cell>
          <cell r="G286">
            <v>-152516.54699999999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-9294.7520000000004</v>
          </cell>
          <cell r="M286">
            <v>-1853.913</v>
          </cell>
          <cell r="N286">
            <v>0</v>
          </cell>
          <cell r="O286" t="str">
            <v>0</v>
          </cell>
          <cell r="P286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 t="str">
            <v>0</v>
          </cell>
          <cell r="U286" t="str">
            <v>0</v>
          </cell>
          <cell r="V286" t="str">
            <v>0</v>
          </cell>
          <cell r="W286">
            <v>-6621</v>
          </cell>
          <cell r="X286" t="str">
            <v>0</v>
          </cell>
          <cell r="Y286" t="str">
            <v>0</v>
          </cell>
          <cell r="Z286">
            <v>-3427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 t="str">
            <v>0</v>
          </cell>
          <cell r="P287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 t="str">
            <v>0</v>
          </cell>
          <cell r="U287" t="str">
            <v>0</v>
          </cell>
          <cell r="V287" t="str">
            <v>0</v>
          </cell>
          <cell r="W287">
            <v>0</v>
          </cell>
          <cell r="X287" t="str">
            <v>0</v>
          </cell>
          <cell r="Y287" t="str">
            <v>0</v>
          </cell>
          <cell r="Z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 t="str">
            <v>0</v>
          </cell>
          <cell r="P288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 t="str">
            <v>0</v>
          </cell>
          <cell r="U288" t="str">
            <v>0</v>
          </cell>
          <cell r="V288" t="str">
            <v>0</v>
          </cell>
          <cell r="W288">
            <v>0</v>
          </cell>
          <cell r="X288" t="str">
            <v>0</v>
          </cell>
          <cell r="Y288" t="str">
            <v>0</v>
          </cell>
          <cell r="Z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 t="str">
            <v>0</v>
          </cell>
          <cell r="P289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 t="str">
            <v>0</v>
          </cell>
          <cell r="U289" t="str">
            <v>0</v>
          </cell>
          <cell r="V289" t="str">
            <v>0</v>
          </cell>
          <cell r="W289">
            <v>0</v>
          </cell>
          <cell r="X289" t="str">
            <v>0</v>
          </cell>
          <cell r="Y289" t="str">
            <v>0</v>
          </cell>
          <cell r="Z289" t="str">
            <v>0</v>
          </cell>
        </row>
        <row r="290">
          <cell r="F290" t="str">
            <v>665</v>
          </cell>
          <cell r="G290">
            <v>-4734.7330000000002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-118688.85391803646</v>
          </cell>
          <cell r="N290">
            <v>0</v>
          </cell>
          <cell r="O290" t="str">
            <v>0</v>
          </cell>
          <cell r="P290">
            <v>-65161</v>
          </cell>
          <cell r="Q290" t="str">
            <v>0</v>
          </cell>
          <cell r="R290" t="str">
            <v>0</v>
          </cell>
          <cell r="S290" t="str">
            <v>0</v>
          </cell>
          <cell r="T290">
            <v>-2123.8811474255749</v>
          </cell>
          <cell r="U290" t="str">
            <v>0</v>
          </cell>
          <cell r="V290" t="str">
            <v>0</v>
          </cell>
          <cell r="W290">
            <v>0</v>
          </cell>
          <cell r="X290" t="str">
            <v>0</v>
          </cell>
          <cell r="Y290" t="str">
            <v>0</v>
          </cell>
          <cell r="Z290" t="str">
            <v>0</v>
          </cell>
        </row>
        <row r="292">
          <cell r="F292" t="str">
            <v>Specific</v>
          </cell>
          <cell r="G292">
            <v>-1100605.7690000001</v>
          </cell>
          <cell r="H292">
            <v>-1125.617</v>
          </cell>
          <cell r="I292">
            <v>-2.077</v>
          </cell>
          <cell r="J292">
            <v>-154579.72399999999</v>
          </cell>
          <cell r="K292">
            <v>-32</v>
          </cell>
          <cell r="L292">
            <v>-78878.228000000003</v>
          </cell>
          <cell r="M292">
            <v>-403245.50799999997</v>
          </cell>
          <cell r="N292">
            <v>-168733.97399999999</v>
          </cell>
          <cell r="O292">
            <v>0</v>
          </cell>
          <cell r="P292">
            <v>-105156</v>
          </cell>
          <cell r="Q292">
            <v>0</v>
          </cell>
          <cell r="R292">
            <v>0</v>
          </cell>
          <cell r="S292">
            <v>0</v>
          </cell>
          <cell r="T292">
            <v>-35666.575880915378</v>
          </cell>
          <cell r="U292">
            <v>0</v>
          </cell>
          <cell r="V292">
            <v>0</v>
          </cell>
          <cell r="W292">
            <v>-26772</v>
          </cell>
          <cell r="X292">
            <v>0</v>
          </cell>
          <cell r="Y292">
            <v>0</v>
          </cell>
          <cell r="Z292">
            <v>-2453</v>
          </cell>
          <cell r="AA292">
            <v>0</v>
          </cell>
          <cell r="AB292">
            <v>0</v>
          </cell>
          <cell r="AC292">
            <v>0</v>
          </cell>
        </row>
        <row r="293">
          <cell r="F293" t="str">
            <v>700</v>
          </cell>
          <cell r="G293">
            <v>-221118.125</v>
          </cell>
          <cell r="H293">
            <v>-1125.617</v>
          </cell>
          <cell r="I293">
            <v>0</v>
          </cell>
          <cell r="J293">
            <v>0</v>
          </cell>
          <cell r="K293">
            <v>0</v>
          </cell>
          <cell r="L293">
            <v>-25999.949000000001</v>
          </cell>
          <cell r="M293">
            <v>-92528.483999999997</v>
          </cell>
          <cell r="N293">
            <v>0</v>
          </cell>
          <cell r="O293" t="str">
            <v>0</v>
          </cell>
          <cell r="P293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 t="str">
            <v>0</v>
          </cell>
          <cell r="U293" t="str">
            <v>0</v>
          </cell>
          <cell r="V293" t="str">
            <v>0</v>
          </cell>
          <cell r="W293">
            <v>-13760</v>
          </cell>
          <cell r="X293" t="str">
            <v>0</v>
          </cell>
          <cell r="Y293" t="str">
            <v>0</v>
          </cell>
          <cell r="Z293" t="str">
            <v>0</v>
          </cell>
        </row>
        <row r="294">
          <cell r="F294" t="str">
            <v>705</v>
          </cell>
          <cell r="G294">
            <v>-131862.69699999999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-10418.725</v>
          </cell>
          <cell r="M294">
            <v>0</v>
          </cell>
          <cell r="N294">
            <v>0</v>
          </cell>
          <cell r="O294" t="str">
            <v>0</v>
          </cell>
          <cell r="P294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 t="str">
            <v>0</v>
          </cell>
          <cell r="U294" t="str">
            <v>0</v>
          </cell>
          <cell r="V294" t="str">
            <v>0</v>
          </cell>
          <cell r="W294">
            <v>0</v>
          </cell>
          <cell r="X294" t="str">
            <v>0</v>
          </cell>
          <cell r="Y294" t="str">
            <v>0</v>
          </cell>
          <cell r="Z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 t="str">
            <v>0</v>
          </cell>
          <cell r="P295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 t="str">
            <v>0</v>
          </cell>
          <cell r="U295" t="str">
            <v>0</v>
          </cell>
          <cell r="V295" t="str">
            <v>0</v>
          </cell>
          <cell r="W295">
            <v>0</v>
          </cell>
          <cell r="X295" t="str">
            <v>0</v>
          </cell>
          <cell r="Y295" t="str">
            <v>0</v>
          </cell>
          <cell r="Z295" t="str">
            <v>0</v>
          </cell>
        </row>
        <row r="296">
          <cell r="F296" t="str">
            <v>715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-32</v>
          </cell>
          <cell r="L296">
            <v>0</v>
          </cell>
          <cell r="M296">
            <v>0</v>
          </cell>
          <cell r="N296">
            <v>0</v>
          </cell>
          <cell r="O296" t="str">
            <v>0</v>
          </cell>
          <cell r="P296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 t="str">
            <v>0</v>
          </cell>
          <cell r="U296" t="str">
            <v>0</v>
          </cell>
          <cell r="V296" t="str">
            <v>0</v>
          </cell>
          <cell r="W296">
            <v>0</v>
          </cell>
          <cell r="X296" t="str">
            <v>0</v>
          </cell>
          <cell r="Y296" t="str">
            <v>0</v>
          </cell>
          <cell r="Z296" t="str">
            <v>0</v>
          </cell>
        </row>
        <row r="297">
          <cell r="F297" t="str">
            <v>720</v>
          </cell>
          <cell r="G297">
            <v>-154726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 t="str">
            <v>0</v>
          </cell>
          <cell r="P297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 t="str">
            <v>0</v>
          </cell>
          <cell r="U297" t="str">
            <v>0</v>
          </cell>
          <cell r="V297" t="str">
            <v>0</v>
          </cell>
          <cell r="W297">
            <v>0</v>
          </cell>
          <cell r="X297" t="str">
            <v>0</v>
          </cell>
          <cell r="Y297" t="str">
            <v>0</v>
          </cell>
          <cell r="Z297" t="str">
            <v>0</v>
          </cell>
        </row>
        <row r="298">
          <cell r="F298" t="str">
            <v>725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 t="str">
            <v>0</v>
          </cell>
          <cell r="P298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 t="str">
            <v>0</v>
          </cell>
          <cell r="U298" t="str">
            <v>0</v>
          </cell>
          <cell r="V298" t="str">
            <v>0</v>
          </cell>
          <cell r="W298">
            <v>0</v>
          </cell>
          <cell r="X298" t="str">
            <v>0</v>
          </cell>
          <cell r="Y298" t="str">
            <v>0</v>
          </cell>
          <cell r="Z298" t="str">
            <v>0</v>
          </cell>
        </row>
        <row r="299">
          <cell r="F299" t="str">
            <v>730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-17164.810000000001</v>
          </cell>
          <cell r="M299">
            <v>0</v>
          </cell>
          <cell r="N299">
            <v>0</v>
          </cell>
          <cell r="O299" t="str">
            <v>0</v>
          </cell>
          <cell r="P299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 t="str">
            <v>0</v>
          </cell>
          <cell r="U299" t="str">
            <v>0</v>
          </cell>
          <cell r="V299" t="str">
            <v>0</v>
          </cell>
          <cell r="W299">
            <v>0</v>
          </cell>
          <cell r="X299" t="str">
            <v>0</v>
          </cell>
          <cell r="Y299" t="str">
            <v>0</v>
          </cell>
          <cell r="Z299" t="str">
            <v>0</v>
          </cell>
        </row>
        <row r="300">
          <cell r="F300" t="str">
            <v>735</v>
          </cell>
          <cell r="G300">
            <v>-26.702999999999999</v>
          </cell>
          <cell r="H300">
            <v>0</v>
          </cell>
          <cell r="I300">
            <v>0</v>
          </cell>
          <cell r="J300">
            <v>-97396.695999999996</v>
          </cell>
          <cell r="K300">
            <v>0</v>
          </cell>
          <cell r="L300">
            <v>-18415.406000000003</v>
          </cell>
          <cell r="M300">
            <v>0</v>
          </cell>
          <cell r="N300">
            <v>0</v>
          </cell>
          <cell r="O300" t="str">
            <v>0</v>
          </cell>
          <cell r="P300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 t="str">
            <v>0</v>
          </cell>
          <cell r="U300" t="str">
            <v>0</v>
          </cell>
          <cell r="V300" t="str">
            <v>0</v>
          </cell>
          <cell r="W300">
            <v>0</v>
          </cell>
          <cell r="X300" t="str">
            <v>0</v>
          </cell>
          <cell r="Y300" t="str">
            <v>0</v>
          </cell>
          <cell r="Z300" t="str">
            <v>0</v>
          </cell>
        </row>
        <row r="301">
          <cell r="F301" t="str">
            <v>740</v>
          </cell>
          <cell r="G301">
            <v>-538756.35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-6028.8829999999998</v>
          </cell>
          <cell r="M301">
            <v>-36023.641000000003</v>
          </cell>
          <cell r="N301">
            <v>0</v>
          </cell>
          <cell r="O301" t="str">
            <v>0</v>
          </cell>
          <cell r="P301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 t="str">
            <v>0</v>
          </cell>
          <cell r="U301" t="str">
            <v>0</v>
          </cell>
          <cell r="V301" t="str">
            <v>0</v>
          </cell>
          <cell r="W301">
            <v>-13012</v>
          </cell>
          <cell r="X301" t="str">
            <v>0</v>
          </cell>
          <cell r="Y301" t="str">
            <v>0</v>
          </cell>
          <cell r="Z301">
            <v>-2453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 t="str">
            <v>0</v>
          </cell>
          <cell r="P302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 t="str">
            <v>0</v>
          </cell>
          <cell r="U302" t="str">
            <v>0</v>
          </cell>
          <cell r="V302" t="str">
            <v>0</v>
          </cell>
          <cell r="W302">
            <v>0</v>
          </cell>
          <cell r="X302" t="str">
            <v>0</v>
          </cell>
          <cell r="Y302" t="str">
            <v>0</v>
          </cell>
          <cell r="Z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 t="str">
            <v>0</v>
          </cell>
          <cell r="P303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 t="str">
            <v>0</v>
          </cell>
          <cell r="U303" t="str">
            <v>0</v>
          </cell>
          <cell r="V303" t="str">
            <v>0</v>
          </cell>
          <cell r="W303">
            <v>0</v>
          </cell>
          <cell r="X303" t="str">
            <v>0</v>
          </cell>
          <cell r="Y303" t="str">
            <v>0</v>
          </cell>
          <cell r="Z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 t="str">
            <v>0</v>
          </cell>
          <cell r="P304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 t="str">
            <v>0</v>
          </cell>
          <cell r="U304" t="str">
            <v>0</v>
          </cell>
          <cell r="V304" t="str">
            <v>0</v>
          </cell>
          <cell r="W304">
            <v>0</v>
          </cell>
          <cell r="X304" t="str">
            <v>0</v>
          </cell>
          <cell r="Y304" t="str">
            <v>0</v>
          </cell>
          <cell r="Z304" t="str">
            <v>0</v>
          </cell>
        </row>
        <row r="305">
          <cell r="F305" t="str">
            <v>760</v>
          </cell>
          <cell r="G305">
            <v>-54115.893999999986</v>
          </cell>
          <cell r="H305">
            <v>0</v>
          </cell>
          <cell r="I305">
            <v>-2.077</v>
          </cell>
          <cell r="J305">
            <v>-57183.027999999998</v>
          </cell>
          <cell r="K305">
            <v>0</v>
          </cell>
          <cell r="L305">
            <v>-850.45500000000004</v>
          </cell>
          <cell r="M305">
            <v>-274693.38299999997</v>
          </cell>
          <cell r="N305">
            <v>-168733.97399999999</v>
          </cell>
          <cell r="O305" t="str">
            <v>0</v>
          </cell>
          <cell r="P305">
            <v>-105156</v>
          </cell>
          <cell r="Q305" t="str">
            <v>0</v>
          </cell>
          <cell r="R305" t="str">
            <v>0</v>
          </cell>
          <cell r="S305" t="str">
            <v>0</v>
          </cell>
          <cell r="T305">
            <v>-35666.575880915378</v>
          </cell>
          <cell r="U305" t="str">
            <v>0</v>
          </cell>
          <cell r="V305" t="str">
            <v>0</v>
          </cell>
          <cell r="W305">
            <v>0</v>
          </cell>
          <cell r="X305" t="str">
            <v>0</v>
          </cell>
          <cell r="Y305" t="str">
            <v>0</v>
          </cell>
          <cell r="Z305" t="str">
            <v>0</v>
          </cell>
        </row>
        <row r="307">
          <cell r="F307" t="str">
            <v>General</v>
          </cell>
          <cell r="G307">
            <v>-521653.53800000006</v>
          </cell>
          <cell r="H307">
            <v>-319.17599999999999</v>
          </cell>
          <cell r="I307">
            <v>-202.73500000000001</v>
          </cell>
          <cell r="J307">
            <v>-247269.07400000002</v>
          </cell>
          <cell r="K307">
            <v>-265</v>
          </cell>
          <cell r="L307">
            <v>-70449.210000000006</v>
          </cell>
          <cell r="M307">
            <v>-357321.67354000005</v>
          </cell>
          <cell r="N307">
            <v>-104633.60664000001</v>
          </cell>
          <cell r="O307">
            <v>0</v>
          </cell>
          <cell r="P307">
            <v>-236500</v>
          </cell>
          <cell r="Q307">
            <v>0</v>
          </cell>
          <cell r="R307">
            <v>0</v>
          </cell>
          <cell r="S307">
            <v>0</v>
          </cell>
          <cell r="T307">
            <v>-36861.897769723917</v>
          </cell>
          <cell r="U307">
            <v>0</v>
          </cell>
          <cell r="V307">
            <v>0</v>
          </cell>
          <cell r="W307">
            <v>-48109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</row>
        <row r="308">
          <cell r="F308" t="str">
            <v>800</v>
          </cell>
          <cell r="G308">
            <v>-76796.349000000002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-4952</v>
          </cell>
          <cell r="M308">
            <v>0</v>
          </cell>
          <cell r="N308">
            <v>0</v>
          </cell>
          <cell r="O308" t="str">
            <v>0</v>
          </cell>
          <cell r="P308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 t="str">
            <v>0</v>
          </cell>
          <cell r="U308" t="str">
            <v>0</v>
          </cell>
          <cell r="V308" t="str">
            <v>0</v>
          </cell>
          <cell r="W308">
            <v>-5683</v>
          </cell>
          <cell r="X308" t="str">
            <v>0</v>
          </cell>
          <cell r="Y308" t="str">
            <v>0</v>
          </cell>
          <cell r="Z308" t="str">
            <v>0</v>
          </cell>
        </row>
        <row r="309">
          <cell r="F309" t="str">
            <v>805</v>
          </cell>
          <cell r="G309">
            <v>-53909.267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-12385.73</v>
          </cell>
          <cell r="M309">
            <v>0</v>
          </cell>
          <cell r="N309">
            <v>0</v>
          </cell>
          <cell r="O309" t="str">
            <v>0</v>
          </cell>
          <cell r="P309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 t="str">
            <v>0</v>
          </cell>
          <cell r="U309" t="str">
            <v>0</v>
          </cell>
          <cell r="V309" t="str">
            <v>0</v>
          </cell>
          <cell r="W309">
            <v>0</v>
          </cell>
          <cell r="X309" t="str">
            <v>0</v>
          </cell>
          <cell r="Y309" t="str">
            <v>0</v>
          </cell>
          <cell r="Z309" t="str">
            <v>0</v>
          </cell>
        </row>
        <row r="310">
          <cell r="F310" t="str">
            <v>810</v>
          </cell>
          <cell r="G310">
            <v>-1042.711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 t="str">
            <v>0</v>
          </cell>
          <cell r="P310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 t="str">
            <v>0</v>
          </cell>
          <cell r="U310" t="str">
            <v>0</v>
          </cell>
          <cell r="V310" t="str">
            <v>0</v>
          </cell>
          <cell r="W310">
            <v>0</v>
          </cell>
          <cell r="X310" t="str">
            <v>0</v>
          </cell>
          <cell r="Y310" t="str">
            <v>0</v>
          </cell>
          <cell r="Z310" t="str">
            <v>0</v>
          </cell>
        </row>
        <row r="311">
          <cell r="F311" t="str">
            <v>815</v>
          </cell>
          <cell r="G311">
            <v>-1468.0820000000001</v>
          </cell>
          <cell r="H311">
            <v>0</v>
          </cell>
          <cell r="I311">
            <v>0</v>
          </cell>
          <cell r="J311">
            <v>0</v>
          </cell>
          <cell r="K311">
            <v>-265</v>
          </cell>
          <cell r="L311">
            <v>0</v>
          </cell>
          <cell r="M311">
            <v>0</v>
          </cell>
          <cell r="N311">
            <v>0</v>
          </cell>
          <cell r="O311" t="str">
            <v>0</v>
          </cell>
          <cell r="P311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 t="str">
            <v>0</v>
          </cell>
          <cell r="U311" t="str">
            <v>0</v>
          </cell>
          <cell r="V311" t="str">
            <v>0</v>
          </cell>
          <cell r="W311">
            <v>0</v>
          </cell>
          <cell r="X311" t="str">
            <v>0</v>
          </cell>
          <cell r="Y311" t="str">
            <v>0</v>
          </cell>
          <cell r="Z311" t="str">
            <v>0</v>
          </cell>
        </row>
        <row r="312">
          <cell r="F312" t="str">
            <v>820</v>
          </cell>
          <cell r="G312">
            <v>-38572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 t="str">
            <v>0</v>
          </cell>
          <cell r="P312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 t="str">
            <v>0</v>
          </cell>
          <cell r="U312" t="str">
            <v>0</v>
          </cell>
          <cell r="V312" t="str">
            <v>0</v>
          </cell>
          <cell r="W312">
            <v>0</v>
          </cell>
          <cell r="X312" t="str">
            <v>0</v>
          </cell>
          <cell r="Y312" t="str">
            <v>0</v>
          </cell>
          <cell r="Z312" t="str">
            <v>0</v>
          </cell>
        </row>
        <row r="313">
          <cell r="F313" t="str">
            <v>825</v>
          </cell>
          <cell r="G313">
            <v>-261.41500000000002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 t="str">
            <v>0</v>
          </cell>
          <cell r="P313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 t="str">
            <v>0</v>
          </cell>
          <cell r="U313" t="str">
            <v>0</v>
          </cell>
          <cell r="V313" t="str">
            <v>0</v>
          </cell>
          <cell r="W313">
            <v>0</v>
          </cell>
          <cell r="X313" t="str">
            <v>0</v>
          </cell>
          <cell r="Y313" t="str">
            <v>0</v>
          </cell>
          <cell r="Z313" t="str">
            <v>0</v>
          </cell>
        </row>
        <row r="314">
          <cell r="F314" t="str">
            <v>830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 t="str">
            <v>0</v>
          </cell>
          <cell r="P314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 t="str">
            <v>0</v>
          </cell>
          <cell r="U314" t="str">
            <v>0</v>
          </cell>
          <cell r="V314" t="str">
            <v>0</v>
          </cell>
          <cell r="W314">
            <v>0</v>
          </cell>
          <cell r="X314" t="str">
            <v>0</v>
          </cell>
          <cell r="Y314" t="str">
            <v>0</v>
          </cell>
          <cell r="Z314" t="str">
            <v>0</v>
          </cell>
        </row>
        <row r="315">
          <cell r="F315" t="str">
            <v>835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 t="str">
            <v>0</v>
          </cell>
          <cell r="P315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 t="str">
            <v>0</v>
          </cell>
          <cell r="U315" t="str">
            <v>0</v>
          </cell>
          <cell r="V315" t="str">
            <v>0</v>
          </cell>
          <cell r="W315">
            <v>0</v>
          </cell>
          <cell r="X315" t="str">
            <v>0</v>
          </cell>
          <cell r="Y315" t="str">
            <v>0</v>
          </cell>
          <cell r="Z315" t="str">
            <v>0</v>
          </cell>
        </row>
        <row r="316">
          <cell r="F316" t="str">
            <v>840</v>
          </cell>
          <cell r="G316">
            <v>-9145.9530000000013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-12598.982</v>
          </cell>
          <cell r="N316">
            <v>0</v>
          </cell>
          <cell r="O316" t="str">
            <v>0</v>
          </cell>
          <cell r="P316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 t="str">
            <v>0</v>
          </cell>
          <cell r="U316" t="str">
            <v>0</v>
          </cell>
          <cell r="V316" t="str">
            <v>0</v>
          </cell>
          <cell r="W316">
            <v>-42426</v>
          </cell>
          <cell r="X316" t="str">
            <v>0</v>
          </cell>
          <cell r="Y316" t="str">
            <v>0</v>
          </cell>
          <cell r="Z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 t="str">
            <v>0</v>
          </cell>
          <cell r="P317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 t="str">
            <v>0</v>
          </cell>
          <cell r="U317" t="str">
            <v>0</v>
          </cell>
          <cell r="V317" t="str">
            <v>0</v>
          </cell>
          <cell r="W317">
            <v>0</v>
          </cell>
          <cell r="X317" t="str">
            <v>0</v>
          </cell>
          <cell r="Y317" t="str">
            <v>0</v>
          </cell>
          <cell r="Z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 t="str">
            <v>0</v>
          </cell>
          <cell r="P318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 t="str">
            <v>0</v>
          </cell>
          <cell r="U318" t="str">
            <v>0</v>
          </cell>
          <cell r="V318" t="str">
            <v>0</v>
          </cell>
          <cell r="W318">
            <v>0</v>
          </cell>
          <cell r="X318" t="str">
            <v>0</v>
          </cell>
          <cell r="Y318" t="str">
            <v>0</v>
          </cell>
          <cell r="Z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 t="str">
            <v>0</v>
          </cell>
          <cell r="P319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 t="str">
            <v>0</v>
          </cell>
          <cell r="U319" t="str">
            <v>0</v>
          </cell>
          <cell r="V319" t="str">
            <v>0</v>
          </cell>
          <cell r="W319">
            <v>0</v>
          </cell>
          <cell r="X319" t="str">
            <v>0</v>
          </cell>
          <cell r="Y319" t="str">
            <v>0</v>
          </cell>
          <cell r="Z319" t="str">
            <v>0</v>
          </cell>
        </row>
        <row r="320">
          <cell r="F320" t="str">
            <v>860</v>
          </cell>
          <cell r="G320">
            <v>68.885000000000005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-344722.69154000003</v>
          </cell>
          <cell r="N320">
            <v>73258.062000000005</v>
          </cell>
          <cell r="O320" t="str">
            <v>0</v>
          </cell>
          <cell r="P320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>
            <v>-36861.897769723917</v>
          </cell>
          <cell r="U320" t="str">
            <v>0</v>
          </cell>
          <cell r="V320" t="str">
            <v>0</v>
          </cell>
          <cell r="W320">
            <v>0</v>
          </cell>
          <cell r="X320" t="str">
            <v>0</v>
          </cell>
          <cell r="Y320" t="str">
            <v>0</v>
          </cell>
          <cell r="Z320" t="str">
            <v>0</v>
          </cell>
        </row>
        <row r="321">
          <cell r="F321" t="str">
            <v>865</v>
          </cell>
          <cell r="G321">
            <v>-340526.64600000007</v>
          </cell>
          <cell r="H321">
            <v>-319.17599999999999</v>
          </cell>
          <cell r="I321">
            <v>-202.73500000000001</v>
          </cell>
          <cell r="J321">
            <v>-247269.07400000002</v>
          </cell>
          <cell r="K321">
            <v>0</v>
          </cell>
          <cell r="L321">
            <v>-53111.48</v>
          </cell>
          <cell r="M321">
            <v>0</v>
          </cell>
          <cell r="N321">
            <v>-177891.66864000002</v>
          </cell>
          <cell r="O321" t="str">
            <v>0</v>
          </cell>
          <cell r="P321">
            <v>-236500</v>
          </cell>
          <cell r="Q321" t="str">
            <v>0</v>
          </cell>
          <cell r="R321" t="str">
            <v>0</v>
          </cell>
          <cell r="S321" t="str">
            <v>0</v>
          </cell>
          <cell r="T321" t="str">
            <v>0</v>
          </cell>
          <cell r="U321" t="str">
            <v>0</v>
          </cell>
          <cell r="V321" t="str">
            <v>0</v>
          </cell>
          <cell r="W321">
            <v>0</v>
          </cell>
          <cell r="X321" t="str">
            <v>0</v>
          </cell>
          <cell r="Y321" t="str">
            <v>0</v>
          </cell>
          <cell r="Z321" t="str">
            <v>0</v>
          </cell>
        </row>
        <row r="323">
          <cell r="F323" t="str">
            <v>Non-Permorming Loans (Gross)</v>
          </cell>
          <cell r="G323">
            <v>1920656.9669999999</v>
          </cell>
          <cell r="H323">
            <v>4811.8310000000001</v>
          </cell>
          <cell r="I323">
            <v>0</v>
          </cell>
          <cell r="J323">
            <v>374451</v>
          </cell>
          <cell r="K323">
            <v>0</v>
          </cell>
          <cell r="L323">
            <v>160952.63</v>
          </cell>
          <cell r="M323">
            <v>810000</v>
          </cell>
          <cell r="N323">
            <v>374451</v>
          </cell>
          <cell r="O323">
            <v>0</v>
          </cell>
          <cell r="P323">
            <v>499266</v>
          </cell>
          <cell r="Q323">
            <v>0</v>
          </cell>
          <cell r="R323">
            <v>0</v>
          </cell>
          <cell r="S323">
            <v>0</v>
          </cell>
          <cell r="T323">
            <v>94773.821880528762</v>
          </cell>
          <cell r="U323">
            <v>0</v>
          </cell>
          <cell r="V323">
            <v>0</v>
          </cell>
          <cell r="W323">
            <v>141714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</row>
        <row r="324">
          <cell r="F324" t="str">
            <v>900</v>
          </cell>
          <cell r="G324">
            <v>507775.61100000003</v>
          </cell>
          <cell r="H324">
            <v>4811.8310000000001</v>
          </cell>
          <cell r="I324">
            <v>0</v>
          </cell>
          <cell r="J324">
            <v>0</v>
          </cell>
          <cell r="K324">
            <v>0</v>
          </cell>
          <cell r="L324">
            <v>47868.328999999998</v>
          </cell>
          <cell r="M324">
            <v>810000</v>
          </cell>
          <cell r="N324">
            <v>0</v>
          </cell>
          <cell r="O324" t="str">
            <v>0</v>
          </cell>
          <cell r="P324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 t="str">
            <v>0</v>
          </cell>
          <cell r="U324" t="str">
            <v>0</v>
          </cell>
          <cell r="V324" t="str">
            <v>0</v>
          </cell>
          <cell r="W324">
            <v>16597</v>
          </cell>
          <cell r="X324" t="str">
            <v>0</v>
          </cell>
          <cell r="Y324" t="str">
            <v>0</v>
          </cell>
          <cell r="Z324" t="str">
            <v>0</v>
          </cell>
        </row>
        <row r="325">
          <cell r="F325" t="str">
            <v>905</v>
          </cell>
          <cell r="G325">
            <v>150147.12900000002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11318.347</v>
          </cell>
          <cell r="M325" t="str">
            <v>0</v>
          </cell>
          <cell r="N325">
            <v>0</v>
          </cell>
          <cell r="O325" t="str">
            <v>0</v>
          </cell>
          <cell r="P325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 t="str">
            <v>0</v>
          </cell>
          <cell r="U325" t="str">
            <v>0</v>
          </cell>
          <cell r="V325" t="str">
            <v>0</v>
          </cell>
          <cell r="W325">
            <v>0</v>
          </cell>
          <cell r="X325" t="str">
            <v>0</v>
          </cell>
          <cell r="Y325" t="str">
            <v>0</v>
          </cell>
          <cell r="Z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>
            <v>0</v>
          </cell>
          <cell r="O326" t="str">
            <v>0</v>
          </cell>
          <cell r="P326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 t="str">
            <v>0</v>
          </cell>
          <cell r="U326" t="str">
            <v>0</v>
          </cell>
          <cell r="V326" t="str">
            <v>0</v>
          </cell>
          <cell r="W326">
            <v>0</v>
          </cell>
          <cell r="X326" t="str">
            <v>0</v>
          </cell>
          <cell r="Y326" t="str">
            <v>0</v>
          </cell>
          <cell r="Z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>
            <v>0</v>
          </cell>
          <cell r="O327" t="str">
            <v>0</v>
          </cell>
          <cell r="P327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 t="str">
            <v>0</v>
          </cell>
          <cell r="U327" t="str">
            <v>0</v>
          </cell>
          <cell r="V327" t="str">
            <v>0</v>
          </cell>
          <cell r="W327">
            <v>0</v>
          </cell>
          <cell r="X327" t="str">
            <v>0</v>
          </cell>
          <cell r="Y327" t="str">
            <v>0</v>
          </cell>
          <cell r="Z327" t="str">
            <v>0</v>
          </cell>
        </row>
        <row r="328">
          <cell r="F328" t="str">
            <v>920</v>
          </cell>
          <cell r="G328">
            <v>197367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>
            <v>0</v>
          </cell>
          <cell r="O328" t="str">
            <v>0</v>
          </cell>
          <cell r="P328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 t="str">
            <v>0</v>
          </cell>
          <cell r="U328" t="str">
            <v>0</v>
          </cell>
          <cell r="V328" t="str">
            <v>0</v>
          </cell>
          <cell r="W328">
            <v>0</v>
          </cell>
          <cell r="X328" t="str">
            <v>0</v>
          </cell>
          <cell r="Y328" t="str">
            <v>0</v>
          </cell>
          <cell r="Z328" t="str">
            <v>0</v>
          </cell>
        </row>
        <row r="329">
          <cell r="F329" t="str">
            <v>925</v>
          </cell>
          <cell r="G329">
            <v>323.32799999999997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3183.96</v>
          </cell>
          <cell r="M329" t="str">
            <v>0</v>
          </cell>
          <cell r="N329">
            <v>0</v>
          </cell>
          <cell r="O329" t="str">
            <v>0</v>
          </cell>
          <cell r="P329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 t="str">
            <v>0</v>
          </cell>
          <cell r="U329" t="str">
            <v>0</v>
          </cell>
          <cell r="V329" t="str">
            <v>0</v>
          </cell>
          <cell r="W329">
            <v>0</v>
          </cell>
          <cell r="X329" t="str">
            <v>0</v>
          </cell>
          <cell r="Y329" t="str">
            <v>0</v>
          </cell>
          <cell r="Z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43575.8</v>
          </cell>
          <cell r="M330" t="str">
            <v>0</v>
          </cell>
          <cell r="N330">
            <v>0</v>
          </cell>
          <cell r="O330" t="str">
            <v>0</v>
          </cell>
          <cell r="P330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0</v>
          </cell>
          <cell r="V330" t="str">
            <v>0</v>
          </cell>
          <cell r="W330">
            <v>0</v>
          </cell>
          <cell r="X330" t="str">
            <v>0</v>
          </cell>
          <cell r="Y330" t="str">
            <v>0</v>
          </cell>
          <cell r="Z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3168.74</v>
          </cell>
          <cell r="M331" t="str">
            <v>0</v>
          </cell>
          <cell r="N331">
            <v>0</v>
          </cell>
          <cell r="O331" t="str">
            <v>0</v>
          </cell>
          <cell r="P331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0</v>
          </cell>
          <cell r="V331" t="str">
            <v>0</v>
          </cell>
          <cell r="W331">
            <v>0</v>
          </cell>
          <cell r="X331" t="str">
            <v>0</v>
          </cell>
          <cell r="Y331" t="str">
            <v>0</v>
          </cell>
          <cell r="Z331" t="str">
            <v>0</v>
          </cell>
        </row>
        <row r="332">
          <cell r="F332" t="str">
            <v>940</v>
          </cell>
          <cell r="G332">
            <v>1065043.899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51837.453999999998</v>
          </cell>
          <cell r="M332" t="str">
            <v>0</v>
          </cell>
          <cell r="N332">
            <v>0</v>
          </cell>
          <cell r="O332" t="str">
            <v>0</v>
          </cell>
          <cell r="P332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 t="str">
            <v>0</v>
          </cell>
          <cell r="U332" t="str">
            <v>0</v>
          </cell>
          <cell r="V332" t="str">
            <v>0</v>
          </cell>
          <cell r="W332">
            <v>125117</v>
          </cell>
          <cell r="X332" t="str">
            <v>0</v>
          </cell>
          <cell r="Y332" t="str">
            <v>0</v>
          </cell>
          <cell r="Z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>
            <v>0</v>
          </cell>
          <cell r="O333" t="str">
            <v>0</v>
          </cell>
          <cell r="P333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 t="str">
            <v>0</v>
          </cell>
          <cell r="U333" t="str">
            <v>0</v>
          </cell>
          <cell r="V333" t="str">
            <v>0</v>
          </cell>
          <cell r="W333">
            <v>0</v>
          </cell>
          <cell r="X333" t="str">
            <v>0</v>
          </cell>
          <cell r="Y333" t="str">
            <v>0</v>
          </cell>
          <cell r="Z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>
            <v>0</v>
          </cell>
          <cell r="O334" t="str">
            <v>0</v>
          </cell>
          <cell r="P334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 t="str">
            <v>0</v>
          </cell>
          <cell r="U334" t="str">
            <v>0</v>
          </cell>
          <cell r="V334" t="str">
            <v>0</v>
          </cell>
          <cell r="W334">
            <v>0</v>
          </cell>
          <cell r="X334" t="str">
            <v>0</v>
          </cell>
          <cell r="Y334" t="str">
            <v>0</v>
          </cell>
          <cell r="Z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>
            <v>0</v>
          </cell>
          <cell r="O335" t="str">
            <v>0</v>
          </cell>
          <cell r="P335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 t="str">
            <v>0</v>
          </cell>
          <cell r="U335" t="str">
            <v>0</v>
          </cell>
          <cell r="V335" t="str">
            <v>0</v>
          </cell>
          <cell r="W335">
            <v>0</v>
          </cell>
          <cell r="X335" t="str">
            <v>0</v>
          </cell>
          <cell r="Y335" t="str">
            <v>0</v>
          </cell>
          <cell r="Z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374451</v>
          </cell>
          <cell r="K336">
            <v>0</v>
          </cell>
          <cell r="L336">
            <v>0</v>
          </cell>
          <cell r="M336" t="str">
            <v>0</v>
          </cell>
          <cell r="N336">
            <v>374451</v>
          </cell>
          <cell r="O336" t="str">
            <v>0</v>
          </cell>
          <cell r="P336">
            <v>499266</v>
          </cell>
          <cell r="Q336" t="str">
            <v>0</v>
          </cell>
          <cell r="R336" t="str">
            <v>0</v>
          </cell>
          <cell r="S336" t="str">
            <v>0</v>
          </cell>
          <cell r="T336">
            <v>94773.821880528762</v>
          </cell>
          <cell r="U336" t="str">
            <v>0</v>
          </cell>
          <cell r="V336" t="str">
            <v>0</v>
          </cell>
          <cell r="W336">
            <v>0</v>
          </cell>
          <cell r="X336" t="str">
            <v>0</v>
          </cell>
          <cell r="Y336" t="str">
            <v>0</v>
          </cell>
          <cell r="Z336" t="str">
            <v>0</v>
          </cell>
        </row>
        <row r="339">
          <cell r="F339" t="str">
            <v>Interest in Suspense (Charge)</v>
          </cell>
          <cell r="G339">
            <v>-14411.31626</v>
          </cell>
          <cell r="H339">
            <v>-986.87711000000002</v>
          </cell>
          <cell r="I339">
            <v>0</v>
          </cell>
          <cell r="J339">
            <v>-6257.7313899999999</v>
          </cell>
          <cell r="K339">
            <v>0</v>
          </cell>
          <cell r="L339">
            <v>133.34407000000004</v>
          </cell>
          <cell r="M339">
            <v>26558.474298532405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-28.273972310662</v>
          </cell>
          <cell r="U339">
            <v>0</v>
          </cell>
          <cell r="V339">
            <v>0</v>
          </cell>
          <cell r="W339">
            <v>-356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</row>
        <row r="340">
          <cell r="F340" t="str">
            <v>4000</v>
          </cell>
          <cell r="G340">
            <v>-4113.0108099999989</v>
          </cell>
          <cell r="H340">
            <v>-143.63533999999999</v>
          </cell>
          <cell r="I340">
            <v>0</v>
          </cell>
          <cell r="J340">
            <v>0</v>
          </cell>
          <cell r="K340">
            <v>0</v>
          </cell>
          <cell r="L340">
            <v>935.58923000000004</v>
          </cell>
          <cell r="M340">
            <v>26558.474298532405</v>
          </cell>
          <cell r="N340">
            <v>0</v>
          </cell>
          <cell r="O340" t="str">
            <v>0</v>
          </cell>
          <cell r="P340">
            <v>0</v>
          </cell>
          <cell r="Q340" t="str">
            <v>0</v>
          </cell>
          <cell r="R340" t="str">
            <v>0</v>
          </cell>
          <cell r="S340" t="str">
            <v>0</v>
          </cell>
          <cell r="T340" t="str">
            <v>0</v>
          </cell>
          <cell r="U340" t="str">
            <v>0</v>
          </cell>
          <cell r="V340" t="str">
            <v>0</v>
          </cell>
          <cell r="W340">
            <v>-348</v>
          </cell>
          <cell r="X340" t="str">
            <v>0</v>
          </cell>
          <cell r="Y340" t="str">
            <v>0</v>
          </cell>
          <cell r="Z340" t="str">
            <v>0</v>
          </cell>
        </row>
        <row r="341">
          <cell r="F341" t="str">
            <v>4005</v>
          </cell>
          <cell r="G341">
            <v>-2748.0264400000001</v>
          </cell>
          <cell r="H341">
            <v>-848.94966999999997</v>
          </cell>
          <cell r="I341">
            <v>0</v>
          </cell>
          <cell r="J341">
            <v>-4826.6504500000001</v>
          </cell>
          <cell r="K341">
            <v>0</v>
          </cell>
          <cell r="L341">
            <v>-531.38157000000001</v>
          </cell>
          <cell r="M341" t="str">
            <v>0</v>
          </cell>
          <cell r="N341">
            <v>0</v>
          </cell>
          <cell r="O341" t="str">
            <v>0</v>
          </cell>
          <cell r="P341">
            <v>0</v>
          </cell>
          <cell r="Q341" t="str">
            <v>0</v>
          </cell>
          <cell r="R341" t="str">
            <v>0</v>
          </cell>
          <cell r="S341" t="str">
            <v>0</v>
          </cell>
          <cell r="T341" t="str">
            <v>0</v>
          </cell>
          <cell r="U341" t="str">
            <v>0</v>
          </cell>
          <cell r="V341" t="str">
            <v>0</v>
          </cell>
          <cell r="W341">
            <v>0</v>
          </cell>
          <cell r="X341" t="str">
            <v>0</v>
          </cell>
          <cell r="Y341" t="str">
            <v>0</v>
          </cell>
          <cell r="Z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>
            <v>0</v>
          </cell>
          <cell r="O342" t="str">
            <v>0</v>
          </cell>
          <cell r="P342">
            <v>0</v>
          </cell>
          <cell r="Q342" t="str">
            <v>0</v>
          </cell>
          <cell r="R342" t="str">
            <v>0</v>
          </cell>
          <cell r="S342" t="str">
            <v>0</v>
          </cell>
          <cell r="T342" t="str">
            <v>0</v>
          </cell>
          <cell r="U342" t="str">
            <v>0</v>
          </cell>
          <cell r="V342" t="str">
            <v>0</v>
          </cell>
          <cell r="W342">
            <v>0</v>
          </cell>
          <cell r="X342" t="str">
            <v>0</v>
          </cell>
          <cell r="Y342" t="str">
            <v>0</v>
          </cell>
          <cell r="Z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>
            <v>0</v>
          </cell>
          <cell r="O343" t="str">
            <v>0</v>
          </cell>
          <cell r="P343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0</v>
          </cell>
          <cell r="U343" t="str">
            <v>0</v>
          </cell>
          <cell r="V343" t="str">
            <v>0</v>
          </cell>
          <cell r="W343">
            <v>0</v>
          </cell>
          <cell r="X343" t="str">
            <v>0</v>
          </cell>
          <cell r="Y343" t="str">
            <v>0</v>
          </cell>
          <cell r="Z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0</v>
          </cell>
          <cell r="N344">
            <v>0</v>
          </cell>
          <cell r="O344" t="str">
            <v>0</v>
          </cell>
          <cell r="P344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0</v>
          </cell>
          <cell r="V344" t="str">
            <v>0</v>
          </cell>
          <cell r="W344">
            <v>0</v>
          </cell>
          <cell r="X344" t="str">
            <v>0</v>
          </cell>
          <cell r="Y344" t="str">
            <v>0</v>
          </cell>
          <cell r="Z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>
            <v>0</v>
          </cell>
          <cell r="O345" t="str">
            <v>0</v>
          </cell>
          <cell r="P345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0</v>
          </cell>
          <cell r="V345" t="str">
            <v>0</v>
          </cell>
          <cell r="W345">
            <v>0</v>
          </cell>
          <cell r="X345" t="str">
            <v>0</v>
          </cell>
          <cell r="Y345" t="str">
            <v>0</v>
          </cell>
          <cell r="Z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>
            <v>0</v>
          </cell>
          <cell r="O346" t="str">
            <v>0</v>
          </cell>
          <cell r="P346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0</v>
          </cell>
          <cell r="V346" t="str">
            <v>0</v>
          </cell>
          <cell r="W346">
            <v>0</v>
          </cell>
          <cell r="X346" t="str">
            <v>0</v>
          </cell>
          <cell r="Y346" t="str">
            <v>0</v>
          </cell>
          <cell r="Z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-1431.0809399999998</v>
          </cell>
          <cell r="K347">
            <v>0</v>
          </cell>
          <cell r="L347">
            <v>0</v>
          </cell>
          <cell r="M347" t="str">
            <v>0</v>
          </cell>
          <cell r="N347">
            <v>0</v>
          </cell>
          <cell r="O347" t="str">
            <v>0</v>
          </cell>
          <cell r="P347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0</v>
          </cell>
          <cell r="V347" t="str">
            <v>0</v>
          </cell>
          <cell r="W347">
            <v>0</v>
          </cell>
          <cell r="X347" t="str">
            <v>0</v>
          </cell>
          <cell r="Y347" t="str">
            <v>0</v>
          </cell>
          <cell r="Z347" t="str">
            <v>0</v>
          </cell>
        </row>
        <row r="348">
          <cell r="F348" t="str">
            <v>4040</v>
          </cell>
          <cell r="G348">
            <v>-7550.2790099999993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-270.86358999999999</v>
          </cell>
          <cell r="M348" t="str">
            <v>0</v>
          </cell>
          <cell r="N348">
            <v>0</v>
          </cell>
          <cell r="O348" t="str">
            <v>0</v>
          </cell>
          <cell r="P348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0</v>
          </cell>
          <cell r="V348" t="str">
            <v>0</v>
          </cell>
          <cell r="W348">
            <v>-8</v>
          </cell>
          <cell r="X348" t="str">
            <v>0</v>
          </cell>
          <cell r="Y348" t="str">
            <v>0</v>
          </cell>
          <cell r="Z348" t="str">
            <v>0</v>
          </cell>
        </row>
        <row r="349">
          <cell r="F349" t="str">
            <v>4045</v>
          </cell>
          <cell r="G349">
            <v>0</v>
          </cell>
          <cell r="H349">
            <v>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>
            <v>0</v>
          </cell>
          <cell r="O349" t="str">
            <v>0</v>
          </cell>
          <cell r="P349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0</v>
          </cell>
          <cell r="V349" t="str">
            <v>0</v>
          </cell>
          <cell r="W349">
            <v>0</v>
          </cell>
          <cell r="X349" t="str">
            <v>0</v>
          </cell>
          <cell r="Y349" t="str">
            <v>0</v>
          </cell>
          <cell r="Z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>
            <v>0</v>
          </cell>
          <cell r="O350" t="str">
            <v>0</v>
          </cell>
          <cell r="P350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0</v>
          </cell>
          <cell r="V350" t="str">
            <v>0</v>
          </cell>
          <cell r="W350">
            <v>0</v>
          </cell>
          <cell r="X350" t="str">
            <v>0</v>
          </cell>
          <cell r="Y350" t="str">
            <v>0</v>
          </cell>
          <cell r="Z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>
            <v>0</v>
          </cell>
          <cell r="O351" t="str">
            <v>0</v>
          </cell>
          <cell r="P351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0</v>
          </cell>
          <cell r="V351" t="str">
            <v>0</v>
          </cell>
          <cell r="W351">
            <v>0</v>
          </cell>
          <cell r="X351" t="str">
            <v>0</v>
          </cell>
          <cell r="Y351" t="str">
            <v>0</v>
          </cell>
          <cell r="Z351" t="str">
            <v>0</v>
          </cell>
        </row>
        <row r="352">
          <cell r="F352" t="str">
            <v>4060</v>
          </cell>
          <cell r="G352">
            <v>0</v>
          </cell>
          <cell r="H352">
            <v>-1.2920999999999998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0</v>
          </cell>
          <cell r="N352">
            <v>0</v>
          </cell>
          <cell r="O352" t="str">
            <v>0</v>
          </cell>
          <cell r="P352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>
            <v>-28.273972310662</v>
          </cell>
          <cell r="U352" t="str">
            <v>0</v>
          </cell>
          <cell r="V352" t="str">
            <v>0</v>
          </cell>
          <cell r="W352">
            <v>0</v>
          </cell>
          <cell r="X352" t="str">
            <v>0</v>
          </cell>
          <cell r="Y352" t="str">
            <v>0</v>
          </cell>
          <cell r="Z352" t="str">
            <v>0</v>
          </cell>
        </row>
        <row r="355">
          <cell r="F355" t="str">
            <v>Specific Charge</v>
          </cell>
          <cell r="G355">
            <v>-8252.6523599999982</v>
          </cell>
          <cell r="H355">
            <v>51.584779999999995</v>
          </cell>
          <cell r="I355">
            <v>0</v>
          </cell>
          <cell r="J355">
            <v>11141.884719999998</v>
          </cell>
          <cell r="K355">
            <v>0</v>
          </cell>
          <cell r="L355">
            <v>-20421.142099999997</v>
          </cell>
          <cell r="M355">
            <v>-12530.160600000003</v>
          </cell>
          <cell r="N355">
            <v>1552.0521799999999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14.966768760000001</v>
          </cell>
          <cell r="U355">
            <v>0</v>
          </cell>
          <cell r="V355">
            <v>0</v>
          </cell>
          <cell r="W355">
            <v>-2932</v>
          </cell>
          <cell r="X355">
            <v>0</v>
          </cell>
          <cell r="Y355">
            <v>0</v>
          </cell>
          <cell r="Z355">
            <v>-269</v>
          </cell>
          <cell r="AA355">
            <v>0</v>
          </cell>
          <cell r="AB355">
            <v>0</v>
          </cell>
          <cell r="AC355">
            <v>0</v>
          </cell>
        </row>
        <row r="356">
          <cell r="F356" t="str">
            <v>4100</v>
          </cell>
          <cell r="G356">
            <v>4847.6761000000006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-788.39113000000009</v>
          </cell>
          <cell r="M356">
            <v>-12530.160600000003</v>
          </cell>
          <cell r="N356">
            <v>0</v>
          </cell>
          <cell r="O356" t="str">
            <v>0</v>
          </cell>
          <cell r="P356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0</v>
          </cell>
          <cell r="V356" t="str">
            <v>0</v>
          </cell>
          <cell r="W356">
            <v>-2932</v>
          </cell>
          <cell r="X356" t="str">
            <v>0</v>
          </cell>
          <cell r="Y356" t="str">
            <v>0</v>
          </cell>
          <cell r="Z356" t="str">
            <v>0</v>
          </cell>
        </row>
        <row r="357">
          <cell r="F357" t="str">
            <v>4105</v>
          </cell>
          <cell r="G357">
            <v>291.22234000000043</v>
          </cell>
          <cell r="H357">
            <v>51.535699999999999</v>
          </cell>
          <cell r="I357">
            <v>0</v>
          </cell>
          <cell r="J357">
            <v>4372.9814900000001</v>
          </cell>
          <cell r="K357">
            <v>0</v>
          </cell>
          <cell r="L357">
            <v>-1287.6172799999999</v>
          </cell>
          <cell r="M357" t="str">
            <v>0</v>
          </cell>
          <cell r="N357">
            <v>0</v>
          </cell>
          <cell r="O357" t="str">
            <v>0</v>
          </cell>
          <cell r="P357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0</v>
          </cell>
          <cell r="V357" t="str">
            <v>0</v>
          </cell>
          <cell r="W357">
            <v>0</v>
          </cell>
          <cell r="X357" t="str">
            <v>0</v>
          </cell>
          <cell r="Y357" t="str">
            <v>0</v>
          </cell>
          <cell r="Z357" t="str">
            <v>0</v>
          </cell>
        </row>
        <row r="358">
          <cell r="F358" t="str">
            <v>4110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>
            <v>0</v>
          </cell>
          <cell r="O358" t="str">
            <v>0</v>
          </cell>
          <cell r="P358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0</v>
          </cell>
          <cell r="V358" t="str">
            <v>0</v>
          </cell>
          <cell r="W358">
            <v>0</v>
          </cell>
          <cell r="X358" t="str">
            <v>0</v>
          </cell>
          <cell r="Y358" t="str">
            <v>0</v>
          </cell>
          <cell r="Z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>
            <v>0</v>
          </cell>
          <cell r="O359" t="str">
            <v>0</v>
          </cell>
          <cell r="P359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0</v>
          </cell>
          <cell r="V359" t="str">
            <v>0</v>
          </cell>
          <cell r="W359">
            <v>0</v>
          </cell>
          <cell r="X359" t="str">
            <v>0</v>
          </cell>
          <cell r="Y359" t="str">
            <v>0</v>
          </cell>
          <cell r="Z359" t="str">
            <v>0</v>
          </cell>
        </row>
        <row r="360">
          <cell r="F360" t="str">
            <v>4120</v>
          </cell>
          <cell r="G360">
            <v>-19948.392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0</v>
          </cell>
          <cell r="N360">
            <v>0</v>
          </cell>
          <cell r="O360" t="str">
            <v>0</v>
          </cell>
          <cell r="P360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0</v>
          </cell>
          <cell r="V360" t="str">
            <v>0</v>
          </cell>
          <cell r="W360">
            <v>0</v>
          </cell>
          <cell r="X360" t="str">
            <v>0</v>
          </cell>
          <cell r="Y360" t="str">
            <v>0</v>
          </cell>
          <cell r="Z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0</v>
          </cell>
          <cell r="N361">
            <v>0</v>
          </cell>
          <cell r="O361" t="str">
            <v>0</v>
          </cell>
          <cell r="P361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0</v>
          </cell>
          <cell r="V361" t="str">
            <v>0</v>
          </cell>
          <cell r="W361">
            <v>0</v>
          </cell>
          <cell r="X361" t="str">
            <v>0</v>
          </cell>
          <cell r="Y361" t="str">
            <v>0</v>
          </cell>
          <cell r="Z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2702.5731699999978</v>
          </cell>
          <cell r="K362">
            <v>0</v>
          </cell>
          <cell r="L362">
            <v>-14608.065009999998</v>
          </cell>
          <cell r="M362" t="str">
            <v>0</v>
          </cell>
          <cell r="N362">
            <v>0</v>
          </cell>
          <cell r="O362" t="str">
            <v>0</v>
          </cell>
          <cell r="P362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0</v>
          </cell>
          <cell r="V362" t="str">
            <v>0</v>
          </cell>
          <cell r="W362">
            <v>0</v>
          </cell>
          <cell r="X362" t="str">
            <v>0</v>
          </cell>
          <cell r="Y362" t="str">
            <v>0</v>
          </cell>
          <cell r="Z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4066.3300599999993</v>
          </cell>
          <cell r="K363">
            <v>0</v>
          </cell>
          <cell r="L363">
            <v>-2689.5322600000004</v>
          </cell>
          <cell r="M363" t="str">
            <v>0</v>
          </cell>
          <cell r="N363">
            <v>0</v>
          </cell>
          <cell r="O363" t="str">
            <v>0</v>
          </cell>
          <cell r="P363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0</v>
          </cell>
          <cell r="V363" t="str">
            <v>0</v>
          </cell>
          <cell r="W363">
            <v>0</v>
          </cell>
          <cell r="X363" t="str">
            <v>0</v>
          </cell>
          <cell r="Y363" t="str">
            <v>0</v>
          </cell>
          <cell r="Z363" t="str">
            <v>0</v>
          </cell>
        </row>
        <row r="364">
          <cell r="F364" t="str">
            <v>4140</v>
          </cell>
          <cell r="G364">
            <v>8390.4402000000009</v>
          </cell>
          <cell r="H364">
            <v>4.9079999999999999E-2</v>
          </cell>
          <cell r="I364">
            <v>0</v>
          </cell>
          <cell r="J364">
            <v>0</v>
          </cell>
          <cell r="K364">
            <v>0</v>
          </cell>
          <cell r="L364">
            <v>-1047.5364200000001</v>
          </cell>
          <cell r="M364" t="str">
            <v>0</v>
          </cell>
          <cell r="N364">
            <v>147.45599999999999</v>
          </cell>
          <cell r="O364" t="str">
            <v>0</v>
          </cell>
          <cell r="P364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0</v>
          </cell>
          <cell r="V364" t="str">
            <v>0</v>
          </cell>
          <cell r="W364">
            <v>0</v>
          </cell>
          <cell r="X364" t="str">
            <v>0</v>
          </cell>
          <cell r="Y364" t="str">
            <v>0</v>
          </cell>
          <cell r="Z364">
            <v>-269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>
            <v>0</v>
          </cell>
          <cell r="O365" t="str">
            <v>0</v>
          </cell>
          <cell r="P365">
            <v>0</v>
          </cell>
          <cell r="Q365" t="str">
            <v>0</v>
          </cell>
          <cell r="R365" t="str">
            <v>0</v>
          </cell>
          <cell r="S365" t="str">
            <v>0</v>
          </cell>
          <cell r="T365" t="str">
            <v>0</v>
          </cell>
          <cell r="U365" t="str">
            <v>0</v>
          </cell>
          <cell r="V365" t="str">
            <v>0</v>
          </cell>
          <cell r="W365">
            <v>0</v>
          </cell>
          <cell r="X365" t="str">
            <v>0</v>
          </cell>
          <cell r="Y365" t="str">
            <v>0</v>
          </cell>
          <cell r="Z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>
            <v>0</v>
          </cell>
          <cell r="O366" t="str">
            <v>0</v>
          </cell>
          <cell r="P366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0</v>
          </cell>
          <cell r="V366" t="str">
            <v>0</v>
          </cell>
          <cell r="W366">
            <v>0</v>
          </cell>
          <cell r="X366" t="str">
            <v>0</v>
          </cell>
          <cell r="Y366" t="str">
            <v>0</v>
          </cell>
          <cell r="Z366" t="str">
            <v>0</v>
          </cell>
        </row>
        <row r="367">
          <cell r="F367" t="str">
            <v>4155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>
            <v>0</v>
          </cell>
          <cell r="O367" t="str">
            <v>0</v>
          </cell>
          <cell r="P367">
            <v>0</v>
          </cell>
          <cell r="Q367" t="str">
            <v>0</v>
          </cell>
          <cell r="R367" t="str">
            <v>0</v>
          </cell>
          <cell r="S367" t="str">
            <v>0</v>
          </cell>
          <cell r="T367" t="str">
            <v>0</v>
          </cell>
          <cell r="U367" t="str">
            <v>0</v>
          </cell>
          <cell r="V367" t="str">
            <v>0</v>
          </cell>
          <cell r="W367">
            <v>0</v>
          </cell>
          <cell r="X367" t="str">
            <v>0</v>
          </cell>
          <cell r="Y367" t="str">
            <v>0</v>
          </cell>
          <cell r="Z367" t="str">
            <v>0</v>
          </cell>
        </row>
        <row r="368">
          <cell r="F368" t="str">
            <v>4160</v>
          </cell>
          <cell r="G368">
            <v>-1833.5989999999999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0</v>
          </cell>
          <cell r="N368">
            <v>1404.59618</v>
          </cell>
          <cell r="O368" t="str">
            <v>0</v>
          </cell>
          <cell r="P368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>
            <v>14.966768760000001</v>
          </cell>
          <cell r="U368" t="str">
            <v>0</v>
          </cell>
          <cell r="V368" t="str">
            <v>0</v>
          </cell>
          <cell r="W368">
            <v>0</v>
          </cell>
          <cell r="X368" t="str">
            <v>0</v>
          </cell>
          <cell r="Y368" t="str">
            <v>0</v>
          </cell>
          <cell r="Z368" t="str">
            <v>0</v>
          </cell>
        </row>
        <row r="370">
          <cell r="F370" t="str">
            <v>Write-Offs</v>
          </cell>
          <cell r="G370">
            <v>-33886.181790000002</v>
          </cell>
          <cell r="H370">
            <v>-143.77383</v>
          </cell>
          <cell r="I370">
            <v>0</v>
          </cell>
          <cell r="J370">
            <v>-29665.875970000005</v>
          </cell>
          <cell r="K370">
            <v>-3</v>
          </cell>
          <cell r="L370">
            <v>6731.8414200000007</v>
          </cell>
          <cell r="M370">
            <v>-3321.1606900000002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529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</row>
        <row r="371">
          <cell r="F371" t="str">
            <v>4200</v>
          </cell>
          <cell r="G371">
            <v>-16142.259770000001</v>
          </cell>
          <cell r="H371">
            <v>-14.076689999999999</v>
          </cell>
          <cell r="I371">
            <v>0</v>
          </cell>
          <cell r="J371">
            <v>0</v>
          </cell>
          <cell r="K371">
            <v>0</v>
          </cell>
          <cell r="L371">
            <v>-429.41070999999999</v>
          </cell>
          <cell r="M371">
            <v>-3321.1606900000002</v>
          </cell>
          <cell r="N371">
            <v>0</v>
          </cell>
          <cell r="O371" t="str">
            <v>0</v>
          </cell>
          <cell r="P371">
            <v>0</v>
          </cell>
          <cell r="Q371" t="str">
            <v>0</v>
          </cell>
          <cell r="R371" t="str">
            <v>0</v>
          </cell>
          <cell r="S371" t="str">
            <v>0</v>
          </cell>
          <cell r="T371" t="str">
            <v>0</v>
          </cell>
          <cell r="U371" t="str">
            <v>0</v>
          </cell>
          <cell r="V371" t="str">
            <v>0</v>
          </cell>
          <cell r="W371">
            <v>0</v>
          </cell>
          <cell r="X371" t="str">
            <v>0</v>
          </cell>
          <cell r="Y371" t="str">
            <v>0</v>
          </cell>
          <cell r="Z371" t="str">
            <v>0</v>
          </cell>
        </row>
        <row r="372">
          <cell r="F372" t="str">
            <v>4205</v>
          </cell>
          <cell r="G372">
            <v>-3768.16615</v>
          </cell>
          <cell r="H372">
            <v>-4.1698399999999998</v>
          </cell>
          <cell r="I372">
            <v>0</v>
          </cell>
          <cell r="J372">
            <v>-6421.7442499999997</v>
          </cell>
          <cell r="K372">
            <v>0</v>
          </cell>
          <cell r="L372">
            <v>-102.79604999999999</v>
          </cell>
          <cell r="M372" t="str">
            <v>0</v>
          </cell>
          <cell r="N372">
            <v>0</v>
          </cell>
          <cell r="O372" t="str">
            <v>0</v>
          </cell>
          <cell r="P372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0</v>
          </cell>
          <cell r="V372" t="str">
            <v>0</v>
          </cell>
          <cell r="W372">
            <v>0</v>
          </cell>
          <cell r="X372" t="str">
            <v>0</v>
          </cell>
          <cell r="Y372" t="str">
            <v>0</v>
          </cell>
          <cell r="Z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>
            <v>0</v>
          </cell>
          <cell r="O373" t="str">
            <v>0</v>
          </cell>
          <cell r="P373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0</v>
          </cell>
          <cell r="V373" t="str">
            <v>0</v>
          </cell>
          <cell r="W373">
            <v>0</v>
          </cell>
          <cell r="X373" t="str">
            <v>0</v>
          </cell>
          <cell r="Y373" t="str">
            <v>0</v>
          </cell>
          <cell r="Z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-3</v>
          </cell>
          <cell r="L374">
            <v>0</v>
          </cell>
          <cell r="M374" t="str">
            <v>0</v>
          </cell>
          <cell r="N374">
            <v>0</v>
          </cell>
          <cell r="O374" t="str">
            <v>0</v>
          </cell>
          <cell r="P374">
            <v>0</v>
          </cell>
          <cell r="Q374" t="str">
            <v>0</v>
          </cell>
          <cell r="R374" t="str">
            <v>0</v>
          </cell>
          <cell r="S374" t="str">
            <v>0</v>
          </cell>
          <cell r="T374" t="str">
            <v>0</v>
          </cell>
          <cell r="U374" t="str">
            <v>0</v>
          </cell>
          <cell r="V374" t="str">
            <v>0</v>
          </cell>
          <cell r="W374">
            <v>0</v>
          </cell>
          <cell r="X374" t="str">
            <v>0</v>
          </cell>
          <cell r="Y374" t="str">
            <v>0</v>
          </cell>
          <cell r="Z374" t="str">
            <v>0</v>
          </cell>
        </row>
        <row r="375">
          <cell r="F375" t="str">
            <v>4220</v>
          </cell>
          <cell r="G375">
            <v>2974.2631500000007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0</v>
          </cell>
          <cell r="N375">
            <v>0</v>
          </cell>
          <cell r="O375" t="str">
            <v>0</v>
          </cell>
          <cell r="P375">
            <v>0</v>
          </cell>
          <cell r="Q375" t="str">
            <v>0</v>
          </cell>
          <cell r="R375" t="str">
            <v>0</v>
          </cell>
          <cell r="S375" t="str">
            <v>0</v>
          </cell>
          <cell r="T375" t="str">
            <v>0</v>
          </cell>
          <cell r="U375" t="str">
            <v>0</v>
          </cell>
          <cell r="V375" t="str">
            <v>0</v>
          </cell>
          <cell r="W375">
            <v>0</v>
          </cell>
          <cell r="X375" t="str">
            <v>0</v>
          </cell>
          <cell r="Y375" t="str">
            <v>0</v>
          </cell>
          <cell r="Z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>
            <v>0</v>
          </cell>
          <cell r="O376" t="str">
            <v>0</v>
          </cell>
          <cell r="P376">
            <v>0</v>
          </cell>
          <cell r="Q376" t="str">
            <v>0</v>
          </cell>
          <cell r="R376" t="str">
            <v>0</v>
          </cell>
          <cell r="S376" t="str">
            <v>0</v>
          </cell>
          <cell r="T376" t="str">
            <v>0</v>
          </cell>
          <cell r="U376" t="str">
            <v>0</v>
          </cell>
          <cell r="V376" t="str">
            <v>0</v>
          </cell>
          <cell r="W376">
            <v>0</v>
          </cell>
          <cell r="X376" t="str">
            <v>0</v>
          </cell>
          <cell r="Y376" t="str">
            <v>0</v>
          </cell>
          <cell r="Z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-22481.735070000002</v>
          </cell>
          <cell r="K377">
            <v>0</v>
          </cell>
          <cell r="L377">
            <v>-2022.3096100000002</v>
          </cell>
          <cell r="M377" t="str">
            <v>0</v>
          </cell>
          <cell r="N377">
            <v>0</v>
          </cell>
          <cell r="O377" t="str">
            <v>0</v>
          </cell>
          <cell r="P377">
            <v>0</v>
          </cell>
          <cell r="Q377" t="str">
            <v>0</v>
          </cell>
          <cell r="R377" t="str">
            <v>0</v>
          </cell>
          <cell r="S377" t="str">
            <v>0</v>
          </cell>
          <cell r="T377" t="str">
            <v>0</v>
          </cell>
          <cell r="U377" t="str">
            <v>0</v>
          </cell>
          <cell r="V377" t="str">
            <v>0</v>
          </cell>
          <cell r="W377">
            <v>0</v>
          </cell>
          <cell r="X377" t="str">
            <v>0</v>
          </cell>
          <cell r="Y377" t="str">
            <v>0</v>
          </cell>
          <cell r="Z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-8592.4275500000003</v>
          </cell>
          <cell r="K378">
            <v>0</v>
          </cell>
          <cell r="L378">
            <v>-909.10774000000004</v>
          </cell>
          <cell r="M378" t="str">
            <v>0</v>
          </cell>
          <cell r="N378">
            <v>0</v>
          </cell>
          <cell r="O378" t="str">
            <v>0</v>
          </cell>
          <cell r="P378">
            <v>0</v>
          </cell>
          <cell r="Q378" t="str">
            <v>0</v>
          </cell>
          <cell r="R378" t="str">
            <v>0</v>
          </cell>
          <cell r="S378" t="str">
            <v>0</v>
          </cell>
          <cell r="T378" t="str">
            <v>0</v>
          </cell>
          <cell r="U378" t="str">
            <v>0</v>
          </cell>
          <cell r="V378" t="str">
            <v>0</v>
          </cell>
          <cell r="W378">
            <v>0</v>
          </cell>
          <cell r="X378" t="str">
            <v>0</v>
          </cell>
          <cell r="Y378" t="str">
            <v>0</v>
          </cell>
          <cell r="Z378" t="str">
            <v>0</v>
          </cell>
        </row>
        <row r="379">
          <cell r="F379" t="str">
            <v>4240</v>
          </cell>
          <cell r="G379">
            <v>-20166.45478</v>
          </cell>
          <cell r="H379">
            <v>-25.357299999999999</v>
          </cell>
          <cell r="I379">
            <v>0</v>
          </cell>
          <cell r="J379">
            <v>0</v>
          </cell>
          <cell r="K379">
            <v>0</v>
          </cell>
          <cell r="L379">
            <v>-60.802219999999998</v>
          </cell>
          <cell r="M379" t="str">
            <v>0</v>
          </cell>
          <cell r="N379">
            <v>0</v>
          </cell>
          <cell r="O379" t="str">
            <v>0</v>
          </cell>
          <cell r="P379">
            <v>0</v>
          </cell>
          <cell r="Q379" t="str">
            <v>0</v>
          </cell>
          <cell r="R379" t="str">
            <v>0</v>
          </cell>
          <cell r="S379" t="str">
            <v>0</v>
          </cell>
          <cell r="T379" t="str">
            <v>0</v>
          </cell>
          <cell r="U379" t="str">
            <v>0</v>
          </cell>
          <cell r="V379" t="str">
            <v>0</v>
          </cell>
          <cell r="W379">
            <v>529</v>
          </cell>
          <cell r="X379" t="str">
            <v>0</v>
          </cell>
          <cell r="Y379" t="str">
            <v>0</v>
          </cell>
          <cell r="Z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>
            <v>0</v>
          </cell>
          <cell r="O380" t="str">
            <v>0</v>
          </cell>
          <cell r="P380">
            <v>0</v>
          </cell>
          <cell r="Q380" t="str">
            <v>0</v>
          </cell>
          <cell r="R380" t="str">
            <v>0</v>
          </cell>
          <cell r="S380" t="str">
            <v>0</v>
          </cell>
          <cell r="T380" t="str">
            <v>0</v>
          </cell>
          <cell r="U380" t="str">
            <v>0</v>
          </cell>
          <cell r="V380" t="str">
            <v>0</v>
          </cell>
          <cell r="W380">
            <v>0</v>
          </cell>
          <cell r="X380" t="str">
            <v>0</v>
          </cell>
          <cell r="Y380" t="str">
            <v>0</v>
          </cell>
          <cell r="Z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>
            <v>0</v>
          </cell>
          <cell r="O381" t="str">
            <v>0</v>
          </cell>
          <cell r="P381">
            <v>0</v>
          </cell>
          <cell r="Q381" t="str">
            <v>0</v>
          </cell>
          <cell r="R381" t="str">
            <v>0</v>
          </cell>
          <cell r="S381" t="str">
            <v>0</v>
          </cell>
          <cell r="T381" t="str">
            <v>0</v>
          </cell>
          <cell r="U381" t="str">
            <v>0</v>
          </cell>
          <cell r="V381" t="str">
            <v>0</v>
          </cell>
          <cell r="W381">
            <v>0</v>
          </cell>
          <cell r="X381" t="str">
            <v>0</v>
          </cell>
          <cell r="Y381" t="str">
            <v>0</v>
          </cell>
          <cell r="Z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>
            <v>0</v>
          </cell>
          <cell r="O382" t="str">
            <v>0</v>
          </cell>
          <cell r="P382">
            <v>0</v>
          </cell>
          <cell r="Q382" t="str">
            <v>0</v>
          </cell>
          <cell r="R382" t="str">
            <v>0</v>
          </cell>
          <cell r="S382" t="str">
            <v>0</v>
          </cell>
          <cell r="T382" t="str">
            <v>0</v>
          </cell>
          <cell r="U382" t="str">
            <v>0</v>
          </cell>
          <cell r="V382" t="str">
            <v>0</v>
          </cell>
          <cell r="W382">
            <v>0</v>
          </cell>
          <cell r="X382" t="str">
            <v>0</v>
          </cell>
          <cell r="Y382" t="str">
            <v>0</v>
          </cell>
          <cell r="Z382" t="str">
            <v>0</v>
          </cell>
        </row>
        <row r="383">
          <cell r="F383" t="str">
            <v>4260</v>
          </cell>
          <cell r="G383">
            <v>3216.4357599999998</v>
          </cell>
          <cell r="H383">
            <v>-100.17</v>
          </cell>
          <cell r="I383">
            <v>0</v>
          </cell>
          <cell r="J383">
            <v>7830.0309000000016</v>
          </cell>
          <cell r="K383">
            <v>0</v>
          </cell>
          <cell r="L383">
            <v>10256.267750000001</v>
          </cell>
          <cell r="M383" t="str">
            <v>0</v>
          </cell>
          <cell r="N383">
            <v>0</v>
          </cell>
          <cell r="O383" t="str">
            <v>0</v>
          </cell>
          <cell r="P383">
            <v>0</v>
          </cell>
          <cell r="Q383" t="str">
            <v>0</v>
          </cell>
          <cell r="R383" t="str">
            <v>0</v>
          </cell>
          <cell r="S383" t="str">
            <v>0</v>
          </cell>
          <cell r="T383" t="str">
            <v>0</v>
          </cell>
          <cell r="U383" t="str">
            <v>0</v>
          </cell>
          <cell r="V383" t="str">
            <v>0</v>
          </cell>
          <cell r="W383">
            <v>0</v>
          </cell>
          <cell r="X383" t="str">
            <v>0</v>
          </cell>
          <cell r="Y383" t="str">
            <v>0</v>
          </cell>
          <cell r="Z383" t="str">
            <v>0</v>
          </cell>
        </row>
        <row r="385">
          <cell r="F385" t="str">
            <v>General Charge</v>
          </cell>
          <cell r="G385">
            <v>-56634.877140000011</v>
          </cell>
          <cell r="H385">
            <v>-152.76973999999998</v>
          </cell>
          <cell r="I385">
            <v>14.009069999999999</v>
          </cell>
          <cell r="J385">
            <v>237.26796000000104</v>
          </cell>
          <cell r="K385">
            <v>0</v>
          </cell>
          <cell r="L385">
            <v>-456.75099999999998</v>
          </cell>
          <cell r="M385">
            <v>11697.182434455453</v>
          </cell>
          <cell r="N385">
            <v>1293.2345490399985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-149.18380615925992</v>
          </cell>
          <cell r="U385">
            <v>0</v>
          </cell>
          <cell r="V385">
            <v>0</v>
          </cell>
          <cell r="W385">
            <v>-2164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</row>
        <row r="386">
          <cell r="F386" t="str">
            <v>4300</v>
          </cell>
          <cell r="G386">
            <v>8525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11697.182434455453</v>
          </cell>
          <cell r="N386">
            <v>0</v>
          </cell>
          <cell r="O386" t="str">
            <v>0</v>
          </cell>
          <cell r="P386">
            <v>0</v>
          </cell>
          <cell r="Q386" t="str">
            <v>0</v>
          </cell>
          <cell r="R386" t="str">
            <v>0</v>
          </cell>
          <cell r="S386" t="str">
            <v>0</v>
          </cell>
          <cell r="T386" t="str">
            <v>0</v>
          </cell>
          <cell r="U386" t="str">
            <v>0</v>
          </cell>
          <cell r="V386" t="str">
            <v>0</v>
          </cell>
          <cell r="W386">
            <v>-49</v>
          </cell>
          <cell r="X386" t="str">
            <v>0</v>
          </cell>
          <cell r="Y386" t="str">
            <v>0</v>
          </cell>
          <cell r="Z386" t="str">
            <v>0</v>
          </cell>
        </row>
        <row r="387">
          <cell r="F387" t="str">
            <v>4305</v>
          </cell>
          <cell r="G387">
            <v>-1976.355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-620.15</v>
          </cell>
          <cell r="M387" t="str">
            <v>0</v>
          </cell>
          <cell r="N387">
            <v>0</v>
          </cell>
          <cell r="O387" t="str">
            <v>0</v>
          </cell>
          <cell r="P387">
            <v>0</v>
          </cell>
          <cell r="Q387" t="str">
            <v>0</v>
          </cell>
          <cell r="R387" t="str">
            <v>0</v>
          </cell>
          <cell r="S387" t="str">
            <v>0</v>
          </cell>
          <cell r="T387" t="str">
            <v>0</v>
          </cell>
          <cell r="U387" t="str">
            <v>0</v>
          </cell>
          <cell r="V387" t="str">
            <v>0</v>
          </cell>
          <cell r="W387">
            <v>0</v>
          </cell>
          <cell r="X387" t="str">
            <v>0</v>
          </cell>
          <cell r="Y387" t="str">
            <v>0</v>
          </cell>
          <cell r="Z387" t="str">
            <v>0</v>
          </cell>
        </row>
        <row r="388">
          <cell r="F388" t="str">
            <v>4310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>
            <v>0</v>
          </cell>
          <cell r="O388" t="str">
            <v>0</v>
          </cell>
          <cell r="P388">
            <v>0</v>
          </cell>
          <cell r="Q388" t="str">
            <v>0</v>
          </cell>
          <cell r="R388" t="str">
            <v>0</v>
          </cell>
          <cell r="S388" t="str">
            <v>0</v>
          </cell>
          <cell r="T388" t="str">
            <v>0</v>
          </cell>
          <cell r="U388" t="str">
            <v>0</v>
          </cell>
          <cell r="V388" t="str">
            <v>0</v>
          </cell>
          <cell r="W388">
            <v>0</v>
          </cell>
          <cell r="X388" t="str">
            <v>0</v>
          </cell>
          <cell r="Y388" t="str">
            <v>0</v>
          </cell>
          <cell r="Z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>
            <v>0</v>
          </cell>
          <cell r="O389" t="str">
            <v>0</v>
          </cell>
          <cell r="P389">
            <v>0</v>
          </cell>
          <cell r="Q389" t="str">
            <v>0</v>
          </cell>
          <cell r="R389" t="str">
            <v>0</v>
          </cell>
          <cell r="S389" t="str">
            <v>0</v>
          </cell>
          <cell r="T389" t="str">
            <v>0</v>
          </cell>
          <cell r="U389" t="str">
            <v>0</v>
          </cell>
          <cell r="V389" t="str">
            <v>0</v>
          </cell>
          <cell r="W389">
            <v>0</v>
          </cell>
          <cell r="X389" t="str">
            <v>0</v>
          </cell>
          <cell r="Y389" t="str">
            <v>0</v>
          </cell>
          <cell r="Z389" t="str">
            <v>0</v>
          </cell>
        </row>
        <row r="390">
          <cell r="F390" t="str">
            <v>4320</v>
          </cell>
          <cell r="G390">
            <v>-99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0</v>
          </cell>
          <cell r="N390">
            <v>0</v>
          </cell>
          <cell r="O390" t="str">
            <v>0</v>
          </cell>
          <cell r="P390">
            <v>0</v>
          </cell>
          <cell r="Q390" t="str">
            <v>0</v>
          </cell>
          <cell r="R390" t="str">
            <v>0</v>
          </cell>
          <cell r="S390" t="str">
            <v>0</v>
          </cell>
          <cell r="T390" t="str">
            <v>0</v>
          </cell>
          <cell r="U390" t="str">
            <v>0</v>
          </cell>
          <cell r="V390" t="str">
            <v>0</v>
          </cell>
          <cell r="W390">
            <v>0</v>
          </cell>
          <cell r="X390" t="str">
            <v>0</v>
          </cell>
          <cell r="Y390" t="str">
            <v>0</v>
          </cell>
          <cell r="Z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>
            <v>0</v>
          </cell>
          <cell r="O391" t="str">
            <v>0</v>
          </cell>
          <cell r="P391">
            <v>0</v>
          </cell>
          <cell r="Q391" t="str">
            <v>0</v>
          </cell>
          <cell r="R391" t="str">
            <v>0</v>
          </cell>
          <cell r="S391" t="str">
            <v>0</v>
          </cell>
          <cell r="T391" t="str">
            <v>0</v>
          </cell>
          <cell r="U391" t="str">
            <v>0</v>
          </cell>
          <cell r="V391" t="str">
            <v>0</v>
          </cell>
          <cell r="W391">
            <v>0</v>
          </cell>
          <cell r="X391" t="str">
            <v>0</v>
          </cell>
          <cell r="Y391" t="str">
            <v>0</v>
          </cell>
          <cell r="Z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>
            <v>0</v>
          </cell>
          <cell r="O392" t="str">
            <v>0</v>
          </cell>
          <cell r="P392">
            <v>0</v>
          </cell>
          <cell r="Q392" t="str">
            <v>0</v>
          </cell>
          <cell r="R392" t="str">
            <v>0</v>
          </cell>
          <cell r="S392" t="str">
            <v>0</v>
          </cell>
          <cell r="T392" t="str">
            <v>0</v>
          </cell>
          <cell r="U392" t="str">
            <v>0</v>
          </cell>
          <cell r="V392" t="str">
            <v>0</v>
          </cell>
          <cell r="W392">
            <v>0</v>
          </cell>
          <cell r="X392" t="str">
            <v>0</v>
          </cell>
          <cell r="Y392" t="str">
            <v>0</v>
          </cell>
          <cell r="Z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0</v>
          </cell>
          <cell r="N393">
            <v>0</v>
          </cell>
          <cell r="O393" t="str">
            <v>0</v>
          </cell>
          <cell r="P393">
            <v>0</v>
          </cell>
          <cell r="Q393" t="str">
            <v>0</v>
          </cell>
          <cell r="R393" t="str">
            <v>0</v>
          </cell>
          <cell r="S393" t="str">
            <v>0</v>
          </cell>
          <cell r="T393" t="str">
            <v>0</v>
          </cell>
          <cell r="U393" t="str">
            <v>0</v>
          </cell>
          <cell r="V393" t="str">
            <v>0</v>
          </cell>
          <cell r="W393">
            <v>0</v>
          </cell>
          <cell r="X393" t="str">
            <v>0</v>
          </cell>
          <cell r="Y393" t="str">
            <v>0</v>
          </cell>
          <cell r="Z393" t="str">
            <v>0</v>
          </cell>
        </row>
        <row r="394">
          <cell r="F394" t="str">
            <v>4340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>
            <v>0</v>
          </cell>
          <cell r="O394" t="str">
            <v>0</v>
          </cell>
          <cell r="P394">
            <v>0</v>
          </cell>
          <cell r="Q394" t="str">
            <v>0</v>
          </cell>
          <cell r="R394" t="str">
            <v>0</v>
          </cell>
          <cell r="S394" t="str">
            <v>0</v>
          </cell>
          <cell r="T394" t="str">
            <v>0</v>
          </cell>
          <cell r="U394" t="str">
            <v>0</v>
          </cell>
          <cell r="V394" t="str">
            <v>0</v>
          </cell>
          <cell r="W394">
            <v>-2115</v>
          </cell>
          <cell r="X394" t="str">
            <v>0</v>
          </cell>
          <cell r="Y394" t="str">
            <v>0</v>
          </cell>
          <cell r="Z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>
            <v>0</v>
          </cell>
          <cell r="O395" t="str">
            <v>0</v>
          </cell>
          <cell r="P395">
            <v>0</v>
          </cell>
          <cell r="Q395" t="str">
            <v>0</v>
          </cell>
          <cell r="R395" t="str">
            <v>0</v>
          </cell>
          <cell r="S395" t="str">
            <v>0</v>
          </cell>
          <cell r="T395" t="str">
            <v>0</v>
          </cell>
          <cell r="U395" t="str">
            <v>0</v>
          </cell>
          <cell r="V395" t="str">
            <v>0</v>
          </cell>
          <cell r="W395">
            <v>0</v>
          </cell>
          <cell r="X395" t="str">
            <v>0</v>
          </cell>
          <cell r="Y395" t="str">
            <v>0</v>
          </cell>
          <cell r="Z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>
            <v>0</v>
          </cell>
          <cell r="O396" t="str">
            <v>0</v>
          </cell>
          <cell r="P396">
            <v>0</v>
          </cell>
          <cell r="Q396" t="str">
            <v>0</v>
          </cell>
          <cell r="R396" t="str">
            <v>0</v>
          </cell>
          <cell r="S396" t="str">
            <v>0</v>
          </cell>
          <cell r="T396" t="str">
            <v>0</v>
          </cell>
          <cell r="U396" t="str">
            <v>0</v>
          </cell>
          <cell r="V396" t="str">
            <v>0</v>
          </cell>
          <cell r="W396">
            <v>0</v>
          </cell>
          <cell r="X396" t="str">
            <v>0</v>
          </cell>
          <cell r="Y396" t="str">
            <v>0</v>
          </cell>
          <cell r="Z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>
            <v>0</v>
          </cell>
          <cell r="O397" t="str">
            <v>0</v>
          </cell>
          <cell r="P397">
            <v>0</v>
          </cell>
          <cell r="Q397" t="str">
            <v>0</v>
          </cell>
          <cell r="R397" t="str">
            <v>0</v>
          </cell>
          <cell r="S397" t="str">
            <v>0</v>
          </cell>
          <cell r="T397" t="str">
            <v>0</v>
          </cell>
          <cell r="U397" t="str">
            <v>0</v>
          </cell>
          <cell r="V397" t="str">
            <v>0</v>
          </cell>
          <cell r="W397">
            <v>0</v>
          </cell>
          <cell r="X397" t="str">
            <v>0</v>
          </cell>
          <cell r="Y397" t="str">
            <v>0</v>
          </cell>
          <cell r="Z397" t="str">
            <v>0</v>
          </cell>
        </row>
        <row r="398">
          <cell r="F398" t="str">
            <v>4360</v>
          </cell>
          <cell r="G398">
            <v>-63084.522140000008</v>
          </cell>
          <cell r="H398">
            <v>-0.69223999999999997</v>
          </cell>
          <cell r="I398">
            <v>14.009069999999999</v>
          </cell>
          <cell r="J398">
            <v>237.26796000000104</v>
          </cell>
          <cell r="K398">
            <v>0</v>
          </cell>
          <cell r="L398">
            <v>163.399</v>
          </cell>
          <cell r="M398" t="str">
            <v>0</v>
          </cell>
          <cell r="N398">
            <v>1305.4905099999996</v>
          </cell>
          <cell r="O398" t="str">
            <v>0</v>
          </cell>
          <cell r="P398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>
            <v>-149.18380615925992</v>
          </cell>
          <cell r="U398" t="str">
            <v>0</v>
          </cell>
          <cell r="V398" t="str">
            <v>0</v>
          </cell>
          <cell r="W398">
            <v>0</v>
          </cell>
          <cell r="X398" t="str">
            <v>0</v>
          </cell>
          <cell r="Y398" t="str">
            <v>0</v>
          </cell>
          <cell r="Z398" t="str">
            <v>0</v>
          </cell>
        </row>
        <row r="399">
          <cell r="F399" t="str">
            <v>4365</v>
          </cell>
          <cell r="G399">
            <v>0</v>
          </cell>
          <cell r="H399">
            <v>-152.07749999999999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0</v>
          </cell>
          <cell r="N399">
            <v>-12.255960960001149</v>
          </cell>
          <cell r="O399" t="str">
            <v>0</v>
          </cell>
          <cell r="P399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0</v>
          </cell>
          <cell r="V399" t="str">
            <v>0</v>
          </cell>
          <cell r="W399">
            <v>0</v>
          </cell>
          <cell r="X399" t="str">
            <v>0</v>
          </cell>
          <cell r="Y399" t="str">
            <v>0</v>
          </cell>
          <cell r="Z399" t="str">
            <v>0</v>
          </cell>
        </row>
        <row r="402">
          <cell r="F402" t="str">
            <v>6000</v>
          </cell>
          <cell r="G402">
            <v>7691.9105439731047</v>
          </cell>
          <cell r="H402">
            <v>-2372.9838281207767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0</v>
          </cell>
          <cell r="N402">
            <v>0</v>
          </cell>
          <cell r="O402" t="str">
            <v>0</v>
          </cell>
          <cell r="P402">
            <v>89008</v>
          </cell>
          <cell r="Q402" t="str">
            <v>0</v>
          </cell>
          <cell r="R402" t="str">
            <v>0</v>
          </cell>
          <cell r="S402" t="str">
            <v>0</v>
          </cell>
          <cell r="T402" t="str">
            <v>0</v>
          </cell>
          <cell r="U402" t="str">
            <v>0</v>
          </cell>
          <cell r="V402" t="str">
            <v>0</v>
          </cell>
          <cell r="W402">
            <v>0</v>
          </cell>
          <cell r="X402" t="str">
            <v>0</v>
          </cell>
          <cell r="Y402" t="str">
            <v>0</v>
          </cell>
          <cell r="Z402" t="str">
            <v>0</v>
          </cell>
        </row>
        <row r="403">
          <cell r="F403" t="str">
            <v>6005</v>
          </cell>
          <cell r="G403">
            <v>327.95939998882443</v>
          </cell>
          <cell r="H403">
            <v>2828.5677750554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0</v>
          </cell>
          <cell r="N403">
            <v>0</v>
          </cell>
          <cell r="O403" t="str">
            <v>0</v>
          </cell>
          <cell r="P403">
            <v>22668</v>
          </cell>
          <cell r="Q403" t="str">
            <v>0</v>
          </cell>
          <cell r="R403" t="str">
            <v>0</v>
          </cell>
          <cell r="S403" t="str">
            <v>0</v>
          </cell>
          <cell r="T403" t="str">
            <v>0</v>
          </cell>
          <cell r="U403" t="str">
            <v>0</v>
          </cell>
          <cell r="V403" t="str">
            <v>0</v>
          </cell>
          <cell r="W403">
            <v>0</v>
          </cell>
          <cell r="X403" t="str">
            <v>0</v>
          </cell>
          <cell r="Y403" t="str">
            <v>0</v>
          </cell>
          <cell r="Z403" t="str">
            <v>0</v>
          </cell>
        </row>
        <row r="404">
          <cell r="F404" t="str">
            <v>6010</v>
          </cell>
          <cell r="G404">
            <v>33973.509631147062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0</v>
          </cell>
          <cell r="N404">
            <v>0</v>
          </cell>
          <cell r="O404" t="str">
            <v>0</v>
          </cell>
          <cell r="P404" t="str">
            <v>0</v>
          </cell>
          <cell r="Q404" t="str">
            <v>0</v>
          </cell>
          <cell r="R404" t="str">
            <v>0</v>
          </cell>
          <cell r="S404" t="str">
            <v>0</v>
          </cell>
          <cell r="T404" t="str">
            <v>0</v>
          </cell>
          <cell r="U404" t="str">
            <v>0</v>
          </cell>
          <cell r="V404" t="str">
            <v>0</v>
          </cell>
          <cell r="W404">
            <v>0</v>
          </cell>
          <cell r="X404" t="str">
            <v>0</v>
          </cell>
          <cell r="Y404" t="str">
            <v>0</v>
          </cell>
          <cell r="Z404" t="str">
            <v>0</v>
          </cell>
        </row>
        <row r="405">
          <cell r="F405" t="str">
            <v>6015</v>
          </cell>
          <cell r="G405">
            <v>44741.678673448943</v>
          </cell>
          <cell r="H405">
            <v>216.48985690979578</v>
          </cell>
          <cell r="I405">
            <v>0</v>
          </cell>
          <cell r="J405">
            <v>12373</v>
          </cell>
          <cell r="K405">
            <v>1890</v>
          </cell>
          <cell r="L405">
            <v>0</v>
          </cell>
          <cell r="M405" t="str">
            <v>0</v>
          </cell>
          <cell r="N405">
            <v>12373</v>
          </cell>
          <cell r="O405" t="str">
            <v>0</v>
          </cell>
          <cell r="P405" t="str">
            <v>0</v>
          </cell>
          <cell r="Q405" t="str">
            <v>0</v>
          </cell>
          <cell r="R405" t="str">
            <v>0</v>
          </cell>
          <cell r="S405" t="str">
            <v>0</v>
          </cell>
          <cell r="T405" t="str">
            <v>0</v>
          </cell>
          <cell r="U405" t="str">
            <v>0</v>
          </cell>
          <cell r="V405" t="str">
            <v>0</v>
          </cell>
          <cell r="W405">
            <v>0</v>
          </cell>
          <cell r="X405" t="str">
            <v>0</v>
          </cell>
          <cell r="Y405" t="str">
            <v>0</v>
          </cell>
          <cell r="Z405" t="str">
            <v>0</v>
          </cell>
        </row>
        <row r="406">
          <cell r="F406" t="str">
            <v>6020</v>
          </cell>
          <cell r="G406">
            <v>9911.6508375418234</v>
          </cell>
          <cell r="H406">
            <v>16234.907239209449</v>
          </cell>
          <cell r="I406">
            <v>0</v>
          </cell>
          <cell r="J406">
            <v>50479</v>
          </cell>
          <cell r="K406">
            <v>0</v>
          </cell>
          <cell r="L406">
            <v>36585.595925002875</v>
          </cell>
          <cell r="M406" t="str">
            <v>0</v>
          </cell>
          <cell r="N406">
            <v>50479</v>
          </cell>
          <cell r="O406" t="str">
            <v>0</v>
          </cell>
          <cell r="P406" t="str">
            <v>0</v>
          </cell>
          <cell r="Q406" t="str">
            <v>0</v>
          </cell>
          <cell r="R406" t="str">
            <v>0</v>
          </cell>
          <cell r="S406" t="str">
            <v>0</v>
          </cell>
          <cell r="T406" t="str">
            <v>0</v>
          </cell>
          <cell r="U406" t="str">
            <v>0</v>
          </cell>
          <cell r="V406" t="str">
            <v>0</v>
          </cell>
          <cell r="W406">
            <v>0</v>
          </cell>
          <cell r="X406" t="str">
            <v>0</v>
          </cell>
          <cell r="Y406" t="str">
            <v>0</v>
          </cell>
          <cell r="Z406" t="str">
            <v>0</v>
          </cell>
        </row>
        <row r="407">
          <cell r="F407" t="str">
            <v>6022</v>
          </cell>
          <cell r="G407">
            <v>9613.0173732898947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0</v>
          </cell>
          <cell r="N407">
            <v>0</v>
          </cell>
          <cell r="O407" t="str">
            <v>0</v>
          </cell>
          <cell r="P407" t="str">
            <v>0</v>
          </cell>
          <cell r="Q407" t="str">
            <v>0</v>
          </cell>
          <cell r="R407" t="str">
            <v>0</v>
          </cell>
          <cell r="S407" t="str">
            <v>0</v>
          </cell>
          <cell r="T407" t="str">
            <v>0</v>
          </cell>
          <cell r="U407" t="str">
            <v>0</v>
          </cell>
          <cell r="V407" t="str">
            <v>0</v>
          </cell>
          <cell r="W407">
            <v>1364</v>
          </cell>
          <cell r="X407" t="str">
            <v>0</v>
          </cell>
          <cell r="Y407" t="str">
            <v>0</v>
          </cell>
          <cell r="Z407" t="str">
            <v>0</v>
          </cell>
        </row>
        <row r="408">
          <cell r="F408" t="str">
            <v>6025</v>
          </cell>
          <cell r="G408">
            <v>6142.2635292859059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0</v>
          </cell>
          <cell r="N408">
            <v>0</v>
          </cell>
          <cell r="O408" t="str">
            <v>0</v>
          </cell>
          <cell r="P408" t="str">
            <v>0</v>
          </cell>
          <cell r="Q408" t="str">
            <v>0</v>
          </cell>
          <cell r="R408" t="str">
            <v>0</v>
          </cell>
          <cell r="S408" t="str">
            <v>0</v>
          </cell>
          <cell r="T408" t="str">
            <v>0</v>
          </cell>
          <cell r="U408" t="str">
            <v>0</v>
          </cell>
          <cell r="V408" t="str">
            <v>0</v>
          </cell>
          <cell r="W408">
            <v>0</v>
          </cell>
          <cell r="X408" t="str">
            <v>0</v>
          </cell>
          <cell r="Y408" t="str">
            <v>0</v>
          </cell>
          <cell r="Z408" t="str">
            <v>0</v>
          </cell>
        </row>
        <row r="409">
          <cell r="F409" t="str">
            <v>6030</v>
          </cell>
          <cell r="G409">
            <v>-11384.621745882065</v>
          </cell>
          <cell r="H409">
            <v>-37687.048915799132</v>
          </cell>
          <cell r="I409">
            <v>-14923.060881840764</v>
          </cell>
          <cell r="J409">
            <v>5760.5621545986705</v>
          </cell>
          <cell r="K409">
            <v>0</v>
          </cell>
          <cell r="L409">
            <v>0</v>
          </cell>
          <cell r="M409" t="str">
            <v>0</v>
          </cell>
          <cell r="N409">
            <v>34547.31482262825</v>
          </cell>
          <cell r="O409" t="str">
            <v>0</v>
          </cell>
          <cell r="P409" t="str">
            <v>0</v>
          </cell>
          <cell r="Q409" t="str">
            <v>0</v>
          </cell>
          <cell r="R409" t="str">
            <v>0</v>
          </cell>
          <cell r="S409" t="str">
            <v>0</v>
          </cell>
          <cell r="T409" t="str">
            <v>0</v>
          </cell>
          <cell r="U409" t="str">
            <v>0</v>
          </cell>
          <cell r="V409" t="str">
            <v>0</v>
          </cell>
          <cell r="W409">
            <v>1315</v>
          </cell>
          <cell r="X409">
            <v>10700</v>
          </cell>
          <cell r="Y409" t="str">
            <v>0</v>
          </cell>
          <cell r="Z409" t="str">
            <v>0</v>
          </cell>
        </row>
        <row r="410">
          <cell r="F410" t="str">
            <v>Analysis of Profit Before Taxation - By Sector</v>
          </cell>
          <cell r="G410">
            <v>101017.3682427935</v>
          </cell>
          <cell r="H410">
            <v>-20780.067872745265</v>
          </cell>
          <cell r="I410">
            <v>-14923.060881840764</v>
          </cell>
          <cell r="J410">
            <v>68612.562154598665</v>
          </cell>
          <cell r="K410">
            <v>1890</v>
          </cell>
          <cell r="L410">
            <v>36585.595925002875</v>
          </cell>
          <cell r="M410">
            <v>0</v>
          </cell>
          <cell r="N410">
            <v>97399.31482262825</v>
          </cell>
          <cell r="O410">
            <v>0</v>
          </cell>
          <cell r="P410">
            <v>111676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2679</v>
          </cell>
          <cell r="X410">
            <v>10700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</row>
        <row r="413">
          <cell r="F413" t="str">
            <v>FirstRand Bank Limited</v>
          </cell>
          <cell r="G413">
            <v>101017.96167692583</v>
          </cell>
          <cell r="H413">
            <v>1720.9321272547377</v>
          </cell>
          <cell r="I413">
            <v>-14923.060881840764</v>
          </cell>
          <cell r="J413">
            <v>68612.562154598665</v>
          </cell>
          <cell r="K413">
            <v>1890</v>
          </cell>
          <cell r="L413">
            <v>19297.005925002875</v>
          </cell>
          <cell r="M413">
            <v>0</v>
          </cell>
          <cell r="N413">
            <v>42112.31850523808</v>
          </cell>
          <cell r="O413">
            <v>0</v>
          </cell>
          <cell r="P413">
            <v>15069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2101</v>
          </cell>
          <cell r="W413">
            <v>2679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</row>
        <row r="414">
          <cell r="F414" t="str">
            <v>6050</v>
          </cell>
          <cell r="G414">
            <v>13865</v>
          </cell>
          <cell r="H414">
            <v>0</v>
          </cell>
          <cell r="I414">
            <v>-2420.46</v>
          </cell>
          <cell r="J414">
            <v>0</v>
          </cell>
          <cell r="K414">
            <v>0</v>
          </cell>
          <cell r="L414">
            <v>0</v>
          </cell>
          <cell r="M414" t="str">
            <v>0</v>
          </cell>
          <cell r="N414">
            <v>-79109.507460000008</v>
          </cell>
          <cell r="O414" t="str">
            <v>0</v>
          </cell>
          <cell r="P414">
            <v>15069</v>
          </cell>
          <cell r="Q414" t="str">
            <v>0</v>
          </cell>
          <cell r="R414" t="str">
            <v>0</v>
          </cell>
          <cell r="S414" t="str">
            <v>0</v>
          </cell>
          <cell r="T414" t="str">
            <v>0</v>
          </cell>
          <cell r="U414" t="str">
            <v>0</v>
          </cell>
          <cell r="V414" t="str">
            <v>0</v>
          </cell>
          <cell r="W414">
            <v>0</v>
          </cell>
          <cell r="X414" t="str">
            <v>0</v>
          </cell>
          <cell r="Y414" t="str">
            <v>0</v>
          </cell>
          <cell r="Z414" t="str">
            <v>0</v>
          </cell>
        </row>
        <row r="415">
          <cell r="F415" t="str">
            <v>6055</v>
          </cell>
          <cell r="G415">
            <v>88928.263017528065</v>
          </cell>
          <cell r="H415">
            <v>3315.7991272547379</v>
          </cell>
          <cell r="I415">
            <v>-12502.600881840764</v>
          </cell>
          <cell r="J415">
            <v>68612.562154598665</v>
          </cell>
          <cell r="K415">
            <v>0</v>
          </cell>
          <cell r="L415">
            <v>19297.005925002875</v>
          </cell>
          <cell r="M415" t="str">
            <v>0</v>
          </cell>
          <cell r="N415">
            <v>18082.755719999979</v>
          </cell>
          <cell r="O415" t="str">
            <v>0</v>
          </cell>
          <cell r="P415">
            <v>0</v>
          </cell>
          <cell r="Q415" t="str">
            <v>0</v>
          </cell>
          <cell r="R415" t="str">
            <v>0</v>
          </cell>
          <cell r="S415" t="str">
            <v>0</v>
          </cell>
          <cell r="T415" t="str">
            <v>0</v>
          </cell>
          <cell r="U415" t="str">
            <v>0</v>
          </cell>
          <cell r="V415">
            <v>617</v>
          </cell>
          <cell r="W415">
            <v>-18072</v>
          </cell>
          <cell r="X415" t="str">
            <v>0</v>
          </cell>
          <cell r="Y415" t="str">
            <v>0</v>
          </cell>
          <cell r="Z415" t="str">
            <v>0</v>
          </cell>
        </row>
        <row r="416">
          <cell r="F416" t="str">
            <v>6060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 t="str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 t="str">
            <v>0</v>
          </cell>
          <cell r="S416" t="str">
            <v>0</v>
          </cell>
          <cell r="T416" t="str">
            <v>0</v>
          </cell>
          <cell r="U416" t="str">
            <v>0</v>
          </cell>
          <cell r="V416" t="str">
            <v>0</v>
          </cell>
          <cell r="W416">
            <v>0</v>
          </cell>
          <cell r="X416" t="str">
            <v>0</v>
          </cell>
          <cell r="Y416" t="str">
            <v>0</v>
          </cell>
          <cell r="Z416" t="str">
            <v>0</v>
          </cell>
        </row>
        <row r="417">
          <cell r="F417" t="str">
            <v>6065</v>
          </cell>
          <cell r="G417">
            <v>-1403.4455831120647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 t="str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0</v>
          </cell>
          <cell r="V417" t="str">
            <v>0</v>
          </cell>
          <cell r="W417">
            <v>20431</v>
          </cell>
          <cell r="X417" t="str">
            <v>0</v>
          </cell>
          <cell r="Y417" t="str">
            <v>0</v>
          </cell>
          <cell r="Z417" t="str">
            <v>0</v>
          </cell>
        </row>
        <row r="418">
          <cell r="F418" t="str">
            <v>6070</v>
          </cell>
          <cell r="G418">
            <v>-371.85575749018489</v>
          </cell>
          <cell r="H418">
            <v>4519.1329999999998</v>
          </cell>
          <cell r="I418">
            <v>0</v>
          </cell>
          <cell r="J418">
            <v>0</v>
          </cell>
          <cell r="K418">
            <v>1890</v>
          </cell>
          <cell r="L418">
            <v>0</v>
          </cell>
          <cell r="M418" t="str">
            <v>0</v>
          </cell>
          <cell r="N418">
            <v>48093.863450000004</v>
          </cell>
          <cell r="O418" t="str">
            <v>0</v>
          </cell>
          <cell r="P418">
            <v>0</v>
          </cell>
          <cell r="Q418" t="str">
            <v>0</v>
          </cell>
          <cell r="R418" t="str">
            <v>0</v>
          </cell>
          <cell r="S418" t="str">
            <v>0</v>
          </cell>
          <cell r="T418" t="str">
            <v>0</v>
          </cell>
          <cell r="U418" t="str">
            <v>0</v>
          </cell>
          <cell r="V418">
            <v>1484</v>
          </cell>
          <cell r="W418">
            <v>0</v>
          </cell>
          <cell r="X418" t="str">
            <v>0</v>
          </cell>
          <cell r="Y418" t="str">
            <v>0</v>
          </cell>
          <cell r="Z418" t="str">
            <v>0</v>
          </cell>
        </row>
        <row r="419">
          <cell r="F419" t="str">
            <v>6075</v>
          </cell>
          <cell r="G419">
            <v>0</v>
          </cell>
          <cell r="H419">
            <v>-6114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0</v>
          </cell>
          <cell r="N419">
            <v>55045.206795238104</v>
          </cell>
          <cell r="O419" t="str">
            <v>0</v>
          </cell>
          <cell r="P419">
            <v>0</v>
          </cell>
          <cell r="Q419" t="str">
            <v>0</v>
          </cell>
          <cell r="R419" t="str">
            <v>0</v>
          </cell>
          <cell r="S419" t="str">
            <v>0</v>
          </cell>
          <cell r="T419" t="str">
            <v>0</v>
          </cell>
          <cell r="U419" t="str">
            <v>0</v>
          </cell>
          <cell r="V419" t="str">
            <v>0</v>
          </cell>
          <cell r="W419">
            <v>320</v>
          </cell>
          <cell r="X419" t="str">
            <v>0</v>
          </cell>
          <cell r="Y419" t="str">
            <v>0</v>
          </cell>
          <cell r="Z419" t="str">
            <v>0</v>
          </cell>
        </row>
        <row r="420">
          <cell r="F420" t="str">
            <v>6085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17288.59</v>
          </cell>
          <cell r="M420" t="str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 t="str">
            <v>0</v>
          </cell>
          <cell r="S420" t="str">
            <v>0</v>
          </cell>
          <cell r="T420" t="str">
            <v>0</v>
          </cell>
          <cell r="U420" t="str">
            <v>0</v>
          </cell>
          <cell r="V420" t="str">
            <v>0</v>
          </cell>
          <cell r="W420">
            <v>0</v>
          </cell>
          <cell r="X420" t="str">
            <v>0</v>
          </cell>
          <cell r="Y420" t="str">
            <v>0</v>
          </cell>
          <cell r="Z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 t="str">
            <v>0</v>
          </cell>
          <cell r="N421">
            <v>11954.703317390209</v>
          </cell>
          <cell r="O421" t="str">
            <v>0</v>
          </cell>
          <cell r="P421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0</v>
          </cell>
          <cell r="U421" t="str">
            <v>0</v>
          </cell>
          <cell r="V421" t="str">
            <v>0</v>
          </cell>
          <cell r="W421">
            <v>0</v>
          </cell>
          <cell r="X421" t="str">
            <v>0</v>
          </cell>
          <cell r="Y421" t="str">
            <v>0</v>
          </cell>
          <cell r="Z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0</v>
          </cell>
          <cell r="V422" t="str">
            <v>0</v>
          </cell>
          <cell r="W422">
            <v>0</v>
          </cell>
          <cell r="X422" t="str">
            <v>0</v>
          </cell>
          <cell r="Y422" t="str">
            <v>0</v>
          </cell>
          <cell r="Z422" t="str">
            <v>0</v>
          </cell>
        </row>
        <row r="423">
          <cell r="F423" t="str">
            <v>6100</v>
          </cell>
          <cell r="G423">
            <v>0</v>
          </cell>
          <cell r="H423">
            <v>-22501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 t="str">
            <v>0</v>
          </cell>
          <cell r="N423">
            <v>-19519.707000000002</v>
          </cell>
          <cell r="O423" t="str">
            <v>0</v>
          </cell>
          <cell r="P423">
            <v>96607</v>
          </cell>
          <cell r="Q423" t="str">
            <v>0</v>
          </cell>
          <cell r="R423" t="str">
            <v>0</v>
          </cell>
          <cell r="S423" t="str">
            <v>0</v>
          </cell>
          <cell r="T423" t="str">
            <v>0</v>
          </cell>
          <cell r="U423" t="str">
            <v>0</v>
          </cell>
          <cell r="V423" t="str">
            <v>0</v>
          </cell>
          <cell r="W423">
            <v>0</v>
          </cell>
          <cell r="X423">
            <v>10700</v>
          </cell>
          <cell r="Y423" t="str">
            <v>0</v>
          </cell>
          <cell r="Z423" t="str">
            <v>0</v>
          </cell>
        </row>
        <row r="424">
          <cell r="F424" t="str">
            <v>Analysis of Profit Before Taxation - By Entity</v>
          </cell>
          <cell r="G424">
            <v>101017.96167692583</v>
          </cell>
          <cell r="H424">
            <v>-20780.067872745261</v>
          </cell>
          <cell r="I424">
            <v>-14923.060881840764</v>
          </cell>
          <cell r="J424">
            <v>68612.562154598665</v>
          </cell>
          <cell r="K424">
            <v>1890</v>
          </cell>
          <cell r="L424">
            <v>36585.595925002875</v>
          </cell>
          <cell r="M424">
            <v>0</v>
          </cell>
          <cell r="N424">
            <v>34547.314822628286</v>
          </cell>
          <cell r="O424">
            <v>0</v>
          </cell>
          <cell r="P424">
            <v>111676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2101</v>
          </cell>
          <cell r="W424">
            <v>2679</v>
          </cell>
          <cell r="X424">
            <v>10700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</row>
        <row r="427">
          <cell r="G427">
            <v>2240.2668787937582</v>
          </cell>
          <cell r="H427">
            <v>5530.4187290048394</v>
          </cell>
          <cell r="I427">
            <v>244.24723871549395</v>
          </cell>
          <cell r="J427">
            <v>-9297.0710102426237</v>
          </cell>
          <cell r="K427">
            <v>11539.291000000001</v>
          </cell>
          <cell r="L427">
            <v>0.52280999999493361</v>
          </cell>
          <cell r="M427">
            <v>105656.61311421782</v>
          </cell>
          <cell r="N427">
            <v>-62851.999999999964</v>
          </cell>
          <cell r="O427">
            <v>0</v>
          </cell>
          <cell r="P427">
            <v>0</v>
          </cell>
          <cell r="Q427">
            <v>0</v>
          </cell>
          <cell r="R427">
            <v>40621.300000000003</v>
          </cell>
          <cell r="S427">
            <v>0</v>
          </cell>
          <cell r="T427">
            <v>-22132.76981291367</v>
          </cell>
          <cell r="U427">
            <v>0</v>
          </cell>
          <cell r="V427">
            <v>2075</v>
          </cell>
          <cell r="W427">
            <v>0</v>
          </cell>
          <cell r="X427">
            <v>0</v>
          </cell>
          <cell r="Y427">
            <v>-11775</v>
          </cell>
          <cell r="Z427">
            <v>-0.27199999999947977</v>
          </cell>
          <cell r="AA427">
            <v>0</v>
          </cell>
          <cell r="AB427">
            <v>0</v>
          </cell>
          <cell r="AC427">
            <v>0</v>
          </cell>
        </row>
        <row r="428">
          <cell r="G428">
            <v>2239.6734446614282</v>
          </cell>
          <cell r="H428">
            <v>5530.4187290048358</v>
          </cell>
          <cell r="I428">
            <v>244.24723871549395</v>
          </cell>
          <cell r="J428">
            <v>-9297.0710102426237</v>
          </cell>
          <cell r="K428">
            <v>11539.291000000001</v>
          </cell>
          <cell r="L428">
            <v>0.52280999999493361</v>
          </cell>
          <cell r="M428">
            <v>105656.61311421782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40621.300000000003</v>
          </cell>
          <cell r="S428">
            <v>0</v>
          </cell>
          <cell r="T428">
            <v>-22132.76981291367</v>
          </cell>
          <cell r="U428">
            <v>0</v>
          </cell>
          <cell r="V428">
            <v>-26</v>
          </cell>
          <cell r="W428">
            <v>0</v>
          </cell>
          <cell r="X428">
            <v>0</v>
          </cell>
          <cell r="Y428">
            <v>-11775</v>
          </cell>
          <cell r="Z428">
            <v>-0.27199999999947977</v>
          </cell>
          <cell r="AA428">
            <v>0</v>
          </cell>
          <cell r="AB428">
            <v>0</v>
          </cell>
          <cell r="AC428">
            <v>0</v>
          </cell>
        </row>
        <row r="429">
          <cell r="G429">
            <v>-0.59343413233000319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62851.999999999964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-2101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</row>
        <row r="430">
          <cell r="G430">
            <v>0.3359999880194664</v>
          </cell>
          <cell r="H430">
            <v>-1.3340000002644956</v>
          </cell>
          <cell r="I430">
            <v>2.1000000066123903E-2</v>
          </cell>
          <cell r="J430">
            <v>0.97900000307708979</v>
          </cell>
          <cell r="K430">
            <v>-0.2599999999802094</v>
          </cell>
          <cell r="L430">
            <v>-0.4330000001937151</v>
          </cell>
          <cell r="M430">
            <v>5.1600000038743019</v>
          </cell>
          <cell r="N430">
            <v>0.58171800151467323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-7655.3943454459195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-3142.7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</row>
        <row r="435">
          <cell r="F435" t="str">
            <v>Total types</v>
          </cell>
          <cell r="G435">
            <v>4000</v>
          </cell>
          <cell r="H435">
            <v>15993</v>
          </cell>
          <cell r="I435">
            <v>291</v>
          </cell>
          <cell r="J435">
            <v>3303</v>
          </cell>
          <cell r="K435">
            <v>368</v>
          </cell>
          <cell r="L435">
            <v>1982</v>
          </cell>
          <cell r="M435">
            <v>1881</v>
          </cell>
          <cell r="N435">
            <v>3303</v>
          </cell>
          <cell r="O435">
            <v>0</v>
          </cell>
          <cell r="P435">
            <v>700</v>
          </cell>
          <cell r="Q435">
            <v>0</v>
          </cell>
          <cell r="R435">
            <v>64</v>
          </cell>
          <cell r="S435">
            <v>0</v>
          </cell>
          <cell r="T435">
            <v>0</v>
          </cell>
          <cell r="U435">
            <v>0</v>
          </cell>
          <cell r="V435">
            <v>380</v>
          </cell>
          <cell r="W435">
            <v>396</v>
          </cell>
          <cell r="X435">
            <v>774</v>
          </cell>
          <cell r="Y435">
            <v>0</v>
          </cell>
          <cell r="Z435">
            <v>60</v>
          </cell>
          <cell r="AA435">
            <v>0</v>
          </cell>
          <cell r="AB435">
            <v>0</v>
          </cell>
          <cell r="AC435">
            <v>0</v>
          </cell>
        </row>
        <row r="436">
          <cell r="F436" t="str">
            <v>Permanent Staff</v>
          </cell>
          <cell r="G436">
            <v>3394</v>
          </cell>
          <cell r="H436">
            <v>13580</v>
          </cell>
          <cell r="I436">
            <v>277</v>
          </cell>
          <cell r="J436">
            <v>2867</v>
          </cell>
          <cell r="K436">
            <v>353</v>
          </cell>
          <cell r="L436">
            <v>1907</v>
          </cell>
          <cell r="M436">
            <v>1824</v>
          </cell>
          <cell r="N436">
            <v>2867</v>
          </cell>
          <cell r="O436">
            <v>0</v>
          </cell>
          <cell r="P436">
            <v>695</v>
          </cell>
          <cell r="Q436">
            <v>0</v>
          </cell>
          <cell r="R436">
            <v>63</v>
          </cell>
          <cell r="S436">
            <v>0</v>
          </cell>
          <cell r="T436">
            <v>0</v>
          </cell>
          <cell r="U436">
            <v>0</v>
          </cell>
          <cell r="V436">
            <v>352</v>
          </cell>
          <cell r="W436">
            <v>390</v>
          </cell>
          <cell r="X436">
            <v>719</v>
          </cell>
          <cell r="Y436">
            <v>0</v>
          </cell>
          <cell r="Z436">
            <v>60</v>
          </cell>
          <cell r="AA436">
            <v>0</v>
          </cell>
          <cell r="AB436">
            <v>0</v>
          </cell>
          <cell r="AC436">
            <v>0</v>
          </cell>
        </row>
        <row r="437">
          <cell r="F437" t="str">
            <v>6300</v>
          </cell>
          <cell r="G437">
            <v>3387</v>
          </cell>
          <cell r="H437">
            <v>13558</v>
          </cell>
          <cell r="I437">
            <v>276</v>
          </cell>
          <cell r="J437">
            <v>2863</v>
          </cell>
          <cell r="K437">
            <v>353</v>
          </cell>
          <cell r="L437">
            <v>1907</v>
          </cell>
          <cell r="M437">
            <v>1767</v>
          </cell>
          <cell r="N437">
            <v>2863</v>
          </cell>
          <cell r="O437" t="str">
            <v>0</v>
          </cell>
          <cell r="P437">
            <v>637</v>
          </cell>
          <cell r="Q437" t="str">
            <v>0</v>
          </cell>
          <cell r="R437">
            <v>63</v>
          </cell>
          <cell r="S437" t="str">
            <v>0</v>
          </cell>
          <cell r="T437" t="str">
            <v>0</v>
          </cell>
          <cell r="U437" t="str">
            <v>0</v>
          </cell>
          <cell r="V437">
            <v>350</v>
          </cell>
          <cell r="W437">
            <v>390</v>
          </cell>
          <cell r="X437">
            <v>719</v>
          </cell>
          <cell r="Y437" t="str">
            <v>0</v>
          </cell>
          <cell r="Z437">
            <v>44</v>
          </cell>
        </row>
        <row r="438">
          <cell r="F438" t="str">
            <v>6305</v>
          </cell>
          <cell r="G438">
            <v>7</v>
          </cell>
          <cell r="H438">
            <v>22</v>
          </cell>
          <cell r="I438">
            <v>1</v>
          </cell>
          <cell r="J438">
            <v>4</v>
          </cell>
          <cell r="K438">
            <v>0</v>
          </cell>
          <cell r="L438">
            <v>0</v>
          </cell>
          <cell r="M438">
            <v>57</v>
          </cell>
          <cell r="N438">
            <v>4</v>
          </cell>
          <cell r="O438" t="str">
            <v>0</v>
          </cell>
          <cell r="P438">
            <v>58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>
            <v>2</v>
          </cell>
          <cell r="W438">
            <v>0</v>
          </cell>
          <cell r="X438" t="str">
            <v>0</v>
          </cell>
          <cell r="Y438" t="str">
            <v>0</v>
          </cell>
          <cell r="Z438">
            <v>16</v>
          </cell>
        </row>
        <row r="439">
          <cell r="F439" t="str">
            <v>Contract Staff</v>
          </cell>
          <cell r="G439">
            <v>349</v>
          </cell>
          <cell r="H439">
            <v>976</v>
          </cell>
          <cell r="I439">
            <v>14</v>
          </cell>
          <cell r="J439">
            <v>414</v>
          </cell>
          <cell r="K439">
            <v>15</v>
          </cell>
          <cell r="L439">
            <v>10</v>
          </cell>
          <cell r="M439">
            <v>36</v>
          </cell>
          <cell r="N439">
            <v>414</v>
          </cell>
          <cell r="O439">
            <v>0</v>
          </cell>
          <cell r="P439">
            <v>0</v>
          </cell>
          <cell r="Q439">
            <v>0</v>
          </cell>
          <cell r="R439">
            <v>1</v>
          </cell>
          <cell r="S439">
            <v>0</v>
          </cell>
          <cell r="T439">
            <v>0</v>
          </cell>
          <cell r="U439">
            <v>0</v>
          </cell>
          <cell r="V439">
            <v>16</v>
          </cell>
          <cell r="W439">
            <v>0</v>
          </cell>
          <cell r="X439">
            <v>11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</row>
        <row r="440">
          <cell r="F440" t="str">
            <v>6310</v>
          </cell>
          <cell r="G440">
            <v>347</v>
          </cell>
          <cell r="H440">
            <v>503</v>
          </cell>
          <cell r="I440">
            <v>9</v>
          </cell>
          <cell r="J440">
            <v>414</v>
          </cell>
          <cell r="K440">
            <v>15</v>
          </cell>
          <cell r="L440">
            <v>6</v>
          </cell>
          <cell r="M440">
            <v>33</v>
          </cell>
          <cell r="N440">
            <v>414</v>
          </cell>
          <cell r="O440" t="str">
            <v>0</v>
          </cell>
          <cell r="P440">
            <v>0</v>
          </cell>
          <cell r="Q440" t="str">
            <v>0</v>
          </cell>
          <cell r="R440">
            <v>1</v>
          </cell>
          <cell r="S440" t="str">
            <v>0</v>
          </cell>
          <cell r="T440" t="str">
            <v>0</v>
          </cell>
          <cell r="U440" t="str">
            <v>0</v>
          </cell>
          <cell r="V440">
            <v>13</v>
          </cell>
          <cell r="W440">
            <v>0</v>
          </cell>
          <cell r="X440">
            <v>11</v>
          </cell>
          <cell r="Y440" t="str">
            <v>0</v>
          </cell>
          <cell r="Z440" t="str">
            <v>0</v>
          </cell>
        </row>
        <row r="441">
          <cell r="F441" t="str">
            <v>6315</v>
          </cell>
          <cell r="G441">
            <v>2</v>
          </cell>
          <cell r="H441">
            <v>168</v>
          </cell>
          <cell r="I441">
            <v>5</v>
          </cell>
          <cell r="J441">
            <v>0</v>
          </cell>
          <cell r="K441">
            <v>0</v>
          </cell>
          <cell r="L441">
            <v>0</v>
          </cell>
          <cell r="M441">
            <v>1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>
            <v>3</v>
          </cell>
          <cell r="W441">
            <v>0</v>
          </cell>
          <cell r="X441" t="str">
            <v>0</v>
          </cell>
          <cell r="Y441" t="str">
            <v>0</v>
          </cell>
          <cell r="Z441" t="str">
            <v>0</v>
          </cell>
        </row>
        <row r="442">
          <cell r="F442" t="str">
            <v>6320</v>
          </cell>
          <cell r="G442">
            <v>0</v>
          </cell>
          <cell r="H442">
            <v>305</v>
          </cell>
          <cell r="I442">
            <v>0</v>
          </cell>
          <cell r="J442">
            <v>0</v>
          </cell>
          <cell r="K442">
            <v>0</v>
          </cell>
          <cell r="L442">
            <v>4</v>
          </cell>
          <cell r="M442">
            <v>2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>
            <v>0</v>
          </cell>
          <cell r="X442" t="str">
            <v>0</v>
          </cell>
          <cell r="Y442" t="str">
            <v>0</v>
          </cell>
          <cell r="Z442" t="str">
            <v>0</v>
          </cell>
        </row>
        <row r="443">
          <cell r="F443" t="str">
            <v>Agency</v>
          </cell>
          <cell r="G443">
            <v>250</v>
          </cell>
          <cell r="H443">
            <v>1352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17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8</v>
          </cell>
          <cell r="W443">
            <v>6</v>
          </cell>
          <cell r="X443">
            <v>44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</row>
        <row r="444">
          <cell r="F444" t="str">
            <v>6322</v>
          </cell>
          <cell r="G444">
            <v>227</v>
          </cell>
          <cell r="H444">
            <v>413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16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>
            <v>0</v>
          </cell>
          <cell r="X444">
            <v>44</v>
          </cell>
          <cell r="Y444" t="str">
            <v>0</v>
          </cell>
          <cell r="Z444" t="str">
            <v>0</v>
          </cell>
        </row>
        <row r="445">
          <cell r="F445" t="str">
            <v>6325</v>
          </cell>
          <cell r="G445">
            <v>0</v>
          </cell>
          <cell r="H445">
            <v>932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>
            <v>0</v>
          </cell>
          <cell r="X445" t="str">
            <v>0</v>
          </cell>
          <cell r="Y445" t="str">
            <v>0</v>
          </cell>
          <cell r="Z445" t="str">
            <v>0</v>
          </cell>
        </row>
        <row r="446">
          <cell r="F446" t="str">
            <v>6330</v>
          </cell>
          <cell r="G446">
            <v>23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1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>
            <v>8</v>
          </cell>
          <cell r="W446">
            <v>6</v>
          </cell>
          <cell r="X446" t="str">
            <v>0</v>
          </cell>
          <cell r="Y446" t="str">
            <v>0</v>
          </cell>
          <cell r="Z446" t="str">
            <v>0</v>
          </cell>
        </row>
        <row r="447">
          <cell r="F447" t="str">
            <v>6335</v>
          </cell>
          <cell r="G447">
            <v>7</v>
          </cell>
          <cell r="H447">
            <v>85</v>
          </cell>
          <cell r="I447">
            <v>0</v>
          </cell>
          <cell r="J447">
            <v>22</v>
          </cell>
          <cell r="K447">
            <v>0</v>
          </cell>
          <cell r="L447">
            <v>18</v>
          </cell>
          <cell r="M447">
            <v>3</v>
          </cell>
          <cell r="N447">
            <v>22</v>
          </cell>
          <cell r="O447" t="str">
            <v>0</v>
          </cell>
          <cell r="P447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>
            <v>4</v>
          </cell>
          <cell r="W447">
            <v>0</v>
          </cell>
          <cell r="X447" t="str">
            <v>0</v>
          </cell>
          <cell r="Y447" t="str">
            <v>0</v>
          </cell>
          <cell r="Z447" t="str">
            <v>0</v>
          </cell>
        </row>
        <row r="448">
          <cell r="F448" t="str">
            <v>6340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47</v>
          </cell>
          <cell r="M448">
            <v>1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>
            <v>0</v>
          </cell>
          <cell r="X448" t="str">
            <v>0</v>
          </cell>
          <cell r="Y448" t="str">
            <v>0</v>
          </cell>
          <cell r="Z448" t="str">
            <v>0</v>
          </cell>
        </row>
        <row r="452">
          <cell r="F452" t="str">
            <v>Total Gender</v>
          </cell>
          <cell r="G452">
            <v>4000</v>
          </cell>
          <cell r="H452">
            <v>15636</v>
          </cell>
          <cell r="I452">
            <v>291</v>
          </cell>
          <cell r="J452">
            <v>3303</v>
          </cell>
          <cell r="K452">
            <v>368</v>
          </cell>
          <cell r="L452">
            <v>1982</v>
          </cell>
          <cell r="M452">
            <v>1880</v>
          </cell>
          <cell r="N452">
            <v>3303</v>
          </cell>
          <cell r="O452">
            <v>0</v>
          </cell>
          <cell r="P452">
            <v>700</v>
          </cell>
          <cell r="Q452">
            <v>0</v>
          </cell>
          <cell r="R452">
            <v>64</v>
          </cell>
          <cell r="S452">
            <v>0</v>
          </cell>
          <cell r="T452">
            <v>0</v>
          </cell>
          <cell r="U452">
            <v>0</v>
          </cell>
          <cell r="V452">
            <v>380</v>
          </cell>
          <cell r="W452">
            <v>396</v>
          </cell>
          <cell r="X452">
            <v>774</v>
          </cell>
          <cell r="Y452">
            <v>0</v>
          </cell>
          <cell r="Z452">
            <v>60</v>
          </cell>
          <cell r="AA452">
            <v>0</v>
          </cell>
          <cell r="AB452">
            <v>0</v>
          </cell>
          <cell r="AC452">
            <v>0</v>
          </cell>
        </row>
        <row r="453">
          <cell r="F453" t="str">
            <v>6345</v>
          </cell>
          <cell r="G453">
            <v>1705</v>
          </cell>
          <cell r="H453">
            <v>4780</v>
          </cell>
          <cell r="I453">
            <v>187</v>
          </cell>
          <cell r="J453">
            <v>1283</v>
          </cell>
          <cell r="K453">
            <v>97</v>
          </cell>
          <cell r="L453">
            <v>696</v>
          </cell>
          <cell r="M453">
            <v>700</v>
          </cell>
          <cell r="N453">
            <v>1283</v>
          </cell>
          <cell r="O453" t="str">
            <v>0</v>
          </cell>
          <cell r="P453">
            <v>402</v>
          </cell>
          <cell r="Q453" t="str">
            <v>0</v>
          </cell>
          <cell r="R453">
            <v>28</v>
          </cell>
          <cell r="S453" t="str">
            <v>0</v>
          </cell>
          <cell r="T453" t="str">
            <v>0</v>
          </cell>
          <cell r="U453" t="str">
            <v>0</v>
          </cell>
          <cell r="V453">
            <v>102</v>
          </cell>
          <cell r="W453">
            <v>136</v>
          </cell>
          <cell r="X453">
            <v>317</v>
          </cell>
          <cell r="Y453" t="str">
            <v>0</v>
          </cell>
          <cell r="Z453">
            <v>16</v>
          </cell>
        </row>
        <row r="454">
          <cell r="F454" t="str">
            <v>6350</v>
          </cell>
          <cell r="G454">
            <v>2295</v>
          </cell>
          <cell r="H454">
            <v>10849</v>
          </cell>
          <cell r="I454">
            <v>104</v>
          </cell>
          <cell r="J454">
            <v>2020</v>
          </cell>
          <cell r="K454">
            <v>271</v>
          </cell>
          <cell r="L454">
            <v>1286</v>
          </cell>
          <cell r="M454">
            <v>1180</v>
          </cell>
          <cell r="N454">
            <v>2020</v>
          </cell>
          <cell r="O454" t="str">
            <v>0</v>
          </cell>
          <cell r="P454">
            <v>298</v>
          </cell>
          <cell r="Q454" t="str">
            <v>0</v>
          </cell>
          <cell r="R454">
            <v>36</v>
          </cell>
          <cell r="S454" t="str">
            <v>0</v>
          </cell>
          <cell r="T454" t="str">
            <v>0</v>
          </cell>
          <cell r="U454" t="str">
            <v>0</v>
          </cell>
          <cell r="V454">
            <v>278</v>
          </cell>
          <cell r="W454">
            <v>260</v>
          </cell>
          <cell r="X454">
            <v>457</v>
          </cell>
          <cell r="Y454" t="str">
            <v>0</v>
          </cell>
          <cell r="Z454">
            <v>44</v>
          </cell>
        </row>
        <row r="455">
          <cell r="F455" t="str">
            <v>6355</v>
          </cell>
          <cell r="G455">
            <v>0</v>
          </cell>
          <cell r="H455">
            <v>7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>
            <v>0</v>
          </cell>
          <cell r="X455" t="str">
            <v>0</v>
          </cell>
          <cell r="Y455" t="str">
            <v>0</v>
          </cell>
          <cell r="Z455" t="str">
            <v>0</v>
          </cell>
        </row>
        <row r="457">
          <cell r="F457" t="str">
            <v>Total Race</v>
          </cell>
          <cell r="G457">
            <v>4000</v>
          </cell>
          <cell r="H457">
            <v>15636</v>
          </cell>
          <cell r="I457">
            <v>291</v>
          </cell>
          <cell r="J457">
            <v>3303</v>
          </cell>
          <cell r="K457">
            <v>368</v>
          </cell>
          <cell r="L457">
            <v>1982</v>
          </cell>
          <cell r="M457">
            <v>1880</v>
          </cell>
          <cell r="N457">
            <v>3303</v>
          </cell>
          <cell r="O457">
            <v>0</v>
          </cell>
          <cell r="P457">
            <v>700</v>
          </cell>
          <cell r="Q457">
            <v>0</v>
          </cell>
          <cell r="R457">
            <v>64</v>
          </cell>
          <cell r="S457">
            <v>0</v>
          </cell>
          <cell r="T457">
            <v>0</v>
          </cell>
          <cell r="U457">
            <v>0</v>
          </cell>
          <cell r="V457">
            <v>380</v>
          </cell>
          <cell r="W457">
            <v>396</v>
          </cell>
          <cell r="X457">
            <v>774</v>
          </cell>
          <cell r="Y457">
            <v>0</v>
          </cell>
          <cell r="Z457">
            <v>60</v>
          </cell>
          <cell r="AA457">
            <v>0</v>
          </cell>
          <cell r="AB457">
            <v>0</v>
          </cell>
          <cell r="AC457">
            <v>0</v>
          </cell>
        </row>
        <row r="458">
          <cell r="F458" t="str">
            <v>6360</v>
          </cell>
          <cell r="G458">
            <v>450</v>
          </cell>
          <cell r="H458">
            <v>1663</v>
          </cell>
          <cell r="I458">
            <v>4</v>
          </cell>
          <cell r="J458">
            <v>347</v>
          </cell>
          <cell r="K458">
            <v>14</v>
          </cell>
          <cell r="L458">
            <v>0</v>
          </cell>
          <cell r="M458">
            <v>237</v>
          </cell>
          <cell r="N458">
            <v>347</v>
          </cell>
          <cell r="O458" t="str">
            <v>0</v>
          </cell>
          <cell r="P458">
            <v>62</v>
          </cell>
          <cell r="Q458" t="str">
            <v>0</v>
          </cell>
          <cell r="R458">
            <v>4</v>
          </cell>
          <cell r="S458" t="str">
            <v>0</v>
          </cell>
          <cell r="T458" t="str">
            <v>0</v>
          </cell>
          <cell r="U458" t="str">
            <v>0</v>
          </cell>
          <cell r="V458">
            <v>32</v>
          </cell>
          <cell r="W458">
            <v>45</v>
          </cell>
          <cell r="X458">
            <v>118</v>
          </cell>
          <cell r="Y458" t="str">
            <v>0</v>
          </cell>
          <cell r="Z458">
            <v>0</v>
          </cell>
        </row>
        <row r="459">
          <cell r="F459" t="str">
            <v>6365</v>
          </cell>
          <cell r="G459">
            <v>918</v>
          </cell>
          <cell r="H459">
            <v>3990</v>
          </cell>
          <cell r="I459">
            <v>204</v>
          </cell>
          <cell r="J459">
            <v>783</v>
          </cell>
          <cell r="K459">
            <v>38</v>
          </cell>
          <cell r="L459">
            <v>351</v>
          </cell>
          <cell r="M459">
            <v>308</v>
          </cell>
          <cell r="N459">
            <v>783</v>
          </cell>
          <cell r="O459" t="str">
            <v>0</v>
          </cell>
          <cell r="P459">
            <v>135</v>
          </cell>
          <cell r="Q459" t="str">
            <v>0</v>
          </cell>
          <cell r="R459">
            <v>12</v>
          </cell>
          <cell r="S459" t="str">
            <v>0</v>
          </cell>
          <cell r="T459" t="str">
            <v>0</v>
          </cell>
          <cell r="U459" t="str">
            <v>0</v>
          </cell>
          <cell r="V459">
            <v>57</v>
          </cell>
          <cell r="W459">
            <v>47</v>
          </cell>
          <cell r="X459">
            <v>186</v>
          </cell>
          <cell r="Y459" t="str">
            <v>0</v>
          </cell>
          <cell r="Z459">
            <v>15</v>
          </cell>
        </row>
        <row r="460">
          <cell r="F460" t="str">
            <v>6370</v>
          </cell>
          <cell r="G460">
            <v>849</v>
          </cell>
          <cell r="H460">
            <v>3171</v>
          </cell>
          <cell r="I460">
            <v>20</v>
          </cell>
          <cell r="J460">
            <v>433</v>
          </cell>
          <cell r="K460">
            <v>37</v>
          </cell>
          <cell r="L460">
            <v>437</v>
          </cell>
          <cell r="M460">
            <v>457</v>
          </cell>
          <cell r="N460">
            <v>433</v>
          </cell>
          <cell r="O460" t="str">
            <v>0</v>
          </cell>
          <cell r="P460">
            <v>34</v>
          </cell>
          <cell r="Q460" t="str">
            <v>0</v>
          </cell>
          <cell r="R460">
            <v>5</v>
          </cell>
          <cell r="S460" t="str">
            <v>0</v>
          </cell>
          <cell r="T460" t="str">
            <v>0</v>
          </cell>
          <cell r="U460" t="str">
            <v>0</v>
          </cell>
          <cell r="V460">
            <v>65</v>
          </cell>
          <cell r="W460">
            <v>30</v>
          </cell>
          <cell r="X460">
            <v>151</v>
          </cell>
          <cell r="Y460" t="str">
            <v>0</v>
          </cell>
          <cell r="Z460">
            <v>7</v>
          </cell>
        </row>
        <row r="461">
          <cell r="F461" t="str">
            <v>6375</v>
          </cell>
          <cell r="G461">
            <v>1783</v>
          </cell>
          <cell r="H461">
            <v>6805</v>
          </cell>
          <cell r="I461">
            <v>63</v>
          </cell>
          <cell r="J461">
            <v>1740</v>
          </cell>
          <cell r="K461">
            <v>279</v>
          </cell>
          <cell r="L461">
            <v>307</v>
          </cell>
          <cell r="M461">
            <v>878</v>
          </cell>
          <cell r="N461">
            <v>1740</v>
          </cell>
          <cell r="O461" t="str">
            <v>0</v>
          </cell>
          <cell r="P461">
            <v>469</v>
          </cell>
          <cell r="Q461" t="str">
            <v>0</v>
          </cell>
          <cell r="R461">
            <v>43</v>
          </cell>
          <cell r="S461" t="str">
            <v>0</v>
          </cell>
          <cell r="T461" t="str">
            <v>0</v>
          </cell>
          <cell r="U461" t="str">
            <v>0</v>
          </cell>
          <cell r="V461">
            <v>226</v>
          </cell>
          <cell r="W461">
            <v>274</v>
          </cell>
          <cell r="X461">
            <v>319</v>
          </cell>
          <cell r="Y461" t="str">
            <v>0</v>
          </cell>
          <cell r="Z461">
            <v>38</v>
          </cell>
        </row>
        <row r="462">
          <cell r="F462" t="str">
            <v>6380</v>
          </cell>
          <cell r="G462">
            <v>0</v>
          </cell>
          <cell r="H462">
            <v>7</v>
          </cell>
          <cell r="I462">
            <v>0</v>
          </cell>
          <cell r="J462">
            <v>0</v>
          </cell>
          <cell r="K462">
            <v>0</v>
          </cell>
          <cell r="L462">
            <v>887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>
            <v>0</v>
          </cell>
          <cell r="X462" t="str">
            <v>0</v>
          </cell>
          <cell r="Y462" t="str">
            <v>0</v>
          </cell>
          <cell r="Z462" t="str">
            <v>0</v>
          </cell>
        </row>
        <row r="465">
          <cell r="F465" t="str">
            <v>6385</v>
          </cell>
          <cell r="G465">
            <v>4008</v>
          </cell>
          <cell r="H465">
            <v>16596</v>
          </cell>
          <cell r="I465">
            <v>354</v>
          </cell>
          <cell r="J465">
            <v>3298</v>
          </cell>
          <cell r="K465">
            <v>364</v>
          </cell>
          <cell r="L465">
            <v>1974</v>
          </cell>
          <cell r="M465">
            <v>0</v>
          </cell>
          <cell r="N465">
            <v>3298</v>
          </cell>
          <cell r="O465" t="str">
            <v>0</v>
          </cell>
          <cell r="P465">
            <v>696</v>
          </cell>
          <cell r="Q465" t="str">
            <v>0</v>
          </cell>
          <cell r="R465">
            <v>67</v>
          </cell>
          <cell r="S465" t="str">
            <v>0</v>
          </cell>
          <cell r="T465" t="str">
            <v>0</v>
          </cell>
          <cell r="U465" t="str">
            <v>0</v>
          </cell>
          <cell r="V465">
            <v>391</v>
          </cell>
          <cell r="W465">
            <v>391</v>
          </cell>
          <cell r="X465">
            <v>764</v>
          </cell>
          <cell r="Y465" t="str">
            <v>0</v>
          </cell>
          <cell r="Z465">
            <v>60</v>
          </cell>
        </row>
        <row r="466">
          <cell r="F466" t="str">
            <v>6390</v>
          </cell>
          <cell r="G466">
            <v>49</v>
          </cell>
          <cell r="H466">
            <v>111</v>
          </cell>
          <cell r="I466">
            <v>5</v>
          </cell>
          <cell r="J466">
            <v>19</v>
          </cell>
          <cell r="K466">
            <v>9</v>
          </cell>
          <cell r="L466">
            <v>19</v>
          </cell>
          <cell r="M466">
            <v>0</v>
          </cell>
          <cell r="N466">
            <v>19</v>
          </cell>
          <cell r="O466" t="str">
            <v>0</v>
          </cell>
          <cell r="P466">
            <v>8</v>
          </cell>
          <cell r="Q466" t="str">
            <v>0</v>
          </cell>
          <cell r="R466">
            <v>1</v>
          </cell>
          <cell r="S466" t="str">
            <v>0</v>
          </cell>
          <cell r="T466" t="str">
            <v>0</v>
          </cell>
          <cell r="U466" t="str">
            <v>0</v>
          </cell>
          <cell r="V466">
            <v>2</v>
          </cell>
          <cell r="W466">
            <v>19</v>
          </cell>
          <cell r="X466">
            <v>32</v>
          </cell>
          <cell r="Y466" t="str">
            <v>0</v>
          </cell>
          <cell r="Z466" t="str">
            <v>0</v>
          </cell>
        </row>
        <row r="467">
          <cell r="F467" t="str">
            <v>6395</v>
          </cell>
          <cell r="G467">
            <v>-52</v>
          </cell>
          <cell r="H467">
            <v>-85</v>
          </cell>
          <cell r="I467">
            <v>-1</v>
          </cell>
          <cell r="J467">
            <v>-23</v>
          </cell>
          <cell r="K467">
            <v>-6</v>
          </cell>
          <cell r="L467">
            <v>-11</v>
          </cell>
          <cell r="M467">
            <v>0</v>
          </cell>
          <cell r="N467">
            <v>-23</v>
          </cell>
          <cell r="O467" t="str">
            <v>0</v>
          </cell>
          <cell r="P467">
            <v>-4</v>
          </cell>
          <cell r="Q467" t="str">
            <v>0</v>
          </cell>
          <cell r="R467">
            <v>-4</v>
          </cell>
          <cell r="S467" t="str">
            <v>0</v>
          </cell>
          <cell r="T467" t="str">
            <v>0</v>
          </cell>
          <cell r="U467" t="str">
            <v>0</v>
          </cell>
          <cell r="V467">
            <v>-13</v>
          </cell>
          <cell r="W467">
            <v>-14</v>
          </cell>
          <cell r="X467">
            <v>-22</v>
          </cell>
          <cell r="Y467" t="str">
            <v>0</v>
          </cell>
          <cell r="Z467" t="str">
            <v>0</v>
          </cell>
        </row>
        <row r="468">
          <cell r="F468" t="str">
            <v>6400</v>
          </cell>
          <cell r="G468">
            <v>-20</v>
          </cell>
          <cell r="H468">
            <v>-22</v>
          </cell>
          <cell r="I468">
            <v>-3</v>
          </cell>
          <cell r="J468">
            <v>9</v>
          </cell>
          <cell r="K468">
            <v>0</v>
          </cell>
          <cell r="L468">
            <v>0</v>
          </cell>
          <cell r="M468">
            <v>0</v>
          </cell>
          <cell r="N468">
            <v>9</v>
          </cell>
          <cell r="O468" t="str">
            <v>0</v>
          </cell>
          <cell r="P468">
            <v>0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>
            <v>0</v>
          </cell>
          <cell r="X468" t="str">
            <v>0</v>
          </cell>
          <cell r="Y468" t="str">
            <v>0</v>
          </cell>
          <cell r="Z468" t="str">
            <v>0</v>
          </cell>
        </row>
        <row r="469">
          <cell r="F469" t="str">
            <v>Closing balance</v>
          </cell>
          <cell r="G469">
            <v>3985</v>
          </cell>
          <cell r="H469">
            <v>16600</v>
          </cell>
          <cell r="I469">
            <v>355</v>
          </cell>
          <cell r="J469">
            <v>3303</v>
          </cell>
          <cell r="K469">
            <v>367</v>
          </cell>
          <cell r="L469">
            <v>1982</v>
          </cell>
          <cell r="M469">
            <v>0</v>
          </cell>
          <cell r="N469">
            <v>3303</v>
          </cell>
          <cell r="O469">
            <v>0</v>
          </cell>
          <cell r="P469">
            <v>700</v>
          </cell>
          <cell r="Q469">
            <v>0</v>
          </cell>
          <cell r="R469">
            <v>64</v>
          </cell>
          <cell r="S469">
            <v>0</v>
          </cell>
          <cell r="T469">
            <v>0</v>
          </cell>
          <cell r="U469">
            <v>0</v>
          </cell>
          <cell r="V469">
            <v>380</v>
          </cell>
          <cell r="W469">
            <v>396</v>
          </cell>
          <cell r="X469">
            <v>774</v>
          </cell>
          <cell r="Y469">
            <v>0</v>
          </cell>
          <cell r="Z469">
            <v>60</v>
          </cell>
          <cell r="AA469">
            <v>0</v>
          </cell>
          <cell r="AB469">
            <v>0</v>
          </cell>
          <cell r="AC469">
            <v>0</v>
          </cell>
        </row>
      </sheetData>
      <sheetData sheetId="3" refreshError="1">
        <row r="9">
          <cell r="G9" t="str">
            <v>Y2002/2003</v>
          </cell>
          <cell r="H9" t="str">
            <v>Group</v>
          </cell>
        </row>
        <row r="10">
          <cell r="G10" t="str">
            <v>YTD June Budget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  <cell r="AE11" t="str">
            <v>Total Inc MOM &amp; RMBAM excludin HAH SA &amp; Origin</v>
          </cell>
          <cell r="AJ11" t="str">
            <v>Total Including HAH SA &amp; Origin, ex MOM &amp; RMBAM</v>
          </cell>
          <cell r="AM11" t="str">
            <v>Discovery Health</v>
          </cell>
          <cell r="AN11" t="str">
            <v>Discovery Life</v>
          </cell>
          <cell r="AO11" t="str">
            <v>Vitality</v>
          </cell>
          <cell r="AP11" t="str">
            <v>Destiny Health</v>
          </cell>
          <cell r="AQ11" t="str">
            <v>Momentum Retail</v>
          </cell>
          <cell r="AR11" t="str">
            <v>Momentum Multi Manager</v>
          </cell>
          <cell r="AS11" t="str">
            <v>Momentum International</v>
          </cell>
          <cell r="AT11" t="str">
            <v>Insurance Group Capital Centre</v>
          </cell>
          <cell r="AU11" t="str">
            <v>Health Cap</v>
          </cell>
          <cell r="AV11" t="str">
            <v>FirstRand Capital Centre</v>
          </cell>
        </row>
        <row r="16">
          <cell r="F16" t="str">
            <v>Turn on Advances</v>
          </cell>
          <cell r="G16">
            <v>2071314.3126199357</v>
          </cell>
          <cell r="H16">
            <v>6636.9440055618525</v>
          </cell>
          <cell r="I16">
            <v>-180</v>
          </cell>
          <cell r="J16">
            <v>1571198</v>
          </cell>
          <cell r="K16">
            <v>0</v>
          </cell>
          <cell r="L16">
            <v>294155.82214578125</v>
          </cell>
          <cell r="M16">
            <v>595825.54485473898</v>
          </cell>
          <cell r="N16">
            <v>1481089.6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314669.41170680372</v>
          </cell>
          <cell r="U16">
            <v>0</v>
          </cell>
          <cell r="V16">
            <v>0</v>
          </cell>
          <cell r="W16">
            <v>143285</v>
          </cell>
          <cell r="X16">
            <v>0</v>
          </cell>
          <cell r="Y16">
            <v>0</v>
          </cell>
          <cell r="Z16">
            <v>80496.036999999997</v>
          </cell>
          <cell r="AA16">
            <v>0</v>
          </cell>
          <cell r="AB16">
            <v>0</v>
          </cell>
          <cell r="AC16">
            <v>0</v>
          </cell>
          <cell r="AE16">
            <v>6415205.6723328214</v>
          </cell>
          <cell r="AJ16">
            <v>6558490.6723328214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0</v>
          </cell>
        </row>
        <row r="17">
          <cell r="F17" t="str">
            <v>2000</v>
          </cell>
          <cell r="G17">
            <v>309801.48594367981</v>
          </cell>
          <cell r="H17">
            <v>10.399103310985488</v>
          </cell>
          <cell r="I17">
            <v>0</v>
          </cell>
          <cell r="J17">
            <v>0</v>
          </cell>
          <cell r="K17">
            <v>0</v>
          </cell>
          <cell r="L17">
            <v>66619.98584729321</v>
          </cell>
          <cell r="M17">
            <v>266312.05358453077</v>
          </cell>
          <cell r="N17">
            <v>0</v>
          </cell>
          <cell r="O17" t="str">
            <v>0</v>
          </cell>
          <cell r="P17">
            <v>0</v>
          </cell>
          <cell r="Q17" t="str">
            <v>0</v>
          </cell>
          <cell r="R17">
            <v>0</v>
          </cell>
          <cell r="S17">
            <v>0</v>
          </cell>
          <cell r="T17">
            <v>0</v>
          </cell>
          <cell r="U17" t="str">
            <v>0</v>
          </cell>
          <cell r="V17">
            <v>0</v>
          </cell>
          <cell r="W17">
            <v>11402</v>
          </cell>
          <cell r="X17">
            <v>0</v>
          </cell>
          <cell r="Y17">
            <v>0</v>
          </cell>
          <cell r="Z17">
            <v>0</v>
          </cell>
          <cell r="AE17">
            <v>642743.92447881482</v>
          </cell>
          <cell r="AJ17">
            <v>654145.92447881482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</row>
        <row r="18">
          <cell r="F18" t="str">
            <v>2005</v>
          </cell>
          <cell r="G18">
            <v>2166.7887604578082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8889.0895671901762</v>
          </cell>
          <cell r="M18">
            <v>64618.414312693312</v>
          </cell>
          <cell r="N18">
            <v>0</v>
          </cell>
          <cell r="O18" t="str">
            <v>0</v>
          </cell>
          <cell r="P18">
            <v>0</v>
          </cell>
          <cell r="Q18" t="str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E18">
            <v>75674.2926403413</v>
          </cell>
          <cell r="AJ18">
            <v>75674.2926403413</v>
          </cell>
          <cell r="AM18" t="str">
            <v>0</v>
          </cell>
          <cell r="AN18" t="str">
            <v>0</v>
          </cell>
          <cell r="AO18" t="str">
            <v>0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 t="str">
            <v>0</v>
          </cell>
          <cell r="AV18" t="str">
            <v>0</v>
          </cell>
        </row>
        <row r="19">
          <cell r="F19" t="str">
            <v>2010</v>
          </cell>
          <cell r="G19">
            <v>239034.03921296319</v>
          </cell>
          <cell r="H19">
            <v>0</v>
          </cell>
          <cell r="I19">
            <v>0</v>
          </cell>
          <cell r="J19">
            <v>32078</v>
          </cell>
          <cell r="K19">
            <v>0</v>
          </cell>
          <cell r="L19">
            <v>49055.012802028396</v>
          </cell>
          <cell r="M19">
            <v>0</v>
          </cell>
          <cell r="N19">
            <v>0</v>
          </cell>
          <cell r="O19" t="str">
            <v>0</v>
          </cell>
          <cell r="P19">
            <v>0</v>
          </cell>
          <cell r="Q19" t="str">
            <v>0</v>
          </cell>
          <cell r="R19">
            <v>0</v>
          </cell>
          <cell r="S19">
            <v>0</v>
          </cell>
          <cell r="T19">
            <v>0</v>
          </cell>
          <cell r="U19" t="str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E19">
            <v>320167.05201499158</v>
          </cell>
          <cell r="AJ19">
            <v>320167.05201499158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</row>
        <row r="20">
          <cell r="F20" t="str">
            <v>2015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367.68609000000004</v>
          </cell>
          <cell r="M20">
            <v>0</v>
          </cell>
          <cell r="N20">
            <v>0</v>
          </cell>
          <cell r="O20" t="str">
            <v>0</v>
          </cell>
          <cell r="P20">
            <v>0</v>
          </cell>
          <cell r="Q20" t="str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E20">
            <v>367.68609000000004</v>
          </cell>
          <cell r="AJ20">
            <v>367.68609000000004</v>
          </cell>
          <cell r="AM20" t="str">
            <v>0</v>
          </cell>
          <cell r="AN20" t="str">
            <v>0</v>
          </cell>
          <cell r="AO20" t="str">
            <v>0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 t="str">
            <v>0</v>
          </cell>
          <cell r="AV20" t="str">
            <v>0</v>
          </cell>
        </row>
        <row r="21">
          <cell r="F21" t="str">
            <v>2020</v>
          </cell>
          <cell r="G21">
            <v>298237.94060413726</v>
          </cell>
          <cell r="H21">
            <v>0</v>
          </cell>
          <cell r="I21">
            <v>0</v>
          </cell>
          <cell r="J21">
            <v>14895</v>
          </cell>
          <cell r="K21">
            <v>0</v>
          </cell>
          <cell r="L21">
            <v>1823.9190720014287</v>
          </cell>
          <cell r="M21">
            <v>0</v>
          </cell>
          <cell r="N21">
            <v>0</v>
          </cell>
          <cell r="O21" t="str">
            <v>0</v>
          </cell>
          <cell r="P21">
            <v>0</v>
          </cell>
          <cell r="Q21" t="str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E21">
            <v>314956.85967613867</v>
          </cell>
          <cell r="AJ21">
            <v>314956.85967613867</v>
          </cell>
          <cell r="AM21" t="str">
            <v>0</v>
          </cell>
          <cell r="AN21" t="str">
            <v>0</v>
          </cell>
          <cell r="AO21" t="str">
            <v>0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 t="str">
            <v>0</v>
          </cell>
          <cell r="AV21" t="str">
            <v>0</v>
          </cell>
        </row>
        <row r="22">
          <cell r="F22" t="str">
            <v>2025</v>
          </cell>
          <cell r="G22">
            <v>1569.9586851795716</v>
          </cell>
          <cell r="H22">
            <v>-0.12564576357663873</v>
          </cell>
          <cell r="I22">
            <v>0</v>
          </cell>
          <cell r="J22">
            <v>0</v>
          </cell>
          <cell r="K22">
            <v>0</v>
          </cell>
          <cell r="L22">
            <v>-5623.5387413434319</v>
          </cell>
          <cell r="M22">
            <v>0</v>
          </cell>
          <cell r="N22">
            <v>0</v>
          </cell>
          <cell r="O22" t="str">
            <v>0</v>
          </cell>
          <cell r="P22">
            <v>0</v>
          </cell>
          <cell r="Q22" t="str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E22">
            <v>-4053.7057019274371</v>
          </cell>
          <cell r="AJ22">
            <v>-4053.7057019274371</v>
          </cell>
          <cell r="AM22" t="str">
            <v>0</v>
          </cell>
          <cell r="AN22" t="str">
            <v>0</v>
          </cell>
          <cell r="AO22" t="str">
            <v>0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 t="str">
            <v>0</v>
          </cell>
          <cell r="AV22" t="str">
            <v>0</v>
          </cell>
        </row>
        <row r="23">
          <cell r="F23" t="str">
            <v>2030</v>
          </cell>
          <cell r="G23">
            <v>0</v>
          </cell>
          <cell r="H23">
            <v>-0.20218546826485151</v>
          </cell>
          <cell r="I23">
            <v>-180</v>
          </cell>
          <cell r="J23">
            <v>1180425</v>
          </cell>
          <cell r="K23">
            <v>0</v>
          </cell>
          <cell r="L23">
            <v>82474.380450381039</v>
          </cell>
          <cell r="M23">
            <v>0</v>
          </cell>
          <cell r="N23">
            <v>0</v>
          </cell>
          <cell r="O23" t="str">
            <v>0</v>
          </cell>
          <cell r="P23">
            <v>0</v>
          </cell>
          <cell r="Q23" t="str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E23">
            <v>1262719.1782649127</v>
          </cell>
          <cell r="AJ23">
            <v>1262719.1782649127</v>
          </cell>
          <cell r="AM23" t="str">
            <v>0</v>
          </cell>
          <cell r="AN23" t="str">
            <v>0</v>
          </cell>
          <cell r="AO23" t="str">
            <v>0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 t="str">
            <v>0</v>
          </cell>
          <cell r="AV23" t="str">
            <v>0</v>
          </cell>
        </row>
        <row r="24">
          <cell r="F24" t="str">
            <v>2035</v>
          </cell>
          <cell r="G24">
            <v>0</v>
          </cell>
          <cell r="H24">
            <v>0</v>
          </cell>
          <cell r="I24">
            <v>0</v>
          </cell>
          <cell r="J24">
            <v>288987</v>
          </cell>
          <cell r="K24">
            <v>0</v>
          </cell>
          <cell r="L24">
            <v>27961</v>
          </cell>
          <cell r="M24">
            <v>0</v>
          </cell>
          <cell r="N24">
            <v>0</v>
          </cell>
          <cell r="O24" t="str">
            <v>0</v>
          </cell>
          <cell r="P24">
            <v>0</v>
          </cell>
          <cell r="Q24" t="str">
            <v>0</v>
          </cell>
          <cell r="R24">
            <v>0</v>
          </cell>
          <cell r="S24">
            <v>0</v>
          </cell>
          <cell r="T24">
            <v>0</v>
          </cell>
          <cell r="U24" t="str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E24">
            <v>316948</v>
          </cell>
          <cell r="AJ24">
            <v>316948</v>
          </cell>
          <cell r="AM24" t="str">
            <v>0</v>
          </cell>
          <cell r="AN24" t="str">
            <v>0</v>
          </cell>
          <cell r="AO24" t="str">
            <v>0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 t="str">
            <v>0</v>
          </cell>
          <cell r="AV24" t="str">
            <v>0</v>
          </cell>
        </row>
        <row r="25">
          <cell r="F25" t="str">
            <v>2040</v>
          </cell>
          <cell r="G25">
            <v>1220383.453733041</v>
          </cell>
          <cell r="H25">
            <v>31.673846908351642</v>
          </cell>
          <cell r="I25">
            <v>0</v>
          </cell>
          <cell r="J25">
            <v>0</v>
          </cell>
          <cell r="K25">
            <v>0</v>
          </cell>
          <cell r="L25">
            <v>63245.366037240434</v>
          </cell>
          <cell r="M25">
            <v>60740.313701731415</v>
          </cell>
          <cell r="N25">
            <v>0</v>
          </cell>
          <cell r="O25" t="str">
            <v>0</v>
          </cell>
          <cell r="P25">
            <v>0</v>
          </cell>
          <cell r="Q25" t="str">
            <v>0</v>
          </cell>
          <cell r="R25">
            <v>0</v>
          </cell>
          <cell r="S25">
            <v>0</v>
          </cell>
          <cell r="T25">
            <v>0</v>
          </cell>
          <cell r="U25" t="str">
            <v>0</v>
          </cell>
          <cell r="V25">
            <v>0</v>
          </cell>
          <cell r="W25">
            <v>108192</v>
          </cell>
          <cell r="X25">
            <v>0</v>
          </cell>
          <cell r="Y25">
            <v>0</v>
          </cell>
          <cell r="Z25">
            <v>80496.036999999997</v>
          </cell>
          <cell r="AE25">
            <v>1424896.8443189212</v>
          </cell>
          <cell r="AJ25">
            <v>1533088.8443189212</v>
          </cell>
          <cell r="AM25" t="str">
            <v>0</v>
          </cell>
          <cell r="AN25" t="str">
            <v>0</v>
          </cell>
          <cell r="AO25" t="str">
            <v>0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 t="str">
            <v>0</v>
          </cell>
          <cell r="AV25" t="str">
            <v>0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4903</v>
          </cell>
          <cell r="M26">
            <v>95069.474829645696</v>
          </cell>
          <cell r="N26">
            <v>0</v>
          </cell>
          <cell r="O26" t="str">
            <v>0</v>
          </cell>
          <cell r="P26">
            <v>0</v>
          </cell>
          <cell r="Q26" t="str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0</v>
          </cell>
          <cell r="V26">
            <v>0</v>
          </cell>
          <cell r="W26">
            <v>16216</v>
          </cell>
          <cell r="X26">
            <v>0</v>
          </cell>
          <cell r="Y26">
            <v>0</v>
          </cell>
          <cell r="Z26">
            <v>0</v>
          </cell>
          <cell r="AE26">
            <v>99972.474829645696</v>
          </cell>
          <cell r="AJ26">
            <v>116188.4748296457</v>
          </cell>
          <cell r="AM26" t="str">
            <v>0</v>
          </cell>
          <cell r="AN26" t="str">
            <v>0</v>
          </cell>
          <cell r="AO26" t="str">
            <v>0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 t="str">
            <v>0</v>
          </cell>
          <cell r="AV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-2080</v>
          </cell>
          <cell r="M27">
            <v>0</v>
          </cell>
          <cell r="N27">
            <v>0</v>
          </cell>
          <cell r="O27" t="str">
            <v>0</v>
          </cell>
          <cell r="P27">
            <v>0</v>
          </cell>
          <cell r="Q27" t="str">
            <v>0</v>
          </cell>
          <cell r="R27">
            <v>0</v>
          </cell>
          <cell r="S27">
            <v>0</v>
          </cell>
          <cell r="T27">
            <v>30446.66075893669</v>
          </cell>
          <cell r="U27" t="str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E27">
            <v>28366.66075893669</v>
          </cell>
          <cell r="AJ27">
            <v>28366.66075893669</v>
          </cell>
          <cell r="AM27" t="str">
            <v>0</v>
          </cell>
          <cell r="AN27" t="str">
            <v>0</v>
          </cell>
          <cell r="AO27" t="str">
            <v>0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 t="str">
            <v>0</v>
          </cell>
          <cell r="AV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-6400</v>
          </cell>
          <cell r="M28">
            <v>0</v>
          </cell>
          <cell r="N28">
            <v>0</v>
          </cell>
          <cell r="O28" t="str">
            <v>0</v>
          </cell>
          <cell r="P28">
            <v>0</v>
          </cell>
          <cell r="Q28" t="str">
            <v>0</v>
          </cell>
          <cell r="R28">
            <v>0</v>
          </cell>
          <cell r="S28">
            <v>0</v>
          </cell>
          <cell r="T28" t="str">
            <v>0</v>
          </cell>
          <cell r="U28" t="str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E28">
            <v>-6400</v>
          </cell>
          <cell r="AJ28">
            <v>-6400</v>
          </cell>
          <cell r="AM28" t="str">
            <v>0</v>
          </cell>
          <cell r="AN28" t="str">
            <v>0</v>
          </cell>
          <cell r="AO28" t="str">
            <v>0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0</v>
          </cell>
          <cell r="P29">
            <v>0</v>
          </cell>
          <cell r="Q29" t="str">
            <v>0</v>
          </cell>
          <cell r="R29">
            <v>0</v>
          </cell>
          <cell r="S29">
            <v>0</v>
          </cell>
          <cell r="T29" t="str">
            <v>0</v>
          </cell>
          <cell r="U29" t="str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E29">
            <v>0</v>
          </cell>
          <cell r="AJ29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</row>
        <row r="30">
          <cell r="F30" t="str">
            <v>2065</v>
          </cell>
          <cell r="G30">
            <v>120.64568047686419</v>
          </cell>
          <cell r="H30">
            <v>6595.1988865743569</v>
          </cell>
          <cell r="I30">
            <v>0</v>
          </cell>
          <cell r="J30">
            <v>54813</v>
          </cell>
          <cell r="K30">
            <v>0</v>
          </cell>
          <cell r="L30">
            <v>2919.9210209900193</v>
          </cell>
          <cell r="M30">
            <v>109085.28842613772</v>
          </cell>
          <cell r="N30">
            <v>1481089.6</v>
          </cell>
          <cell r="O30" t="str">
            <v>0</v>
          </cell>
          <cell r="P30">
            <v>0</v>
          </cell>
          <cell r="Q30" t="str">
            <v>0</v>
          </cell>
          <cell r="R30">
            <v>0</v>
          </cell>
          <cell r="S30">
            <v>0</v>
          </cell>
          <cell r="T30">
            <v>284222.75094786705</v>
          </cell>
          <cell r="U30" t="str">
            <v>0</v>
          </cell>
          <cell r="V30">
            <v>0</v>
          </cell>
          <cell r="W30">
            <v>7475</v>
          </cell>
          <cell r="X30">
            <v>0</v>
          </cell>
          <cell r="Y30">
            <v>0</v>
          </cell>
          <cell r="Z30">
            <v>0</v>
          </cell>
          <cell r="AE30">
            <v>1938846.4049620461</v>
          </cell>
          <cell r="AJ30">
            <v>1946321.4049620461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0</v>
          </cell>
          <cell r="P31">
            <v>0</v>
          </cell>
          <cell r="Q31" t="str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E31">
            <v>0</v>
          </cell>
          <cell r="AJ31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</row>
        <row r="32">
          <cell r="F32" t="str">
            <v>Turn on Other Assets</v>
          </cell>
          <cell r="G32">
            <v>-15001.960846647016</v>
          </cell>
          <cell r="H32">
            <v>-166422.88373496057</v>
          </cell>
          <cell r="I32">
            <v>-24095</v>
          </cell>
          <cell r="J32">
            <v>-27444</v>
          </cell>
          <cell r="K32">
            <v>0</v>
          </cell>
          <cell r="L32">
            <v>-94692.184131059301</v>
          </cell>
          <cell r="M32">
            <v>-17259.863727011721</v>
          </cell>
          <cell r="N32">
            <v>186041.2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262200.28672935779</v>
          </cell>
          <cell r="U32">
            <v>0</v>
          </cell>
          <cell r="V32">
            <v>4320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107645.5942896792</v>
          </cell>
          <cell r="AJ32">
            <v>107645.5942896792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Q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</row>
        <row r="33">
          <cell r="F33" t="str">
            <v>2100</v>
          </cell>
          <cell r="G33">
            <v>0</v>
          </cell>
          <cell r="H33">
            <v>-29418.198619170442</v>
          </cell>
          <cell r="I33">
            <v>0</v>
          </cell>
          <cell r="J33">
            <v>0</v>
          </cell>
          <cell r="K33">
            <v>0</v>
          </cell>
          <cell r="L33">
            <v>-19698.394794725224</v>
          </cell>
          <cell r="M33" t="str">
            <v>0</v>
          </cell>
          <cell r="N33">
            <v>0</v>
          </cell>
          <cell r="O33" t="str">
            <v>0</v>
          </cell>
          <cell r="P33">
            <v>0</v>
          </cell>
          <cell r="Q33" t="str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E33">
            <v>-49116.593413895665</v>
          </cell>
          <cell r="AJ33">
            <v>-49116.593413895665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-22987.669769300206</v>
          </cell>
          <cell r="M34" t="str">
            <v>0</v>
          </cell>
          <cell r="N34">
            <v>0</v>
          </cell>
          <cell r="O34" t="str">
            <v>0</v>
          </cell>
          <cell r="P34">
            <v>0</v>
          </cell>
          <cell r="Q34" t="str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E34">
            <v>-22987.669769300206</v>
          </cell>
          <cell r="AJ34">
            <v>-22987.669769300206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</row>
        <row r="35">
          <cell r="F35" t="str">
            <v>2110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-5748</v>
          </cell>
          <cell r="M35" t="str">
            <v>0</v>
          </cell>
          <cell r="N35">
            <v>138</v>
          </cell>
          <cell r="O35" t="str">
            <v>0</v>
          </cell>
          <cell r="P35">
            <v>0</v>
          </cell>
          <cell r="Q35" t="str">
            <v>0</v>
          </cell>
          <cell r="R35">
            <v>0</v>
          </cell>
          <cell r="S35">
            <v>0</v>
          </cell>
          <cell r="T35">
            <v>245067.36835311598</v>
          </cell>
          <cell r="U35" t="str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E35">
            <v>239457.36835311598</v>
          </cell>
          <cell r="AJ35">
            <v>239457.36835311598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Q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</row>
        <row r="36">
          <cell r="F36" t="str">
            <v>2115</v>
          </cell>
          <cell r="G36">
            <v>0</v>
          </cell>
          <cell r="H36">
            <v>3980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>
            <v>0</v>
          </cell>
          <cell r="O36" t="str">
            <v>0</v>
          </cell>
          <cell r="P36">
            <v>0</v>
          </cell>
          <cell r="Q36" t="str">
            <v>0</v>
          </cell>
          <cell r="R36">
            <v>0</v>
          </cell>
          <cell r="S36">
            <v>0</v>
          </cell>
          <cell r="T36" t="str">
            <v>0</v>
          </cell>
          <cell r="U36" t="str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E36">
            <v>3980</v>
          </cell>
          <cell r="AJ36">
            <v>3980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</row>
        <row r="37">
          <cell r="F37" t="str">
            <v>2120</v>
          </cell>
          <cell r="G37">
            <v>-23808.460846647016</v>
          </cell>
          <cell r="H37">
            <v>-86156.395999949047</v>
          </cell>
          <cell r="I37">
            <v>-456</v>
          </cell>
          <cell r="J37">
            <v>-27444</v>
          </cell>
          <cell r="K37">
            <v>0</v>
          </cell>
          <cell r="L37">
            <v>-19956.011767675569</v>
          </cell>
          <cell r="M37">
            <v>-17259.863727011721</v>
          </cell>
          <cell r="N37">
            <v>0</v>
          </cell>
          <cell r="O37" t="str">
            <v>0</v>
          </cell>
          <cell r="P37">
            <v>0</v>
          </cell>
          <cell r="Q37" t="str">
            <v>0</v>
          </cell>
          <cell r="R37">
            <v>0</v>
          </cell>
          <cell r="S37">
            <v>0</v>
          </cell>
          <cell r="T37" t="str">
            <v>0</v>
          </cell>
          <cell r="U37" t="str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E37">
            <v>-175080.73234128335</v>
          </cell>
          <cell r="AJ37">
            <v>-175080.73234128335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>
            <v>0</v>
          </cell>
          <cell r="O38" t="str">
            <v>0</v>
          </cell>
          <cell r="P38">
            <v>0</v>
          </cell>
          <cell r="Q38" t="str">
            <v>0</v>
          </cell>
          <cell r="R38">
            <v>0</v>
          </cell>
          <cell r="S38">
            <v>0</v>
          </cell>
          <cell r="T38" t="str">
            <v>0</v>
          </cell>
          <cell r="U38" t="str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E38">
            <v>0</v>
          </cell>
          <cell r="AJ38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</row>
        <row r="39">
          <cell r="F39" t="str">
            <v>2130</v>
          </cell>
          <cell r="G39">
            <v>8770</v>
          </cell>
          <cell r="H39">
            <v>-3.8636970079338271</v>
          </cell>
          <cell r="I39">
            <v>0</v>
          </cell>
          <cell r="J39">
            <v>0</v>
          </cell>
          <cell r="K39">
            <v>0</v>
          </cell>
          <cell r="L39">
            <v>-8370</v>
          </cell>
          <cell r="M39" t="str">
            <v>0</v>
          </cell>
          <cell r="N39">
            <v>48600</v>
          </cell>
          <cell r="O39" t="str">
            <v>0</v>
          </cell>
          <cell r="P39">
            <v>0</v>
          </cell>
          <cell r="Q39" t="str">
            <v>0</v>
          </cell>
          <cell r="R39">
            <v>0</v>
          </cell>
          <cell r="S39">
            <v>0</v>
          </cell>
          <cell r="T39">
            <v>17132.918376241818</v>
          </cell>
          <cell r="U39" t="str">
            <v>0</v>
          </cell>
          <cell r="V39">
            <v>4320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E39">
            <v>70449.054679233886</v>
          </cell>
          <cell r="AJ39">
            <v>70449.054679233886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</row>
        <row r="40">
          <cell r="F40" t="str">
            <v>2135</v>
          </cell>
          <cell r="G40">
            <v>0</v>
          </cell>
          <cell r="H40">
            <v>-0.13025664428441039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</v>
          </cell>
          <cell r="N40">
            <v>137303.20000000001</v>
          </cell>
          <cell r="O40" t="str">
            <v>0</v>
          </cell>
          <cell r="P40">
            <v>0</v>
          </cell>
          <cell r="Q40" t="str">
            <v>0</v>
          </cell>
          <cell r="R40">
            <v>0</v>
          </cell>
          <cell r="S40">
            <v>0</v>
          </cell>
          <cell r="T40" t="str">
            <v>0</v>
          </cell>
          <cell r="U40" t="str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E40">
            <v>137303.06974335574</v>
          </cell>
          <cell r="AJ40">
            <v>137303.06974335574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</row>
        <row r="41">
          <cell r="F41" t="str">
            <v>2140</v>
          </cell>
          <cell r="G41">
            <v>0</v>
          </cell>
          <cell r="H41">
            <v>-4.087260894636827E-3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>
            <v>0</v>
          </cell>
          <cell r="O41" t="str">
            <v>0</v>
          </cell>
          <cell r="P41">
            <v>0</v>
          </cell>
          <cell r="Q41" t="str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E41">
            <v>-4.087260894636827E-3</v>
          </cell>
          <cell r="AJ41">
            <v>-4.087260894636827E-3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>
            <v>0</v>
          </cell>
          <cell r="O42" t="str">
            <v>0</v>
          </cell>
          <cell r="P42">
            <v>0</v>
          </cell>
          <cell r="Q42" t="str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E42">
            <v>0</v>
          </cell>
          <cell r="AJ42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5639.6455275184207</v>
          </cell>
          <cell r="M43" t="str">
            <v>0</v>
          </cell>
          <cell r="N43">
            <v>0</v>
          </cell>
          <cell r="O43" t="str">
            <v>0</v>
          </cell>
          <cell r="P43">
            <v>0</v>
          </cell>
          <cell r="Q43" t="str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E43">
            <v>5639.6455275184207</v>
          </cell>
          <cell r="AJ43">
            <v>5639.6455275184207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-2591.2388441421199</v>
          </cell>
          <cell r="M44" t="str">
            <v>0</v>
          </cell>
          <cell r="N44">
            <v>0</v>
          </cell>
          <cell r="O44" t="str">
            <v>0</v>
          </cell>
          <cell r="P44">
            <v>0</v>
          </cell>
          <cell r="Q44" t="str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E44">
            <v>-2591.2388441421199</v>
          </cell>
          <cell r="AJ44">
            <v>-2591.2388441421199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</row>
        <row r="45">
          <cell r="F45" t="str">
            <v>2160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-80</v>
          </cell>
          <cell r="M45" t="str">
            <v>0</v>
          </cell>
          <cell r="N45">
            <v>0</v>
          </cell>
          <cell r="O45" t="str">
            <v>0</v>
          </cell>
          <cell r="P45">
            <v>0</v>
          </cell>
          <cell r="Q45" t="str">
            <v>0</v>
          </cell>
          <cell r="R45">
            <v>0</v>
          </cell>
          <cell r="S45">
            <v>0</v>
          </cell>
          <cell r="T45">
            <v>0</v>
          </cell>
          <cell r="U45" t="str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E45">
            <v>-80</v>
          </cell>
          <cell r="AJ45">
            <v>-80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</row>
        <row r="46">
          <cell r="F46" t="str">
            <v>2165</v>
          </cell>
          <cell r="G46">
            <v>36.5</v>
          </cell>
          <cell r="H46">
            <v>-54824.291074927984</v>
          </cell>
          <cell r="I46">
            <v>-23639</v>
          </cell>
          <cell r="J46">
            <v>0</v>
          </cell>
          <cell r="K46">
            <v>0</v>
          </cell>
          <cell r="L46">
            <v>-16316.029421187524</v>
          </cell>
          <cell r="M46" t="str">
            <v>0</v>
          </cell>
          <cell r="N46">
            <v>0</v>
          </cell>
          <cell r="O46" t="str">
            <v>0</v>
          </cell>
          <cell r="P46">
            <v>0</v>
          </cell>
          <cell r="Q46" t="str">
            <v>0</v>
          </cell>
          <cell r="R46">
            <v>0</v>
          </cell>
          <cell r="S46">
            <v>0</v>
          </cell>
          <cell r="T46">
            <v>0</v>
          </cell>
          <cell r="U46" t="str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E46">
            <v>-94742.820496115513</v>
          </cell>
          <cell r="AJ46">
            <v>-94742.820496115513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Q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</row>
        <row r="47">
          <cell r="F47" t="str">
            <v>2170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-4584.4850615470859</v>
          </cell>
          <cell r="M47" t="str">
            <v>0</v>
          </cell>
          <cell r="N47">
            <v>0</v>
          </cell>
          <cell r="O47" t="str">
            <v>0</v>
          </cell>
          <cell r="P47">
            <v>0</v>
          </cell>
          <cell r="Q47" t="str">
            <v>0</v>
          </cell>
          <cell r="R47">
            <v>0</v>
          </cell>
          <cell r="S47">
            <v>0</v>
          </cell>
          <cell r="T47">
            <v>0</v>
          </cell>
          <cell r="U47" t="str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E47">
            <v>-4584.4850615470859</v>
          </cell>
          <cell r="AJ47">
            <v>-4584.4850615470859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Q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>
            <v>0</v>
          </cell>
          <cell r="O48" t="str">
            <v>0</v>
          </cell>
          <cell r="P48">
            <v>0</v>
          </cell>
          <cell r="Q48" t="str">
            <v>0</v>
          </cell>
          <cell r="R48">
            <v>0</v>
          </cell>
          <cell r="S48">
            <v>0</v>
          </cell>
          <cell r="T48">
            <v>0</v>
          </cell>
          <cell r="U48" t="str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E48">
            <v>0</v>
          </cell>
          <cell r="AJ48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Q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>
            <v>0</v>
          </cell>
          <cell r="O49" t="str">
            <v>0</v>
          </cell>
          <cell r="P49">
            <v>0</v>
          </cell>
          <cell r="Q49" t="str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E49">
            <v>0</v>
          </cell>
          <cell r="AJ49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Q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>
            <v>0</v>
          </cell>
          <cell r="O50" t="str">
            <v>0</v>
          </cell>
          <cell r="P50">
            <v>0</v>
          </cell>
          <cell r="Q50" t="str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E50">
            <v>0</v>
          </cell>
          <cell r="AJ50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Q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</row>
        <row r="51">
          <cell r="F51" t="str">
            <v>Turn on Assets</v>
          </cell>
          <cell r="G51">
            <v>2056312.3517732888</v>
          </cell>
          <cell r="H51">
            <v>-159785.93972939873</v>
          </cell>
          <cell r="I51">
            <v>-24275</v>
          </cell>
          <cell r="J51">
            <v>1543754</v>
          </cell>
          <cell r="K51">
            <v>0</v>
          </cell>
          <cell r="L51">
            <v>199463.63801472195</v>
          </cell>
          <cell r="M51">
            <v>578565.68112772726</v>
          </cell>
          <cell r="N51">
            <v>1667130.8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576869.6984361615</v>
          </cell>
          <cell r="U51">
            <v>0</v>
          </cell>
          <cell r="V51">
            <v>4320</v>
          </cell>
          <cell r="W51">
            <v>143285</v>
          </cell>
          <cell r="X51">
            <v>0</v>
          </cell>
          <cell r="Y51">
            <v>0</v>
          </cell>
          <cell r="Z51">
            <v>80496.036999999997</v>
          </cell>
          <cell r="AA51">
            <v>0</v>
          </cell>
          <cell r="AB51">
            <v>0</v>
          </cell>
          <cell r="AC51">
            <v>0</v>
          </cell>
          <cell r="AE51">
            <v>6522851.2666225005</v>
          </cell>
          <cell r="AJ51">
            <v>6666136.2666225005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Q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</row>
        <row r="53">
          <cell r="F53" t="str">
            <v>Interest in Suspense (Charge)</v>
          </cell>
          <cell r="G53">
            <v>-30822.96080003371</v>
          </cell>
          <cell r="H53">
            <v>3540.9248979899789</v>
          </cell>
          <cell r="I53">
            <v>0</v>
          </cell>
          <cell r="J53">
            <v>-100747</v>
          </cell>
          <cell r="K53">
            <v>0</v>
          </cell>
          <cell r="L53">
            <v>-11651</v>
          </cell>
          <cell r="M53">
            <v>-126483.41558860282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-266163.45149064652</v>
          </cell>
          <cell r="AJ53">
            <v>-266163.45149064652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Q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</row>
        <row r="55">
          <cell r="F55" t="str">
            <v>Turn on Assets after Interest in Suspense</v>
          </cell>
          <cell r="G55">
            <v>2025489.390973255</v>
          </cell>
          <cell r="H55">
            <v>-156245.01483140874</v>
          </cell>
          <cell r="I55">
            <v>-24275</v>
          </cell>
          <cell r="J55">
            <v>1443007</v>
          </cell>
          <cell r="K55">
            <v>0</v>
          </cell>
          <cell r="L55">
            <v>187812.63801472195</v>
          </cell>
          <cell r="M55">
            <v>452082.26553912443</v>
          </cell>
          <cell r="N55">
            <v>1667130.8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576869.6984361615</v>
          </cell>
          <cell r="U55">
            <v>0</v>
          </cell>
          <cell r="V55">
            <v>4320</v>
          </cell>
          <cell r="W55">
            <v>143285</v>
          </cell>
          <cell r="X55">
            <v>0</v>
          </cell>
          <cell r="Y55">
            <v>0</v>
          </cell>
          <cell r="Z55">
            <v>80496.036999999997</v>
          </cell>
          <cell r="AA55">
            <v>0</v>
          </cell>
          <cell r="AB55">
            <v>0</v>
          </cell>
          <cell r="AC55">
            <v>0</v>
          </cell>
          <cell r="AE55">
            <v>6256687.8151318543</v>
          </cell>
          <cell r="AJ55">
            <v>6399972.8151318543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Q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</row>
        <row r="60">
          <cell r="F60" t="str">
            <v>Turn on Deposits and Current Accounts</v>
          </cell>
          <cell r="G60">
            <v>1626818.0331448079</v>
          </cell>
          <cell r="H60">
            <v>458.40407673443269</v>
          </cell>
          <cell r="I60">
            <v>144.96853333333331</v>
          </cell>
          <cell r="J60">
            <v>0</v>
          </cell>
          <cell r="K60">
            <v>0</v>
          </cell>
          <cell r="L60">
            <v>265958.42852226947</v>
          </cell>
          <cell r="M60">
            <v>469453.92441809346</v>
          </cell>
          <cell r="N60">
            <v>-201566.1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-337584.45711545093</v>
          </cell>
          <cell r="U60">
            <v>0</v>
          </cell>
          <cell r="V60">
            <v>0</v>
          </cell>
          <cell r="W60">
            <v>18915</v>
          </cell>
          <cell r="X60">
            <v>0</v>
          </cell>
          <cell r="Y60">
            <v>11718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>
            <v>1835401.2015797878</v>
          </cell>
          <cell r="AJ60">
            <v>1842598.2015797878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Q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</row>
        <row r="61">
          <cell r="F61" t="str">
            <v>3000</v>
          </cell>
          <cell r="G61">
            <v>0</v>
          </cell>
          <cell r="H61">
            <v>-2.282479272961961</v>
          </cell>
          <cell r="I61">
            <v>0</v>
          </cell>
          <cell r="J61">
            <v>0</v>
          </cell>
          <cell r="K61">
            <v>0</v>
          </cell>
          <cell r="L61">
            <v>12781</v>
          </cell>
          <cell r="M61">
            <v>50430</v>
          </cell>
          <cell r="N61">
            <v>0</v>
          </cell>
          <cell r="O61" t="str">
            <v>0</v>
          </cell>
          <cell r="P61">
            <v>0</v>
          </cell>
          <cell r="Q61" t="str">
            <v>0</v>
          </cell>
          <cell r="R61">
            <v>0</v>
          </cell>
          <cell r="S61">
            <v>0</v>
          </cell>
          <cell r="T61">
            <v>-12185.029456329768</v>
          </cell>
          <cell r="U61" t="str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E61">
            <v>51023.688064397269</v>
          </cell>
          <cell r="AJ61">
            <v>51023.688064397269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Q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</row>
        <row r="62">
          <cell r="F62" t="str">
            <v>3005</v>
          </cell>
          <cell r="G62">
            <v>918131.19836310076</v>
          </cell>
          <cell r="H62">
            <v>26.178678652893623</v>
          </cell>
          <cell r="I62">
            <v>0</v>
          </cell>
          <cell r="J62">
            <v>0</v>
          </cell>
          <cell r="K62">
            <v>0</v>
          </cell>
          <cell r="L62">
            <v>128948.45664817379</v>
          </cell>
          <cell r="M62">
            <v>150204.25262552089</v>
          </cell>
          <cell r="N62">
            <v>15973</v>
          </cell>
          <cell r="O62" t="str">
            <v>0</v>
          </cell>
          <cell r="P62">
            <v>0</v>
          </cell>
          <cell r="Q62" t="str">
            <v>0</v>
          </cell>
          <cell r="R62">
            <v>0</v>
          </cell>
          <cell r="S62">
            <v>0</v>
          </cell>
          <cell r="T62">
            <v>-1134.5955438695205</v>
          </cell>
          <cell r="U62" t="str">
            <v>0</v>
          </cell>
          <cell r="V62">
            <v>0</v>
          </cell>
          <cell r="W62">
            <v>8763</v>
          </cell>
          <cell r="X62">
            <v>0</v>
          </cell>
          <cell r="Y62">
            <v>11718</v>
          </cell>
          <cell r="Z62">
            <v>0</v>
          </cell>
          <cell r="AE62">
            <v>1223866.4907715786</v>
          </cell>
          <cell r="AJ62">
            <v>1220911.4907715786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Q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</row>
        <row r="63">
          <cell r="F63" t="str">
            <v>3010</v>
          </cell>
          <cell r="G63">
            <v>-891.6</v>
          </cell>
          <cell r="H63">
            <v>-2.0644566003544144E-2</v>
          </cell>
          <cell r="I63">
            <v>0</v>
          </cell>
          <cell r="J63">
            <v>0</v>
          </cell>
          <cell r="K63">
            <v>0</v>
          </cell>
          <cell r="L63">
            <v>44297.744418652874</v>
          </cell>
          <cell r="M63">
            <v>189100.08755506924</v>
          </cell>
          <cell r="N63">
            <v>0</v>
          </cell>
          <cell r="O63" t="str">
            <v>0</v>
          </cell>
          <cell r="P63">
            <v>0</v>
          </cell>
          <cell r="Q63" t="str">
            <v>0</v>
          </cell>
          <cell r="R63">
            <v>0</v>
          </cell>
          <cell r="S63">
            <v>0</v>
          </cell>
          <cell r="T63" t="str">
            <v>0</v>
          </cell>
          <cell r="U63" t="str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E63">
            <v>232506.21132915613</v>
          </cell>
          <cell r="AJ63">
            <v>232506.21132915613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Q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</row>
        <row r="64">
          <cell r="F64" t="str">
            <v>3015</v>
          </cell>
          <cell r="G64">
            <v>244540.66616505533</v>
          </cell>
          <cell r="H64">
            <v>0.16556994799222741</v>
          </cell>
          <cell r="I64">
            <v>0</v>
          </cell>
          <cell r="J64">
            <v>0</v>
          </cell>
          <cell r="K64">
            <v>0</v>
          </cell>
          <cell r="L64">
            <v>32466.125403524093</v>
          </cell>
          <cell r="M64">
            <v>146.67127082309588</v>
          </cell>
          <cell r="N64">
            <v>0</v>
          </cell>
          <cell r="O64" t="str">
            <v>0</v>
          </cell>
          <cell r="P64">
            <v>0</v>
          </cell>
          <cell r="Q64" t="str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E64">
            <v>277153.62840935052</v>
          </cell>
          <cell r="AJ64">
            <v>277153.62840935052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Q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</row>
        <row r="65">
          <cell r="F65" t="str">
            <v>3020</v>
          </cell>
          <cell r="G65">
            <v>32131.894428303935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100</v>
          </cell>
          <cell r="M65">
            <v>0</v>
          </cell>
          <cell r="N65">
            <v>0</v>
          </cell>
          <cell r="O65" t="str">
            <v>0</v>
          </cell>
          <cell r="P65">
            <v>0</v>
          </cell>
          <cell r="Q65" t="str">
            <v>0</v>
          </cell>
          <cell r="R65">
            <v>0</v>
          </cell>
          <cell r="S65">
            <v>0</v>
          </cell>
          <cell r="T65" t="str">
            <v>0</v>
          </cell>
          <cell r="U65" t="str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E65">
            <v>32231.894428303935</v>
          </cell>
          <cell r="AJ65">
            <v>32231.894428303935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Q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</row>
        <row r="66">
          <cell r="F66" t="str">
            <v>3025</v>
          </cell>
          <cell r="G66">
            <v>92104.582547783895</v>
          </cell>
          <cell r="H66">
            <v>-1.3114145240090271E-2</v>
          </cell>
          <cell r="I66">
            <v>0</v>
          </cell>
          <cell r="J66">
            <v>0</v>
          </cell>
          <cell r="K66">
            <v>0</v>
          </cell>
          <cell r="L66">
            <v>1094</v>
          </cell>
          <cell r="M66">
            <v>0</v>
          </cell>
          <cell r="N66">
            <v>0</v>
          </cell>
          <cell r="O66" t="str">
            <v>0</v>
          </cell>
          <cell r="P66">
            <v>0</v>
          </cell>
          <cell r="Q66" t="str">
            <v>0</v>
          </cell>
          <cell r="R66">
            <v>0</v>
          </cell>
          <cell r="S66">
            <v>0</v>
          </cell>
          <cell r="T66" t="str">
            <v>0</v>
          </cell>
          <cell r="U66" t="str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E66">
            <v>93198.569433638651</v>
          </cell>
          <cell r="AJ66">
            <v>93198.569433638651</v>
          </cell>
          <cell r="AM66" t="str">
            <v>0</v>
          </cell>
          <cell r="AN66" t="str">
            <v>0</v>
          </cell>
          <cell r="AO66" t="str">
            <v>0</v>
          </cell>
          <cell r="AP66" t="str">
            <v>0</v>
          </cell>
          <cell r="AQ66" t="str">
            <v>0</v>
          </cell>
          <cell r="AR66" t="str">
            <v>0</v>
          </cell>
          <cell r="AS66" t="str">
            <v>0</v>
          </cell>
          <cell r="AT66" t="str">
            <v>0</v>
          </cell>
          <cell r="AU66" t="str">
            <v>0</v>
          </cell>
          <cell r="AV66" t="str">
            <v>0</v>
          </cell>
        </row>
        <row r="67">
          <cell r="F67" t="str">
            <v>3030</v>
          </cell>
          <cell r="G67">
            <v>47354.740997310968</v>
          </cell>
          <cell r="H67">
            <v>-0.15178547057798375</v>
          </cell>
          <cell r="I67">
            <v>0</v>
          </cell>
          <cell r="J67">
            <v>0</v>
          </cell>
          <cell r="K67">
            <v>0</v>
          </cell>
          <cell r="L67">
            <v>400</v>
          </cell>
          <cell r="M67">
            <v>0</v>
          </cell>
          <cell r="N67">
            <v>0</v>
          </cell>
          <cell r="O67" t="str">
            <v>0</v>
          </cell>
          <cell r="P67">
            <v>0</v>
          </cell>
          <cell r="Q67" t="str">
            <v>0</v>
          </cell>
          <cell r="R67">
            <v>0</v>
          </cell>
          <cell r="S67">
            <v>0</v>
          </cell>
          <cell r="T67" t="str">
            <v>0</v>
          </cell>
          <cell r="U67" t="str">
            <v>0</v>
          </cell>
          <cell r="V67">
            <v>0</v>
          </cell>
          <cell r="W67">
            <v>632</v>
          </cell>
          <cell r="X67">
            <v>0</v>
          </cell>
          <cell r="Y67">
            <v>0</v>
          </cell>
          <cell r="Z67">
            <v>0</v>
          </cell>
          <cell r="AE67">
            <v>47754.589211840394</v>
          </cell>
          <cell r="AJ67">
            <v>48386.589211840394</v>
          </cell>
          <cell r="AM67" t="str">
            <v>0</v>
          </cell>
          <cell r="AN67" t="str">
            <v>0</v>
          </cell>
          <cell r="AO67" t="str">
            <v>0</v>
          </cell>
          <cell r="AP67" t="str">
            <v>0</v>
          </cell>
          <cell r="AQ67" t="str">
            <v>0</v>
          </cell>
          <cell r="AR67" t="str">
            <v>0</v>
          </cell>
          <cell r="AS67" t="str">
            <v>0</v>
          </cell>
          <cell r="AT67" t="str">
            <v>0</v>
          </cell>
          <cell r="AU67" t="str">
            <v>0</v>
          </cell>
          <cell r="AV67" t="str">
            <v>0</v>
          </cell>
        </row>
        <row r="68">
          <cell r="F68" t="str">
            <v>3035</v>
          </cell>
          <cell r="G68">
            <v>105750.43425429547</v>
          </cell>
          <cell r="H68">
            <v>-4.3982810235169048</v>
          </cell>
          <cell r="I68">
            <v>0</v>
          </cell>
          <cell r="J68">
            <v>0</v>
          </cell>
          <cell r="K68">
            <v>0</v>
          </cell>
          <cell r="L68">
            <v>46050.620054438026</v>
          </cell>
          <cell r="M68">
            <v>9199.1428356164379</v>
          </cell>
          <cell r="N68">
            <v>0</v>
          </cell>
          <cell r="O68" t="str">
            <v>0</v>
          </cell>
          <cell r="P68">
            <v>0</v>
          </cell>
          <cell r="Q68" t="str">
            <v>0</v>
          </cell>
          <cell r="R68">
            <v>0</v>
          </cell>
          <cell r="S68">
            <v>0</v>
          </cell>
          <cell r="T68" t="str">
            <v>0</v>
          </cell>
          <cell r="U68" t="str">
            <v>0</v>
          </cell>
          <cell r="V68">
            <v>0</v>
          </cell>
          <cell r="W68">
            <v>8151</v>
          </cell>
          <cell r="X68">
            <v>0</v>
          </cell>
          <cell r="Y68">
            <v>0</v>
          </cell>
          <cell r="Z68">
            <v>0</v>
          </cell>
          <cell r="AE68">
            <v>160995.7988633264</v>
          </cell>
          <cell r="AJ68">
            <v>169146.7988633264</v>
          </cell>
          <cell r="AM68" t="str">
            <v>0</v>
          </cell>
          <cell r="AN68" t="str">
            <v>0</v>
          </cell>
          <cell r="AO68" t="str">
            <v>0</v>
          </cell>
          <cell r="AP68" t="str">
            <v>0</v>
          </cell>
          <cell r="AQ68" t="str">
            <v>0</v>
          </cell>
          <cell r="AR68" t="str">
            <v>0</v>
          </cell>
          <cell r="AS68" t="str">
            <v>0</v>
          </cell>
          <cell r="AT68" t="str">
            <v>0</v>
          </cell>
          <cell r="AU68" t="str">
            <v>0</v>
          </cell>
          <cell r="AV68" t="str">
            <v>0</v>
          </cell>
        </row>
        <row r="69">
          <cell r="F69" t="str">
            <v>3040</v>
          </cell>
          <cell r="G69">
            <v>107052.97169408768</v>
          </cell>
          <cell r="H69">
            <v>54.077117423518295</v>
          </cell>
          <cell r="I69">
            <v>0</v>
          </cell>
          <cell r="J69">
            <v>0</v>
          </cell>
          <cell r="K69">
            <v>0</v>
          </cell>
          <cell r="L69">
            <v>11906.448763474962</v>
          </cell>
          <cell r="M69">
            <v>46786.011279501778</v>
          </cell>
          <cell r="N69">
            <v>0</v>
          </cell>
          <cell r="O69" t="str">
            <v>0</v>
          </cell>
          <cell r="P69">
            <v>0</v>
          </cell>
          <cell r="Q69" t="str">
            <v>0</v>
          </cell>
          <cell r="R69">
            <v>0</v>
          </cell>
          <cell r="S69">
            <v>0</v>
          </cell>
          <cell r="T69">
            <v>-251595.65699856184</v>
          </cell>
          <cell r="U69" t="str">
            <v>0</v>
          </cell>
          <cell r="V69">
            <v>0</v>
          </cell>
          <cell r="W69">
            <v>1369</v>
          </cell>
          <cell r="X69">
            <v>0</v>
          </cell>
          <cell r="Y69">
            <v>0</v>
          </cell>
          <cell r="Z69">
            <v>0</v>
          </cell>
          <cell r="AE69">
            <v>-85796.148144073901</v>
          </cell>
          <cell r="AJ69">
            <v>-84427.148144073901</v>
          </cell>
          <cell r="AM69" t="str">
            <v>0</v>
          </cell>
          <cell r="AN69" t="str">
            <v>0</v>
          </cell>
          <cell r="AO69" t="str">
            <v>0</v>
          </cell>
          <cell r="AP69" t="str">
            <v>0</v>
          </cell>
          <cell r="AQ69" t="str">
            <v>0</v>
          </cell>
          <cell r="AR69" t="str">
            <v>0</v>
          </cell>
          <cell r="AS69" t="str">
            <v>0</v>
          </cell>
          <cell r="AT69" t="str">
            <v>0</v>
          </cell>
          <cell r="AU69" t="str">
            <v>0</v>
          </cell>
          <cell r="AV69" t="str">
            <v>0</v>
          </cell>
        </row>
        <row r="70">
          <cell r="F70" t="str">
            <v>3045</v>
          </cell>
          <cell r="G70">
            <v>85067.444694870093</v>
          </cell>
          <cell r="H70">
            <v>119.59825753049529</v>
          </cell>
          <cell r="I70">
            <v>0</v>
          </cell>
          <cell r="J70">
            <v>0</v>
          </cell>
          <cell r="K70">
            <v>0</v>
          </cell>
          <cell r="L70">
            <v>6131.36415952262</v>
          </cell>
          <cell r="M70">
            <v>0</v>
          </cell>
          <cell r="N70">
            <v>0</v>
          </cell>
          <cell r="O70" t="str">
            <v>0</v>
          </cell>
          <cell r="P70">
            <v>0</v>
          </cell>
          <cell r="Q70" t="str">
            <v>0</v>
          </cell>
          <cell r="R70">
            <v>0</v>
          </cell>
          <cell r="S70">
            <v>0</v>
          </cell>
          <cell r="T70" t="str">
            <v>0</v>
          </cell>
          <cell r="U70" t="str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E70">
            <v>91318.40711192321</v>
          </cell>
          <cell r="AJ70">
            <v>91318.40711192321</v>
          </cell>
          <cell r="AM70" t="str">
            <v>0</v>
          </cell>
          <cell r="AN70" t="str">
            <v>0</v>
          </cell>
          <cell r="AO70" t="str">
            <v>0</v>
          </cell>
          <cell r="AP70" t="str">
            <v>0</v>
          </cell>
          <cell r="AQ70" t="str">
            <v>0</v>
          </cell>
          <cell r="AR70" t="str">
            <v>0</v>
          </cell>
          <cell r="AS70" t="str">
            <v>0</v>
          </cell>
          <cell r="AT70" t="str">
            <v>0</v>
          </cell>
          <cell r="AU70" t="str">
            <v>0</v>
          </cell>
          <cell r="AV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1110.9218751654805</v>
          </cell>
          <cell r="N71">
            <v>0</v>
          </cell>
          <cell r="O71" t="str">
            <v>0</v>
          </cell>
          <cell r="P71">
            <v>0</v>
          </cell>
          <cell r="Q71" t="str">
            <v>0</v>
          </cell>
          <cell r="R71">
            <v>0</v>
          </cell>
          <cell r="S71">
            <v>0</v>
          </cell>
          <cell r="T71" t="str">
            <v>0</v>
          </cell>
          <cell r="U71" t="str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E71">
            <v>1110.9218751654805</v>
          </cell>
          <cell r="AJ71">
            <v>1110.9218751654805</v>
          </cell>
          <cell r="AM71" t="str">
            <v>0</v>
          </cell>
          <cell r="AN71" t="str">
            <v>0</v>
          </cell>
          <cell r="AO71" t="str">
            <v>0</v>
          </cell>
          <cell r="AP71" t="str">
            <v>0</v>
          </cell>
          <cell r="AQ71" t="str">
            <v>0</v>
          </cell>
          <cell r="AR71" t="str">
            <v>0</v>
          </cell>
          <cell r="AS71" t="str">
            <v>0</v>
          </cell>
          <cell r="AT71" t="str">
            <v>0</v>
          </cell>
          <cell r="AU71" t="str">
            <v>0</v>
          </cell>
          <cell r="AV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0</v>
          </cell>
          <cell r="P72">
            <v>0</v>
          </cell>
          <cell r="Q72" t="str">
            <v>0</v>
          </cell>
          <cell r="R72">
            <v>0</v>
          </cell>
          <cell r="S72">
            <v>0</v>
          </cell>
          <cell r="T72" t="str">
            <v>0</v>
          </cell>
          <cell r="U72" t="str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E72">
            <v>0</v>
          </cell>
          <cell r="AJ72">
            <v>0</v>
          </cell>
          <cell r="AM72" t="str">
            <v>0</v>
          </cell>
          <cell r="AN72" t="str">
            <v>0</v>
          </cell>
          <cell r="AO72" t="str">
            <v>0</v>
          </cell>
          <cell r="AP72" t="str">
            <v>0</v>
          </cell>
          <cell r="AQ72" t="str">
            <v>0</v>
          </cell>
          <cell r="AR72" t="str">
            <v>0</v>
          </cell>
          <cell r="AS72" t="str">
            <v>0</v>
          </cell>
          <cell r="AT72" t="str">
            <v>0</v>
          </cell>
          <cell r="AU72" t="str">
            <v>0</v>
          </cell>
          <cell r="AV72" t="str">
            <v>0</v>
          </cell>
        </row>
        <row r="73">
          <cell r="F73" t="str">
            <v>3060</v>
          </cell>
          <cell r="G73">
            <v>-58.3</v>
          </cell>
          <cell r="H73">
            <v>-147.14981333333333</v>
          </cell>
          <cell r="I73">
            <v>144.96853333333331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0</v>
          </cell>
          <cell r="P73">
            <v>0</v>
          </cell>
          <cell r="Q73" t="str">
            <v>0</v>
          </cell>
          <cell r="R73">
            <v>0</v>
          </cell>
          <cell r="S73">
            <v>0</v>
          </cell>
          <cell r="T73" t="str">
            <v>0</v>
          </cell>
          <cell r="U73" t="str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E73">
            <v>-60.481280000000027</v>
          </cell>
          <cell r="AJ73">
            <v>-60.481280000000027</v>
          </cell>
          <cell r="AM73" t="str">
            <v>0</v>
          </cell>
          <cell r="AN73" t="str">
            <v>0</v>
          </cell>
          <cell r="AO73" t="str">
            <v>0</v>
          </cell>
          <cell r="AP73" t="str">
            <v>0</v>
          </cell>
          <cell r="AQ73" t="str">
            <v>0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</row>
        <row r="74">
          <cell r="F74" t="str">
            <v>3065</v>
          </cell>
          <cell r="G74">
            <v>-4366</v>
          </cell>
          <cell r="H74">
            <v>412.40057099116706</v>
          </cell>
          <cell r="I74">
            <v>0</v>
          </cell>
          <cell r="J74">
            <v>0</v>
          </cell>
          <cell r="K74">
            <v>0</v>
          </cell>
          <cell r="L74">
            <v>-18217.330925516879</v>
          </cell>
          <cell r="M74">
            <v>22476.836976396527</v>
          </cell>
          <cell r="N74">
            <v>-217539.1</v>
          </cell>
          <cell r="O74" t="str">
            <v>0</v>
          </cell>
          <cell r="P74">
            <v>0</v>
          </cell>
          <cell r="Q74" t="str">
            <v>0</v>
          </cell>
          <cell r="R74">
            <v>0</v>
          </cell>
          <cell r="S74">
            <v>0</v>
          </cell>
          <cell r="T74">
            <v>-72669.175116689803</v>
          </cell>
          <cell r="U74" t="str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E74">
            <v>-289902.36849481898</v>
          </cell>
          <cell r="AJ74">
            <v>-289902.36849481898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Q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</row>
        <row r="75">
          <cell r="F75" t="str">
            <v>Turn on Other Liabilities</v>
          </cell>
          <cell r="G75">
            <v>4789.3631438828852</v>
          </cell>
          <cell r="H75">
            <v>-29794.977862598287</v>
          </cell>
          <cell r="I75">
            <v>-5476.7346939856243</v>
          </cell>
          <cell r="J75">
            <v>85665</v>
          </cell>
          <cell r="K75">
            <v>0</v>
          </cell>
          <cell r="L75">
            <v>135619.07499416807</v>
          </cell>
          <cell r="M75">
            <v>30212.305455034704</v>
          </cell>
          <cell r="N75">
            <v>-471665.4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-21530.357893546901</v>
          </cell>
          <cell r="U75">
            <v>0</v>
          </cell>
          <cell r="V75">
            <v>-120</v>
          </cell>
          <cell r="W75">
            <v>0</v>
          </cell>
          <cell r="X75">
            <v>0</v>
          </cell>
          <cell r="Y75">
            <v>0</v>
          </cell>
          <cell r="Z75">
            <v>-60097.762000000002</v>
          </cell>
          <cell r="AA75">
            <v>0</v>
          </cell>
          <cell r="AB75">
            <v>0</v>
          </cell>
          <cell r="AC75">
            <v>0</v>
          </cell>
          <cell r="AE75">
            <v>-332399.48885704519</v>
          </cell>
          <cell r="AJ75">
            <v>-332399.48885704519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Q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</row>
        <row r="76">
          <cell r="F76" t="str">
            <v>3100</v>
          </cell>
          <cell r="G76">
            <v>-17228.313191160327</v>
          </cell>
          <cell r="H76">
            <v>-30960.285322818319</v>
          </cell>
          <cell r="I76">
            <v>-5476.7346939856243</v>
          </cell>
          <cell r="J76">
            <v>48388</v>
          </cell>
          <cell r="K76">
            <v>0</v>
          </cell>
          <cell r="L76">
            <v>35705.511472781625</v>
          </cell>
          <cell r="M76">
            <v>30212.305455034704</v>
          </cell>
          <cell r="N76">
            <v>87675.8</v>
          </cell>
          <cell r="O76" t="str">
            <v>0</v>
          </cell>
          <cell r="P76">
            <v>0</v>
          </cell>
          <cell r="Q76" t="str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E76">
            <v>148316.28371985204</v>
          </cell>
          <cell r="AJ76">
            <v>148316.28371985204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Q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</row>
        <row r="77">
          <cell r="F77" t="str">
            <v>3105</v>
          </cell>
          <cell r="G77">
            <v>0</v>
          </cell>
          <cell r="H77">
            <v>855.87699999999995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>
            <v>0</v>
          </cell>
          <cell r="O77" t="str">
            <v>0</v>
          </cell>
          <cell r="P77">
            <v>0</v>
          </cell>
          <cell r="Q77" t="str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E77">
            <v>855.87699999999995</v>
          </cell>
          <cell r="AJ77">
            <v>855.87699999999995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Q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2700</v>
          </cell>
          <cell r="M78" t="str">
            <v>0</v>
          </cell>
          <cell r="N78">
            <v>0</v>
          </cell>
          <cell r="O78" t="str">
            <v>0</v>
          </cell>
          <cell r="P78">
            <v>0</v>
          </cell>
          <cell r="Q78" t="str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E78">
            <v>2700</v>
          </cell>
          <cell r="AJ78">
            <v>2700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Q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</row>
        <row r="79">
          <cell r="F79" t="str">
            <v>3115</v>
          </cell>
          <cell r="G79">
            <v>0</v>
          </cell>
          <cell r="H79">
            <v>0</v>
          </cell>
          <cell r="I79">
            <v>0</v>
          </cell>
          <cell r="J79">
            <v>37277</v>
          </cell>
          <cell r="K79">
            <v>0</v>
          </cell>
          <cell r="L79">
            <v>14984.090337808369</v>
          </cell>
          <cell r="M79" t="str">
            <v>0</v>
          </cell>
          <cell r="N79">
            <v>0</v>
          </cell>
          <cell r="O79" t="str">
            <v>0</v>
          </cell>
          <cell r="P79">
            <v>0</v>
          </cell>
          <cell r="Q79" t="str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E79">
            <v>52261.090337808368</v>
          </cell>
          <cell r="AJ79">
            <v>52261.090337808368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Q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>
            <v>0</v>
          </cell>
          <cell r="O80" t="str">
            <v>0</v>
          </cell>
          <cell r="P80">
            <v>0</v>
          </cell>
          <cell r="Q80" t="str">
            <v>0</v>
          </cell>
          <cell r="R80">
            <v>0</v>
          </cell>
          <cell r="S80">
            <v>0</v>
          </cell>
          <cell r="T80">
            <v>0</v>
          </cell>
          <cell r="U80" t="str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E80">
            <v>0</v>
          </cell>
          <cell r="AJ80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Q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>
            <v>0</v>
          </cell>
          <cell r="O81" t="str">
            <v>0</v>
          </cell>
          <cell r="P81">
            <v>0</v>
          </cell>
          <cell r="Q81" t="str">
            <v>0</v>
          </cell>
          <cell r="R81">
            <v>0</v>
          </cell>
          <cell r="S81">
            <v>0</v>
          </cell>
          <cell r="T81">
            <v>0</v>
          </cell>
          <cell r="U81" t="str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E81">
            <v>0</v>
          </cell>
          <cell r="AJ81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Q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</row>
        <row r="82">
          <cell r="F82" t="str">
            <v>3130</v>
          </cell>
          <cell r="G82">
            <v>0</v>
          </cell>
          <cell r="H82">
            <v>-6637</v>
          </cell>
          <cell r="I82">
            <v>0</v>
          </cell>
          <cell r="J82">
            <v>-2500</v>
          </cell>
          <cell r="K82">
            <v>0</v>
          </cell>
          <cell r="L82">
            <v>1556.3852147887778</v>
          </cell>
          <cell r="M82" t="str">
            <v>0</v>
          </cell>
          <cell r="N82">
            <v>0</v>
          </cell>
          <cell r="O82" t="str">
            <v>0</v>
          </cell>
          <cell r="P82">
            <v>0</v>
          </cell>
          <cell r="Q82" t="str">
            <v>0</v>
          </cell>
          <cell r="R82">
            <v>0</v>
          </cell>
          <cell r="S82">
            <v>0</v>
          </cell>
          <cell r="T82">
            <v>-1.6463445636007261</v>
          </cell>
          <cell r="U82" t="str">
            <v>0</v>
          </cell>
          <cell r="V82">
            <v>-120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E82">
            <v>-7702.2611297748235</v>
          </cell>
          <cell r="AJ82">
            <v>-7702.2611297748235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Q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2500</v>
          </cell>
          <cell r="K83">
            <v>0</v>
          </cell>
          <cell r="L83">
            <v>0</v>
          </cell>
          <cell r="M83" t="str">
            <v>0</v>
          </cell>
          <cell r="N83">
            <v>0</v>
          </cell>
          <cell r="O83" t="str">
            <v>0</v>
          </cell>
          <cell r="P83">
            <v>0</v>
          </cell>
          <cell r="Q83" t="str">
            <v>0</v>
          </cell>
          <cell r="R83">
            <v>0</v>
          </cell>
          <cell r="S83">
            <v>0</v>
          </cell>
          <cell r="T83">
            <v>0</v>
          </cell>
          <cell r="U83" t="str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E83">
            <v>2500</v>
          </cell>
          <cell r="AJ83">
            <v>2500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Q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</row>
        <row r="84">
          <cell r="F84" t="str">
            <v>3140</v>
          </cell>
          <cell r="G84">
            <v>-1417.8049684211223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7535.3411091539438</v>
          </cell>
          <cell r="M84" t="str">
            <v>0</v>
          </cell>
          <cell r="N84">
            <v>-523212.79999999999</v>
          </cell>
          <cell r="O84" t="str">
            <v>0</v>
          </cell>
          <cell r="P84">
            <v>0</v>
          </cell>
          <cell r="Q84" t="str">
            <v>0</v>
          </cell>
          <cell r="R84">
            <v>0</v>
          </cell>
          <cell r="S84">
            <v>0</v>
          </cell>
          <cell r="T84">
            <v>-6996.4280860860999</v>
          </cell>
          <cell r="U84" t="str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E84">
            <v>-524091.69194535329</v>
          </cell>
          <cell r="AJ84">
            <v>-524091.69194535329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Q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-605</v>
          </cell>
          <cell r="M85" t="str">
            <v>0</v>
          </cell>
          <cell r="N85">
            <v>0</v>
          </cell>
          <cell r="O85" t="str">
            <v>0</v>
          </cell>
          <cell r="P85">
            <v>0</v>
          </cell>
          <cell r="Q85" t="str">
            <v>0</v>
          </cell>
          <cell r="R85">
            <v>0</v>
          </cell>
          <cell r="S85">
            <v>0</v>
          </cell>
          <cell r="T85">
            <v>-14532.283462897201</v>
          </cell>
          <cell r="U85" t="str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E85">
            <v>-15137.283462897201</v>
          </cell>
          <cell r="AJ85">
            <v>-15137.283462897201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Q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</row>
        <row r="86">
          <cell r="F86" t="str">
            <v>3150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112.25682248245009</v>
          </cell>
          <cell r="M86" t="str">
            <v>0</v>
          </cell>
          <cell r="N86">
            <v>0</v>
          </cell>
          <cell r="O86" t="str">
            <v>0</v>
          </cell>
          <cell r="P86">
            <v>0</v>
          </cell>
          <cell r="Q86" t="str">
            <v>0</v>
          </cell>
          <cell r="R86">
            <v>0</v>
          </cell>
          <cell r="S86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E86">
            <v>112.25682248245009</v>
          </cell>
          <cell r="AJ86">
            <v>112.25682248245009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>
            <v>0</v>
          </cell>
          <cell r="O87" t="str">
            <v>0</v>
          </cell>
          <cell r="P87">
            <v>0</v>
          </cell>
          <cell r="Q87" t="str">
            <v>0</v>
          </cell>
          <cell r="R87">
            <v>0</v>
          </cell>
          <cell r="S87">
            <v>0</v>
          </cell>
          <cell r="T87" t="str">
            <v>0</v>
          </cell>
          <cell r="U87" t="str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E87">
            <v>0</v>
          </cell>
          <cell r="AJ87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Q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>
            <v>0</v>
          </cell>
          <cell r="O88" t="str">
            <v>0</v>
          </cell>
          <cell r="P88">
            <v>0</v>
          </cell>
          <cell r="Q88" t="str">
            <v>0</v>
          </cell>
          <cell r="R88">
            <v>0</v>
          </cell>
          <cell r="S88">
            <v>0</v>
          </cell>
          <cell r="T88" t="str">
            <v>0</v>
          </cell>
          <cell r="U88" t="str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E88">
            <v>0</v>
          </cell>
          <cell r="AJ88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Q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</row>
        <row r="89">
          <cell r="F89" t="str">
            <v>3165</v>
          </cell>
          <cell r="G89">
            <v>23435.481303464334</v>
          </cell>
          <cell r="H89">
            <v>6946.4304602200282</v>
          </cell>
          <cell r="I89">
            <v>0</v>
          </cell>
          <cell r="J89">
            <v>0</v>
          </cell>
          <cell r="K89">
            <v>0</v>
          </cell>
          <cell r="L89">
            <v>73630.490037152907</v>
          </cell>
          <cell r="M89" t="str">
            <v>0</v>
          </cell>
          <cell r="N89">
            <v>-36128.400000000001</v>
          </cell>
          <cell r="O89" t="str">
            <v>0</v>
          </cell>
          <cell r="P89">
            <v>0</v>
          </cell>
          <cell r="Q89" t="str">
            <v>0</v>
          </cell>
          <cell r="R89">
            <v>0</v>
          </cell>
          <cell r="S89">
            <v>0</v>
          </cell>
          <cell r="T89" t="str">
            <v>0</v>
          </cell>
          <cell r="U89" t="str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-60097.762000000002</v>
          </cell>
          <cell r="AE89">
            <v>7786.2398008372547</v>
          </cell>
          <cell r="AJ89">
            <v>7786.2398008372547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Q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</row>
        <row r="90">
          <cell r="F90" t="str">
            <v>Turn on Liabilities</v>
          </cell>
          <cell r="G90">
            <v>1631607.3962886909</v>
          </cell>
          <cell r="H90">
            <v>-29336.573785863853</v>
          </cell>
          <cell r="I90">
            <v>-5331.7661606522906</v>
          </cell>
          <cell r="J90">
            <v>85665</v>
          </cell>
          <cell r="K90">
            <v>0</v>
          </cell>
          <cell r="L90">
            <v>401577.50351643754</v>
          </cell>
          <cell r="M90">
            <v>499666.22987312818</v>
          </cell>
          <cell r="N90">
            <v>-673231.5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-359114.81500899786</v>
          </cell>
          <cell r="U90">
            <v>0</v>
          </cell>
          <cell r="V90">
            <v>-120</v>
          </cell>
          <cell r="W90">
            <v>18915</v>
          </cell>
          <cell r="X90">
            <v>0</v>
          </cell>
          <cell r="Y90">
            <v>11718</v>
          </cell>
          <cell r="Z90">
            <v>-60097.762000000002</v>
          </cell>
          <cell r="AA90">
            <v>0</v>
          </cell>
          <cell r="AB90">
            <v>0</v>
          </cell>
          <cell r="AC90">
            <v>0</v>
          </cell>
          <cell r="AE90">
            <v>1503001.7127227425</v>
          </cell>
          <cell r="AJ90">
            <v>1510198.7127227425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Q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</row>
        <row r="92">
          <cell r="F92" t="str">
            <v>3200</v>
          </cell>
          <cell r="G92">
            <v>0</v>
          </cell>
          <cell r="H92">
            <v>0</v>
          </cell>
          <cell r="I92">
            <v>0</v>
          </cell>
          <cell r="J92">
            <v>55000</v>
          </cell>
          <cell r="K92">
            <v>0</v>
          </cell>
          <cell r="L92">
            <v>14600</v>
          </cell>
          <cell r="M92">
            <v>2841.7777808219175</v>
          </cell>
          <cell r="N92">
            <v>0</v>
          </cell>
          <cell r="O92" t="str">
            <v>0</v>
          </cell>
          <cell r="P92">
            <v>0</v>
          </cell>
          <cell r="Q92" t="str">
            <v>0</v>
          </cell>
          <cell r="R92">
            <v>31042.397000000001</v>
          </cell>
          <cell r="S92">
            <v>0</v>
          </cell>
          <cell r="T92">
            <v>0</v>
          </cell>
          <cell r="U92" t="str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E92">
            <v>103484.17478082191</v>
          </cell>
          <cell r="AJ92">
            <v>103484.17478082191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Q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</row>
        <row r="93">
          <cell r="F93" t="str">
            <v>3205</v>
          </cell>
          <cell r="G93">
            <v>-83371.527971788455</v>
          </cell>
          <cell r="H93">
            <v>0</v>
          </cell>
          <cell r="I93">
            <v>0</v>
          </cell>
          <cell r="J93">
            <v>-102625</v>
          </cell>
          <cell r="K93">
            <v>0</v>
          </cell>
          <cell r="L93">
            <v>0</v>
          </cell>
          <cell r="M93">
            <v>-70650.465514437514</v>
          </cell>
          <cell r="N93">
            <v>0</v>
          </cell>
          <cell r="O93" t="str">
            <v>0</v>
          </cell>
          <cell r="P93">
            <v>0</v>
          </cell>
          <cell r="Q93" t="str">
            <v>0</v>
          </cell>
          <cell r="R93">
            <v>272602.00199999998</v>
          </cell>
          <cell r="S93">
            <v>0</v>
          </cell>
          <cell r="T93">
            <v>0</v>
          </cell>
          <cell r="U93" t="str">
            <v>0</v>
          </cell>
          <cell r="V93">
            <v>0</v>
          </cell>
          <cell r="W93">
            <v>-14356</v>
          </cell>
          <cell r="X93">
            <v>0</v>
          </cell>
          <cell r="Y93">
            <v>0</v>
          </cell>
          <cell r="Z93">
            <v>0</v>
          </cell>
          <cell r="AE93">
            <v>15955.008513774024</v>
          </cell>
          <cell r="AJ93">
            <v>1599.0085137740243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Q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</row>
        <row r="94">
          <cell r="F94" t="str">
            <v>3210</v>
          </cell>
          <cell r="G94">
            <v>5332.6284417888783</v>
          </cell>
          <cell r="H94">
            <v>5052.895864278973</v>
          </cell>
          <cell r="I94">
            <v>0</v>
          </cell>
          <cell r="J94">
            <v>32230</v>
          </cell>
          <cell r="K94">
            <v>5420</v>
          </cell>
          <cell r="L94">
            <v>55656</v>
          </cell>
          <cell r="M94" t="str">
            <v>0</v>
          </cell>
          <cell r="N94">
            <v>-2688</v>
          </cell>
          <cell r="O94" t="str">
            <v>0</v>
          </cell>
          <cell r="P94">
            <v>0</v>
          </cell>
          <cell r="Q94" t="str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E94">
            <v>101003.52430606785</v>
          </cell>
          <cell r="AJ94">
            <v>101003.52430606785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Q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</row>
        <row r="96">
          <cell r="F96" t="str">
            <v>Gross Interest Income</v>
          </cell>
          <cell r="G96">
            <v>3579057.8877319465</v>
          </cell>
          <cell r="H96">
            <v>-180528.69275299361</v>
          </cell>
          <cell r="I96">
            <v>-29606.766160652289</v>
          </cell>
          <cell r="J96">
            <v>1513277</v>
          </cell>
          <cell r="K96">
            <v>5420</v>
          </cell>
          <cell r="L96">
            <v>659646.14153115952</v>
          </cell>
          <cell r="M96">
            <v>883939.80767863698</v>
          </cell>
          <cell r="N96">
            <v>991211.3</v>
          </cell>
          <cell r="O96">
            <v>0</v>
          </cell>
          <cell r="P96">
            <v>0</v>
          </cell>
          <cell r="Q96">
            <v>0</v>
          </cell>
          <cell r="R96">
            <v>303644.39899999998</v>
          </cell>
          <cell r="S96">
            <v>0</v>
          </cell>
          <cell r="T96">
            <v>217754.88342716364</v>
          </cell>
          <cell r="U96">
            <v>0</v>
          </cell>
          <cell r="V96">
            <v>4200</v>
          </cell>
          <cell r="W96">
            <v>147844</v>
          </cell>
          <cell r="X96">
            <v>0</v>
          </cell>
          <cell r="Y96">
            <v>11718</v>
          </cell>
          <cell r="Z96">
            <v>20398.274999999994</v>
          </cell>
          <cell r="AA96">
            <v>0</v>
          </cell>
          <cell r="AB96">
            <v>0</v>
          </cell>
          <cell r="AC96">
            <v>0</v>
          </cell>
          <cell r="AE96">
            <v>7980132.2354552606</v>
          </cell>
          <cell r="AJ96">
            <v>8116258.2354552606</v>
          </cell>
          <cell r="AL96">
            <v>8127976.2354552606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Q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</row>
        <row r="97">
          <cell r="AL97">
            <v>0</v>
          </cell>
        </row>
        <row r="98">
          <cell r="F98" t="str">
            <v>Charge for Bad and Doubtful Debts</v>
          </cell>
          <cell r="G98">
            <v>-573964.88156734279</v>
          </cell>
          <cell r="H98">
            <v>-1100.5846396000004</v>
          </cell>
          <cell r="I98">
            <v>0</v>
          </cell>
          <cell r="J98">
            <v>-299823</v>
          </cell>
          <cell r="K98">
            <v>0</v>
          </cell>
          <cell r="L98">
            <v>-39573.393207276546</v>
          </cell>
          <cell r="M98">
            <v>-178648.49644317833</v>
          </cell>
          <cell r="N98">
            <v>-74355.100000000006</v>
          </cell>
          <cell r="O98">
            <v>0</v>
          </cell>
          <cell r="P98">
            <v>-30000</v>
          </cell>
          <cell r="Q98">
            <v>0</v>
          </cell>
          <cell r="R98">
            <v>0</v>
          </cell>
          <cell r="S98">
            <v>0</v>
          </cell>
          <cell r="T98">
            <v>9524.5201830261667</v>
          </cell>
          <cell r="U98">
            <v>0</v>
          </cell>
          <cell r="V98">
            <v>0</v>
          </cell>
          <cell r="W98">
            <v>-14193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>
            <v>-1187940.9356743714</v>
          </cell>
          <cell r="AJ98">
            <v>-1202133.9356743714</v>
          </cell>
          <cell r="AL98">
            <v>-1202133.9356743714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Q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</row>
        <row r="99">
          <cell r="F99" t="str">
            <v>Specific Charge</v>
          </cell>
          <cell r="G99">
            <v>-384629.91678702645</v>
          </cell>
          <cell r="H99">
            <v>0</v>
          </cell>
          <cell r="I99">
            <v>0</v>
          </cell>
          <cell r="J99">
            <v>-274830</v>
          </cell>
          <cell r="K99">
            <v>0</v>
          </cell>
          <cell r="L99">
            <v>-21973.369833442342</v>
          </cell>
          <cell r="M99">
            <v>-100390.004</v>
          </cell>
          <cell r="N99">
            <v>-401</v>
          </cell>
          <cell r="O99">
            <v>0</v>
          </cell>
          <cell r="P99">
            <v>-30000</v>
          </cell>
          <cell r="Q99">
            <v>0</v>
          </cell>
          <cell r="R99">
            <v>0</v>
          </cell>
          <cell r="S99">
            <v>0</v>
          </cell>
          <cell r="T99">
            <v>10379.351622945207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-801844.93899752363</v>
          </cell>
          <cell r="AJ99">
            <v>-801844.93899752363</v>
          </cell>
          <cell r="AL99">
            <v>-801844.93899752363</v>
          </cell>
          <cell r="AM99" t="str">
            <v>0</v>
          </cell>
          <cell r="AN99" t="str">
            <v>0</v>
          </cell>
          <cell r="AO99" t="str">
            <v>0</v>
          </cell>
          <cell r="AP99" t="str">
            <v>0</v>
          </cell>
          <cell r="AQ99" t="str">
            <v>0</v>
          </cell>
          <cell r="AR99" t="str">
            <v>0</v>
          </cell>
          <cell r="AS99" t="str">
            <v>0</v>
          </cell>
          <cell r="AT99" t="str">
            <v>0</v>
          </cell>
          <cell r="AU99" t="str">
            <v>0</v>
          </cell>
          <cell r="AV99" t="str">
            <v>0</v>
          </cell>
        </row>
        <row r="100">
          <cell r="F100" t="str">
            <v>Write-Offs</v>
          </cell>
          <cell r="G100">
            <v>-133872.26683366491</v>
          </cell>
          <cell r="H100">
            <v>6</v>
          </cell>
          <cell r="I100">
            <v>0</v>
          </cell>
          <cell r="J100">
            <v>0</v>
          </cell>
          <cell r="K100">
            <v>0</v>
          </cell>
          <cell r="L100">
            <v>-288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E100">
            <v>-134154.26683366491</v>
          </cell>
          <cell r="AJ100">
            <v>-134154.26683366491</v>
          </cell>
          <cell r="AL100">
            <v>-134154.26683366491</v>
          </cell>
          <cell r="AM100" t="str">
            <v>0</v>
          </cell>
          <cell r="AN100" t="str">
            <v>0</v>
          </cell>
          <cell r="AO100" t="str">
            <v>0</v>
          </cell>
          <cell r="AP100" t="str">
            <v>0</v>
          </cell>
          <cell r="AQ100" t="str">
            <v>0</v>
          </cell>
          <cell r="AR100" t="str">
            <v>0</v>
          </cell>
          <cell r="AS100" t="str">
            <v>0</v>
          </cell>
          <cell r="AT100" t="str">
            <v>0</v>
          </cell>
          <cell r="AU100" t="str">
            <v>0</v>
          </cell>
          <cell r="AV100" t="str">
            <v>0</v>
          </cell>
        </row>
        <row r="101">
          <cell r="F101" t="str">
            <v>General Charge</v>
          </cell>
          <cell r="G101">
            <v>-55462.697946651388</v>
          </cell>
          <cell r="H101">
            <v>-1106.5846396000004</v>
          </cell>
          <cell r="I101">
            <v>0</v>
          </cell>
          <cell r="J101">
            <v>-24993</v>
          </cell>
          <cell r="K101">
            <v>0</v>
          </cell>
          <cell r="L101">
            <v>-17312.023373834203</v>
          </cell>
          <cell r="M101">
            <v>-78258.492443178315</v>
          </cell>
          <cell r="N101">
            <v>-73954.100000000006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-854.83143991904115</v>
          </cell>
          <cell r="U101">
            <v>0</v>
          </cell>
          <cell r="V101">
            <v>0</v>
          </cell>
          <cell r="W101">
            <v>-14193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>
            <v>-251941.72984318295</v>
          </cell>
          <cell r="AJ101">
            <v>-266134.72984318295</v>
          </cell>
          <cell r="AL101">
            <v>-266134.72984318295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Q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</row>
        <row r="102">
          <cell r="AL102">
            <v>0</v>
          </cell>
        </row>
        <row r="103">
          <cell r="F103" t="str">
            <v>Net Interest Income</v>
          </cell>
          <cell r="G103">
            <v>3005093.0061646039</v>
          </cell>
          <cell r="H103">
            <v>-181629.27739259362</v>
          </cell>
          <cell r="I103">
            <v>-29606.766160652289</v>
          </cell>
          <cell r="J103">
            <v>1213454</v>
          </cell>
          <cell r="K103">
            <v>5420</v>
          </cell>
          <cell r="L103">
            <v>620072.74832388293</v>
          </cell>
          <cell r="M103">
            <v>705291.31123545859</v>
          </cell>
          <cell r="N103">
            <v>916856.20000000007</v>
          </cell>
          <cell r="O103">
            <v>0</v>
          </cell>
          <cell r="P103">
            <v>-30000</v>
          </cell>
          <cell r="Q103">
            <v>0</v>
          </cell>
          <cell r="R103">
            <v>303644.39899999998</v>
          </cell>
          <cell r="S103">
            <v>0</v>
          </cell>
          <cell r="T103">
            <v>227279.40361018982</v>
          </cell>
          <cell r="U103">
            <v>0</v>
          </cell>
          <cell r="V103">
            <v>4200</v>
          </cell>
          <cell r="W103">
            <v>133651</v>
          </cell>
          <cell r="X103">
            <v>0</v>
          </cell>
          <cell r="Y103">
            <v>11718</v>
          </cell>
          <cell r="Z103">
            <v>20398.274999999994</v>
          </cell>
          <cell r="AA103">
            <v>0</v>
          </cell>
          <cell r="AB103">
            <v>0</v>
          </cell>
          <cell r="AC103">
            <v>0</v>
          </cell>
          <cell r="AE103">
            <v>6792191.2997808894</v>
          </cell>
          <cell r="AJ103">
            <v>6914124.2997808894</v>
          </cell>
          <cell r="AL103">
            <v>6925842.2997808894</v>
          </cell>
          <cell r="AM103" t="str">
            <v>0</v>
          </cell>
          <cell r="AN103" t="str">
            <v>0</v>
          </cell>
          <cell r="AO103" t="str">
            <v>0</v>
          </cell>
          <cell r="AP103" t="str">
            <v>0</v>
          </cell>
          <cell r="AQ103" t="str">
            <v>0</v>
          </cell>
          <cell r="AR103" t="str">
            <v>0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</row>
        <row r="104">
          <cell r="AL104">
            <v>0</v>
          </cell>
        </row>
        <row r="105">
          <cell r="AL105">
            <v>0</v>
          </cell>
        </row>
        <row r="106">
          <cell r="F106" t="str">
            <v>4500</v>
          </cell>
          <cell r="G106">
            <v>108304.22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92173.928409153756</v>
          </cell>
          <cell r="M106">
            <v>256115.76315097397</v>
          </cell>
          <cell r="N106">
            <v>0</v>
          </cell>
          <cell r="O106" t="str">
            <v>0</v>
          </cell>
          <cell r="P106">
            <v>0</v>
          </cell>
          <cell r="Q106" t="str">
            <v>0</v>
          </cell>
          <cell r="R106">
            <v>0</v>
          </cell>
          <cell r="S106">
            <v>0</v>
          </cell>
          <cell r="T106">
            <v>18216.402798986303</v>
          </cell>
          <cell r="U106" t="str">
            <v>0</v>
          </cell>
          <cell r="V106">
            <v>0</v>
          </cell>
          <cell r="W106">
            <v>2640</v>
          </cell>
          <cell r="X106">
            <v>0</v>
          </cell>
          <cell r="Y106">
            <v>0</v>
          </cell>
          <cell r="Z106">
            <v>0</v>
          </cell>
          <cell r="AE106">
            <v>474810.31435911404</v>
          </cell>
          <cell r="AJ106">
            <v>477450.31435911404</v>
          </cell>
          <cell r="AL106">
            <v>477450.31435911404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Q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</row>
        <row r="107">
          <cell r="F107" t="str">
            <v>4505</v>
          </cell>
          <cell r="G107">
            <v>2457640.5858253022</v>
          </cell>
          <cell r="H107">
            <v>229083.29331926702</v>
          </cell>
          <cell r="I107">
            <v>1587.95</v>
          </cell>
          <cell r="J107">
            <v>109454</v>
          </cell>
          <cell r="K107">
            <v>0</v>
          </cell>
          <cell r="L107">
            <v>272648.71646791312</v>
          </cell>
          <cell r="M107">
            <v>704593.73437467136</v>
          </cell>
          <cell r="N107">
            <v>-55.6</v>
          </cell>
          <cell r="O107" t="str">
            <v>0</v>
          </cell>
          <cell r="P107">
            <v>0</v>
          </cell>
          <cell r="Q107" t="str">
            <v>0</v>
          </cell>
          <cell r="R107">
            <v>0</v>
          </cell>
          <cell r="S107">
            <v>0</v>
          </cell>
          <cell r="T107" t="str">
            <v>0</v>
          </cell>
          <cell r="U107" t="str">
            <v>0</v>
          </cell>
          <cell r="V107">
            <v>1805</v>
          </cell>
          <cell r="W107">
            <v>5916</v>
          </cell>
          <cell r="X107">
            <v>0</v>
          </cell>
          <cell r="Y107">
            <v>0</v>
          </cell>
          <cell r="Z107">
            <v>7324</v>
          </cell>
          <cell r="AE107">
            <v>3784081.679987154</v>
          </cell>
          <cell r="AJ107">
            <v>3789997.679987154</v>
          </cell>
          <cell r="AL107">
            <v>3789997.679987154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Q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</row>
        <row r="108">
          <cell r="F108" t="str">
            <v>4510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0</v>
          </cell>
          <cell r="P108">
            <v>0</v>
          </cell>
          <cell r="Q108" t="str">
            <v>0</v>
          </cell>
          <cell r="R108">
            <v>0</v>
          </cell>
          <cell r="S108">
            <v>0</v>
          </cell>
          <cell r="T108" t="str">
            <v>0</v>
          </cell>
          <cell r="U108" t="str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E108">
            <v>0</v>
          </cell>
          <cell r="AJ108">
            <v>0</v>
          </cell>
          <cell r="AL108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Q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</row>
        <row r="109">
          <cell r="F109" t="str">
            <v>4515</v>
          </cell>
          <cell r="G109">
            <v>381684.72026815946</v>
          </cell>
          <cell r="H109">
            <v>2622.3156305000002</v>
          </cell>
          <cell r="I109">
            <v>0</v>
          </cell>
          <cell r="J109">
            <v>266401</v>
          </cell>
          <cell r="K109">
            <v>0</v>
          </cell>
          <cell r="L109">
            <v>15467.894083074267</v>
          </cell>
          <cell r="M109">
            <v>167718.25599149524</v>
          </cell>
          <cell r="N109">
            <v>24</v>
          </cell>
          <cell r="O109" t="str">
            <v>0</v>
          </cell>
          <cell r="P109">
            <v>0</v>
          </cell>
          <cell r="Q109" t="str">
            <v>0</v>
          </cell>
          <cell r="R109">
            <v>0</v>
          </cell>
          <cell r="S109">
            <v>0</v>
          </cell>
          <cell r="T109">
            <v>312423.00792707771</v>
          </cell>
          <cell r="U109" t="str">
            <v>0</v>
          </cell>
          <cell r="V109">
            <v>0</v>
          </cell>
          <cell r="W109">
            <v>32713</v>
          </cell>
          <cell r="X109">
            <v>0</v>
          </cell>
          <cell r="Y109">
            <v>0</v>
          </cell>
          <cell r="Z109">
            <v>0</v>
          </cell>
          <cell r="AE109">
            <v>1146341.1939003067</v>
          </cell>
          <cell r="AJ109">
            <v>1179054.1939003067</v>
          </cell>
          <cell r="AL109">
            <v>1179054.1939003067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Q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</row>
        <row r="110">
          <cell r="F110" t="str">
            <v>4520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0</v>
          </cell>
          <cell r="P110">
            <v>0</v>
          </cell>
          <cell r="Q110" t="str">
            <v>0</v>
          </cell>
          <cell r="R110">
            <v>0</v>
          </cell>
          <cell r="S110">
            <v>0</v>
          </cell>
          <cell r="T110" t="str">
            <v>0</v>
          </cell>
          <cell r="U110" t="str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E110">
            <v>0</v>
          </cell>
          <cell r="AJ110">
            <v>0</v>
          </cell>
          <cell r="AL110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Q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1238.5</v>
          </cell>
          <cell r="L111">
            <v>0</v>
          </cell>
          <cell r="M111">
            <v>0</v>
          </cell>
          <cell r="N111">
            <v>0</v>
          </cell>
          <cell r="O111" t="str">
            <v>0</v>
          </cell>
          <cell r="P111">
            <v>0</v>
          </cell>
          <cell r="Q111" t="str">
            <v>0</v>
          </cell>
          <cell r="R111">
            <v>0</v>
          </cell>
          <cell r="S111">
            <v>0</v>
          </cell>
          <cell r="T111" t="str">
            <v>0</v>
          </cell>
          <cell r="U111" t="str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E111">
            <v>1238.5</v>
          </cell>
          <cell r="AJ111">
            <v>1238.5</v>
          </cell>
          <cell r="AL111">
            <v>1238.5</v>
          </cell>
          <cell r="AM111" t="str">
            <v>0</v>
          </cell>
          <cell r="AN111" t="str">
            <v>0</v>
          </cell>
          <cell r="AO111" t="str">
            <v>0</v>
          </cell>
          <cell r="AP111" t="str">
            <v>0</v>
          </cell>
          <cell r="AQ111" t="str">
            <v>0</v>
          </cell>
          <cell r="AR111" t="str">
            <v>0</v>
          </cell>
          <cell r="AS111" t="str">
            <v>0</v>
          </cell>
          <cell r="AT111" t="str">
            <v>0</v>
          </cell>
          <cell r="AU111" t="str">
            <v>0</v>
          </cell>
          <cell r="AV111" t="str">
            <v>0</v>
          </cell>
        </row>
        <row r="112">
          <cell r="F112" t="str">
            <v>4530</v>
          </cell>
          <cell r="G112">
            <v>-2640</v>
          </cell>
          <cell r="H112">
            <v>1390.5752400000001</v>
          </cell>
          <cell r="I112">
            <v>0</v>
          </cell>
          <cell r="J112">
            <v>1218</v>
          </cell>
          <cell r="K112">
            <v>324</v>
          </cell>
          <cell r="L112">
            <v>95.644704153713391</v>
          </cell>
          <cell r="M112">
            <v>0</v>
          </cell>
          <cell r="N112">
            <v>0</v>
          </cell>
          <cell r="O112" t="str">
            <v>0</v>
          </cell>
          <cell r="P112">
            <v>0</v>
          </cell>
          <cell r="Q112" t="str">
            <v>0</v>
          </cell>
          <cell r="R112">
            <v>0</v>
          </cell>
          <cell r="S112">
            <v>0</v>
          </cell>
          <cell r="T112">
            <v>0</v>
          </cell>
          <cell r="U112" t="str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E112">
            <v>388.21994415371353</v>
          </cell>
          <cell r="AJ112">
            <v>388.21994415371353</v>
          </cell>
          <cell r="AL112">
            <v>388.21994415371353</v>
          </cell>
          <cell r="AM112" t="str">
            <v>0</v>
          </cell>
          <cell r="AN112" t="str">
            <v>0</v>
          </cell>
          <cell r="AO112" t="str">
            <v>0</v>
          </cell>
          <cell r="AP112" t="str">
            <v>0</v>
          </cell>
          <cell r="AQ112" t="str">
            <v>0</v>
          </cell>
          <cell r="AR112" t="str">
            <v>0</v>
          </cell>
          <cell r="AS112" t="str">
            <v>0</v>
          </cell>
          <cell r="AT112" t="str">
            <v>0</v>
          </cell>
          <cell r="AU112" t="str">
            <v>0</v>
          </cell>
          <cell r="AV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52873</v>
          </cell>
          <cell r="K113">
            <v>0</v>
          </cell>
          <cell r="L113">
            <v>0</v>
          </cell>
          <cell r="M113">
            <v>0</v>
          </cell>
          <cell r="N113">
            <v>210742.1</v>
          </cell>
          <cell r="O113" t="str">
            <v>0</v>
          </cell>
          <cell r="P113">
            <v>0</v>
          </cell>
          <cell r="Q113" t="str">
            <v>0</v>
          </cell>
          <cell r="R113">
            <v>0</v>
          </cell>
          <cell r="S113">
            <v>0</v>
          </cell>
          <cell r="T113">
            <v>0</v>
          </cell>
          <cell r="U113" t="str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E113">
            <v>263615.09999999998</v>
          </cell>
          <cell r="AJ113">
            <v>263615.09999999998</v>
          </cell>
          <cell r="AL113">
            <v>263615.09999999998</v>
          </cell>
          <cell r="AM113" t="str">
            <v>0</v>
          </cell>
          <cell r="AN113" t="str">
            <v>0</v>
          </cell>
          <cell r="AO113" t="str">
            <v>0</v>
          </cell>
          <cell r="AP113" t="str">
            <v>0</v>
          </cell>
          <cell r="AQ113" t="str">
            <v>0</v>
          </cell>
          <cell r="AR113" t="str">
            <v>0</v>
          </cell>
          <cell r="AS113" t="str">
            <v>0</v>
          </cell>
          <cell r="AT113" t="str">
            <v>0</v>
          </cell>
          <cell r="AU113" t="str">
            <v>0</v>
          </cell>
          <cell r="AV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0</v>
          </cell>
          <cell r="P114">
            <v>31647</v>
          </cell>
          <cell r="Q114" t="str">
            <v>0</v>
          </cell>
          <cell r="R114">
            <v>0</v>
          </cell>
          <cell r="S114">
            <v>0</v>
          </cell>
          <cell r="T114">
            <v>0</v>
          </cell>
          <cell r="U114" t="str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E114">
            <v>31647</v>
          </cell>
          <cell r="AJ114">
            <v>31647</v>
          </cell>
          <cell r="AL114">
            <v>31647</v>
          </cell>
          <cell r="AM114" t="str">
            <v>0</v>
          </cell>
          <cell r="AN114" t="str">
            <v>0</v>
          </cell>
          <cell r="AO114" t="str">
            <v>0</v>
          </cell>
          <cell r="AP114" t="str">
            <v>0</v>
          </cell>
          <cell r="AQ114" t="str">
            <v>0</v>
          </cell>
          <cell r="AR114" t="str">
            <v>0</v>
          </cell>
          <cell r="AS114" t="str">
            <v>0</v>
          </cell>
          <cell r="AT114" t="str">
            <v>0</v>
          </cell>
          <cell r="AU114" t="str">
            <v>0</v>
          </cell>
          <cell r="AV114" t="str">
            <v>0</v>
          </cell>
        </row>
        <row r="115">
          <cell r="F115" t="str">
            <v>4545</v>
          </cell>
          <cell r="G115">
            <v>15178.228314179689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0</v>
          </cell>
          <cell r="P115">
            <v>0</v>
          </cell>
          <cell r="Q115" t="str">
            <v>0</v>
          </cell>
          <cell r="R115">
            <v>0</v>
          </cell>
          <cell r="S115">
            <v>0</v>
          </cell>
          <cell r="T115">
            <v>0</v>
          </cell>
          <cell r="U115" t="str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E115">
            <v>15178.228314179689</v>
          </cell>
          <cell r="AJ115">
            <v>15178.228314179689</v>
          </cell>
          <cell r="AL115">
            <v>15178.228314179689</v>
          </cell>
          <cell r="AM115" t="str">
            <v>0</v>
          </cell>
          <cell r="AN115" t="str">
            <v>0</v>
          </cell>
          <cell r="AO115" t="str">
            <v>0</v>
          </cell>
          <cell r="AP115" t="str">
            <v>0</v>
          </cell>
          <cell r="AQ115" t="str">
            <v>0</v>
          </cell>
          <cell r="AR115" t="str">
            <v>0</v>
          </cell>
          <cell r="AS115" t="str">
            <v>0</v>
          </cell>
          <cell r="AT115" t="str">
            <v>0</v>
          </cell>
          <cell r="AU115" t="str">
            <v>0</v>
          </cell>
          <cell r="AV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11477.364498445606</v>
          </cell>
          <cell r="M116">
            <v>0</v>
          </cell>
          <cell r="N116">
            <v>0</v>
          </cell>
          <cell r="O116" t="str">
            <v>0</v>
          </cell>
          <cell r="P116">
            <v>0</v>
          </cell>
          <cell r="Q116" t="str">
            <v>0</v>
          </cell>
          <cell r="R116">
            <v>0</v>
          </cell>
          <cell r="S116">
            <v>0</v>
          </cell>
          <cell r="T116">
            <v>0</v>
          </cell>
          <cell r="U116" t="str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E116">
            <v>11477.364498445606</v>
          </cell>
          <cell r="AJ116">
            <v>11477.364498445606</v>
          </cell>
          <cell r="AL116">
            <v>11477.364498445606</v>
          </cell>
          <cell r="AM116" t="str">
            <v>0</v>
          </cell>
          <cell r="AN116" t="str">
            <v>0</v>
          </cell>
          <cell r="AO116" t="str">
            <v>0</v>
          </cell>
          <cell r="AP116" t="str">
            <v>0</v>
          </cell>
          <cell r="AQ116" t="str">
            <v>0</v>
          </cell>
          <cell r="AR116" t="str">
            <v>0</v>
          </cell>
          <cell r="AS116" t="str">
            <v>0</v>
          </cell>
          <cell r="AT116" t="str">
            <v>0</v>
          </cell>
          <cell r="AU116" t="str">
            <v>0</v>
          </cell>
          <cell r="AV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22392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>0</v>
          </cell>
          <cell r="P117">
            <v>191221</v>
          </cell>
          <cell r="Q117" t="str">
            <v>0</v>
          </cell>
          <cell r="R117">
            <v>0</v>
          </cell>
          <cell r="S117">
            <v>0</v>
          </cell>
          <cell r="T117">
            <v>0</v>
          </cell>
          <cell r="U117" t="str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E117">
            <v>213613</v>
          </cell>
          <cell r="AJ117">
            <v>213613</v>
          </cell>
          <cell r="AL117">
            <v>213613</v>
          </cell>
          <cell r="AM117" t="str">
            <v>0</v>
          </cell>
          <cell r="AN117" t="str">
            <v>0</v>
          </cell>
          <cell r="AO117" t="str">
            <v>0</v>
          </cell>
          <cell r="AP117" t="str">
            <v>0</v>
          </cell>
          <cell r="AQ117" t="str">
            <v>0</v>
          </cell>
          <cell r="AR117" t="str">
            <v>0</v>
          </cell>
          <cell r="AS117" t="str">
            <v>0</v>
          </cell>
          <cell r="AT117" t="str">
            <v>0</v>
          </cell>
          <cell r="AU117" t="str">
            <v>0</v>
          </cell>
          <cell r="AV117" t="str">
            <v>0</v>
          </cell>
        </row>
        <row r="118">
          <cell r="F118" t="str">
            <v>Other Income</v>
          </cell>
          <cell r="G118">
            <v>190812.20521363322</v>
          </cell>
          <cell r="H118">
            <v>240009.56724114707</v>
          </cell>
          <cell r="I118">
            <v>25401.599999999999</v>
          </cell>
          <cell r="J118">
            <v>69342</v>
          </cell>
          <cell r="K118">
            <v>106921</v>
          </cell>
          <cell r="L118">
            <v>43011.848044613413</v>
          </cell>
          <cell r="M118">
            <v>263443.00948546472</v>
          </cell>
          <cell r="N118">
            <v>75551.8</v>
          </cell>
          <cell r="O118">
            <v>0</v>
          </cell>
          <cell r="P118">
            <v>1216129</v>
          </cell>
          <cell r="Q118">
            <v>0</v>
          </cell>
          <cell r="R118">
            <v>-271569.56599999999</v>
          </cell>
          <cell r="S118">
            <v>0</v>
          </cell>
          <cell r="T118">
            <v>79856.392060480794</v>
          </cell>
          <cell r="U118">
            <v>0</v>
          </cell>
          <cell r="V118">
            <v>126070</v>
          </cell>
          <cell r="W118">
            <v>54741</v>
          </cell>
          <cell r="X118">
            <v>460700</v>
          </cell>
          <cell r="Y118">
            <v>708463</v>
          </cell>
          <cell r="Z118">
            <v>-8842.5689999999995</v>
          </cell>
          <cell r="AA118">
            <v>0</v>
          </cell>
          <cell r="AB118">
            <v>0</v>
          </cell>
          <cell r="AC118">
            <v>0</v>
          </cell>
          <cell r="AE118">
            <v>3325299.2870453396</v>
          </cell>
          <cell r="AJ118">
            <v>2210877.2870453391</v>
          </cell>
          <cell r="AL118">
            <v>3380040.2870453391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Q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</row>
        <row r="119">
          <cell r="F119" t="str">
            <v>4600</v>
          </cell>
          <cell r="G119">
            <v>5952.1939999999986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2465.2651043661508</v>
          </cell>
          <cell r="M119">
            <v>0</v>
          </cell>
          <cell r="N119">
            <v>0</v>
          </cell>
          <cell r="O119" t="str">
            <v>0</v>
          </cell>
          <cell r="P119">
            <v>0</v>
          </cell>
          <cell r="Q119" t="str">
            <v>0</v>
          </cell>
          <cell r="R119">
            <v>0</v>
          </cell>
          <cell r="S119">
            <v>0</v>
          </cell>
          <cell r="T119">
            <v>0</v>
          </cell>
          <cell r="U119" t="str">
            <v>0</v>
          </cell>
          <cell r="V119">
            <v>0</v>
          </cell>
          <cell r="W119">
            <v>15857</v>
          </cell>
          <cell r="X119">
            <v>221200</v>
          </cell>
          <cell r="Y119">
            <v>0</v>
          </cell>
          <cell r="Z119">
            <v>5356.8909999999996</v>
          </cell>
          <cell r="AE119">
            <v>234974.35010436614</v>
          </cell>
          <cell r="AJ119">
            <v>29631.350104366138</v>
          </cell>
          <cell r="AL119">
            <v>250831.35010436614</v>
          </cell>
          <cell r="AM119" t="str">
            <v>0</v>
          </cell>
          <cell r="AN119" t="str">
            <v>0</v>
          </cell>
          <cell r="AO119" t="str">
            <v>0</v>
          </cell>
          <cell r="AP119" t="str">
            <v>0</v>
          </cell>
          <cell r="AQ119" t="str">
            <v>0</v>
          </cell>
          <cell r="AR119" t="str">
            <v>0</v>
          </cell>
          <cell r="AS119" t="str">
            <v>0</v>
          </cell>
          <cell r="AT119" t="str">
            <v>0</v>
          </cell>
          <cell r="AU119" t="str">
            <v>0</v>
          </cell>
          <cell r="AV119" t="str">
            <v>0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0</v>
          </cell>
          <cell r="P120">
            <v>0</v>
          </cell>
          <cell r="Q120" t="str">
            <v>0</v>
          </cell>
          <cell r="R120">
            <v>0</v>
          </cell>
          <cell r="S120">
            <v>0</v>
          </cell>
          <cell r="T120">
            <v>0</v>
          </cell>
          <cell r="U120" t="str">
            <v>0</v>
          </cell>
          <cell r="V120">
            <v>0</v>
          </cell>
          <cell r="W120">
            <v>29509</v>
          </cell>
          <cell r="X120">
            <v>40600</v>
          </cell>
          <cell r="Y120">
            <v>651373</v>
          </cell>
          <cell r="Z120">
            <v>0</v>
          </cell>
          <cell r="AE120">
            <v>691973</v>
          </cell>
          <cell r="AJ120">
            <v>29509</v>
          </cell>
          <cell r="AL120">
            <v>721482</v>
          </cell>
          <cell r="AM120" t="str">
            <v>0</v>
          </cell>
          <cell r="AN120" t="str">
            <v>0</v>
          </cell>
          <cell r="AO120" t="str">
            <v>0</v>
          </cell>
          <cell r="AP120" t="str">
            <v>0</v>
          </cell>
          <cell r="AQ120" t="str">
            <v>0</v>
          </cell>
          <cell r="AR120" t="str">
            <v>0</v>
          </cell>
          <cell r="AS120" t="str">
            <v>0</v>
          </cell>
          <cell r="AT120" t="str">
            <v>0</v>
          </cell>
          <cell r="AU120" t="str">
            <v>0</v>
          </cell>
          <cell r="AV120" t="str">
            <v>0</v>
          </cell>
        </row>
        <row r="121">
          <cell r="F121" t="str">
            <v>4610</v>
          </cell>
          <cell r="G121">
            <v>64181.254000000001</v>
          </cell>
          <cell r="H121">
            <v>36597.665500000003</v>
          </cell>
          <cell r="I121">
            <v>0</v>
          </cell>
          <cell r="J121">
            <v>0</v>
          </cell>
          <cell r="K121">
            <v>105809</v>
          </cell>
          <cell r="L121">
            <v>21692.227132794334</v>
          </cell>
          <cell r="M121">
            <v>0</v>
          </cell>
          <cell r="N121">
            <v>0</v>
          </cell>
          <cell r="O121" t="str">
            <v>0</v>
          </cell>
          <cell r="P121">
            <v>0</v>
          </cell>
          <cell r="Q121" t="str">
            <v>0</v>
          </cell>
          <cell r="R121">
            <v>0</v>
          </cell>
          <cell r="S121">
            <v>0</v>
          </cell>
          <cell r="T121">
            <v>0</v>
          </cell>
          <cell r="U121" t="str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E121">
            <v>228280.14663279435</v>
          </cell>
          <cell r="AJ121">
            <v>228280.14663279435</v>
          </cell>
          <cell r="AL121">
            <v>228280.14663279435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Q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</row>
        <row r="122">
          <cell r="F122" t="str">
            <v>4615</v>
          </cell>
          <cell r="G122">
            <v>54253.676326365079</v>
          </cell>
          <cell r="H122">
            <v>95668.822914991193</v>
          </cell>
          <cell r="I122">
            <v>6550.7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0</v>
          </cell>
          <cell r="P122">
            <v>0</v>
          </cell>
          <cell r="Q122" t="str">
            <v>0</v>
          </cell>
          <cell r="R122">
            <v>0</v>
          </cell>
          <cell r="S122">
            <v>0</v>
          </cell>
          <cell r="T122">
            <v>0</v>
          </cell>
          <cell r="U122" t="str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-5680.58</v>
          </cell>
          <cell r="AE122">
            <v>150792.6192413563</v>
          </cell>
          <cell r="AJ122">
            <v>150792.6192413563</v>
          </cell>
          <cell r="AL122">
            <v>150792.6192413563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Q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</row>
        <row r="123">
          <cell r="F123" t="str">
            <v>4620</v>
          </cell>
          <cell r="G123">
            <v>0</v>
          </cell>
          <cell r="H123">
            <v>21674</v>
          </cell>
          <cell r="I123">
            <v>1920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0</v>
          </cell>
          <cell r="P123">
            <v>0</v>
          </cell>
          <cell r="Q123" t="str">
            <v>0</v>
          </cell>
          <cell r="R123">
            <v>0</v>
          </cell>
          <cell r="S123">
            <v>0</v>
          </cell>
          <cell r="T123">
            <v>0</v>
          </cell>
          <cell r="U123" t="str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E123">
            <v>23594</v>
          </cell>
          <cell r="AJ123">
            <v>23594</v>
          </cell>
          <cell r="AL123">
            <v>23594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Q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0</v>
          </cell>
          <cell r="P124">
            <v>129650</v>
          </cell>
          <cell r="Q124" t="str">
            <v>0</v>
          </cell>
          <cell r="R124">
            <v>0</v>
          </cell>
          <cell r="S124">
            <v>0</v>
          </cell>
          <cell r="T124">
            <v>0</v>
          </cell>
          <cell r="U124" t="str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E124">
            <v>129650</v>
          </cell>
          <cell r="AJ124">
            <v>129650</v>
          </cell>
          <cell r="AL124">
            <v>129650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Q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0</v>
          </cell>
          <cell r="P125">
            <v>122839</v>
          </cell>
          <cell r="Q125" t="str">
            <v>0</v>
          </cell>
          <cell r="R125">
            <v>0</v>
          </cell>
          <cell r="S125">
            <v>0</v>
          </cell>
          <cell r="T125">
            <v>0</v>
          </cell>
          <cell r="U125" t="str">
            <v>0</v>
          </cell>
          <cell r="V125">
            <v>0</v>
          </cell>
          <cell r="W125">
            <v>7144</v>
          </cell>
          <cell r="X125">
            <v>0</v>
          </cell>
          <cell r="Y125">
            <v>0</v>
          </cell>
          <cell r="Z125">
            <v>0</v>
          </cell>
          <cell r="AE125">
            <v>122839</v>
          </cell>
          <cell r="AJ125">
            <v>129983</v>
          </cell>
          <cell r="AL125">
            <v>129983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Q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417</v>
          </cell>
          <cell r="L126">
            <v>0</v>
          </cell>
          <cell r="M126">
            <v>0</v>
          </cell>
          <cell r="N126">
            <v>0</v>
          </cell>
          <cell r="O126" t="str">
            <v>0</v>
          </cell>
          <cell r="P126">
            <v>0</v>
          </cell>
          <cell r="Q126" t="str">
            <v>0</v>
          </cell>
          <cell r="R126">
            <v>0</v>
          </cell>
          <cell r="S126">
            <v>0</v>
          </cell>
          <cell r="T126">
            <v>1551.7545850368001</v>
          </cell>
          <cell r="U126" t="str">
            <v>0</v>
          </cell>
          <cell r="V126">
            <v>111070</v>
          </cell>
          <cell r="W126">
            <v>2231</v>
          </cell>
          <cell r="X126">
            <v>0</v>
          </cell>
          <cell r="Y126">
            <v>0</v>
          </cell>
          <cell r="Z126">
            <v>0</v>
          </cell>
          <cell r="AE126">
            <v>113038.7545850368</v>
          </cell>
          <cell r="AJ126">
            <v>115269.7545850368</v>
          </cell>
          <cell r="AL126">
            <v>115269.7545850368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Q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10475.512219159631</v>
          </cell>
          <cell r="M127">
            <v>232740.11302564151</v>
          </cell>
          <cell r="N127">
            <v>0</v>
          </cell>
          <cell r="O127" t="str">
            <v>0</v>
          </cell>
          <cell r="P127">
            <v>0</v>
          </cell>
          <cell r="Q127" t="str">
            <v>0</v>
          </cell>
          <cell r="R127">
            <v>0</v>
          </cell>
          <cell r="S127">
            <v>0</v>
          </cell>
          <cell r="T127" t="str">
            <v>0</v>
          </cell>
          <cell r="U127" t="str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E127">
            <v>243215.62524480114</v>
          </cell>
          <cell r="AJ127">
            <v>243215.62524480114</v>
          </cell>
          <cell r="AL127">
            <v>243215.62524480114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Q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0</v>
          </cell>
          <cell r="P128">
            <v>0</v>
          </cell>
          <cell r="Q128" t="str">
            <v>0</v>
          </cell>
          <cell r="R128">
            <v>0</v>
          </cell>
          <cell r="S128">
            <v>0</v>
          </cell>
          <cell r="T128" t="str">
            <v>0</v>
          </cell>
          <cell r="U128" t="str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E128">
            <v>0</v>
          </cell>
          <cell r="AJ128">
            <v>0</v>
          </cell>
          <cell r="AL128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Q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0</v>
          </cell>
          <cell r="P129">
            <v>0</v>
          </cell>
          <cell r="Q129" t="str">
            <v>0</v>
          </cell>
          <cell r="R129">
            <v>0</v>
          </cell>
          <cell r="S129">
            <v>0</v>
          </cell>
          <cell r="T129">
            <v>40036.106433000001</v>
          </cell>
          <cell r="U129" t="str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E129">
            <v>40036.106433000001</v>
          </cell>
          <cell r="AJ129">
            <v>40036.106433000001</v>
          </cell>
          <cell r="AL129">
            <v>40036.106433000001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Q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</row>
        <row r="130">
          <cell r="F130" t="str">
            <v>4655</v>
          </cell>
          <cell r="G130">
            <v>0</v>
          </cell>
          <cell r="H130">
            <v>872.88993800000003</v>
          </cell>
          <cell r="I130">
            <v>1200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0</v>
          </cell>
          <cell r="P130">
            <v>0</v>
          </cell>
          <cell r="Q130" t="str">
            <v>0</v>
          </cell>
          <cell r="R130">
            <v>0</v>
          </cell>
          <cell r="S130">
            <v>0</v>
          </cell>
          <cell r="T130">
            <v>2024.006028644</v>
          </cell>
          <cell r="U130" t="str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E130">
            <v>4096.8959666440005</v>
          </cell>
          <cell r="AJ130">
            <v>4096.8959666440005</v>
          </cell>
          <cell r="AL130">
            <v>4096.8959666440005</v>
          </cell>
          <cell r="AM130" t="str">
            <v>0</v>
          </cell>
          <cell r="AN130" t="str">
            <v>0</v>
          </cell>
          <cell r="AO130" t="str">
            <v>0</v>
          </cell>
          <cell r="AP130" t="str">
            <v>0</v>
          </cell>
          <cell r="AQ130" t="str">
            <v>0</v>
          </cell>
          <cell r="AR130" t="str">
            <v>0</v>
          </cell>
          <cell r="AS130" t="str">
            <v>0</v>
          </cell>
          <cell r="AT130" t="str">
            <v>0</v>
          </cell>
          <cell r="AU130" t="str">
            <v>0</v>
          </cell>
          <cell r="AV130" t="str">
            <v>0</v>
          </cell>
        </row>
        <row r="131">
          <cell r="F131" t="str">
            <v>4660</v>
          </cell>
          <cell r="G131">
            <v>0</v>
          </cell>
          <cell r="H131">
            <v>50959.6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0</v>
          </cell>
          <cell r="P131">
            <v>0</v>
          </cell>
          <cell r="Q131" t="str">
            <v>0</v>
          </cell>
          <cell r="R131">
            <v>0</v>
          </cell>
          <cell r="S131">
            <v>0</v>
          </cell>
          <cell r="T131" t="str">
            <v>0</v>
          </cell>
          <cell r="U131" t="str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E131">
            <v>50959.6</v>
          </cell>
          <cell r="AJ131">
            <v>50959.6</v>
          </cell>
          <cell r="AL131">
            <v>50959.6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Q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</row>
        <row r="132">
          <cell r="F132" t="str">
            <v>4665</v>
          </cell>
          <cell r="G132">
            <v>1340</v>
          </cell>
          <cell r="H132">
            <v>393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54138.8</v>
          </cell>
          <cell r="O132" t="str">
            <v>0</v>
          </cell>
          <cell r="P132">
            <v>837438</v>
          </cell>
          <cell r="Q132" t="str">
            <v>0</v>
          </cell>
          <cell r="R132">
            <v>1032.7690000000032</v>
          </cell>
          <cell r="S132">
            <v>0</v>
          </cell>
          <cell r="T132">
            <v>9179.618172800001</v>
          </cell>
          <cell r="U132" t="str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-8518.8799999999992</v>
          </cell>
          <cell r="AE132">
            <v>895003.30717280007</v>
          </cell>
          <cell r="AJ132">
            <v>895003.30717280007</v>
          </cell>
          <cell r="AL132">
            <v>895003.30717280007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Q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>0</v>
          </cell>
          <cell r="P133">
            <v>0</v>
          </cell>
          <cell r="Q133" t="str">
            <v>0</v>
          </cell>
          <cell r="R133">
            <v>0</v>
          </cell>
          <cell r="S133">
            <v>0</v>
          </cell>
          <cell r="T133" t="str">
            <v>0</v>
          </cell>
          <cell r="U133" t="str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E133">
            <v>0</v>
          </cell>
          <cell r="AJ133">
            <v>0</v>
          </cell>
          <cell r="AL133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Q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</row>
        <row r="134">
          <cell r="F134" t="str">
            <v>4675</v>
          </cell>
          <cell r="G134">
            <v>65085.080887268137</v>
          </cell>
          <cell r="H134">
            <v>33843.588888155886</v>
          </cell>
          <cell r="I134">
            <v>15730.9</v>
          </cell>
          <cell r="J134">
            <v>69342</v>
          </cell>
          <cell r="K134">
            <v>695</v>
          </cell>
          <cell r="L134">
            <v>8378.843588293299</v>
          </cell>
          <cell r="M134">
            <v>30702.896459823227</v>
          </cell>
          <cell r="N134">
            <v>21413</v>
          </cell>
          <cell r="O134" t="str">
            <v>0</v>
          </cell>
          <cell r="P134">
            <v>126202</v>
          </cell>
          <cell r="Q134" t="str">
            <v>0</v>
          </cell>
          <cell r="R134">
            <v>-272602.33500000002</v>
          </cell>
          <cell r="S134">
            <v>0</v>
          </cell>
          <cell r="T134">
            <v>27064.906840999996</v>
          </cell>
          <cell r="U134" t="str">
            <v>0</v>
          </cell>
          <cell r="V134">
            <v>15000</v>
          </cell>
          <cell r="W134">
            <v>0</v>
          </cell>
          <cell r="X134">
            <v>198900</v>
          </cell>
          <cell r="Y134">
            <v>57090</v>
          </cell>
          <cell r="Z134">
            <v>0</v>
          </cell>
          <cell r="AE134">
            <v>396845.8816645405</v>
          </cell>
          <cell r="AJ134">
            <v>140855.8816645405</v>
          </cell>
          <cell r="AL134">
            <v>396845.8816645405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Q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</row>
        <row r="135">
          <cell r="F135" t="str">
            <v>Other Operating Income</v>
          </cell>
          <cell r="G135">
            <v>3150979.9596212748</v>
          </cell>
          <cell r="H135">
            <v>473105.7514309141</v>
          </cell>
          <cell r="I135">
            <v>26989.55</v>
          </cell>
          <cell r="J135">
            <v>521680</v>
          </cell>
          <cell r="K135">
            <v>108483.5</v>
          </cell>
          <cell r="L135">
            <v>434875.39620735392</v>
          </cell>
          <cell r="M135">
            <v>1391870.7630026054</v>
          </cell>
          <cell r="N135">
            <v>286262.3</v>
          </cell>
          <cell r="O135">
            <v>0</v>
          </cell>
          <cell r="P135">
            <v>1438997</v>
          </cell>
          <cell r="Q135">
            <v>0</v>
          </cell>
          <cell r="R135">
            <v>-271569.56599999999</v>
          </cell>
          <cell r="S135">
            <v>0</v>
          </cell>
          <cell r="T135">
            <v>410495.80278654478</v>
          </cell>
          <cell r="U135">
            <v>0</v>
          </cell>
          <cell r="V135">
            <v>127875</v>
          </cell>
          <cell r="W135">
            <v>96010</v>
          </cell>
          <cell r="X135">
            <v>460700</v>
          </cell>
          <cell r="Y135">
            <v>708463</v>
          </cell>
          <cell r="Z135">
            <v>-1518.5689999999995</v>
          </cell>
          <cell r="AA135">
            <v>0</v>
          </cell>
          <cell r="AB135">
            <v>0</v>
          </cell>
          <cell r="AC135">
            <v>0</v>
          </cell>
          <cell r="AE135">
            <v>9267689.8880486935</v>
          </cell>
          <cell r="AJ135">
            <v>8194536.8880486935</v>
          </cell>
          <cell r="AL135">
            <v>9363699.8880486935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Q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</row>
        <row r="136">
          <cell r="AL136">
            <v>0</v>
          </cell>
        </row>
        <row r="137">
          <cell r="AL137">
            <v>0</v>
          </cell>
        </row>
        <row r="138">
          <cell r="F138" t="str">
            <v>5000</v>
          </cell>
          <cell r="G138">
            <v>-737483.62297546235</v>
          </cell>
          <cell r="H138">
            <v>-1758706.341068625</v>
          </cell>
          <cell r="I138">
            <v>-64123.214326315778</v>
          </cell>
          <cell r="J138">
            <v>-516234</v>
          </cell>
          <cell r="K138">
            <v>-57448</v>
          </cell>
          <cell r="L138">
            <v>-235390.03685745414</v>
          </cell>
          <cell r="M138">
            <v>-502944.73260512366</v>
          </cell>
          <cell r="N138">
            <v>-155448.29999999999</v>
          </cell>
          <cell r="O138" t="str">
            <v>0</v>
          </cell>
          <cell r="P138">
            <v>-251395</v>
          </cell>
          <cell r="Q138" t="str">
            <v>0</v>
          </cell>
          <cell r="R138">
            <v>0</v>
          </cell>
          <cell r="S138">
            <v>0</v>
          </cell>
          <cell r="T138">
            <v>-361267.34311784117</v>
          </cell>
          <cell r="U138" t="str">
            <v>0</v>
          </cell>
          <cell r="V138">
            <v>-58496</v>
          </cell>
          <cell r="W138">
            <v>-106613</v>
          </cell>
          <cell r="X138">
            <v>-142300</v>
          </cell>
          <cell r="Y138">
            <v>-131457</v>
          </cell>
          <cell r="Z138">
            <v>-10579.68</v>
          </cell>
          <cell r="AE138">
            <v>-4983273.2709508222</v>
          </cell>
          <cell r="AJ138">
            <v>-4816129.2709508222</v>
          </cell>
          <cell r="AL138">
            <v>-5089886.2709508222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Q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</row>
        <row r="139">
          <cell r="F139" t="str">
            <v>5005</v>
          </cell>
          <cell r="G139">
            <v>-27229.488429222223</v>
          </cell>
          <cell r="H139">
            <v>0</v>
          </cell>
          <cell r="I139">
            <v>0</v>
          </cell>
          <cell r="J139">
            <v>0</v>
          </cell>
          <cell r="K139">
            <v>-1007</v>
          </cell>
          <cell r="L139">
            <v>-1745.1088481749389</v>
          </cell>
          <cell r="M139">
            <v>0</v>
          </cell>
          <cell r="N139">
            <v>0</v>
          </cell>
          <cell r="O139" t="str">
            <v>0</v>
          </cell>
          <cell r="P139">
            <v>0</v>
          </cell>
          <cell r="Q139" t="str">
            <v>0</v>
          </cell>
          <cell r="R139">
            <v>0</v>
          </cell>
          <cell r="S139">
            <v>0</v>
          </cell>
          <cell r="T139">
            <v>0</v>
          </cell>
          <cell r="U139" t="str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E139">
            <v>-29981.597277397163</v>
          </cell>
          <cell r="AJ139">
            <v>-29981.597277397163</v>
          </cell>
          <cell r="AL139">
            <v>-29981.597277397163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Q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</row>
        <row r="140">
          <cell r="F140" t="str">
            <v>Other Expenditure</v>
          </cell>
          <cell r="G140">
            <v>-3729994.5657094945</v>
          </cell>
          <cell r="H140">
            <v>1640603.0323998695</v>
          </cell>
          <cell r="I140">
            <v>26548.083232156281</v>
          </cell>
          <cell r="J140">
            <v>-487337.60133333335</v>
          </cell>
          <cell r="K140">
            <v>-27243</v>
          </cell>
          <cell r="L140">
            <v>-219033.61192394915</v>
          </cell>
          <cell r="M140">
            <v>-987414.85649015196</v>
          </cell>
          <cell r="N140">
            <v>-181549.15000000002</v>
          </cell>
          <cell r="O140">
            <v>0</v>
          </cell>
          <cell r="P140">
            <v>-196456</v>
          </cell>
          <cell r="Q140">
            <v>0</v>
          </cell>
          <cell r="R140">
            <v>-2074.3559999999998</v>
          </cell>
          <cell r="S140">
            <v>0</v>
          </cell>
          <cell r="T140">
            <v>-156260.35439519209</v>
          </cell>
          <cell r="U140">
            <v>0</v>
          </cell>
          <cell r="V140">
            <v>-45938</v>
          </cell>
          <cell r="W140">
            <v>-87754</v>
          </cell>
          <cell r="X140">
            <v>-132900</v>
          </cell>
          <cell r="Y140">
            <v>-240785</v>
          </cell>
          <cell r="Z140">
            <v>-8044.5820000000003</v>
          </cell>
          <cell r="AA140">
            <v>0</v>
          </cell>
          <cell r="AB140">
            <v>0</v>
          </cell>
          <cell r="AC140">
            <v>0</v>
          </cell>
          <cell r="AE140">
            <v>-4747879.962220096</v>
          </cell>
          <cell r="AJ140">
            <v>-4461948.962220096</v>
          </cell>
          <cell r="AL140">
            <v>-4835633.962220096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Q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</row>
        <row r="141">
          <cell r="F141" t="str">
            <v>5020</v>
          </cell>
          <cell r="G141">
            <v>-233125.32046264119</v>
          </cell>
          <cell r="H141">
            <v>-40859.962568926669</v>
          </cell>
          <cell r="I141">
            <v>8174.2079999999996</v>
          </cell>
          <cell r="J141">
            <v>-60793</v>
          </cell>
          <cell r="K141">
            <v>-1385</v>
          </cell>
          <cell r="L141">
            <v>-10855.452997821174</v>
          </cell>
          <cell r="M141">
            <v>-16698.013496919728</v>
          </cell>
          <cell r="N141">
            <v>-1813.6</v>
          </cell>
          <cell r="O141" t="str">
            <v>0</v>
          </cell>
          <cell r="P141">
            <v>0</v>
          </cell>
          <cell r="Q141" t="str">
            <v>0</v>
          </cell>
          <cell r="R141">
            <v>0</v>
          </cell>
          <cell r="S141">
            <v>0</v>
          </cell>
          <cell r="T141">
            <v>-8104.0811152650522</v>
          </cell>
          <cell r="U141" t="str">
            <v>0</v>
          </cell>
          <cell r="V141">
            <v>-1345</v>
          </cell>
          <cell r="W141">
            <v>-9624</v>
          </cell>
          <cell r="X141">
            <v>-2300</v>
          </cell>
          <cell r="Y141">
            <v>-16976</v>
          </cell>
          <cell r="Z141">
            <v>0</v>
          </cell>
          <cell r="AE141">
            <v>-386081.22264157375</v>
          </cell>
          <cell r="AJ141">
            <v>-376429.22264157375</v>
          </cell>
          <cell r="AL141">
            <v>-395705.22264157375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Q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</row>
        <row r="142">
          <cell r="F142" t="str">
            <v>5025</v>
          </cell>
          <cell r="G142">
            <v>-2079.9999599999996</v>
          </cell>
          <cell r="H142">
            <v>-1763.1307849333334</v>
          </cell>
          <cell r="I142">
            <v>0</v>
          </cell>
          <cell r="J142">
            <v>-220</v>
          </cell>
          <cell r="K142">
            <v>-996</v>
          </cell>
          <cell r="L142">
            <v>-1584</v>
          </cell>
          <cell r="M142">
            <v>-2732.3996666666671</v>
          </cell>
          <cell r="N142">
            <v>-26564</v>
          </cell>
          <cell r="O142" t="str">
            <v>0</v>
          </cell>
          <cell r="P142">
            <v>0</v>
          </cell>
          <cell r="Q142" t="str">
            <v>0</v>
          </cell>
          <cell r="R142">
            <v>0</v>
          </cell>
          <cell r="S142">
            <v>0</v>
          </cell>
          <cell r="T142">
            <v>-6790.2242246665955</v>
          </cell>
          <cell r="U142" t="str">
            <v>0</v>
          </cell>
          <cell r="V142">
            <v>-682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E142">
            <v>-43411.754636266603</v>
          </cell>
          <cell r="AJ142">
            <v>-43411.754636266603</v>
          </cell>
          <cell r="AL142">
            <v>-43411.754636266603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Q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</row>
        <row r="143">
          <cell r="F143" t="str">
            <v>5030</v>
          </cell>
          <cell r="G143">
            <v>-14490.137585196708</v>
          </cell>
          <cell r="H143">
            <v>-41864.62406712013</v>
          </cell>
          <cell r="I143">
            <v>-1655.6520000000003</v>
          </cell>
          <cell r="J143">
            <v>-9405</v>
          </cell>
          <cell r="K143">
            <v>-639</v>
          </cell>
          <cell r="L143">
            <v>-2316</v>
          </cell>
          <cell r="M143">
            <v>-18330.937442172046</v>
          </cell>
          <cell r="N143">
            <v>-6791.8</v>
          </cell>
          <cell r="O143" t="str">
            <v>0</v>
          </cell>
          <cell r="P143">
            <v>0</v>
          </cell>
          <cell r="Q143" t="str">
            <v>0</v>
          </cell>
          <cell r="R143">
            <v>0</v>
          </cell>
          <cell r="S143">
            <v>0</v>
          </cell>
          <cell r="T143">
            <v>-19082.609104572981</v>
          </cell>
          <cell r="U143" t="str">
            <v>0</v>
          </cell>
          <cell r="V143">
            <v>-1155</v>
          </cell>
          <cell r="W143">
            <v>-4160</v>
          </cell>
          <cell r="X143">
            <v>-6200</v>
          </cell>
          <cell r="Y143">
            <v>-10573</v>
          </cell>
          <cell r="Z143">
            <v>0</v>
          </cell>
          <cell r="AE143">
            <v>-132503.76019906189</v>
          </cell>
          <cell r="AJ143">
            <v>-119890.76019906189</v>
          </cell>
          <cell r="AL143">
            <v>-136663.76019906189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Q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</row>
        <row r="144">
          <cell r="F144" t="str">
            <v>5035</v>
          </cell>
          <cell r="G144">
            <v>-70884.627567111398</v>
          </cell>
          <cell r="H144">
            <v>-41444.570394169736</v>
          </cell>
          <cell r="I144">
            <v>-804</v>
          </cell>
          <cell r="J144">
            <v>-23819</v>
          </cell>
          <cell r="K144">
            <v>-3403</v>
          </cell>
          <cell r="L144">
            <v>-13500</v>
          </cell>
          <cell r="M144">
            <v>-207795.9835771973</v>
          </cell>
          <cell r="N144">
            <v>398.9</v>
          </cell>
          <cell r="O144" t="str">
            <v>0</v>
          </cell>
          <cell r="P144">
            <v>0</v>
          </cell>
          <cell r="Q144" t="str">
            <v>0</v>
          </cell>
          <cell r="R144">
            <v>0</v>
          </cell>
          <cell r="S144">
            <v>0</v>
          </cell>
          <cell r="T144">
            <v>-9821.631755133385</v>
          </cell>
          <cell r="U144" t="str">
            <v>0</v>
          </cell>
          <cell r="V144">
            <v>-3767</v>
          </cell>
          <cell r="W144">
            <v>-6467</v>
          </cell>
          <cell r="X144">
            <v>-17100</v>
          </cell>
          <cell r="Y144">
            <v>-24032</v>
          </cell>
          <cell r="Z144">
            <v>-3800</v>
          </cell>
          <cell r="AE144">
            <v>-419772.91329361184</v>
          </cell>
          <cell r="AJ144">
            <v>-385107.91329361184</v>
          </cell>
          <cell r="AL144">
            <v>-426239.91329361184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Q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</row>
        <row r="145">
          <cell r="F145" t="str">
            <v>5040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-1139</v>
          </cell>
          <cell r="M145">
            <v>0</v>
          </cell>
          <cell r="N145">
            <v>-2748</v>
          </cell>
          <cell r="O145" t="str">
            <v>0</v>
          </cell>
          <cell r="P145">
            <v>0</v>
          </cell>
          <cell r="Q145" t="str">
            <v>0</v>
          </cell>
          <cell r="R145">
            <v>0</v>
          </cell>
          <cell r="S145">
            <v>0</v>
          </cell>
          <cell r="T145">
            <v>0</v>
          </cell>
          <cell r="U145" t="str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E145">
            <v>-3887</v>
          </cell>
          <cell r="AJ145">
            <v>-3887</v>
          </cell>
          <cell r="AL145">
            <v>-3887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Q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</row>
        <row r="146">
          <cell r="F146" t="str">
            <v>5045</v>
          </cell>
          <cell r="G146">
            <v>-69.570080000000019</v>
          </cell>
          <cell r="H146">
            <v>-765.07891503400003</v>
          </cell>
          <cell r="I146">
            <v>0</v>
          </cell>
          <cell r="J146">
            <v>-213</v>
          </cell>
          <cell r="K146">
            <v>-47</v>
          </cell>
          <cell r="L146">
            <v>-131</v>
          </cell>
          <cell r="M146">
            <v>0</v>
          </cell>
          <cell r="N146">
            <v>-31345.4</v>
          </cell>
          <cell r="O146" t="str">
            <v>0</v>
          </cell>
          <cell r="P146">
            <v>0</v>
          </cell>
          <cell r="Q146" t="str">
            <v>0</v>
          </cell>
          <cell r="R146">
            <v>0</v>
          </cell>
          <cell r="S146">
            <v>0</v>
          </cell>
          <cell r="T146">
            <v>-737.53606570581917</v>
          </cell>
          <cell r="U146" t="str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E146">
            <v>-33308.585060739824</v>
          </cell>
          <cell r="AJ146">
            <v>-33308.585060739824</v>
          </cell>
          <cell r="AL146">
            <v>-33308.585060739824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Q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</row>
        <row r="147">
          <cell r="F147" t="str">
            <v>5050</v>
          </cell>
          <cell r="G147">
            <v>-4712.3057085785058</v>
          </cell>
          <cell r="H147">
            <v>-12857.161914599999</v>
          </cell>
          <cell r="I147">
            <v>-217.9</v>
          </cell>
          <cell r="J147">
            <v>-6398.5</v>
          </cell>
          <cell r="K147">
            <v>-582</v>
          </cell>
          <cell r="L147">
            <v>-797</v>
          </cell>
          <cell r="M147">
            <v>-14523.845890850796</v>
          </cell>
          <cell r="N147">
            <v>-1054</v>
          </cell>
          <cell r="O147" t="str">
            <v>0</v>
          </cell>
          <cell r="P147">
            <v>0</v>
          </cell>
          <cell r="Q147" t="str">
            <v>0</v>
          </cell>
          <cell r="R147">
            <v>0</v>
          </cell>
          <cell r="S147">
            <v>0</v>
          </cell>
          <cell r="T147">
            <v>-4612.0167358601966</v>
          </cell>
          <cell r="U147" t="str">
            <v>0</v>
          </cell>
          <cell r="V147">
            <v>-96</v>
          </cell>
          <cell r="W147">
            <v>-62</v>
          </cell>
          <cell r="X147">
            <v>0</v>
          </cell>
          <cell r="Y147">
            <v>0</v>
          </cell>
          <cell r="Z147">
            <v>0</v>
          </cell>
          <cell r="AE147">
            <v>-45850.730249889501</v>
          </cell>
          <cell r="AJ147">
            <v>-45912.730249889501</v>
          </cell>
          <cell r="AL147">
            <v>-45912.730249889501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Q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</row>
        <row r="148">
          <cell r="F148" t="str">
            <v>5055</v>
          </cell>
          <cell r="G148">
            <v>-45120.590399999994</v>
          </cell>
          <cell r="H148">
            <v>-19237.719217900674</v>
          </cell>
          <cell r="I148">
            <v>-14.3</v>
          </cell>
          <cell r="J148">
            <v>-4097</v>
          </cell>
          <cell r="K148">
            <v>-2146</v>
          </cell>
          <cell r="L148">
            <v>-3133</v>
          </cell>
          <cell r="M148">
            <v>-8512.2211027086396</v>
          </cell>
          <cell r="N148">
            <v>-72220.600000000006</v>
          </cell>
          <cell r="O148" t="str">
            <v>0</v>
          </cell>
          <cell r="P148">
            <v>0</v>
          </cell>
          <cell r="Q148" t="str">
            <v>0</v>
          </cell>
          <cell r="R148">
            <v>0</v>
          </cell>
          <cell r="S148">
            <v>0</v>
          </cell>
          <cell r="T148">
            <v>-12974.873847456518</v>
          </cell>
          <cell r="U148" t="str">
            <v>0</v>
          </cell>
          <cell r="V148">
            <v>-649</v>
          </cell>
          <cell r="W148">
            <v>-551</v>
          </cell>
          <cell r="X148">
            <v>0</v>
          </cell>
          <cell r="Y148">
            <v>0</v>
          </cell>
          <cell r="Z148">
            <v>0</v>
          </cell>
          <cell r="AE148">
            <v>-168105.30456806585</v>
          </cell>
          <cell r="AJ148">
            <v>-168656.30456806585</v>
          </cell>
          <cell r="AL148">
            <v>-168656.30456806585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Q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</row>
        <row r="149">
          <cell r="F149" t="str">
            <v>5060</v>
          </cell>
          <cell r="G149">
            <v>-7285.0427481481611</v>
          </cell>
          <cell r="H149">
            <v>-31834.176386217918</v>
          </cell>
          <cell r="I149">
            <v>-0.6</v>
          </cell>
          <cell r="J149">
            <v>-8840</v>
          </cell>
          <cell r="K149">
            <v>0</v>
          </cell>
          <cell r="L149">
            <v>-3727.645302588458</v>
          </cell>
          <cell r="M149">
            <v>-3944.5990000000002</v>
          </cell>
          <cell r="N149">
            <v>0</v>
          </cell>
          <cell r="O149" t="str">
            <v>0</v>
          </cell>
          <cell r="P149">
            <v>0</v>
          </cell>
          <cell r="Q149" t="str">
            <v>0</v>
          </cell>
          <cell r="R149">
            <v>0</v>
          </cell>
          <cell r="S149">
            <v>0</v>
          </cell>
          <cell r="T149" t="str">
            <v>0</v>
          </cell>
          <cell r="U149" t="str">
            <v>0</v>
          </cell>
          <cell r="V149">
            <v>0</v>
          </cell>
          <cell r="W149">
            <v>-187</v>
          </cell>
          <cell r="X149">
            <v>0</v>
          </cell>
          <cell r="Y149">
            <v>0</v>
          </cell>
          <cell r="Z149">
            <v>0</v>
          </cell>
          <cell r="AE149">
            <v>-55632.063436954537</v>
          </cell>
          <cell r="AJ149">
            <v>-55819.063436954537</v>
          </cell>
          <cell r="AL149">
            <v>-55819.063436954537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Q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</row>
        <row r="150">
          <cell r="F150" t="str">
            <v>5065</v>
          </cell>
          <cell r="G150">
            <v>-82928.731019900792</v>
          </cell>
          <cell r="H150">
            <v>-11193.54405638867</v>
          </cell>
          <cell r="I150">
            <v>-661.19600000000003</v>
          </cell>
          <cell r="J150">
            <v>-62275</v>
          </cell>
          <cell r="K150">
            <v>-7230</v>
          </cell>
          <cell r="L150">
            <v>-3433</v>
          </cell>
          <cell r="M150">
            <v>0</v>
          </cell>
          <cell r="N150">
            <v>0</v>
          </cell>
          <cell r="O150" t="str">
            <v>0</v>
          </cell>
          <cell r="P150">
            <v>0</v>
          </cell>
          <cell r="Q150" t="str">
            <v>0</v>
          </cell>
          <cell r="R150">
            <v>0</v>
          </cell>
          <cell r="S150">
            <v>0</v>
          </cell>
          <cell r="T150">
            <v>-7066.8264015324658</v>
          </cell>
          <cell r="U150" t="str">
            <v>0</v>
          </cell>
          <cell r="V150">
            <v>-394</v>
          </cell>
          <cell r="W150">
            <v>0</v>
          </cell>
          <cell r="X150">
            <v>0</v>
          </cell>
          <cell r="Y150">
            <v>0</v>
          </cell>
          <cell r="Z150">
            <v>-882.41599999999994</v>
          </cell>
          <cell r="AE150">
            <v>-176064.7134778219</v>
          </cell>
          <cell r="AJ150">
            <v>-176064.7134778219</v>
          </cell>
          <cell r="AL150">
            <v>-176064.7134778219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Q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</row>
        <row r="151">
          <cell r="F151" t="str">
            <v>5070</v>
          </cell>
          <cell r="G151">
            <v>-23606.702488650466</v>
          </cell>
          <cell r="H151">
            <v>-7743.83050351366</v>
          </cell>
          <cell r="I151">
            <v>-250.73200000000003</v>
          </cell>
          <cell r="J151">
            <v>-1618</v>
          </cell>
          <cell r="K151">
            <v>-105</v>
          </cell>
          <cell r="L151">
            <v>-1057</v>
          </cell>
          <cell r="M151">
            <v>-747.17470737711312</v>
          </cell>
          <cell r="N151">
            <v>-68391.399999999994</v>
          </cell>
          <cell r="O151" t="str">
            <v>0</v>
          </cell>
          <cell r="P151">
            <v>0</v>
          </cell>
          <cell r="Q151" t="str">
            <v>0</v>
          </cell>
          <cell r="R151">
            <v>0</v>
          </cell>
          <cell r="S151">
            <v>0</v>
          </cell>
          <cell r="T151">
            <v>-14527.248078543758</v>
          </cell>
          <cell r="U151" t="str">
            <v>0</v>
          </cell>
          <cell r="V151">
            <v>-96</v>
          </cell>
          <cell r="W151">
            <v>-180</v>
          </cell>
          <cell r="X151">
            <v>0</v>
          </cell>
          <cell r="Y151">
            <v>0</v>
          </cell>
          <cell r="Z151">
            <v>0</v>
          </cell>
          <cell r="AE151">
            <v>-118143.087778085</v>
          </cell>
          <cell r="AJ151">
            <v>-118323.087778085</v>
          </cell>
          <cell r="AL151">
            <v>-118323.087778085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Q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</row>
        <row r="152">
          <cell r="F152" t="str">
            <v>5075</v>
          </cell>
          <cell r="G152">
            <v>-96855.379156429815</v>
          </cell>
          <cell r="H152">
            <v>-125073.11904764883</v>
          </cell>
          <cell r="I152">
            <v>-18836.412000000004</v>
          </cell>
          <cell r="J152">
            <v>-21464</v>
          </cell>
          <cell r="K152">
            <v>-727</v>
          </cell>
          <cell r="L152">
            <v>-8856</v>
          </cell>
          <cell r="M152">
            <v>-19598.892933504696</v>
          </cell>
          <cell r="N152">
            <v>-14484.6</v>
          </cell>
          <cell r="O152" t="str">
            <v>0</v>
          </cell>
          <cell r="P152">
            <v>0</v>
          </cell>
          <cell r="Q152" t="str">
            <v>0</v>
          </cell>
          <cell r="R152">
            <v>0</v>
          </cell>
          <cell r="S152">
            <v>0</v>
          </cell>
          <cell r="T152">
            <v>-13660.735581239591</v>
          </cell>
          <cell r="U152" t="str">
            <v>0</v>
          </cell>
          <cell r="V152">
            <v>-1645</v>
          </cell>
          <cell r="W152">
            <v>-126</v>
          </cell>
          <cell r="X152">
            <v>0</v>
          </cell>
          <cell r="Y152">
            <v>-25986</v>
          </cell>
          <cell r="Z152">
            <v>0</v>
          </cell>
          <cell r="AE152">
            <v>-347187.13871882291</v>
          </cell>
          <cell r="AJ152">
            <v>-321327.13871882291</v>
          </cell>
          <cell r="AL152">
            <v>-347313.13871882291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Q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</row>
        <row r="153">
          <cell r="F153" t="str">
            <v>5080</v>
          </cell>
          <cell r="G153">
            <v>-18922.444964967501</v>
          </cell>
          <cell r="H153">
            <v>-100157.83263348753</v>
          </cell>
          <cell r="I153">
            <v>-7566.3319999999994</v>
          </cell>
          <cell r="J153">
            <v>-4320</v>
          </cell>
          <cell r="K153">
            <v>-394</v>
          </cell>
          <cell r="L153">
            <v>-10655.161474540595</v>
          </cell>
          <cell r="M153">
            <v>-18183.38691633473</v>
          </cell>
          <cell r="N153">
            <v>-26097</v>
          </cell>
          <cell r="O153" t="str">
            <v>0</v>
          </cell>
          <cell r="P153">
            <v>0</v>
          </cell>
          <cell r="Q153" t="str">
            <v>0</v>
          </cell>
          <cell r="R153">
            <v>0</v>
          </cell>
          <cell r="S153">
            <v>0</v>
          </cell>
          <cell r="T153">
            <v>-10457.206157061151</v>
          </cell>
          <cell r="U153" t="str">
            <v>0</v>
          </cell>
          <cell r="V153">
            <v>-39</v>
          </cell>
          <cell r="W153">
            <v>-565</v>
          </cell>
          <cell r="X153">
            <v>-17500</v>
          </cell>
          <cell r="Y153">
            <v>-7518</v>
          </cell>
          <cell r="Z153">
            <v>0</v>
          </cell>
          <cell r="AE153">
            <v>-221810.36414639151</v>
          </cell>
          <cell r="AJ153">
            <v>-197357.36414639151</v>
          </cell>
          <cell r="AL153">
            <v>-222375.36414639151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Q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</row>
        <row r="154">
          <cell r="F154" t="str">
            <v>5085</v>
          </cell>
          <cell r="G154">
            <v>-33514.823290340297</v>
          </cell>
          <cell r="H154">
            <v>-272936.50015374325</v>
          </cell>
          <cell r="I154">
            <v>-55602</v>
          </cell>
          <cell r="J154">
            <v>-12163</v>
          </cell>
          <cell r="K154">
            <v>0</v>
          </cell>
          <cell r="L154">
            <v>-30975.153021353348</v>
          </cell>
          <cell r="M154">
            <v>0</v>
          </cell>
          <cell r="N154">
            <v>0</v>
          </cell>
          <cell r="O154" t="str">
            <v>0</v>
          </cell>
          <cell r="P154">
            <v>0</v>
          </cell>
          <cell r="Q154" t="str">
            <v>0</v>
          </cell>
          <cell r="R154">
            <v>0</v>
          </cell>
          <cell r="S154">
            <v>0</v>
          </cell>
          <cell r="T154">
            <v>-27760.758265609424</v>
          </cell>
          <cell r="U154" t="str">
            <v>0</v>
          </cell>
          <cell r="V154">
            <v>-8891</v>
          </cell>
          <cell r="W154">
            <v>-11292</v>
          </cell>
          <cell r="X154">
            <v>-20700</v>
          </cell>
          <cell r="Y154">
            <v>0</v>
          </cell>
          <cell r="Z154">
            <v>0</v>
          </cell>
          <cell r="AE154">
            <v>-462543.23473104637</v>
          </cell>
          <cell r="AJ154">
            <v>-453135.23473104637</v>
          </cell>
          <cell r="AL154">
            <v>-473835.23473104637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Q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</row>
        <row r="155">
          <cell r="F155" t="str">
            <v>5090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0</v>
          </cell>
          <cell r="P155">
            <v>0</v>
          </cell>
          <cell r="Q155" t="str">
            <v>0</v>
          </cell>
          <cell r="R155">
            <v>0</v>
          </cell>
          <cell r="S155">
            <v>0</v>
          </cell>
          <cell r="T155" t="str">
            <v>0</v>
          </cell>
          <cell r="U155" t="str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E155">
            <v>0</v>
          </cell>
          <cell r="AJ155">
            <v>0</v>
          </cell>
          <cell r="AL155">
            <v>0</v>
          </cell>
          <cell r="AM155" t="str">
            <v>0</v>
          </cell>
          <cell r="AN155" t="str">
            <v>0</v>
          </cell>
          <cell r="AO155" t="str">
            <v>0</v>
          </cell>
          <cell r="AP155" t="str">
            <v>0</v>
          </cell>
          <cell r="AQ155" t="str">
            <v>0</v>
          </cell>
          <cell r="AR155" t="str">
            <v>0</v>
          </cell>
          <cell r="AS155" t="str">
            <v>0</v>
          </cell>
          <cell r="AT155" t="str">
            <v>0</v>
          </cell>
          <cell r="AU155" t="str">
            <v>0</v>
          </cell>
          <cell r="AV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0</v>
          </cell>
          <cell r="P156">
            <v>0</v>
          </cell>
          <cell r="Q156" t="str">
            <v>0</v>
          </cell>
          <cell r="R156">
            <v>0</v>
          </cell>
          <cell r="S156">
            <v>0</v>
          </cell>
          <cell r="T156" t="str">
            <v>0</v>
          </cell>
          <cell r="U156" t="str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E156">
            <v>0</v>
          </cell>
          <cell r="AJ156">
            <v>0</v>
          </cell>
          <cell r="AL156">
            <v>0</v>
          </cell>
          <cell r="AM156" t="str">
            <v>0</v>
          </cell>
          <cell r="AN156" t="str">
            <v>0</v>
          </cell>
          <cell r="AO156" t="str">
            <v>0</v>
          </cell>
          <cell r="AP156" t="str">
            <v>0</v>
          </cell>
          <cell r="AQ156" t="str">
            <v>0</v>
          </cell>
          <cell r="AR156" t="str">
            <v>0</v>
          </cell>
          <cell r="AS156" t="str">
            <v>0</v>
          </cell>
          <cell r="AT156" t="str">
            <v>0</v>
          </cell>
          <cell r="AU156" t="str">
            <v>0</v>
          </cell>
          <cell r="AV156" t="str">
            <v>0</v>
          </cell>
        </row>
        <row r="157">
          <cell r="F157" t="str">
            <v>5100</v>
          </cell>
          <cell r="G157">
            <v>-34061.854768075689</v>
          </cell>
          <cell r="H157">
            <v>-109934.76532323066</v>
          </cell>
          <cell r="I157">
            <v>-199.4</v>
          </cell>
          <cell r="J157">
            <v>-14261</v>
          </cell>
          <cell r="K157">
            <v>-1885</v>
          </cell>
          <cell r="L157">
            <v>-14411.108560526913</v>
          </cell>
          <cell r="M157">
            <v>-11298.577182662113</v>
          </cell>
          <cell r="N157">
            <v>-547.1</v>
          </cell>
          <cell r="O157" t="str">
            <v>0</v>
          </cell>
          <cell r="P157">
            <v>0</v>
          </cell>
          <cell r="Q157" t="str">
            <v>0</v>
          </cell>
          <cell r="R157">
            <v>0</v>
          </cell>
          <cell r="S157">
            <v>0</v>
          </cell>
          <cell r="T157">
            <v>-9682.7318432222273</v>
          </cell>
          <cell r="U157" t="str">
            <v>0</v>
          </cell>
          <cell r="V157">
            <v>-1524</v>
          </cell>
          <cell r="W157">
            <v>-3491</v>
          </cell>
          <cell r="X157">
            <v>-5400</v>
          </cell>
          <cell r="Y157">
            <v>0</v>
          </cell>
          <cell r="Z157">
            <v>0</v>
          </cell>
          <cell r="AE157">
            <v>-203205.5376777176</v>
          </cell>
          <cell r="AJ157">
            <v>-201296.5376777176</v>
          </cell>
          <cell r="AL157">
            <v>-206696.5376777176</v>
          </cell>
          <cell r="AM157" t="str">
            <v>0</v>
          </cell>
          <cell r="AN157" t="str">
            <v>0</v>
          </cell>
          <cell r="AO157" t="str">
            <v>0</v>
          </cell>
          <cell r="AP157" t="str">
            <v>0</v>
          </cell>
          <cell r="AQ157" t="str">
            <v>0</v>
          </cell>
          <cell r="AR157" t="str">
            <v>0</v>
          </cell>
          <cell r="AS157" t="str">
            <v>0</v>
          </cell>
          <cell r="AT157" t="str">
            <v>0</v>
          </cell>
          <cell r="AU157" t="str">
            <v>0</v>
          </cell>
          <cell r="AV157" t="str">
            <v>0</v>
          </cell>
        </row>
        <row r="158">
          <cell r="F158" t="str">
            <v>5105</v>
          </cell>
          <cell r="G158">
            <v>-49737.742321711856</v>
          </cell>
          <cell r="H158">
            <v>-83987.257702352115</v>
          </cell>
          <cell r="I158">
            <v>-328.6</v>
          </cell>
          <cell r="J158">
            <v>-33595</v>
          </cell>
          <cell r="K158">
            <v>-3653</v>
          </cell>
          <cell r="L158">
            <v>-12916.314723737258</v>
          </cell>
          <cell r="M158">
            <v>-19694.050919525514</v>
          </cell>
          <cell r="N158">
            <v>-787.8</v>
          </cell>
          <cell r="O158" t="str">
            <v>0</v>
          </cell>
          <cell r="P158">
            <v>0</v>
          </cell>
          <cell r="Q158" t="str">
            <v>0</v>
          </cell>
          <cell r="R158">
            <v>0</v>
          </cell>
          <cell r="S158">
            <v>0</v>
          </cell>
          <cell r="T158">
            <v>-4313.1663538624507</v>
          </cell>
          <cell r="U158" t="str">
            <v>0</v>
          </cell>
          <cell r="V158">
            <v>-1962</v>
          </cell>
          <cell r="W158">
            <v>-4806</v>
          </cell>
          <cell r="X158">
            <v>-5000</v>
          </cell>
          <cell r="Y158">
            <v>0</v>
          </cell>
          <cell r="Z158">
            <v>-297.64699999999999</v>
          </cell>
          <cell r="AE158">
            <v>-216272.57902118919</v>
          </cell>
          <cell r="AJ158">
            <v>-216078.57902118919</v>
          </cell>
          <cell r="AL158">
            <v>-221078.57902118919</v>
          </cell>
          <cell r="AM158" t="str">
            <v>0</v>
          </cell>
          <cell r="AN158" t="str">
            <v>0</v>
          </cell>
          <cell r="AO158" t="str">
            <v>0</v>
          </cell>
          <cell r="AP158" t="str">
            <v>0</v>
          </cell>
          <cell r="AQ158" t="str">
            <v>0</v>
          </cell>
          <cell r="AR158" t="str">
            <v>0</v>
          </cell>
          <cell r="AS158" t="str">
            <v>0</v>
          </cell>
          <cell r="AT158" t="str">
            <v>0</v>
          </cell>
          <cell r="AU158" t="str">
            <v>0</v>
          </cell>
          <cell r="AV158" t="str">
            <v>0</v>
          </cell>
        </row>
        <row r="159">
          <cell r="F159" t="str">
            <v>5110</v>
          </cell>
          <cell r="G159">
            <v>-438769.30315218965</v>
          </cell>
          <cell r="H159">
            <v>-167105.19161306488</v>
          </cell>
          <cell r="I159">
            <v>-17499.552</v>
          </cell>
          <cell r="J159">
            <v>-102714</v>
          </cell>
          <cell r="K159">
            <v>-3733</v>
          </cell>
          <cell r="L159">
            <v>-77883.65696472743</v>
          </cell>
          <cell r="M159">
            <v>-69589.036073213385</v>
          </cell>
          <cell r="N159">
            <v>-173275</v>
          </cell>
          <cell r="O159" t="str">
            <v>0</v>
          </cell>
          <cell r="P159">
            <v>-196456</v>
          </cell>
          <cell r="Q159" t="str">
            <v>0</v>
          </cell>
          <cell r="R159">
            <v>-73476.422000000006</v>
          </cell>
          <cell r="S159">
            <v>0</v>
          </cell>
          <cell r="T159">
            <v>-8503.8581477634089</v>
          </cell>
          <cell r="U159" t="str">
            <v>0</v>
          </cell>
          <cell r="V159">
            <v>-21425</v>
          </cell>
          <cell r="W159">
            <v>-23087</v>
          </cell>
          <cell r="X159">
            <v>-6600</v>
          </cell>
          <cell r="Y159">
            <v>-155700</v>
          </cell>
          <cell r="Z159">
            <v>-2185.0190000000002</v>
          </cell>
          <cell r="AE159">
            <v>-1514915.038950959</v>
          </cell>
          <cell r="AJ159">
            <v>-1375702.038950959</v>
          </cell>
          <cell r="AL159">
            <v>-1538002.038950959</v>
          </cell>
          <cell r="AM159" t="str">
            <v>0</v>
          </cell>
          <cell r="AN159" t="str">
            <v>0</v>
          </cell>
          <cell r="AO159" t="str">
            <v>0</v>
          </cell>
          <cell r="AP159" t="str">
            <v>0</v>
          </cell>
          <cell r="AQ159" t="str">
            <v>0</v>
          </cell>
          <cell r="AR159" t="str">
            <v>0</v>
          </cell>
          <cell r="AS159" t="str">
            <v>0</v>
          </cell>
          <cell r="AT159" t="str">
            <v>0</v>
          </cell>
          <cell r="AU159" t="str">
            <v>0</v>
          </cell>
          <cell r="AV159" t="str">
            <v>0</v>
          </cell>
        </row>
        <row r="160">
          <cell r="F160" t="str">
            <v>5115</v>
          </cell>
          <cell r="G160">
            <v>-94748.638275664125</v>
          </cell>
          <cell r="H160">
            <v>-27073.386713529362</v>
          </cell>
          <cell r="I160">
            <v>-1486.7</v>
          </cell>
          <cell r="J160">
            <v>-24000</v>
          </cell>
          <cell r="K160">
            <v>0</v>
          </cell>
          <cell r="L160">
            <v>0</v>
          </cell>
          <cell r="M160">
            <v>0</v>
          </cell>
          <cell r="N160">
            <v>-32406.9</v>
          </cell>
          <cell r="O160" t="str">
            <v>0</v>
          </cell>
          <cell r="P160">
            <v>0</v>
          </cell>
          <cell r="Q160" t="str">
            <v>0</v>
          </cell>
          <cell r="R160">
            <v>0</v>
          </cell>
          <cell r="S160">
            <v>0</v>
          </cell>
          <cell r="T160">
            <v>10946.01506050344</v>
          </cell>
          <cell r="U160" t="str">
            <v>0</v>
          </cell>
          <cell r="V160">
            <v>0</v>
          </cell>
          <cell r="W160">
            <v>-14656</v>
          </cell>
          <cell r="X160">
            <v>-12800</v>
          </cell>
          <cell r="Y160">
            <v>0</v>
          </cell>
          <cell r="Z160">
            <v>0</v>
          </cell>
          <cell r="AE160">
            <v>-181569.60992869004</v>
          </cell>
          <cell r="AJ160">
            <v>-183425.60992869004</v>
          </cell>
          <cell r="AL160">
            <v>-196225.60992869004</v>
          </cell>
          <cell r="AM160" t="str">
            <v>0</v>
          </cell>
          <cell r="AN160" t="str">
            <v>0</v>
          </cell>
          <cell r="AO160" t="str">
            <v>0</v>
          </cell>
          <cell r="AP160" t="str">
            <v>0</v>
          </cell>
          <cell r="AQ160" t="str">
            <v>0</v>
          </cell>
          <cell r="AR160" t="str">
            <v>0</v>
          </cell>
          <cell r="AS160" t="str">
            <v>0</v>
          </cell>
          <cell r="AT160" t="str">
            <v>0</v>
          </cell>
          <cell r="AU160" t="str">
            <v>0</v>
          </cell>
          <cell r="AV160" t="str">
            <v>0</v>
          </cell>
        </row>
        <row r="161">
          <cell r="F161" t="str">
            <v>5120</v>
          </cell>
          <cell r="G161">
            <v>1233034.7461633398</v>
          </cell>
          <cell r="H161">
            <v>3731248.1465243902</v>
          </cell>
          <cell r="I161">
            <v>183071.34317850141</v>
          </cell>
          <cell r="J161">
            <v>51091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182171.39600000001</v>
          </cell>
          <cell r="S161">
            <v>0</v>
          </cell>
          <cell r="T161" t="str">
            <v>0</v>
          </cell>
          <cell r="U161" t="str">
            <v>0</v>
          </cell>
          <cell r="V161">
            <v>0</v>
          </cell>
          <cell r="W161">
            <v>36</v>
          </cell>
          <cell r="X161">
            <v>0</v>
          </cell>
          <cell r="Y161">
            <v>0</v>
          </cell>
          <cell r="Z161">
            <v>0</v>
          </cell>
          <cell r="AE161">
            <v>5380616.6318662316</v>
          </cell>
          <cell r="AJ161">
            <v>5380652.6318662316</v>
          </cell>
          <cell r="AL161">
            <v>5380652.6318662316</v>
          </cell>
          <cell r="AM161" t="str">
            <v>0</v>
          </cell>
          <cell r="AN161" t="str">
            <v>0</v>
          </cell>
          <cell r="AO161" t="str">
            <v>0</v>
          </cell>
          <cell r="AP161" t="str">
            <v>0</v>
          </cell>
          <cell r="AQ161" t="str">
            <v>0</v>
          </cell>
          <cell r="AR161" t="str">
            <v>0</v>
          </cell>
          <cell r="AS161" t="str">
            <v>0</v>
          </cell>
          <cell r="AT161" t="str">
            <v>0</v>
          </cell>
          <cell r="AU161" t="str">
            <v>0</v>
          </cell>
          <cell r="AV161" t="str">
            <v>0</v>
          </cell>
        </row>
        <row r="162">
          <cell r="F162" t="str">
            <v>5125</v>
          </cell>
          <cell r="G162">
            <v>-3618557.8318748754</v>
          </cell>
          <cell r="H162">
            <v>-913768.86805562826</v>
          </cell>
          <cell r="I162">
            <v>-48602.854652345137</v>
          </cell>
          <cell r="J162">
            <v>-105553.10133333334</v>
          </cell>
          <cell r="K162">
            <v>0</v>
          </cell>
          <cell r="L162">
            <v>-7708.9631547892986</v>
          </cell>
          <cell r="M162">
            <v>-575765.73758101929</v>
          </cell>
          <cell r="N162">
            <v>394997.95</v>
          </cell>
          <cell r="O162" t="str">
            <v>0</v>
          </cell>
          <cell r="P162">
            <v>0</v>
          </cell>
          <cell r="Q162" t="str">
            <v>0</v>
          </cell>
          <cell r="R162">
            <v>-110769.33</v>
          </cell>
          <cell r="S162">
            <v>0</v>
          </cell>
          <cell r="T162" t="str">
            <v>0</v>
          </cell>
          <cell r="U162" t="str">
            <v>0</v>
          </cell>
          <cell r="V162">
            <v>0</v>
          </cell>
          <cell r="W162">
            <v>-2298</v>
          </cell>
          <cell r="X162">
            <v>0</v>
          </cell>
          <cell r="Y162">
            <v>0</v>
          </cell>
          <cell r="Z162">
            <v>0</v>
          </cell>
          <cell r="AE162">
            <v>-4985728.7366519906</v>
          </cell>
          <cell r="AJ162">
            <v>-4988026.7366519906</v>
          </cell>
          <cell r="AL162">
            <v>-4988026.7366519906</v>
          </cell>
          <cell r="AM162" t="str">
            <v>0</v>
          </cell>
          <cell r="AN162" t="str">
            <v>0</v>
          </cell>
          <cell r="AO162" t="str">
            <v>0</v>
          </cell>
          <cell r="AP162" t="str">
            <v>0</v>
          </cell>
          <cell r="AQ162" t="str">
            <v>0</v>
          </cell>
          <cell r="AR162" t="str">
            <v>0</v>
          </cell>
          <cell r="AS162" t="str">
            <v>0</v>
          </cell>
          <cell r="AT162" t="str">
            <v>0</v>
          </cell>
          <cell r="AU162" t="str">
            <v>0</v>
          </cell>
          <cell r="AV162" t="str">
            <v>0</v>
          </cell>
        </row>
        <row r="163">
          <cell r="F163" t="str">
            <v>5130</v>
          </cell>
          <cell r="G163">
            <v>-83164.998869938223</v>
          </cell>
          <cell r="H163">
            <v>-68889.99026955961</v>
          </cell>
          <cell r="I163">
            <v>-10713.773500000001</v>
          </cell>
          <cell r="J163">
            <v>-38018</v>
          </cell>
          <cell r="K163">
            <v>0</v>
          </cell>
          <cell r="L163">
            <v>-13954.155723864682</v>
          </cell>
          <cell r="M163">
            <v>0</v>
          </cell>
          <cell r="N163">
            <v>-31447.9</v>
          </cell>
          <cell r="O163" t="str">
            <v>0</v>
          </cell>
          <cell r="P163">
            <v>0</v>
          </cell>
          <cell r="Q163" t="str">
            <v>0</v>
          </cell>
          <cell r="R163">
            <v>0</v>
          </cell>
          <cell r="S163">
            <v>0</v>
          </cell>
          <cell r="T163">
            <v>-3431.7458746414518</v>
          </cell>
          <cell r="U163" t="str">
            <v>0</v>
          </cell>
          <cell r="V163">
            <v>-1869</v>
          </cell>
          <cell r="W163">
            <v>-4862</v>
          </cell>
          <cell r="X163">
            <v>-3600</v>
          </cell>
          <cell r="Y163">
            <v>0</v>
          </cell>
          <cell r="Z163">
            <v>-879.5</v>
          </cell>
          <cell r="AE163">
            <v>-255969.06423800398</v>
          </cell>
          <cell r="AJ163">
            <v>-257231.06423800398</v>
          </cell>
          <cell r="AL163">
            <v>-260831.06423800398</v>
          </cell>
          <cell r="AM163" t="str">
            <v>0</v>
          </cell>
          <cell r="AN163" t="str">
            <v>0</v>
          </cell>
          <cell r="AO163" t="str">
            <v>0</v>
          </cell>
          <cell r="AP163" t="str">
            <v>0</v>
          </cell>
          <cell r="AQ163" t="str">
            <v>0</v>
          </cell>
          <cell r="AR163" t="str">
            <v>0</v>
          </cell>
          <cell r="AS163" t="str">
            <v>0</v>
          </cell>
          <cell r="AT163" t="str">
            <v>0</v>
          </cell>
          <cell r="AU163" t="str">
            <v>0</v>
          </cell>
          <cell r="AV163" t="str">
            <v>0</v>
          </cell>
        </row>
        <row r="164">
          <cell r="F164" t="str">
            <v>5135</v>
          </cell>
          <cell r="G164">
            <v>-10393.267178414548</v>
          </cell>
          <cell r="H164">
            <v>-12154.403803471632</v>
          </cell>
          <cell r="I164">
            <v>-257.46379400000001</v>
          </cell>
          <cell r="J164">
            <v>-4662</v>
          </cell>
          <cell r="K164">
            <v>-318</v>
          </cell>
          <cell r="L164">
            <v>0</v>
          </cell>
          <cell r="M164">
            <v>0</v>
          </cell>
          <cell r="N164">
            <v>-86970.9</v>
          </cell>
          <cell r="O164" t="str">
            <v>0</v>
          </cell>
          <cell r="P164">
            <v>0</v>
          </cell>
          <cell r="Q164" t="str">
            <v>0</v>
          </cell>
          <cell r="R164">
            <v>0</v>
          </cell>
          <cell r="S164">
            <v>0</v>
          </cell>
          <cell r="T164">
            <v>-5679.1199035590407</v>
          </cell>
          <cell r="U164" t="str">
            <v>0</v>
          </cell>
          <cell r="V164">
            <v>-399</v>
          </cell>
          <cell r="W164">
            <v>-1376</v>
          </cell>
          <cell r="X164">
            <v>-35700</v>
          </cell>
          <cell r="Y164">
            <v>0</v>
          </cell>
          <cell r="Z164">
            <v>0</v>
          </cell>
          <cell r="AE164">
            <v>-156534.1546794452</v>
          </cell>
          <cell r="AJ164">
            <v>-122210.1546794452</v>
          </cell>
          <cell r="AL164">
            <v>-157910.1546794452</v>
          </cell>
          <cell r="AM164" t="str">
            <v>0</v>
          </cell>
          <cell r="AN164" t="str">
            <v>0</v>
          </cell>
          <cell r="AO164" t="str">
            <v>0</v>
          </cell>
          <cell r="AP164" t="str">
            <v>0</v>
          </cell>
          <cell r="AQ164" t="str">
            <v>0</v>
          </cell>
          <cell r="AR164" t="str">
            <v>0</v>
          </cell>
          <cell r="AS164" t="str">
            <v>0</v>
          </cell>
          <cell r="AT164" t="str">
            <v>0</v>
          </cell>
          <cell r="AU164" t="str">
            <v>0</v>
          </cell>
          <cell r="AV164" t="str">
            <v>0</v>
          </cell>
        </row>
        <row r="165">
          <cell r="F165" t="str">
            <v>5150</v>
          </cell>
          <cell r="G165">
            <v>-59323.783978804371</v>
          </cell>
          <cell r="H165">
            <v>-169455.93180965466</v>
          </cell>
          <cell r="I165">
            <v>-27304.30866666666</v>
          </cell>
          <cell r="J165">
            <v>-23538</v>
          </cell>
          <cell r="K165">
            <v>-5361</v>
          </cell>
          <cell r="L165">
            <v>-23209.926332297069</v>
          </cell>
          <cell r="M165">
            <v>-35004.902907845208</v>
          </cell>
          <cell r="N165">
            <v>-34627.4</v>
          </cell>
          <cell r="O165" t="str">
            <v>0</v>
          </cell>
          <cell r="P165">
            <v>-22515</v>
          </cell>
          <cell r="Q165" t="str">
            <v>0</v>
          </cell>
          <cell r="R165">
            <v>0</v>
          </cell>
          <cell r="S165">
            <v>0</v>
          </cell>
          <cell r="T165">
            <v>-43248.997652916667</v>
          </cell>
          <cell r="U165" t="str">
            <v>0</v>
          </cell>
          <cell r="V165">
            <v>0</v>
          </cell>
          <cell r="W165">
            <v>-11678</v>
          </cell>
          <cell r="X165">
            <v>-9100</v>
          </cell>
          <cell r="Y165">
            <v>-8153</v>
          </cell>
          <cell r="Z165">
            <v>-255.41200000000001</v>
          </cell>
          <cell r="AE165">
            <v>-461097.66334818467</v>
          </cell>
          <cell r="AJ165">
            <v>-455522.66334818467</v>
          </cell>
          <cell r="AL165">
            <v>-472775.66334818467</v>
          </cell>
          <cell r="AM165" t="str">
            <v>0</v>
          </cell>
          <cell r="AN165" t="str">
            <v>0</v>
          </cell>
          <cell r="AO165" t="str">
            <v>0</v>
          </cell>
          <cell r="AP165" t="str">
            <v>0</v>
          </cell>
          <cell r="AQ165" t="str">
            <v>0</v>
          </cell>
          <cell r="AR165" t="str">
            <v>0</v>
          </cell>
          <cell r="AS165" t="str">
            <v>0</v>
          </cell>
          <cell r="AT165" t="str">
            <v>0</v>
          </cell>
          <cell r="AU165" t="str">
            <v>0</v>
          </cell>
          <cell r="AV165" t="str">
            <v>0</v>
          </cell>
        </row>
        <row r="166">
          <cell r="F166" t="str">
            <v>Other Operating Expenditure</v>
          </cell>
          <cell r="G166">
            <v>-4554031.4610929834</v>
          </cell>
          <cell r="H166">
            <v>-287559.24047841015</v>
          </cell>
          <cell r="I166">
            <v>-64879.439760826164</v>
          </cell>
          <cell r="J166">
            <v>-1027109.6013333334</v>
          </cell>
          <cell r="K166">
            <v>-91059</v>
          </cell>
          <cell r="L166">
            <v>-479378.68396187533</v>
          </cell>
          <cell r="M166">
            <v>-1525364.4920031207</v>
          </cell>
          <cell r="N166">
            <v>-371624.85000000003</v>
          </cell>
          <cell r="O166">
            <v>0</v>
          </cell>
          <cell r="P166">
            <v>-470366</v>
          </cell>
          <cell r="Q166">
            <v>0</v>
          </cell>
          <cell r="R166">
            <v>-2074.3559999999998</v>
          </cell>
          <cell r="S166">
            <v>0</v>
          </cell>
          <cell r="T166">
            <v>-560776.69516594999</v>
          </cell>
          <cell r="U166">
            <v>0</v>
          </cell>
          <cell r="V166">
            <v>-104434</v>
          </cell>
          <cell r="W166">
            <v>-206045</v>
          </cell>
          <cell r="X166">
            <v>-284300</v>
          </cell>
          <cell r="Y166">
            <v>-380395</v>
          </cell>
          <cell r="Z166">
            <v>-18879.674000000003</v>
          </cell>
          <cell r="AA166">
            <v>0</v>
          </cell>
          <cell r="AB166">
            <v>0</v>
          </cell>
          <cell r="AC166">
            <v>0</v>
          </cell>
          <cell r="AE166">
            <v>-10222232.493796499</v>
          </cell>
          <cell r="AJ166">
            <v>-9763582.4937964994</v>
          </cell>
          <cell r="AL166">
            <v>-10428277.493796499</v>
          </cell>
          <cell r="AM166" t="str">
            <v>0</v>
          </cell>
          <cell r="AN166" t="str">
            <v>0</v>
          </cell>
          <cell r="AO166" t="str">
            <v>0</v>
          </cell>
          <cell r="AP166" t="str">
            <v>0</v>
          </cell>
          <cell r="AQ166" t="str">
            <v>0</v>
          </cell>
          <cell r="AR166" t="str">
            <v>0</v>
          </cell>
          <cell r="AS166" t="str">
            <v>0</v>
          </cell>
          <cell r="AT166" t="str">
            <v>0</v>
          </cell>
          <cell r="AU166" t="str">
            <v>0</v>
          </cell>
          <cell r="AV166" t="str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9959</v>
          </cell>
          <cell r="K167">
            <v>57830.271000000008</v>
          </cell>
          <cell r="L167">
            <v>0</v>
          </cell>
          <cell r="M167">
            <v>64431.173999999999</v>
          </cell>
          <cell r="N167">
            <v>0</v>
          </cell>
          <cell r="O167" t="str">
            <v>0</v>
          </cell>
          <cell r="P167">
            <v>0</v>
          </cell>
          <cell r="Q167" t="str">
            <v>0</v>
          </cell>
          <cell r="R167">
            <v>0</v>
          </cell>
          <cell r="S167">
            <v>0</v>
          </cell>
          <cell r="T167">
            <v>0</v>
          </cell>
          <cell r="U167" t="str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E167">
            <v>132220.44500000001</v>
          </cell>
          <cell r="AJ167">
            <v>132220.44500000001</v>
          </cell>
          <cell r="AL167">
            <v>132220.44500000001</v>
          </cell>
          <cell r="AM167" t="str">
            <v>0</v>
          </cell>
          <cell r="AN167" t="str">
            <v>0</v>
          </cell>
          <cell r="AO167" t="str">
            <v>0</v>
          </cell>
          <cell r="AP167" t="str">
            <v>0</v>
          </cell>
          <cell r="AQ167" t="str">
            <v>0</v>
          </cell>
          <cell r="AR167" t="str">
            <v>0</v>
          </cell>
          <cell r="AS167" t="str">
            <v>0</v>
          </cell>
          <cell r="AT167" t="str">
            <v>0</v>
          </cell>
          <cell r="AU167" t="str">
            <v>0</v>
          </cell>
          <cell r="AV167" t="str">
            <v>0</v>
          </cell>
        </row>
        <row r="168">
          <cell r="F168" t="str">
            <v>Income Before Taxation</v>
          </cell>
          <cell r="G168">
            <v>1602041.5046928953</v>
          </cell>
          <cell r="H168">
            <v>3917.2335599103244</v>
          </cell>
          <cell r="I168">
            <v>-67496.65592147845</v>
          </cell>
          <cell r="J168">
            <v>717983.39866666659</v>
          </cell>
          <cell r="K168">
            <v>80674.771000000008</v>
          </cell>
          <cell r="L168">
            <v>575569.46056936169</v>
          </cell>
          <cell r="M168">
            <v>636228.75623494305</v>
          </cell>
          <cell r="N168">
            <v>831493.64999999991</v>
          </cell>
          <cell r="O168">
            <v>0</v>
          </cell>
          <cell r="P168">
            <v>938631</v>
          </cell>
          <cell r="Q168">
            <v>0</v>
          </cell>
          <cell r="R168">
            <v>30000.476999999984</v>
          </cell>
          <cell r="S168">
            <v>0</v>
          </cell>
          <cell r="T168">
            <v>76998.511230784585</v>
          </cell>
          <cell r="U168">
            <v>0</v>
          </cell>
          <cell r="V168">
            <v>27641</v>
          </cell>
          <cell r="W168">
            <v>23616</v>
          </cell>
          <cell r="X168">
            <v>176400</v>
          </cell>
          <cell r="Y168">
            <v>339786</v>
          </cell>
          <cell r="Z168">
            <v>3.1999999991967343E-2</v>
          </cell>
          <cell r="AA168">
            <v>0</v>
          </cell>
          <cell r="AB168">
            <v>0</v>
          </cell>
          <cell r="AC168">
            <v>0</v>
          </cell>
          <cell r="AE168">
            <v>5969869.1390330847</v>
          </cell>
          <cell r="AJ168">
            <v>5477299.1390330847</v>
          </cell>
          <cell r="AL168">
            <v>5993485.1390330847</v>
          </cell>
          <cell r="AM168" t="str">
            <v>0</v>
          </cell>
          <cell r="AN168" t="str">
            <v>0</v>
          </cell>
          <cell r="AO168" t="str">
            <v>0</v>
          </cell>
          <cell r="AP168" t="str">
            <v>0</v>
          </cell>
          <cell r="AQ168" t="str">
            <v>0</v>
          </cell>
          <cell r="AR168" t="str">
            <v>0</v>
          </cell>
          <cell r="AS168" t="str">
            <v>0</v>
          </cell>
          <cell r="AT168" t="str">
            <v>0</v>
          </cell>
          <cell r="AU168" t="str">
            <v>0</v>
          </cell>
          <cell r="AV168" t="str">
            <v>0</v>
          </cell>
        </row>
        <row r="169">
          <cell r="F169" t="str">
            <v>Taxation</v>
          </cell>
          <cell r="G169">
            <v>-480612.45140786847</v>
          </cell>
          <cell r="H169">
            <v>-1175.1700679731066</v>
          </cell>
          <cell r="I169">
            <v>20248.996776443535</v>
          </cell>
          <cell r="J169">
            <v>-237787.0196</v>
          </cell>
          <cell r="K169">
            <v>-24659.731299999999</v>
          </cell>
          <cell r="L169">
            <v>-172670.83817080851</v>
          </cell>
          <cell r="M169">
            <v>-190868.6268704829</v>
          </cell>
          <cell r="N169">
            <v>-80805.600000000006</v>
          </cell>
          <cell r="O169">
            <v>0</v>
          </cell>
          <cell r="P169">
            <v>-203899</v>
          </cell>
          <cell r="Q169">
            <v>0</v>
          </cell>
          <cell r="R169">
            <v>-9000.1430999999993</v>
          </cell>
          <cell r="S169">
            <v>0</v>
          </cell>
          <cell r="T169">
            <v>-33016.736617319286</v>
          </cell>
          <cell r="U169">
            <v>0</v>
          </cell>
          <cell r="V169">
            <v>-8292.2999999999993</v>
          </cell>
          <cell r="W169">
            <v>-7084.8</v>
          </cell>
          <cell r="X169">
            <v>-52920</v>
          </cell>
          <cell r="Y169">
            <v>-86261.900000000009</v>
          </cell>
          <cell r="Z169">
            <v>-9.5999999975902028E-3</v>
          </cell>
          <cell r="AA169">
            <v>0</v>
          </cell>
          <cell r="AB169">
            <v>0</v>
          </cell>
          <cell r="AC169">
            <v>0</v>
          </cell>
          <cell r="AE169">
            <v>-1999646.9249580095</v>
          </cell>
          <cell r="AJ169">
            <v>-1429623.4299580089</v>
          </cell>
          <cell r="AL169">
            <v>-1568805.3299580088</v>
          </cell>
          <cell r="AM169" t="str">
            <v>0</v>
          </cell>
          <cell r="AN169" t="str">
            <v>0</v>
          </cell>
          <cell r="AO169" t="str">
            <v>0</v>
          </cell>
          <cell r="AP169" t="str">
            <v>0</v>
          </cell>
          <cell r="AQ169" t="str">
            <v>0</v>
          </cell>
          <cell r="AR169" t="str">
            <v>0</v>
          </cell>
          <cell r="AS169" t="str">
            <v>0</v>
          </cell>
          <cell r="AT169" t="str">
            <v>0</v>
          </cell>
          <cell r="AU169" t="str">
            <v>0</v>
          </cell>
          <cell r="AV169" t="str">
            <v>0</v>
          </cell>
        </row>
        <row r="170">
          <cell r="F170" t="str">
            <v>5170</v>
          </cell>
          <cell r="G170">
            <v>-480612.45140786847</v>
          </cell>
          <cell r="H170">
            <v>-1175.1700679731066</v>
          </cell>
          <cell r="I170">
            <v>20248.996776443535</v>
          </cell>
          <cell r="J170">
            <v>-215395.0196</v>
          </cell>
          <cell r="K170">
            <v>-24202.4313</v>
          </cell>
          <cell r="L170">
            <v>-172670.83817080851</v>
          </cell>
          <cell r="M170">
            <v>-190868.6268704829</v>
          </cell>
          <cell r="N170">
            <v>-80433</v>
          </cell>
          <cell r="O170" t="str">
            <v>0</v>
          </cell>
          <cell r="P170">
            <v>-12678</v>
          </cell>
          <cell r="Q170" t="str">
            <v>0</v>
          </cell>
          <cell r="R170">
            <v>-9000.1430999999993</v>
          </cell>
          <cell r="S170">
            <v>0</v>
          </cell>
          <cell r="T170">
            <v>-23099.553369235426</v>
          </cell>
          <cell r="U170" t="str">
            <v>0</v>
          </cell>
          <cell r="V170">
            <v>-8292.2999999999993</v>
          </cell>
          <cell r="W170">
            <v>-7084.8</v>
          </cell>
          <cell r="X170">
            <v>-52920</v>
          </cell>
          <cell r="Y170">
            <v>-101935.8</v>
          </cell>
          <cell r="Z170">
            <v>-9.5999999975902028E-3</v>
          </cell>
          <cell r="AE170">
            <v>-1790960.7417099255</v>
          </cell>
          <cell r="AJ170">
            <v>-1205263.346709925</v>
          </cell>
          <cell r="AL170">
            <v>-1360119.146709925</v>
          </cell>
          <cell r="AM170" t="str">
            <v>0</v>
          </cell>
          <cell r="AN170" t="str">
            <v>0</v>
          </cell>
          <cell r="AO170" t="str">
            <v>0</v>
          </cell>
          <cell r="AP170" t="str">
            <v>0</v>
          </cell>
          <cell r="AQ170" t="str">
            <v>0</v>
          </cell>
          <cell r="AR170" t="str">
            <v>0</v>
          </cell>
          <cell r="AS170" t="str">
            <v>0</v>
          </cell>
          <cell r="AT170" t="str">
            <v>0</v>
          </cell>
          <cell r="AU170" t="str">
            <v>0</v>
          </cell>
          <cell r="AV170" t="str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-22392</v>
          </cell>
          <cell r="K171">
            <v>0</v>
          </cell>
          <cell r="L171">
            <v>0</v>
          </cell>
          <cell r="M171" t="str">
            <v>0</v>
          </cell>
          <cell r="N171">
            <v>-372.6</v>
          </cell>
          <cell r="O171" t="str">
            <v>0</v>
          </cell>
          <cell r="P171">
            <v>-191221</v>
          </cell>
          <cell r="Q171" t="str">
            <v>0</v>
          </cell>
          <cell r="R171">
            <v>0</v>
          </cell>
          <cell r="S171">
            <v>0</v>
          </cell>
          <cell r="T171">
            <v>-9917.1832480838639</v>
          </cell>
          <cell r="U171" t="str">
            <v>0</v>
          </cell>
          <cell r="V171">
            <v>0</v>
          </cell>
          <cell r="W171">
            <v>0</v>
          </cell>
          <cell r="X171">
            <v>0</v>
          </cell>
          <cell r="Y171">
            <v>15673.9</v>
          </cell>
          <cell r="Z171">
            <v>0</v>
          </cell>
          <cell r="AE171">
            <v>-208228.88324808388</v>
          </cell>
          <cell r="AJ171">
            <v>-223902.78324808387</v>
          </cell>
          <cell r="AL171">
            <v>-208228.88324808388</v>
          </cell>
          <cell r="AM171" t="str">
            <v>0</v>
          </cell>
          <cell r="AN171" t="str">
            <v>0</v>
          </cell>
          <cell r="AO171" t="str">
            <v>0</v>
          </cell>
          <cell r="AP171" t="str">
            <v>0</v>
          </cell>
          <cell r="AQ171" t="str">
            <v>0</v>
          </cell>
          <cell r="AR171" t="str">
            <v>0</v>
          </cell>
          <cell r="AS171" t="str">
            <v>0</v>
          </cell>
          <cell r="AT171" t="str">
            <v>0</v>
          </cell>
          <cell r="AU171" t="str">
            <v>0</v>
          </cell>
          <cell r="AV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-457.3</v>
          </cell>
          <cell r="L172">
            <v>0</v>
          </cell>
          <cell r="M172" t="str">
            <v>0</v>
          </cell>
          <cell r="N172">
            <v>0</v>
          </cell>
          <cell r="O172" t="str">
            <v>0</v>
          </cell>
          <cell r="P172">
            <v>0</v>
          </cell>
          <cell r="Q172" t="str">
            <v>0</v>
          </cell>
          <cell r="R172">
            <v>0</v>
          </cell>
          <cell r="S172">
            <v>0</v>
          </cell>
          <cell r="T172">
            <v>0</v>
          </cell>
          <cell r="U172" t="str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E172">
            <v>-457.3</v>
          </cell>
          <cell r="AJ172">
            <v>-457.3</v>
          </cell>
          <cell r="AL172">
            <v>-457.3</v>
          </cell>
          <cell r="AM172" t="str">
            <v>0</v>
          </cell>
          <cell r="AN172" t="str">
            <v>0</v>
          </cell>
          <cell r="AO172" t="str">
            <v>0</v>
          </cell>
          <cell r="AP172" t="str">
            <v>0</v>
          </cell>
          <cell r="AQ172" t="str">
            <v>0</v>
          </cell>
          <cell r="AR172" t="str">
            <v>0</v>
          </cell>
          <cell r="AS172" t="str">
            <v>0</v>
          </cell>
          <cell r="AT172" t="str">
            <v>0</v>
          </cell>
          <cell r="AU172" t="str">
            <v>0</v>
          </cell>
          <cell r="AV172" t="str">
            <v>0</v>
          </cell>
        </row>
        <row r="173">
          <cell r="AL173">
            <v>0</v>
          </cell>
        </row>
        <row r="174">
          <cell r="F174" t="str">
            <v>Income after Tax</v>
          </cell>
          <cell r="G174">
            <v>1121429.0532850269</v>
          </cell>
          <cell r="H174">
            <v>2742.0634919372178</v>
          </cell>
          <cell r="I174">
            <v>-47247.659145034915</v>
          </cell>
          <cell r="J174">
            <v>480196.37906666659</v>
          </cell>
          <cell r="K174">
            <v>56015.039700000008</v>
          </cell>
          <cell r="L174">
            <v>402898.62239855318</v>
          </cell>
          <cell r="M174">
            <v>445360.12936446012</v>
          </cell>
          <cell r="N174">
            <v>750688.04999999993</v>
          </cell>
          <cell r="O174">
            <v>0</v>
          </cell>
          <cell r="P174">
            <v>734732</v>
          </cell>
          <cell r="Q174">
            <v>0</v>
          </cell>
          <cell r="R174">
            <v>21000.333899999983</v>
          </cell>
          <cell r="S174">
            <v>0</v>
          </cell>
          <cell r="T174">
            <v>43981.774613465299</v>
          </cell>
          <cell r="U174">
            <v>0</v>
          </cell>
          <cell r="V174">
            <v>19348.7</v>
          </cell>
          <cell r="W174">
            <v>16531.2</v>
          </cell>
          <cell r="X174">
            <v>123480</v>
          </cell>
          <cell r="Y174">
            <v>253524.09999999998</v>
          </cell>
          <cell r="Z174">
            <v>2.239999999437714E-2</v>
          </cell>
          <cell r="AA174">
            <v>0</v>
          </cell>
          <cell r="AB174">
            <v>0</v>
          </cell>
          <cell r="AC174">
            <v>0</v>
          </cell>
          <cell r="AE174">
            <v>3970222.2140750755</v>
          </cell>
          <cell r="AJ174">
            <v>4047675.7090750756</v>
          </cell>
          <cell r="AL174">
            <v>4424679.8090750752</v>
          </cell>
          <cell r="AM174" t="str">
            <v>0</v>
          </cell>
          <cell r="AN174" t="str">
            <v>0</v>
          </cell>
          <cell r="AO174" t="str">
            <v>0</v>
          </cell>
          <cell r="AP174" t="str">
            <v>0</v>
          </cell>
          <cell r="AQ174" t="str">
            <v>0</v>
          </cell>
          <cell r="AR174" t="str">
            <v>0</v>
          </cell>
          <cell r="AS174" t="str">
            <v>0</v>
          </cell>
          <cell r="AT174" t="str">
            <v>0</v>
          </cell>
          <cell r="AU174" t="str">
            <v>0</v>
          </cell>
          <cell r="AV174" t="str">
            <v>0</v>
          </cell>
        </row>
        <row r="175">
          <cell r="AL175">
            <v>0</v>
          </cell>
        </row>
        <row r="176">
          <cell r="F176" t="str">
            <v>5200</v>
          </cell>
          <cell r="G176">
            <v>674.77300000000002</v>
          </cell>
          <cell r="H176">
            <v>0</v>
          </cell>
          <cell r="I176">
            <v>0</v>
          </cell>
          <cell r="J176">
            <v>-1458</v>
          </cell>
          <cell r="K176">
            <v>0</v>
          </cell>
          <cell r="L176">
            <v>-101647.83641327613</v>
          </cell>
          <cell r="M176" t="str">
            <v>0</v>
          </cell>
          <cell r="N176">
            <v>0</v>
          </cell>
          <cell r="O176" t="str">
            <v>0</v>
          </cell>
          <cell r="P176">
            <v>-16988</v>
          </cell>
          <cell r="Q176" t="str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0</v>
          </cell>
          <cell r="V176">
            <v>0</v>
          </cell>
          <cell r="W176">
            <v>0</v>
          </cell>
          <cell r="X176">
            <v>0</v>
          </cell>
          <cell r="Y176">
            <v>-7884</v>
          </cell>
          <cell r="Z176">
            <v>0</v>
          </cell>
          <cell r="AE176">
            <v>-127303.06341327613</v>
          </cell>
          <cell r="AJ176">
            <v>-119419.06341327613</v>
          </cell>
          <cell r="AL176">
            <v>-127303.06341327613</v>
          </cell>
          <cell r="AM176" t="str">
            <v>0</v>
          </cell>
          <cell r="AN176" t="str">
            <v>0</v>
          </cell>
          <cell r="AO176" t="str">
            <v>0</v>
          </cell>
          <cell r="AP176" t="str">
            <v>0</v>
          </cell>
          <cell r="AQ176" t="str">
            <v>0</v>
          </cell>
          <cell r="AR176" t="str">
            <v>0</v>
          </cell>
          <cell r="AS176" t="str">
            <v>0</v>
          </cell>
          <cell r="AT176" t="str">
            <v>0</v>
          </cell>
          <cell r="AU176" t="str">
            <v>0</v>
          </cell>
          <cell r="AV176" t="str">
            <v>0</v>
          </cell>
        </row>
        <row r="177">
          <cell r="AL177">
            <v>0</v>
          </cell>
        </row>
        <row r="178">
          <cell r="F178" t="str">
            <v>Net Income</v>
          </cell>
          <cell r="G178">
            <v>1122103.826285027</v>
          </cell>
          <cell r="H178">
            <v>2742.0634919372178</v>
          </cell>
          <cell r="I178">
            <v>-47247.659145034915</v>
          </cell>
          <cell r="J178">
            <v>478738.37906666659</v>
          </cell>
          <cell r="K178">
            <v>56015.039700000008</v>
          </cell>
          <cell r="L178">
            <v>301250.78598527703</v>
          </cell>
          <cell r="M178">
            <v>445360.12936446012</v>
          </cell>
          <cell r="N178">
            <v>750688.04999999993</v>
          </cell>
          <cell r="O178">
            <v>0</v>
          </cell>
          <cell r="P178">
            <v>717744</v>
          </cell>
          <cell r="Q178">
            <v>0</v>
          </cell>
          <cell r="R178">
            <v>21000.333899999983</v>
          </cell>
          <cell r="S178">
            <v>0</v>
          </cell>
          <cell r="T178">
            <v>43981.774613465299</v>
          </cell>
          <cell r="U178">
            <v>0</v>
          </cell>
          <cell r="V178">
            <v>19348.7</v>
          </cell>
          <cell r="W178">
            <v>16531.2</v>
          </cell>
          <cell r="X178">
            <v>123480</v>
          </cell>
          <cell r="Y178">
            <v>245640.09999999998</v>
          </cell>
          <cell r="Z178">
            <v>2.239999999437714E-2</v>
          </cell>
          <cell r="AA178">
            <v>0</v>
          </cell>
          <cell r="AB178">
            <v>0</v>
          </cell>
          <cell r="AC178">
            <v>0</v>
          </cell>
          <cell r="AE178">
            <v>3842919.1506617991</v>
          </cell>
          <cell r="AJ178">
            <v>3928256.6456617992</v>
          </cell>
          <cell r="AL178">
            <v>4297376.7456617989</v>
          </cell>
          <cell r="AM178" t="str">
            <v>0</v>
          </cell>
          <cell r="AN178" t="str">
            <v>0</v>
          </cell>
          <cell r="AO178" t="str">
            <v>0</v>
          </cell>
          <cell r="AP178" t="str">
            <v>0</v>
          </cell>
          <cell r="AQ178" t="str">
            <v>0</v>
          </cell>
          <cell r="AR178" t="str">
            <v>0</v>
          </cell>
          <cell r="AS178" t="str">
            <v>0</v>
          </cell>
          <cell r="AT178" t="str">
            <v>0</v>
          </cell>
          <cell r="AU178" t="str">
            <v>0</v>
          </cell>
          <cell r="AV178" t="str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 t="str">
            <v>0</v>
          </cell>
          <cell r="N179">
            <v>-70078.2</v>
          </cell>
          <cell r="O179" t="str">
            <v>0</v>
          </cell>
          <cell r="P179">
            <v>0</v>
          </cell>
          <cell r="Q179" t="str">
            <v>0</v>
          </cell>
          <cell r="R179">
            <v>0</v>
          </cell>
          <cell r="S179">
            <v>0</v>
          </cell>
          <cell r="T179">
            <v>0</v>
          </cell>
          <cell r="U179" t="str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E179">
            <v>-70078.2</v>
          </cell>
          <cell r="AJ179">
            <v>-70078.2</v>
          </cell>
          <cell r="AL179">
            <v>-70078.2</v>
          </cell>
          <cell r="AM179" t="str">
            <v>0</v>
          </cell>
          <cell r="AN179" t="str">
            <v>0</v>
          </cell>
          <cell r="AO179" t="str">
            <v>0</v>
          </cell>
          <cell r="AP179" t="str">
            <v>0</v>
          </cell>
          <cell r="AQ179" t="str">
            <v>0</v>
          </cell>
          <cell r="AR179" t="str">
            <v>0</v>
          </cell>
          <cell r="AS179" t="str">
            <v>0</v>
          </cell>
          <cell r="AT179" t="str">
            <v>0</v>
          </cell>
          <cell r="AU179" t="str">
            <v>0</v>
          </cell>
          <cell r="AV179" t="str">
            <v>0</v>
          </cell>
        </row>
        <row r="180">
          <cell r="F180" t="str">
            <v>5210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-2585</v>
          </cell>
          <cell r="M180" t="str">
            <v>0</v>
          </cell>
          <cell r="N180">
            <v>0</v>
          </cell>
          <cell r="O180" t="str">
            <v>0</v>
          </cell>
          <cell r="P180">
            <v>0</v>
          </cell>
          <cell r="Q180" t="str">
            <v>0</v>
          </cell>
          <cell r="R180">
            <v>0</v>
          </cell>
          <cell r="S180">
            <v>0</v>
          </cell>
          <cell r="T180">
            <v>0</v>
          </cell>
          <cell r="U180" t="str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E180">
            <v>-2585</v>
          </cell>
          <cell r="AJ180">
            <v>-2585</v>
          </cell>
          <cell r="AL180">
            <v>-2585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Q180" t="str">
            <v>0</v>
          </cell>
          <cell r="AR180" t="str">
            <v>0</v>
          </cell>
          <cell r="AS180" t="str">
            <v>0</v>
          </cell>
          <cell r="AT180" t="str">
            <v>0</v>
          </cell>
          <cell r="AU180" t="str">
            <v>0</v>
          </cell>
          <cell r="AV180" t="str">
            <v>0</v>
          </cell>
        </row>
        <row r="181">
          <cell r="F181" t="str">
            <v>Retained Income for the Period</v>
          </cell>
          <cell r="G181">
            <v>1122103.826285027</v>
          </cell>
          <cell r="H181">
            <v>2742.0634919372178</v>
          </cell>
          <cell r="I181">
            <v>-47247.659145034915</v>
          </cell>
          <cell r="J181">
            <v>478738.37906666659</v>
          </cell>
          <cell r="K181">
            <v>56015.039700000008</v>
          </cell>
          <cell r="L181">
            <v>298665.78598527703</v>
          </cell>
          <cell r="M181">
            <v>445360.12936446012</v>
          </cell>
          <cell r="N181">
            <v>680609.85</v>
          </cell>
          <cell r="O181">
            <v>0</v>
          </cell>
          <cell r="P181">
            <v>717744</v>
          </cell>
          <cell r="Q181">
            <v>0</v>
          </cell>
          <cell r="R181">
            <v>21000.333899999983</v>
          </cell>
          <cell r="S181">
            <v>0</v>
          </cell>
          <cell r="T181">
            <v>43981.774613465299</v>
          </cell>
          <cell r="U181">
            <v>0</v>
          </cell>
          <cell r="V181">
            <v>19348.7</v>
          </cell>
          <cell r="W181">
            <v>16531.2</v>
          </cell>
          <cell r="X181">
            <v>123480</v>
          </cell>
          <cell r="Y181">
            <v>245640.09999999998</v>
          </cell>
          <cell r="Z181">
            <v>2.239999999437714E-2</v>
          </cell>
          <cell r="AA181">
            <v>0</v>
          </cell>
          <cell r="AB181">
            <v>0</v>
          </cell>
          <cell r="AC181">
            <v>0</v>
          </cell>
          <cell r="AE181">
            <v>3770255.9506617989</v>
          </cell>
          <cell r="AJ181">
            <v>3855593.4456617991</v>
          </cell>
          <cell r="AL181">
            <v>4224713.5456617987</v>
          </cell>
          <cell r="AM181" t="str">
            <v>0</v>
          </cell>
          <cell r="AN181" t="str">
            <v>0</v>
          </cell>
          <cell r="AO181" t="str">
            <v>0</v>
          </cell>
          <cell r="AP181" t="str">
            <v>0</v>
          </cell>
          <cell r="AQ181" t="str">
            <v>0</v>
          </cell>
          <cell r="AR181" t="str">
            <v>0</v>
          </cell>
          <cell r="AS181" t="str">
            <v>0</v>
          </cell>
          <cell r="AT181" t="str">
            <v>0</v>
          </cell>
          <cell r="AU181" t="str">
            <v>0</v>
          </cell>
          <cell r="AV181" t="str">
            <v>0</v>
          </cell>
        </row>
        <row r="182">
          <cell r="AL182">
            <v>0</v>
          </cell>
        </row>
        <row r="183">
          <cell r="AL183">
            <v>0</v>
          </cell>
        </row>
        <row r="184">
          <cell r="AL184">
            <v>0</v>
          </cell>
        </row>
        <row r="185">
          <cell r="AL185">
            <v>0</v>
          </cell>
        </row>
        <row r="186">
          <cell r="AL186">
            <v>0</v>
          </cell>
        </row>
        <row r="187">
          <cell r="F187" t="str">
            <v>Deposits and Current Accounts</v>
          </cell>
          <cell r="G187">
            <v>45123388.448525019</v>
          </cell>
          <cell r="H187">
            <v>7643.2225764109589</v>
          </cell>
          <cell r="I187">
            <v>0</v>
          </cell>
          <cell r="J187">
            <v>33952.586301369862</v>
          </cell>
          <cell r="K187">
            <v>0</v>
          </cell>
          <cell r="L187">
            <v>7323225.2628348693</v>
          </cell>
          <cell r="M187">
            <v>38676131.271566048</v>
          </cell>
          <cell r="N187">
            <v>473288.9</v>
          </cell>
          <cell r="O187">
            <v>0</v>
          </cell>
          <cell r="P187">
            <v>52258453</v>
          </cell>
          <cell r="Q187">
            <v>0</v>
          </cell>
          <cell r="R187">
            <v>44704000</v>
          </cell>
          <cell r="S187">
            <v>0</v>
          </cell>
          <cell r="T187">
            <v>11430598.640992828</v>
          </cell>
          <cell r="U187">
            <v>0</v>
          </cell>
          <cell r="V187">
            <v>0</v>
          </cell>
          <cell r="W187">
            <v>1959184.0333333334</v>
          </cell>
          <cell r="X187">
            <v>7100000</v>
          </cell>
          <cell r="Y187">
            <v>0</v>
          </cell>
          <cell r="Z187">
            <v>430443.6</v>
          </cell>
          <cell r="AA187">
            <v>0</v>
          </cell>
          <cell r="AB187">
            <v>0</v>
          </cell>
          <cell r="AC187">
            <v>0</v>
          </cell>
          <cell r="AE187">
            <v>207561124.93279654</v>
          </cell>
          <cell r="AJ187">
            <v>202420308.9661299</v>
          </cell>
          <cell r="AL187">
            <v>209520308.9661299</v>
          </cell>
          <cell r="AM187" t="str">
            <v>0</v>
          </cell>
          <cell r="AN187" t="str">
            <v>0</v>
          </cell>
          <cell r="AO187" t="str">
            <v>0</v>
          </cell>
          <cell r="AP187" t="str">
            <v>0</v>
          </cell>
          <cell r="AQ187" t="str">
            <v>0</v>
          </cell>
          <cell r="AR187" t="str">
            <v>0</v>
          </cell>
          <cell r="AS187" t="str">
            <v>0</v>
          </cell>
          <cell r="AT187" t="str">
            <v>0</v>
          </cell>
          <cell r="AU187" t="str">
            <v>0</v>
          </cell>
          <cell r="AV187" t="str">
            <v>0</v>
          </cell>
        </row>
        <row r="188">
          <cell r="F188" t="str">
            <v>5</v>
          </cell>
          <cell r="G188">
            <v>-1.3803827180846096E-10</v>
          </cell>
          <cell r="H188">
            <v>7643.2225764109589</v>
          </cell>
          <cell r="I188">
            <v>0</v>
          </cell>
          <cell r="J188">
            <v>0</v>
          </cell>
          <cell r="K188">
            <v>0</v>
          </cell>
          <cell r="L188">
            <v>40000</v>
          </cell>
          <cell r="M188">
            <v>1650000</v>
          </cell>
          <cell r="N188">
            <v>0</v>
          </cell>
          <cell r="O188" t="str">
            <v>0</v>
          </cell>
          <cell r="P188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>
            <v>1047832.8187208911</v>
          </cell>
          <cell r="U188" t="str">
            <v>0</v>
          </cell>
          <cell r="V188" t="str">
            <v>0</v>
          </cell>
          <cell r="W188">
            <v>0</v>
          </cell>
          <cell r="X188" t="str">
            <v>0</v>
          </cell>
          <cell r="Y188" t="str">
            <v>0</v>
          </cell>
          <cell r="Z188" t="str">
            <v>0</v>
          </cell>
          <cell r="AE188">
            <v>2745476.0412973017</v>
          </cell>
          <cell r="AJ188">
            <v>2745476.0412973017</v>
          </cell>
          <cell r="AL188">
            <v>2745476.0412973017</v>
          </cell>
          <cell r="AM188" t="str">
            <v>0</v>
          </cell>
          <cell r="AN188" t="str">
            <v>0</v>
          </cell>
          <cell r="AO188" t="str">
            <v>0</v>
          </cell>
          <cell r="AP188" t="str">
            <v>0</v>
          </cell>
          <cell r="AQ188" t="str">
            <v>0</v>
          </cell>
          <cell r="AR188" t="str">
            <v>0</v>
          </cell>
          <cell r="AS188" t="str">
            <v>0</v>
          </cell>
          <cell r="AT188" t="str">
            <v>0</v>
          </cell>
          <cell r="AU188" t="str">
            <v>0</v>
          </cell>
          <cell r="AV188" t="str">
            <v>0</v>
          </cell>
        </row>
        <row r="189">
          <cell r="F189" t="str">
            <v>10</v>
          </cell>
          <cell r="G189">
            <v>11796381.093191015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1231626.1028862793</v>
          </cell>
          <cell r="M189">
            <v>3829317.4585791663</v>
          </cell>
          <cell r="N189">
            <v>473288.9</v>
          </cell>
          <cell r="O189" t="str">
            <v>0</v>
          </cell>
          <cell r="P189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>
            <v>1526985.5651467668</v>
          </cell>
          <cell r="U189" t="str">
            <v>0</v>
          </cell>
          <cell r="V189" t="str">
            <v>0</v>
          </cell>
          <cell r="W189">
            <v>119085.38333333335</v>
          </cell>
          <cell r="X189" t="str">
            <v>0</v>
          </cell>
          <cell r="Y189" t="str">
            <v>0</v>
          </cell>
          <cell r="Z189" t="str">
            <v>0</v>
          </cell>
          <cell r="AE189">
            <v>18857599.119803227</v>
          </cell>
          <cell r="AJ189">
            <v>18976684.50313656</v>
          </cell>
          <cell r="AL189">
            <v>18976684.50313656</v>
          </cell>
          <cell r="AM189" t="str">
            <v>0</v>
          </cell>
          <cell r="AN189" t="str">
            <v>0</v>
          </cell>
          <cell r="AO189" t="str">
            <v>0</v>
          </cell>
          <cell r="AP189" t="str">
            <v>0</v>
          </cell>
          <cell r="AQ189" t="str">
            <v>0</v>
          </cell>
          <cell r="AR189" t="str">
            <v>0</v>
          </cell>
          <cell r="AS189" t="str">
            <v>0</v>
          </cell>
          <cell r="AT189" t="str">
            <v>0</v>
          </cell>
          <cell r="AU189" t="str">
            <v>0</v>
          </cell>
          <cell r="AV189" t="str">
            <v>0</v>
          </cell>
        </row>
        <row r="190">
          <cell r="F190" t="str">
            <v>15</v>
          </cell>
          <cell r="G190">
            <v>69415.076660890496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934536.53303720709</v>
          </cell>
          <cell r="M190">
            <v>14718632.438097373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>
            <v>0</v>
          </cell>
          <cell r="X190" t="str">
            <v>0</v>
          </cell>
          <cell r="Y190" t="str">
            <v>0</v>
          </cell>
          <cell r="Z190" t="str">
            <v>0</v>
          </cell>
          <cell r="AE190">
            <v>15722584.047795471</v>
          </cell>
          <cell r="AJ190">
            <v>15722584.047795471</v>
          </cell>
          <cell r="AL190">
            <v>15722584.047795471</v>
          </cell>
          <cell r="AM190" t="str">
            <v>0</v>
          </cell>
          <cell r="AN190" t="str">
            <v>0</v>
          </cell>
          <cell r="AO190" t="str">
            <v>0</v>
          </cell>
          <cell r="AP190" t="str">
            <v>0</v>
          </cell>
          <cell r="AQ190" t="str">
            <v>0</v>
          </cell>
          <cell r="AR190" t="str">
            <v>0</v>
          </cell>
          <cell r="AS190" t="str">
            <v>0</v>
          </cell>
          <cell r="AT190" t="str">
            <v>0</v>
          </cell>
          <cell r="AU190" t="str">
            <v>0</v>
          </cell>
          <cell r="AV190" t="str">
            <v>0</v>
          </cell>
        </row>
        <row r="191">
          <cell r="F191" t="str">
            <v>20</v>
          </cell>
          <cell r="G191">
            <v>3298672.2595503069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556657.45403734071</v>
          </cell>
          <cell r="M191">
            <v>2923.833045833333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>
            <v>0</v>
          </cell>
          <cell r="U191" t="str">
            <v>0</v>
          </cell>
          <cell r="V191" t="str">
            <v>0</v>
          </cell>
          <cell r="W191">
            <v>0</v>
          </cell>
          <cell r="X191" t="str">
            <v>0</v>
          </cell>
          <cell r="Y191" t="str">
            <v>0</v>
          </cell>
          <cell r="Z191" t="str">
            <v>0</v>
          </cell>
          <cell r="AE191">
            <v>3858253.546633481</v>
          </cell>
          <cell r="AJ191">
            <v>3858253.546633481</v>
          </cell>
          <cell r="AL191">
            <v>3858253.546633481</v>
          </cell>
          <cell r="AM191" t="str">
            <v>0</v>
          </cell>
          <cell r="AN191" t="str">
            <v>0</v>
          </cell>
          <cell r="AO191" t="str">
            <v>0</v>
          </cell>
          <cell r="AP191" t="str">
            <v>0</v>
          </cell>
          <cell r="AQ191" t="str">
            <v>0</v>
          </cell>
          <cell r="AR191" t="str">
            <v>0</v>
          </cell>
          <cell r="AS191" t="str">
            <v>0</v>
          </cell>
          <cell r="AT191" t="str">
            <v>0</v>
          </cell>
          <cell r="AU191" t="str">
            <v>0</v>
          </cell>
          <cell r="AV191" t="str">
            <v>0</v>
          </cell>
        </row>
        <row r="192">
          <cell r="F192" t="str">
            <v>25</v>
          </cell>
          <cell r="G192">
            <v>843858.93173457193</v>
          </cell>
          <cell r="H192">
            <v>0</v>
          </cell>
          <cell r="I192">
            <v>0</v>
          </cell>
          <cell r="J192">
            <v>10362.060273972602</v>
          </cell>
          <cell r="K192">
            <v>0</v>
          </cell>
          <cell r="L192">
            <v>1266.0564218500454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>
            <v>0</v>
          </cell>
          <cell r="X192" t="str">
            <v>0</v>
          </cell>
          <cell r="Y192" t="str">
            <v>0</v>
          </cell>
          <cell r="Z192" t="str">
            <v>0</v>
          </cell>
          <cell r="AE192">
            <v>855487.0484303945</v>
          </cell>
          <cell r="AJ192">
            <v>855487.0484303945</v>
          </cell>
          <cell r="AL192">
            <v>855487.0484303945</v>
          </cell>
          <cell r="AM192" t="str">
            <v>0</v>
          </cell>
          <cell r="AN192" t="str">
            <v>0</v>
          </cell>
          <cell r="AO192" t="str">
            <v>0</v>
          </cell>
          <cell r="AP192" t="str">
            <v>0</v>
          </cell>
          <cell r="AQ192" t="str">
            <v>0</v>
          </cell>
          <cell r="AR192" t="str">
            <v>0</v>
          </cell>
          <cell r="AS192" t="str">
            <v>0</v>
          </cell>
          <cell r="AT192" t="str">
            <v>0</v>
          </cell>
          <cell r="AU192" t="str">
            <v>0</v>
          </cell>
          <cell r="AV192" t="str">
            <v>0</v>
          </cell>
        </row>
        <row r="193">
          <cell r="F193" t="str">
            <v>30</v>
          </cell>
          <cell r="G193">
            <v>996795.05391768599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45893.553424657533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>
            <v>0</v>
          </cell>
          <cell r="X193" t="str">
            <v>0</v>
          </cell>
          <cell r="Y193" t="str">
            <v>0</v>
          </cell>
          <cell r="Z193" t="str">
            <v>0</v>
          </cell>
          <cell r="AE193">
            <v>1042688.6073423435</v>
          </cell>
          <cell r="AJ193">
            <v>1042688.6073423435</v>
          </cell>
          <cell r="AL193">
            <v>1042688.6073423435</v>
          </cell>
          <cell r="AM193" t="str">
            <v>0</v>
          </cell>
          <cell r="AN193" t="str">
            <v>0</v>
          </cell>
          <cell r="AO193" t="str">
            <v>0</v>
          </cell>
          <cell r="AP193" t="str">
            <v>0</v>
          </cell>
          <cell r="AQ193" t="str">
            <v>0</v>
          </cell>
          <cell r="AR193" t="str">
            <v>0</v>
          </cell>
          <cell r="AS193" t="str">
            <v>0</v>
          </cell>
          <cell r="AT193" t="str">
            <v>0</v>
          </cell>
          <cell r="AU193" t="str">
            <v>0</v>
          </cell>
          <cell r="AV193" t="str">
            <v>0</v>
          </cell>
        </row>
        <row r="194">
          <cell r="F194" t="str">
            <v>35</v>
          </cell>
          <cell r="G194">
            <v>4793671.0623615338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>
            <v>66074.71666666666</v>
          </cell>
          <cell r="X194" t="str">
            <v>0</v>
          </cell>
          <cell r="Y194" t="str">
            <v>0</v>
          </cell>
          <cell r="Z194" t="str">
            <v>0</v>
          </cell>
          <cell r="AE194">
            <v>4793671.0623615338</v>
          </cell>
          <cell r="AJ194">
            <v>4859745.7790282005</v>
          </cell>
          <cell r="AL194">
            <v>4859745.7790282005</v>
          </cell>
          <cell r="AM194" t="str">
            <v>0</v>
          </cell>
          <cell r="AN194" t="str">
            <v>0</v>
          </cell>
          <cell r="AO194" t="str">
            <v>0</v>
          </cell>
          <cell r="AP194" t="str">
            <v>0</v>
          </cell>
          <cell r="AQ194" t="str">
            <v>0</v>
          </cell>
          <cell r="AR194" t="str">
            <v>0</v>
          </cell>
          <cell r="AS194" t="str">
            <v>0</v>
          </cell>
          <cell r="AT194" t="str">
            <v>0</v>
          </cell>
          <cell r="AU194" t="str">
            <v>0</v>
          </cell>
          <cell r="AV194" t="str">
            <v>0</v>
          </cell>
        </row>
        <row r="195">
          <cell r="F195" t="str">
            <v>40</v>
          </cell>
          <cell r="G195">
            <v>7300009.105544975</v>
          </cell>
          <cell r="H195">
            <v>0</v>
          </cell>
          <cell r="I195">
            <v>0</v>
          </cell>
          <cell r="J195">
            <v>3154.0164383561646</v>
          </cell>
          <cell r="K195">
            <v>0</v>
          </cell>
          <cell r="L195">
            <v>1971053.5680593348</v>
          </cell>
          <cell r="M195">
            <v>4416666.6656666668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17277000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>
            <v>1033186.2</v>
          </cell>
          <cell r="X195" t="str">
            <v>0</v>
          </cell>
          <cell r="Y195" t="str">
            <v>0</v>
          </cell>
          <cell r="Z195" t="str">
            <v>0</v>
          </cell>
          <cell r="AE195">
            <v>30967883.355709333</v>
          </cell>
          <cell r="AJ195">
            <v>32001069.555709332</v>
          </cell>
          <cell r="AL195">
            <v>32001069.555709332</v>
          </cell>
          <cell r="AM195" t="str">
            <v>0</v>
          </cell>
          <cell r="AN195" t="str">
            <v>0</v>
          </cell>
          <cell r="AO195" t="str">
            <v>0</v>
          </cell>
          <cell r="AP195" t="str">
            <v>0</v>
          </cell>
          <cell r="AQ195" t="str">
            <v>0</v>
          </cell>
          <cell r="AR195" t="str">
            <v>0</v>
          </cell>
          <cell r="AS195" t="str">
            <v>0</v>
          </cell>
          <cell r="AT195" t="str">
            <v>0</v>
          </cell>
          <cell r="AU195" t="str">
            <v>0</v>
          </cell>
          <cell r="AV195" t="str">
            <v>0</v>
          </cell>
        </row>
        <row r="196">
          <cell r="F196" t="str">
            <v>45</v>
          </cell>
          <cell r="G196">
            <v>8444574.3135914113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828458.14811738185</v>
          </cell>
          <cell r="M196">
            <v>6736992.8992416682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>
            <v>0</v>
          </cell>
          <cell r="S196" t="str">
            <v>0</v>
          </cell>
          <cell r="T196">
            <v>7427326.5184629438</v>
          </cell>
          <cell r="U196" t="str">
            <v>0</v>
          </cell>
          <cell r="V196" t="str">
            <v>0</v>
          </cell>
          <cell r="W196">
            <v>325290.51666666672</v>
          </cell>
          <cell r="X196" t="str">
            <v>0</v>
          </cell>
          <cell r="Y196" t="str">
            <v>0</v>
          </cell>
          <cell r="Z196" t="str">
            <v>0</v>
          </cell>
          <cell r="AE196">
            <v>23437351.879413407</v>
          </cell>
          <cell r="AJ196">
            <v>23762642.396080073</v>
          </cell>
          <cell r="AL196">
            <v>23762642.396080073</v>
          </cell>
          <cell r="AM196" t="str">
            <v>0</v>
          </cell>
          <cell r="AN196" t="str">
            <v>0</v>
          </cell>
          <cell r="AO196" t="str">
            <v>0</v>
          </cell>
          <cell r="AP196" t="str">
            <v>0</v>
          </cell>
          <cell r="AQ196" t="str">
            <v>0</v>
          </cell>
          <cell r="AR196" t="str">
            <v>0</v>
          </cell>
          <cell r="AS196" t="str">
            <v>0</v>
          </cell>
          <cell r="AT196" t="str">
            <v>0</v>
          </cell>
          <cell r="AU196" t="str">
            <v>0</v>
          </cell>
          <cell r="AV196" t="str">
            <v>0</v>
          </cell>
        </row>
        <row r="197">
          <cell r="F197" t="str">
            <v>50</v>
          </cell>
          <cell r="G197">
            <v>7734071.7780000288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940384.7192651208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8767000</v>
          </cell>
          <cell r="S197" t="str">
            <v>0</v>
          </cell>
          <cell r="T197">
            <v>0</v>
          </cell>
          <cell r="U197" t="str">
            <v>0</v>
          </cell>
          <cell r="V197" t="str">
            <v>0</v>
          </cell>
          <cell r="W197">
            <v>0</v>
          </cell>
          <cell r="X197" t="str">
            <v>0</v>
          </cell>
          <cell r="Y197" t="str">
            <v>0</v>
          </cell>
          <cell r="Z197" t="str">
            <v>0</v>
          </cell>
          <cell r="AE197">
            <v>17441456.497265149</v>
          </cell>
          <cell r="AJ197">
            <v>17441456.497265149</v>
          </cell>
          <cell r="AL197">
            <v>17441456.497265149</v>
          </cell>
          <cell r="AM197" t="str">
            <v>0</v>
          </cell>
          <cell r="AN197" t="str">
            <v>0</v>
          </cell>
          <cell r="AO197" t="str">
            <v>0</v>
          </cell>
          <cell r="AP197" t="str">
            <v>0</v>
          </cell>
          <cell r="AQ197" t="str">
            <v>0</v>
          </cell>
          <cell r="AR197" t="str">
            <v>0</v>
          </cell>
          <cell r="AS197" t="str">
            <v>0</v>
          </cell>
          <cell r="AT197" t="str">
            <v>0</v>
          </cell>
          <cell r="AU197" t="str">
            <v>0</v>
          </cell>
          <cell r="AV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6999999.9989999998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>
            <v>0</v>
          </cell>
          <cell r="S198" t="str">
            <v>0</v>
          </cell>
          <cell r="T198">
            <v>0</v>
          </cell>
          <cell r="U198" t="str">
            <v>0</v>
          </cell>
          <cell r="V198" t="str">
            <v>0</v>
          </cell>
          <cell r="W198">
            <v>0</v>
          </cell>
          <cell r="X198" t="str">
            <v>0</v>
          </cell>
          <cell r="Y198" t="str">
            <v>0</v>
          </cell>
          <cell r="Z198" t="str">
            <v>0</v>
          </cell>
          <cell r="AE198">
            <v>6999999.9989999998</v>
          </cell>
          <cell r="AJ198">
            <v>6999999.9989999998</v>
          </cell>
          <cell r="AL198">
            <v>6999999.9989999998</v>
          </cell>
          <cell r="AM198" t="str">
            <v>0</v>
          </cell>
          <cell r="AN198" t="str">
            <v>0</v>
          </cell>
          <cell r="AO198" t="str">
            <v>0</v>
          </cell>
          <cell r="AP198" t="str">
            <v>0</v>
          </cell>
          <cell r="AQ198" t="str">
            <v>0</v>
          </cell>
          <cell r="AR198" t="str">
            <v>0</v>
          </cell>
          <cell r="AS198" t="str">
            <v>0</v>
          </cell>
          <cell r="AT198" t="str">
            <v>0</v>
          </cell>
          <cell r="AU198" t="str">
            <v>0</v>
          </cell>
          <cell r="AV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16075000</v>
          </cell>
          <cell r="S199" t="str">
            <v>0</v>
          </cell>
          <cell r="T199">
            <v>0</v>
          </cell>
          <cell r="U199" t="str">
            <v>0</v>
          </cell>
          <cell r="V199" t="str">
            <v>0</v>
          </cell>
          <cell r="W199">
            <v>0</v>
          </cell>
          <cell r="X199" t="str">
            <v>0</v>
          </cell>
          <cell r="Y199" t="str">
            <v>0</v>
          </cell>
          <cell r="Z199" t="str">
            <v>0</v>
          </cell>
          <cell r="AE199">
            <v>16075000</v>
          </cell>
          <cell r="AJ199">
            <v>16075000</v>
          </cell>
          <cell r="AL199">
            <v>16075000</v>
          </cell>
          <cell r="AM199" t="str">
            <v>0</v>
          </cell>
          <cell r="AN199" t="str">
            <v>0</v>
          </cell>
          <cell r="AO199" t="str">
            <v>0</v>
          </cell>
          <cell r="AP199" t="str">
            <v>0</v>
          </cell>
          <cell r="AQ199" t="str">
            <v>0</v>
          </cell>
          <cell r="AR199" t="str">
            <v>0</v>
          </cell>
          <cell r="AS199" t="str">
            <v>0</v>
          </cell>
          <cell r="AT199" t="str">
            <v>0</v>
          </cell>
          <cell r="AU199" t="str">
            <v>0</v>
          </cell>
          <cell r="AV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>
            <v>0</v>
          </cell>
          <cell r="S200" t="str">
            <v>0</v>
          </cell>
          <cell r="T200">
            <v>0</v>
          </cell>
          <cell r="U200" t="str">
            <v>0</v>
          </cell>
          <cell r="V200" t="str">
            <v>0</v>
          </cell>
          <cell r="W200">
            <v>0</v>
          </cell>
          <cell r="X200" t="str">
            <v>0</v>
          </cell>
          <cell r="Y200" t="str">
            <v>0</v>
          </cell>
          <cell r="Z200" t="str">
            <v>0</v>
          </cell>
          <cell r="AE200">
            <v>0</v>
          </cell>
          <cell r="AJ200">
            <v>0</v>
          </cell>
          <cell r="AL200">
            <v>0</v>
          </cell>
          <cell r="AM200" t="str">
            <v>0</v>
          </cell>
          <cell r="AN200" t="str">
            <v>0</v>
          </cell>
          <cell r="AO200" t="str">
            <v>0</v>
          </cell>
          <cell r="AP200" t="str">
            <v>0</v>
          </cell>
          <cell r="AQ200" t="str">
            <v>0</v>
          </cell>
          <cell r="AR200" t="str">
            <v>0</v>
          </cell>
          <cell r="AS200" t="str">
            <v>0</v>
          </cell>
          <cell r="AT200" t="str">
            <v>0</v>
          </cell>
          <cell r="AU200" t="str">
            <v>0</v>
          </cell>
          <cell r="AV200" t="str">
            <v>0</v>
          </cell>
        </row>
        <row r="201">
          <cell r="F201" t="str">
            <v>70</v>
          </cell>
          <cell r="G201">
            <v>-154060.22602739747</v>
          </cell>
          <cell r="H201">
            <v>0</v>
          </cell>
          <cell r="I201">
            <v>0</v>
          </cell>
          <cell r="J201">
            <v>20436.509589041096</v>
          </cell>
          <cell r="K201">
            <v>0</v>
          </cell>
          <cell r="L201">
            <v>773349.1275856971</v>
          </cell>
          <cell r="M201">
            <v>321597.97793534189</v>
          </cell>
          <cell r="N201">
            <v>0</v>
          </cell>
          <cell r="O201" t="str">
            <v>0</v>
          </cell>
          <cell r="P201">
            <v>52258453</v>
          </cell>
          <cell r="Q201" t="str">
            <v>0</v>
          </cell>
          <cell r="R201">
            <v>2585000</v>
          </cell>
          <cell r="S201" t="str">
            <v>0</v>
          </cell>
          <cell r="T201">
            <v>1428453.7386622261</v>
          </cell>
          <cell r="U201" t="str">
            <v>0</v>
          </cell>
          <cell r="V201" t="str">
            <v>0</v>
          </cell>
          <cell r="W201">
            <v>415547.21666666662</v>
          </cell>
          <cell r="X201">
            <v>7100000</v>
          </cell>
          <cell r="Y201" t="str">
            <v>0</v>
          </cell>
          <cell r="Z201">
            <v>430443.6</v>
          </cell>
          <cell r="AE201">
            <v>64763673.727744915</v>
          </cell>
          <cell r="AJ201">
            <v>58079220.944411583</v>
          </cell>
          <cell r="AL201">
            <v>65179220.944411583</v>
          </cell>
          <cell r="AM201" t="str">
            <v>0</v>
          </cell>
          <cell r="AN201" t="str">
            <v>0</v>
          </cell>
          <cell r="AO201" t="str">
            <v>0</v>
          </cell>
          <cell r="AP201" t="str">
            <v>0</v>
          </cell>
          <cell r="AQ201" t="str">
            <v>0</v>
          </cell>
          <cell r="AR201" t="str">
            <v>0</v>
          </cell>
          <cell r="AS201" t="str">
            <v>0</v>
          </cell>
          <cell r="AT201" t="str">
            <v>0</v>
          </cell>
          <cell r="AU201" t="str">
            <v>0</v>
          </cell>
          <cell r="AV201" t="str">
            <v>0</v>
          </cell>
        </row>
        <row r="202">
          <cell r="F202" t="str">
            <v>Other Liabilities</v>
          </cell>
          <cell r="G202">
            <v>9557913.3782096151</v>
          </cell>
          <cell r="H202">
            <v>289024.06851294322</v>
          </cell>
          <cell r="I202">
            <v>14029.535038356164</v>
          </cell>
          <cell r="J202">
            <v>463104.4630136987</v>
          </cell>
          <cell r="K202">
            <v>79241.635616438347</v>
          </cell>
          <cell r="L202">
            <v>944171.80984900915</v>
          </cell>
          <cell r="M202">
            <v>-11201770.587861663</v>
          </cell>
          <cell r="N202">
            <v>4456563.0999999996</v>
          </cell>
          <cell r="O202">
            <v>0</v>
          </cell>
          <cell r="P202">
            <v>49415531</v>
          </cell>
          <cell r="Q202">
            <v>0</v>
          </cell>
          <cell r="R202">
            <v>8535000</v>
          </cell>
          <cell r="S202">
            <v>0</v>
          </cell>
          <cell r="T202">
            <v>764927.29302926629</v>
          </cell>
          <cell r="U202">
            <v>0</v>
          </cell>
          <cell r="V202">
            <v>5961</v>
          </cell>
          <cell r="W202">
            <v>3291965.85</v>
          </cell>
          <cell r="X202">
            <v>0</v>
          </cell>
          <cell r="Y202">
            <v>0</v>
          </cell>
          <cell r="Z202">
            <v>388781</v>
          </cell>
          <cell r="AA202">
            <v>0</v>
          </cell>
          <cell r="AB202">
            <v>0</v>
          </cell>
          <cell r="AC202">
            <v>0</v>
          </cell>
          <cell r="AE202">
            <v>63712477.695407666</v>
          </cell>
          <cell r="AJ202">
            <v>67004443.54540766</v>
          </cell>
          <cell r="AL202">
            <v>67004443.54540766</v>
          </cell>
          <cell r="AM202" t="str">
            <v>0</v>
          </cell>
          <cell r="AN202" t="str">
            <v>0</v>
          </cell>
          <cell r="AO202" t="str">
            <v>0</v>
          </cell>
          <cell r="AP202" t="str">
            <v>0</v>
          </cell>
          <cell r="AQ202" t="str">
            <v>0</v>
          </cell>
          <cell r="AR202" t="str">
            <v>0</v>
          </cell>
          <cell r="AS202" t="str">
            <v>0</v>
          </cell>
          <cell r="AT202" t="str">
            <v>0</v>
          </cell>
          <cell r="AU202" t="str">
            <v>0</v>
          </cell>
          <cell r="AV202" t="str">
            <v>0</v>
          </cell>
        </row>
        <row r="203">
          <cell r="F203" t="str">
            <v>100</v>
          </cell>
          <cell r="G203">
            <v>117827.06862057294</v>
          </cell>
          <cell r="H203">
            <v>289019.78402253229</v>
          </cell>
          <cell r="I203">
            <v>14029.535038356164</v>
          </cell>
          <cell r="J203">
            <v>162877.43561643839</v>
          </cell>
          <cell r="K203">
            <v>55421.89589041096</v>
          </cell>
          <cell r="L203">
            <v>262373.58198995306</v>
          </cell>
          <cell r="M203">
            <v>115477.76918333332</v>
          </cell>
          <cell r="N203">
            <v>655980.4</v>
          </cell>
          <cell r="O203" t="str">
            <v>0</v>
          </cell>
          <cell r="P203">
            <v>0</v>
          </cell>
          <cell r="Q203" t="str">
            <v>0</v>
          </cell>
          <cell r="R203" t="str">
            <v>0</v>
          </cell>
          <cell r="S203" t="str">
            <v>0</v>
          </cell>
          <cell r="T203">
            <v>197712.43218538159</v>
          </cell>
          <cell r="U203" t="str">
            <v>0</v>
          </cell>
          <cell r="V203">
            <v>7500</v>
          </cell>
          <cell r="W203">
            <v>24067.5</v>
          </cell>
          <cell r="X203" t="str">
            <v>0</v>
          </cell>
          <cell r="Y203" t="str">
            <v>0</v>
          </cell>
          <cell r="Z203">
            <v>388781</v>
          </cell>
          <cell r="AE203">
            <v>2267000.9025469786</v>
          </cell>
          <cell r="AJ203">
            <v>2291068.4025469786</v>
          </cell>
          <cell r="AL203">
            <v>2291068.4025469786</v>
          </cell>
          <cell r="AM203" t="str">
            <v>0</v>
          </cell>
          <cell r="AN203" t="str">
            <v>0</v>
          </cell>
          <cell r="AO203" t="str">
            <v>0</v>
          </cell>
          <cell r="AP203" t="str">
            <v>0</v>
          </cell>
          <cell r="AQ203" t="str">
            <v>0</v>
          </cell>
          <cell r="AR203" t="str">
            <v>0</v>
          </cell>
          <cell r="AS203" t="str">
            <v>0</v>
          </cell>
          <cell r="AT203" t="str">
            <v>0</v>
          </cell>
          <cell r="AU203" t="str">
            <v>0</v>
          </cell>
          <cell r="AV203" t="str">
            <v>0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str">
            <v>0</v>
          </cell>
          <cell r="P204">
            <v>21510000</v>
          </cell>
          <cell r="Q204" t="str">
            <v>0</v>
          </cell>
          <cell r="R204">
            <v>3000</v>
          </cell>
          <cell r="S204" t="str">
            <v>0</v>
          </cell>
          <cell r="T204">
            <v>0</v>
          </cell>
          <cell r="U204" t="str">
            <v>0</v>
          </cell>
          <cell r="V204" t="str">
            <v>0</v>
          </cell>
          <cell r="W204">
            <v>0</v>
          </cell>
          <cell r="X204" t="str">
            <v>0</v>
          </cell>
          <cell r="Y204" t="str">
            <v>0</v>
          </cell>
          <cell r="Z204" t="str">
            <v>0</v>
          </cell>
          <cell r="AE204">
            <v>21513000</v>
          </cell>
          <cell r="AJ204">
            <v>21513000</v>
          </cell>
          <cell r="AL204">
            <v>21513000</v>
          </cell>
          <cell r="AM204" t="str">
            <v>0</v>
          </cell>
          <cell r="AN204" t="str">
            <v>0</v>
          </cell>
          <cell r="AO204" t="str">
            <v>0</v>
          </cell>
          <cell r="AP204" t="str">
            <v>0</v>
          </cell>
          <cell r="AQ204" t="str">
            <v>0</v>
          </cell>
          <cell r="AR204" t="str">
            <v>0</v>
          </cell>
          <cell r="AS204" t="str">
            <v>0</v>
          </cell>
          <cell r="AT204" t="str">
            <v>0</v>
          </cell>
          <cell r="AU204" t="str">
            <v>0</v>
          </cell>
          <cell r="AV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-4835.2602739726035</v>
          </cell>
          <cell r="L205">
            <v>17656.575342465756</v>
          </cell>
          <cell r="M205">
            <v>0</v>
          </cell>
          <cell r="N205">
            <v>670599.9</v>
          </cell>
          <cell r="O205" t="str">
            <v>0</v>
          </cell>
          <cell r="P205">
            <v>0</v>
          </cell>
          <cell r="Q205" t="str">
            <v>0</v>
          </cell>
          <cell r="R205">
            <v>0</v>
          </cell>
          <cell r="S205" t="str">
            <v>0</v>
          </cell>
          <cell r="T205">
            <v>37211.637997209938</v>
          </cell>
          <cell r="U205" t="str">
            <v>0</v>
          </cell>
          <cell r="V205">
            <v>461</v>
          </cell>
          <cell r="W205">
            <v>0</v>
          </cell>
          <cell r="X205" t="str">
            <v>0</v>
          </cell>
          <cell r="Y205" t="str">
            <v>0</v>
          </cell>
          <cell r="Z205" t="str">
            <v>0</v>
          </cell>
          <cell r="AE205">
            <v>721093.85306570306</v>
          </cell>
          <cell r="AJ205">
            <v>721093.85306570306</v>
          </cell>
          <cell r="AL205">
            <v>721093.85306570306</v>
          </cell>
          <cell r="AM205" t="str">
            <v>0</v>
          </cell>
          <cell r="AN205" t="str">
            <v>0</v>
          </cell>
          <cell r="AO205" t="str">
            <v>0</v>
          </cell>
          <cell r="AP205" t="str">
            <v>0</v>
          </cell>
          <cell r="AQ205" t="str">
            <v>0</v>
          </cell>
          <cell r="AR205" t="str">
            <v>0</v>
          </cell>
          <cell r="AS205" t="str">
            <v>0</v>
          </cell>
          <cell r="AT205" t="str">
            <v>0</v>
          </cell>
          <cell r="AU205" t="str">
            <v>0</v>
          </cell>
          <cell r="AV205" t="str">
            <v>0</v>
          </cell>
        </row>
        <row r="206">
          <cell r="F206" t="str">
            <v>115</v>
          </cell>
          <cell r="G206">
            <v>-4.5258449773265901E-12</v>
          </cell>
          <cell r="H206">
            <v>0</v>
          </cell>
          <cell r="I206">
            <v>0</v>
          </cell>
          <cell r="J206">
            <v>291704.10958904109</v>
          </cell>
          <cell r="K206">
            <v>0</v>
          </cell>
          <cell r="L206">
            <v>102918.28174964983</v>
          </cell>
          <cell r="M206">
            <v>0</v>
          </cell>
          <cell r="N206">
            <v>439644.8</v>
          </cell>
          <cell r="O206" t="str">
            <v>0</v>
          </cell>
          <cell r="P206">
            <v>0</v>
          </cell>
          <cell r="Q206" t="str">
            <v>0</v>
          </cell>
          <cell r="R206">
            <v>0</v>
          </cell>
          <cell r="S206" t="str">
            <v>0</v>
          </cell>
          <cell r="T206">
            <v>0</v>
          </cell>
          <cell r="U206" t="str">
            <v>0</v>
          </cell>
          <cell r="V206">
            <v>-2000</v>
          </cell>
          <cell r="W206">
            <v>0</v>
          </cell>
          <cell r="X206" t="str">
            <v>0</v>
          </cell>
          <cell r="Y206" t="str">
            <v>0</v>
          </cell>
          <cell r="Z206" t="str">
            <v>0</v>
          </cell>
          <cell r="AE206">
            <v>832267.19133869093</v>
          </cell>
          <cell r="AJ206">
            <v>832267.19133869093</v>
          </cell>
          <cell r="AL206">
            <v>832267.19133869093</v>
          </cell>
          <cell r="AM206" t="str">
            <v>0</v>
          </cell>
          <cell r="AN206" t="str">
            <v>0</v>
          </cell>
          <cell r="AO206" t="str">
            <v>0</v>
          </cell>
          <cell r="AP206" t="str">
            <v>0</v>
          </cell>
          <cell r="AQ206" t="str">
            <v>0</v>
          </cell>
          <cell r="AR206" t="str">
            <v>0</v>
          </cell>
          <cell r="AS206" t="str">
            <v>0</v>
          </cell>
          <cell r="AT206" t="str">
            <v>0</v>
          </cell>
          <cell r="AU206" t="str">
            <v>0</v>
          </cell>
          <cell r="AV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11306585</v>
          </cell>
          <cell r="Q207" t="str">
            <v>0</v>
          </cell>
          <cell r="R207">
            <v>8532000</v>
          </cell>
          <cell r="S207" t="str">
            <v>0</v>
          </cell>
          <cell r="T207">
            <v>0</v>
          </cell>
          <cell r="U207" t="str">
            <v>0</v>
          </cell>
          <cell r="V207" t="str">
            <v>0</v>
          </cell>
          <cell r="W207">
            <v>0</v>
          </cell>
          <cell r="X207" t="str">
            <v>0</v>
          </cell>
          <cell r="Y207" t="str">
            <v>0</v>
          </cell>
          <cell r="Z207" t="str">
            <v>0</v>
          </cell>
          <cell r="AE207">
            <v>19838585</v>
          </cell>
          <cell r="AJ207">
            <v>19838585</v>
          </cell>
          <cell r="AL207">
            <v>19838585</v>
          </cell>
          <cell r="AM207" t="str">
            <v>0</v>
          </cell>
          <cell r="AN207" t="str">
            <v>0</v>
          </cell>
          <cell r="AO207" t="str">
            <v>0</v>
          </cell>
          <cell r="AP207" t="str">
            <v>0</v>
          </cell>
          <cell r="AQ207" t="str">
            <v>0</v>
          </cell>
          <cell r="AR207" t="str">
            <v>0</v>
          </cell>
          <cell r="AS207" t="str">
            <v>0</v>
          </cell>
          <cell r="AT207" t="str">
            <v>0</v>
          </cell>
          <cell r="AU207" t="str">
            <v>0</v>
          </cell>
          <cell r="AV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28655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>
            <v>0</v>
          </cell>
          <cell r="S208" t="str">
            <v>0</v>
          </cell>
          <cell r="T208">
            <v>0</v>
          </cell>
          <cell r="U208" t="str">
            <v>0</v>
          </cell>
          <cell r="V208" t="str">
            <v>0</v>
          </cell>
          <cell r="W208">
            <v>0</v>
          </cell>
          <cell r="X208" t="str">
            <v>0</v>
          </cell>
          <cell r="Y208" t="str">
            <v>0</v>
          </cell>
          <cell r="Z208" t="str">
            <v>0</v>
          </cell>
          <cell r="AE208">
            <v>28655</v>
          </cell>
          <cell r="AJ208">
            <v>28655</v>
          </cell>
          <cell r="AL208">
            <v>28655</v>
          </cell>
          <cell r="AM208" t="str">
            <v>0</v>
          </cell>
          <cell r="AN208" t="str">
            <v>0</v>
          </cell>
          <cell r="AO208" t="str">
            <v>0</v>
          </cell>
          <cell r="AP208" t="str">
            <v>0</v>
          </cell>
          <cell r="AQ208" t="str">
            <v>0</v>
          </cell>
          <cell r="AR208" t="str">
            <v>0</v>
          </cell>
          <cell r="AS208" t="str">
            <v>0</v>
          </cell>
          <cell r="AT208" t="str">
            <v>0</v>
          </cell>
          <cell r="AU208" t="str">
            <v>0</v>
          </cell>
          <cell r="AV208" t="str">
            <v>0</v>
          </cell>
        </row>
        <row r="209">
          <cell r="F209" t="str">
            <v>130</v>
          </cell>
          <cell r="G209">
            <v>-37796.712328767302</v>
          </cell>
          <cell r="H209">
            <v>4.2844904109589024</v>
          </cell>
          <cell r="I209">
            <v>0</v>
          </cell>
          <cell r="J209">
            <v>8522.9178082191793</v>
          </cell>
          <cell r="K209">
            <v>0</v>
          </cell>
          <cell r="L209">
            <v>369437.86911780172</v>
          </cell>
          <cell r="M209">
            <v>-11317248.357044997</v>
          </cell>
          <cell r="N209">
            <v>0</v>
          </cell>
          <cell r="O209" t="str">
            <v>0</v>
          </cell>
          <cell r="P209">
            <v>16598946</v>
          </cell>
          <cell r="Q209" t="str">
            <v>0</v>
          </cell>
          <cell r="R209">
            <v>0</v>
          </cell>
          <cell r="S209" t="str">
            <v>0</v>
          </cell>
          <cell r="T209">
            <v>47649.552033524036</v>
          </cell>
          <cell r="U209" t="str">
            <v>0</v>
          </cell>
          <cell r="V209" t="str">
            <v>0</v>
          </cell>
          <cell r="W209">
            <v>3267898.35</v>
          </cell>
          <cell r="X209" t="str">
            <v>0</v>
          </cell>
          <cell r="Y209" t="str">
            <v>0</v>
          </cell>
          <cell r="Z209" t="str">
            <v>0</v>
          </cell>
          <cell r="AE209">
            <v>5669515.5540761929</v>
          </cell>
          <cell r="AJ209">
            <v>8937413.9040761925</v>
          </cell>
          <cell r="AL209">
            <v>8937413.9040761925</v>
          </cell>
          <cell r="AM209" t="str">
            <v>0</v>
          </cell>
          <cell r="AN209" t="str">
            <v>0</v>
          </cell>
          <cell r="AO209" t="str">
            <v>0</v>
          </cell>
          <cell r="AP209" t="str">
            <v>0</v>
          </cell>
          <cell r="AQ209" t="str">
            <v>0</v>
          </cell>
          <cell r="AR209" t="str">
            <v>0</v>
          </cell>
          <cell r="AS209" t="str">
            <v>0</v>
          </cell>
          <cell r="AT209" t="str">
            <v>0</v>
          </cell>
          <cell r="AU209" t="str">
            <v>0</v>
          </cell>
          <cell r="AV209" t="str">
            <v>0</v>
          </cell>
        </row>
        <row r="210">
          <cell r="F210" t="str">
            <v>135</v>
          </cell>
          <cell r="G210">
            <v>-4.5258449773265901E-12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str">
            <v>0</v>
          </cell>
          <cell r="P210">
            <v>0</v>
          </cell>
          <cell r="Q210" t="str">
            <v>0</v>
          </cell>
          <cell r="R210">
            <v>0</v>
          </cell>
          <cell r="S210" t="str">
            <v>0</v>
          </cell>
          <cell r="T210">
            <v>0</v>
          </cell>
          <cell r="U210" t="str">
            <v>0</v>
          </cell>
          <cell r="V210" t="str">
            <v>0</v>
          </cell>
          <cell r="W210">
            <v>0</v>
          </cell>
          <cell r="X210" t="str">
            <v>0</v>
          </cell>
          <cell r="Y210" t="str">
            <v>0</v>
          </cell>
          <cell r="Z210" t="str">
            <v>0</v>
          </cell>
          <cell r="AE210">
            <v>-4.5258449773265901E-12</v>
          </cell>
          <cell r="AJ210">
            <v>-4.5258449773265901E-12</v>
          </cell>
          <cell r="AL210">
            <v>-4.5258449773265901E-12</v>
          </cell>
          <cell r="AM210" t="str">
            <v>0</v>
          </cell>
          <cell r="AN210" t="str">
            <v>0</v>
          </cell>
          <cell r="AO210" t="str">
            <v>0</v>
          </cell>
          <cell r="AP210" t="str">
            <v>0</v>
          </cell>
          <cell r="AQ210" t="str">
            <v>0</v>
          </cell>
          <cell r="AR210" t="str">
            <v>0</v>
          </cell>
          <cell r="AS210" t="str">
            <v>0</v>
          </cell>
          <cell r="AT210" t="str">
            <v>0</v>
          </cell>
          <cell r="AU210" t="str">
            <v>0</v>
          </cell>
          <cell r="AV210" t="str">
            <v>0</v>
          </cell>
        </row>
        <row r="211">
          <cell r="F211" t="str">
            <v>140</v>
          </cell>
          <cell r="G211">
            <v>9477883.0219178088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181485.81838234587</v>
          </cell>
          <cell r="M211">
            <v>0</v>
          </cell>
          <cell r="N211">
            <v>2690338</v>
          </cell>
          <cell r="O211" t="str">
            <v>0</v>
          </cell>
          <cell r="P211">
            <v>0</v>
          </cell>
          <cell r="Q211" t="str">
            <v>0</v>
          </cell>
          <cell r="R211">
            <v>0</v>
          </cell>
          <cell r="S211" t="str">
            <v>0</v>
          </cell>
          <cell r="T211">
            <v>128140.1434931507</v>
          </cell>
          <cell r="U211" t="str">
            <v>0</v>
          </cell>
          <cell r="V211" t="str">
            <v>0</v>
          </cell>
          <cell r="W211">
            <v>0</v>
          </cell>
          <cell r="X211" t="str">
            <v>0</v>
          </cell>
          <cell r="Y211" t="str">
            <v>0</v>
          </cell>
          <cell r="Z211" t="str">
            <v>0</v>
          </cell>
          <cell r="AE211">
            <v>12477846.983793305</v>
          </cell>
          <cell r="AJ211">
            <v>12477846.983793305</v>
          </cell>
          <cell r="AL211">
            <v>12477846.983793305</v>
          </cell>
          <cell r="AM211" t="str">
            <v>0</v>
          </cell>
          <cell r="AN211" t="str">
            <v>0</v>
          </cell>
          <cell r="AO211" t="str">
            <v>0</v>
          </cell>
          <cell r="AP211" t="str">
            <v>0</v>
          </cell>
          <cell r="AQ211" t="str">
            <v>0</v>
          </cell>
          <cell r="AR211" t="str">
            <v>0</v>
          </cell>
          <cell r="AS211" t="str">
            <v>0</v>
          </cell>
          <cell r="AT211" t="str">
            <v>0</v>
          </cell>
          <cell r="AU211" t="str">
            <v>0</v>
          </cell>
          <cell r="AV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9636.986301369865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>
            <v>0</v>
          </cell>
          <cell r="S212" t="str">
            <v>0</v>
          </cell>
          <cell r="T212">
            <v>354213.52731999999</v>
          </cell>
          <cell r="U212" t="str">
            <v>0</v>
          </cell>
          <cell r="V212" t="str">
            <v>0</v>
          </cell>
          <cell r="W212">
            <v>0</v>
          </cell>
          <cell r="X212" t="str">
            <v>0</v>
          </cell>
          <cell r="Y212" t="str">
            <v>0</v>
          </cell>
          <cell r="Z212" t="str">
            <v>0</v>
          </cell>
          <cell r="AE212">
            <v>363850.51362136984</v>
          </cell>
          <cell r="AJ212">
            <v>363850.51362136984</v>
          </cell>
          <cell r="AL212">
            <v>363850.51362136984</v>
          </cell>
          <cell r="AM212" t="str">
            <v>0</v>
          </cell>
          <cell r="AN212" t="str">
            <v>0</v>
          </cell>
          <cell r="AO212" t="str">
            <v>0</v>
          </cell>
          <cell r="AP212" t="str">
            <v>0</v>
          </cell>
          <cell r="AQ212" t="str">
            <v>0</v>
          </cell>
          <cell r="AR212" t="str">
            <v>0</v>
          </cell>
          <cell r="AS212" t="str">
            <v>0</v>
          </cell>
          <cell r="AT212" t="str">
            <v>0</v>
          </cell>
          <cell r="AU212" t="str">
            <v>0</v>
          </cell>
          <cell r="AV212" t="str">
            <v>0</v>
          </cell>
        </row>
        <row r="213">
          <cell r="F213" t="str">
            <v>150</v>
          </cell>
          <cell r="G213">
            <v>-1.8103379909306361E-11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662.69696542307304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>
            <v>0</v>
          </cell>
          <cell r="S213" t="str">
            <v>0</v>
          </cell>
          <cell r="T213">
            <v>0</v>
          </cell>
          <cell r="U213" t="str">
            <v>0</v>
          </cell>
          <cell r="V213" t="str">
            <v>0</v>
          </cell>
          <cell r="W213">
            <v>0</v>
          </cell>
          <cell r="X213" t="str">
            <v>0</v>
          </cell>
          <cell r="Y213" t="str">
            <v>0</v>
          </cell>
          <cell r="Z213" t="str">
            <v>0</v>
          </cell>
          <cell r="AE213">
            <v>662.69696542305496</v>
          </cell>
          <cell r="AJ213">
            <v>662.69696542305496</v>
          </cell>
          <cell r="AL213">
            <v>662.69696542305496</v>
          </cell>
          <cell r="AM213" t="str">
            <v>0</v>
          </cell>
          <cell r="AN213" t="str">
            <v>0</v>
          </cell>
          <cell r="AO213" t="str">
            <v>0</v>
          </cell>
          <cell r="AP213" t="str">
            <v>0</v>
          </cell>
          <cell r="AQ213" t="str">
            <v>0</v>
          </cell>
          <cell r="AR213" t="str">
            <v>0</v>
          </cell>
          <cell r="AS213" t="str">
            <v>0</v>
          </cell>
          <cell r="AT213" t="str">
            <v>0</v>
          </cell>
          <cell r="AU213" t="str">
            <v>0</v>
          </cell>
          <cell r="AV213" t="str">
            <v>0</v>
          </cell>
        </row>
        <row r="214">
          <cell r="F214" t="str">
            <v>Shareholders Funds</v>
          </cell>
          <cell r="G214">
            <v>654167.6566479014</v>
          </cell>
          <cell r="H214">
            <v>-300746.43648662028</v>
          </cell>
          <cell r="I214">
            <v>-29674.850214943399</v>
          </cell>
          <cell r="J214">
            <v>0.16438356164383561</v>
          </cell>
          <cell r="K214">
            <v>35674.783561643839</v>
          </cell>
          <cell r="L214">
            <v>1200861.1369601309</v>
          </cell>
          <cell r="M214">
            <v>317003.09152556688</v>
          </cell>
          <cell r="N214">
            <v>14213418.199999999</v>
          </cell>
          <cell r="O214">
            <v>0</v>
          </cell>
          <cell r="P214">
            <v>1514098</v>
          </cell>
          <cell r="Q214">
            <v>0</v>
          </cell>
          <cell r="R214">
            <v>30000</v>
          </cell>
          <cell r="S214">
            <v>0</v>
          </cell>
          <cell r="T214">
            <v>71665.823573147849</v>
          </cell>
          <cell r="U214">
            <v>0</v>
          </cell>
          <cell r="V214">
            <v>39319</v>
          </cell>
          <cell r="W214">
            <v>8976.7833333333328</v>
          </cell>
          <cell r="X214">
            <v>0</v>
          </cell>
          <cell r="Y214">
            <v>0</v>
          </cell>
          <cell r="Z214">
            <v>14198.563</v>
          </cell>
          <cell r="AA214">
            <v>0</v>
          </cell>
          <cell r="AB214">
            <v>0</v>
          </cell>
          <cell r="AC214">
            <v>0</v>
          </cell>
          <cell r="AE214">
            <v>17759985.132950388</v>
          </cell>
          <cell r="AJ214">
            <v>17768961.916283723</v>
          </cell>
          <cell r="AL214">
            <v>17768961.916283723</v>
          </cell>
          <cell r="AM214" t="str">
            <v>0</v>
          </cell>
          <cell r="AN214" t="str">
            <v>0</v>
          </cell>
          <cell r="AO214" t="str">
            <v>0</v>
          </cell>
          <cell r="AP214" t="str">
            <v>0</v>
          </cell>
          <cell r="AQ214" t="str">
            <v>0</v>
          </cell>
          <cell r="AR214" t="str">
            <v>0</v>
          </cell>
          <cell r="AS214" t="str">
            <v>0</v>
          </cell>
          <cell r="AT214" t="str">
            <v>0</v>
          </cell>
          <cell r="AU214" t="str">
            <v>0</v>
          </cell>
          <cell r="AV214" t="str">
            <v>0</v>
          </cell>
        </row>
        <row r="215">
          <cell r="F215" t="str">
            <v>170</v>
          </cell>
          <cell r="G215">
            <v>-4.5258449773265901E-12</v>
          </cell>
          <cell r="H215">
            <v>0</v>
          </cell>
          <cell r="I215">
            <v>0</v>
          </cell>
          <cell r="J215">
            <v>0.16438356164383561</v>
          </cell>
          <cell r="K215">
            <v>150</v>
          </cell>
          <cell r="L215">
            <v>69518.464193390231</v>
          </cell>
          <cell r="M215" t="str">
            <v>0</v>
          </cell>
          <cell r="N215">
            <v>733785</v>
          </cell>
          <cell r="O215" t="str">
            <v>0</v>
          </cell>
          <cell r="P215">
            <v>0</v>
          </cell>
          <cell r="Q215" t="str">
            <v>0</v>
          </cell>
          <cell r="R215">
            <v>0</v>
          </cell>
          <cell r="S215" t="str">
            <v>0</v>
          </cell>
          <cell r="T215">
            <v>-4.9993723294037735E-3</v>
          </cell>
          <cell r="U215" t="str">
            <v>0</v>
          </cell>
          <cell r="V215">
            <v>200</v>
          </cell>
          <cell r="W215">
            <v>0</v>
          </cell>
          <cell r="X215" t="str">
            <v>0</v>
          </cell>
          <cell r="Y215" t="str">
            <v>0</v>
          </cell>
          <cell r="Z215" t="str">
            <v>0</v>
          </cell>
          <cell r="AE215">
            <v>803653.62357757962</v>
          </cell>
          <cell r="AJ215">
            <v>803653.62357757962</v>
          </cell>
          <cell r="AL215">
            <v>803653.62357757962</v>
          </cell>
          <cell r="AM215" t="str">
            <v>0</v>
          </cell>
          <cell r="AN215" t="str">
            <v>0</v>
          </cell>
          <cell r="AO215" t="str">
            <v>0</v>
          </cell>
          <cell r="AP215" t="str">
            <v>0</v>
          </cell>
          <cell r="AQ215" t="str">
            <v>0</v>
          </cell>
          <cell r="AR215" t="str">
            <v>0</v>
          </cell>
          <cell r="AS215" t="str">
            <v>0</v>
          </cell>
          <cell r="AT215" t="str">
            <v>0</v>
          </cell>
          <cell r="AU215" t="str">
            <v>0</v>
          </cell>
          <cell r="AV215" t="str">
            <v>0</v>
          </cell>
        </row>
        <row r="216">
          <cell r="F216" t="str">
            <v>175</v>
          </cell>
          <cell r="G216">
            <v>654167.6566479014</v>
          </cell>
          <cell r="H216">
            <v>-300746.43648662028</v>
          </cell>
          <cell r="I216">
            <v>-29674.850214943399</v>
          </cell>
          <cell r="J216">
            <v>0</v>
          </cell>
          <cell r="K216">
            <v>35524.783561643839</v>
          </cell>
          <cell r="L216">
            <v>1131342.6727667407</v>
          </cell>
          <cell r="M216">
            <v>317003.09152556688</v>
          </cell>
          <cell r="N216">
            <v>13479633.199999999</v>
          </cell>
          <cell r="O216" t="str">
            <v>0</v>
          </cell>
          <cell r="P216">
            <v>1514098</v>
          </cell>
          <cell r="Q216" t="str">
            <v>0</v>
          </cell>
          <cell r="R216">
            <v>30000</v>
          </cell>
          <cell r="S216" t="str">
            <v>0</v>
          </cell>
          <cell r="T216">
            <v>71665.828572520171</v>
          </cell>
          <cell r="U216" t="str">
            <v>0</v>
          </cell>
          <cell r="V216">
            <v>39119</v>
          </cell>
          <cell r="W216">
            <v>8976.7833333333328</v>
          </cell>
          <cell r="X216" t="str">
            <v>0</v>
          </cell>
          <cell r="Y216" t="str">
            <v>0</v>
          </cell>
          <cell r="Z216">
            <v>14198.563</v>
          </cell>
          <cell r="AE216">
            <v>16956331.509372808</v>
          </cell>
          <cell r="AJ216">
            <v>16965308.292706143</v>
          </cell>
          <cell r="AL216">
            <v>16965308.292706143</v>
          </cell>
          <cell r="AM216" t="str">
            <v>0</v>
          </cell>
          <cell r="AN216" t="str">
            <v>0</v>
          </cell>
          <cell r="AO216" t="str">
            <v>0</v>
          </cell>
          <cell r="AP216" t="str">
            <v>0</v>
          </cell>
          <cell r="AQ216" t="str">
            <v>0</v>
          </cell>
          <cell r="AR216" t="str">
            <v>0</v>
          </cell>
          <cell r="AS216" t="str">
            <v>0</v>
          </cell>
          <cell r="AT216" t="str">
            <v>0</v>
          </cell>
          <cell r="AU216" t="str">
            <v>0</v>
          </cell>
          <cell r="AV216" t="str">
            <v>0</v>
          </cell>
        </row>
        <row r="217">
          <cell r="F217" t="str">
            <v>Total Liabilities</v>
          </cell>
          <cell r="G217">
            <v>55335469.483382531</v>
          </cell>
          <cell r="H217">
            <v>-4079.145397266082</v>
          </cell>
          <cell r="I217">
            <v>-15645.315176587235</v>
          </cell>
          <cell r="J217">
            <v>497057.21369863022</v>
          </cell>
          <cell r="K217">
            <v>114916.41917808219</v>
          </cell>
          <cell r="L217">
            <v>9468258.2096440084</v>
          </cell>
          <cell r="M217">
            <v>27791363.77522995</v>
          </cell>
          <cell r="N217">
            <v>19143270.199999999</v>
          </cell>
          <cell r="O217">
            <v>0</v>
          </cell>
          <cell r="P217">
            <v>103188082</v>
          </cell>
          <cell r="Q217">
            <v>0</v>
          </cell>
          <cell r="R217">
            <v>53269000</v>
          </cell>
          <cell r="S217">
            <v>0</v>
          </cell>
          <cell r="T217">
            <v>12267191.757595241</v>
          </cell>
          <cell r="U217">
            <v>0</v>
          </cell>
          <cell r="V217">
            <v>45280</v>
          </cell>
          <cell r="W217">
            <v>5260126.666666667</v>
          </cell>
          <cell r="X217">
            <v>7100000</v>
          </cell>
          <cell r="Y217">
            <v>0</v>
          </cell>
          <cell r="Z217">
            <v>833423.16299999994</v>
          </cell>
          <cell r="AA217">
            <v>0</v>
          </cell>
          <cell r="AB217">
            <v>0</v>
          </cell>
          <cell r="AC217">
            <v>0</v>
          </cell>
          <cell r="AE217">
            <v>289033587.76115459</v>
          </cell>
          <cell r="AF217" t="e">
            <v>#DIV/0!</v>
          </cell>
          <cell r="AJ217">
            <v>287193714.42782128</v>
          </cell>
          <cell r="AL217">
            <v>294293714.42782128</v>
          </cell>
          <cell r="AM217" t="str">
            <v>0</v>
          </cell>
          <cell r="AN217" t="str">
            <v>0</v>
          </cell>
          <cell r="AO217" t="str">
            <v>0</v>
          </cell>
          <cell r="AP217" t="str">
            <v>0</v>
          </cell>
          <cell r="AQ217" t="str">
            <v>0</v>
          </cell>
          <cell r="AR217" t="str">
            <v>0</v>
          </cell>
          <cell r="AS217" t="str">
            <v>0</v>
          </cell>
          <cell r="AT217" t="str">
            <v>0</v>
          </cell>
          <cell r="AU217" t="str">
            <v>0</v>
          </cell>
          <cell r="AV217" t="str">
            <v>0</v>
          </cell>
        </row>
        <row r="218">
          <cell r="AL218">
            <v>0</v>
          </cell>
        </row>
        <row r="219">
          <cell r="AL219">
            <v>0</v>
          </cell>
        </row>
        <row r="220">
          <cell r="F220" t="str">
            <v>180</v>
          </cell>
          <cell r="G220">
            <v>2605084.2617414859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2487000</v>
          </cell>
          <cell r="N220">
            <v>0</v>
          </cell>
          <cell r="O220" t="str">
            <v>0</v>
          </cell>
          <cell r="P220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>
            <v>0</v>
          </cell>
          <cell r="U220" t="str">
            <v>0</v>
          </cell>
          <cell r="V220" t="str">
            <v>0</v>
          </cell>
          <cell r="W220">
            <v>0</v>
          </cell>
          <cell r="X220" t="str">
            <v>0</v>
          </cell>
          <cell r="Y220" t="str">
            <v>0</v>
          </cell>
          <cell r="Z220" t="str">
            <v>0</v>
          </cell>
          <cell r="AE220">
            <v>5092084.2617414854</v>
          </cell>
          <cell r="AJ220">
            <v>5092084.2617414854</v>
          </cell>
          <cell r="AL220">
            <v>5092084.2617414854</v>
          </cell>
          <cell r="AM220" t="str">
            <v>0</v>
          </cell>
          <cell r="AN220" t="str">
            <v>0</v>
          </cell>
          <cell r="AO220" t="str">
            <v>0</v>
          </cell>
          <cell r="AP220" t="str">
            <v>0</v>
          </cell>
          <cell r="AQ220" t="str">
            <v>0</v>
          </cell>
          <cell r="AR220" t="str">
            <v>0</v>
          </cell>
          <cell r="AS220" t="str">
            <v>0</v>
          </cell>
          <cell r="AT220" t="str">
            <v>0</v>
          </cell>
          <cell r="AU220" t="str">
            <v>0</v>
          </cell>
          <cell r="AV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0</v>
          </cell>
          <cell r="O221" t="str">
            <v>0</v>
          </cell>
          <cell r="P221">
            <v>2912594</v>
          </cell>
          <cell r="Q221" t="str">
            <v>0</v>
          </cell>
          <cell r="R221" t="str">
            <v>0</v>
          </cell>
          <cell r="S221" t="str">
            <v>0</v>
          </cell>
          <cell r="T221">
            <v>0</v>
          </cell>
          <cell r="U221" t="str">
            <v>0</v>
          </cell>
          <cell r="V221" t="str">
            <v>0</v>
          </cell>
          <cell r="W221">
            <v>0</v>
          </cell>
          <cell r="X221" t="str">
            <v>0</v>
          </cell>
          <cell r="Y221" t="str">
            <v>0</v>
          </cell>
          <cell r="Z221" t="str">
            <v>0</v>
          </cell>
          <cell r="AE221">
            <v>5012594</v>
          </cell>
          <cell r="AJ221">
            <v>5012594</v>
          </cell>
          <cell r="AL221">
            <v>5012594</v>
          </cell>
          <cell r="AM221" t="str">
            <v>0</v>
          </cell>
          <cell r="AN221" t="str">
            <v>0</v>
          </cell>
          <cell r="AO221" t="str">
            <v>0</v>
          </cell>
          <cell r="AP221" t="str">
            <v>0</v>
          </cell>
          <cell r="AQ221" t="str">
            <v>0</v>
          </cell>
          <cell r="AR221" t="str">
            <v>0</v>
          </cell>
          <cell r="AS221" t="str">
            <v>0</v>
          </cell>
          <cell r="AT221" t="str">
            <v>0</v>
          </cell>
          <cell r="AU221" t="str">
            <v>0</v>
          </cell>
          <cell r="AV221" t="str">
            <v>0</v>
          </cell>
        </row>
        <row r="222">
          <cell r="AL222">
            <v>0</v>
          </cell>
        </row>
        <row r="223">
          <cell r="AL223">
            <v>0</v>
          </cell>
        </row>
        <row r="224">
          <cell r="F224" t="str">
            <v>Advances</v>
          </cell>
          <cell r="G224">
            <v>49868081.883027248</v>
          </cell>
          <cell r="H224">
            <v>13837.955052054793</v>
          </cell>
          <cell r="I224">
            <v>2400.1534246575343</v>
          </cell>
          <cell r="J224">
            <v>35288660.967123285</v>
          </cell>
          <cell r="K224">
            <v>0</v>
          </cell>
          <cell r="L224">
            <v>6880700.6705419924</v>
          </cell>
          <cell r="M224">
            <v>27781555.450173598</v>
          </cell>
          <cell r="N224">
            <v>6105509</v>
          </cell>
          <cell r="O224">
            <v>0</v>
          </cell>
          <cell r="P224">
            <v>67225989</v>
          </cell>
          <cell r="Q224">
            <v>0</v>
          </cell>
          <cell r="R224">
            <v>1932000</v>
          </cell>
          <cell r="S224">
            <v>0</v>
          </cell>
          <cell r="T224">
            <v>5955428.216242617</v>
          </cell>
          <cell r="U224">
            <v>0</v>
          </cell>
          <cell r="V224">
            <v>0</v>
          </cell>
          <cell r="W224">
            <v>5248863.0666666673</v>
          </cell>
          <cell r="X224">
            <v>0</v>
          </cell>
          <cell r="Y224">
            <v>0</v>
          </cell>
          <cell r="Z224">
            <v>833422.79700000002</v>
          </cell>
          <cell r="AA224">
            <v>0</v>
          </cell>
          <cell r="AB224">
            <v>0</v>
          </cell>
          <cell r="AC224">
            <v>0</v>
          </cell>
          <cell r="AE224">
            <v>201887586.09258544</v>
          </cell>
          <cell r="AJ224">
            <v>207136449.15925211</v>
          </cell>
          <cell r="AL224">
            <v>207136449.15925211</v>
          </cell>
          <cell r="AM224" t="str">
            <v>0</v>
          </cell>
          <cell r="AN224" t="str">
            <v>0</v>
          </cell>
          <cell r="AO224" t="str">
            <v>0</v>
          </cell>
          <cell r="AP224" t="str">
            <v>0</v>
          </cell>
          <cell r="AQ224" t="str">
            <v>0</v>
          </cell>
          <cell r="AR224" t="str">
            <v>0</v>
          </cell>
          <cell r="AS224" t="str">
            <v>0</v>
          </cell>
          <cell r="AT224" t="str">
            <v>0</v>
          </cell>
          <cell r="AU224" t="str">
            <v>0</v>
          </cell>
          <cell r="AV224" t="str">
            <v>0</v>
          </cell>
        </row>
        <row r="225">
          <cell r="F225" t="str">
            <v>500</v>
          </cell>
          <cell r="G225">
            <v>6335410.9161387039</v>
          </cell>
          <cell r="H225">
            <v>-5.5232876712328771</v>
          </cell>
          <cell r="I225">
            <v>0</v>
          </cell>
          <cell r="J225">
            <v>0</v>
          </cell>
          <cell r="K225">
            <v>0</v>
          </cell>
          <cell r="L225">
            <v>1298301.8144374816</v>
          </cell>
          <cell r="M225">
            <v>10362646.643624507</v>
          </cell>
          <cell r="N225" t="str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1932000</v>
          </cell>
          <cell r="S225" t="str">
            <v>0</v>
          </cell>
          <cell r="T225">
            <v>0</v>
          </cell>
          <cell r="U225" t="str">
            <v>0</v>
          </cell>
          <cell r="V225" t="str">
            <v>0</v>
          </cell>
          <cell r="W225">
            <v>255163.76666666669</v>
          </cell>
          <cell r="X225" t="str">
            <v>0</v>
          </cell>
          <cell r="Y225" t="str">
            <v>0</v>
          </cell>
          <cell r="Z225" t="str">
            <v>0</v>
          </cell>
          <cell r="AE225">
            <v>19928353.850913022</v>
          </cell>
          <cell r="AJ225">
            <v>20183517.617579687</v>
          </cell>
          <cell r="AL225">
            <v>20183517.617579687</v>
          </cell>
          <cell r="AM225" t="str">
            <v>0</v>
          </cell>
          <cell r="AN225" t="str">
            <v>0</v>
          </cell>
          <cell r="AO225" t="str">
            <v>0</v>
          </cell>
          <cell r="AP225" t="str">
            <v>0</v>
          </cell>
          <cell r="AQ225" t="str">
            <v>0</v>
          </cell>
          <cell r="AR225" t="str">
            <v>0</v>
          </cell>
          <cell r="AS225" t="str">
            <v>0</v>
          </cell>
          <cell r="AT225" t="str">
            <v>0</v>
          </cell>
          <cell r="AU225" t="str">
            <v>0</v>
          </cell>
          <cell r="AV225" t="str">
            <v>0</v>
          </cell>
        </row>
        <row r="226">
          <cell r="F226" t="str">
            <v>505</v>
          </cell>
          <cell r="G226">
            <v>28134.8019640413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233895.56274787249</v>
          </cell>
          <cell r="M226">
            <v>2669689.0460880874</v>
          </cell>
          <cell r="N226" t="str">
            <v>0</v>
          </cell>
          <cell r="O226" t="str">
            <v>0</v>
          </cell>
          <cell r="P226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>
            <v>0</v>
          </cell>
          <cell r="U226" t="str">
            <v>0</v>
          </cell>
          <cell r="V226" t="str">
            <v>0</v>
          </cell>
          <cell r="W226">
            <v>0</v>
          </cell>
          <cell r="X226" t="str">
            <v>0</v>
          </cell>
          <cell r="Y226" t="str">
            <v>0</v>
          </cell>
          <cell r="Z226" t="str">
            <v>0</v>
          </cell>
          <cell r="AE226">
            <v>2931719.4108000011</v>
          </cell>
          <cell r="AJ226">
            <v>2931719.4108000011</v>
          </cell>
          <cell r="AL226">
            <v>2931719.4108000011</v>
          </cell>
          <cell r="AM226" t="str">
            <v>0</v>
          </cell>
          <cell r="AN226" t="str">
            <v>0</v>
          </cell>
          <cell r="AO226" t="str">
            <v>0</v>
          </cell>
          <cell r="AP226" t="str">
            <v>0</v>
          </cell>
          <cell r="AQ226" t="str">
            <v>0</v>
          </cell>
          <cell r="AR226" t="str">
            <v>0</v>
          </cell>
          <cell r="AS226" t="str">
            <v>0</v>
          </cell>
          <cell r="AT226" t="str">
            <v>0</v>
          </cell>
          <cell r="AU226" t="str">
            <v>0</v>
          </cell>
          <cell r="AV226" t="str">
            <v>0</v>
          </cell>
        </row>
        <row r="227">
          <cell r="F227" t="str">
            <v>510</v>
          </cell>
          <cell r="G227">
            <v>1995544.5144767566</v>
          </cell>
          <cell r="H227">
            <v>0</v>
          </cell>
          <cell r="I227">
            <v>0</v>
          </cell>
          <cell r="J227">
            <v>866131.6219178082</v>
          </cell>
          <cell r="K227">
            <v>0</v>
          </cell>
          <cell r="L227">
            <v>638622.31387244165</v>
          </cell>
          <cell r="M227">
            <v>0</v>
          </cell>
          <cell r="N227" t="str">
            <v>0</v>
          </cell>
          <cell r="O227" t="str">
            <v>0</v>
          </cell>
          <cell r="P227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>
            <v>0</v>
          </cell>
          <cell r="U227" t="str">
            <v>0</v>
          </cell>
          <cell r="V227" t="str">
            <v>0</v>
          </cell>
          <cell r="W227">
            <v>0</v>
          </cell>
          <cell r="X227" t="str">
            <v>0</v>
          </cell>
          <cell r="Y227" t="str">
            <v>0</v>
          </cell>
          <cell r="Z227" t="str">
            <v>0</v>
          </cell>
          <cell r="AE227">
            <v>3500298.4502670066</v>
          </cell>
          <cell r="AJ227">
            <v>3500298.4502670066</v>
          </cell>
          <cell r="AL227">
            <v>3500298.4502670066</v>
          </cell>
          <cell r="AM227" t="str">
            <v>0</v>
          </cell>
          <cell r="AN227" t="str">
            <v>0</v>
          </cell>
          <cell r="AO227" t="str">
            <v>0</v>
          </cell>
          <cell r="AP227" t="str">
            <v>0</v>
          </cell>
          <cell r="AQ227" t="str">
            <v>0</v>
          </cell>
          <cell r="AR227" t="str">
            <v>0</v>
          </cell>
          <cell r="AS227" t="str">
            <v>0</v>
          </cell>
          <cell r="AT227" t="str">
            <v>0</v>
          </cell>
          <cell r="AU227" t="str">
            <v>0</v>
          </cell>
          <cell r="AV227" t="str">
            <v>0</v>
          </cell>
        </row>
        <row r="228">
          <cell r="F228" t="str">
            <v>515</v>
          </cell>
          <cell r="G228">
            <v>6912.6829136420129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 t="str">
            <v>0</v>
          </cell>
          <cell r="O228" t="str">
            <v>0</v>
          </cell>
          <cell r="P228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>
            <v>0</v>
          </cell>
          <cell r="U228" t="str">
            <v>0</v>
          </cell>
          <cell r="V228" t="str">
            <v>0</v>
          </cell>
          <cell r="W228">
            <v>0</v>
          </cell>
          <cell r="X228" t="str">
            <v>0</v>
          </cell>
          <cell r="Y228" t="str">
            <v>0</v>
          </cell>
          <cell r="Z228" t="str">
            <v>0</v>
          </cell>
          <cell r="AE228">
            <v>6912.6829136420129</v>
          </cell>
          <cell r="AJ228">
            <v>6912.6829136420129</v>
          </cell>
          <cell r="AL228">
            <v>6912.6829136420129</v>
          </cell>
          <cell r="AM228" t="str">
            <v>0</v>
          </cell>
          <cell r="AN228" t="str">
            <v>0</v>
          </cell>
          <cell r="AO228" t="str">
            <v>0</v>
          </cell>
          <cell r="AP228" t="str">
            <v>0</v>
          </cell>
          <cell r="AQ228" t="str">
            <v>0</v>
          </cell>
          <cell r="AR228" t="str">
            <v>0</v>
          </cell>
          <cell r="AS228" t="str">
            <v>0</v>
          </cell>
          <cell r="AT228" t="str">
            <v>0</v>
          </cell>
          <cell r="AU228" t="str">
            <v>0</v>
          </cell>
          <cell r="AV228" t="str">
            <v>0</v>
          </cell>
        </row>
        <row r="229">
          <cell r="F229" t="str">
            <v>520</v>
          </cell>
          <cell r="G229">
            <v>3917602.3812385299</v>
          </cell>
          <cell r="H229">
            <v>0</v>
          </cell>
          <cell r="I229">
            <v>0</v>
          </cell>
          <cell r="J229">
            <v>247963.03835616438</v>
          </cell>
          <cell r="K229">
            <v>0</v>
          </cell>
          <cell r="L229">
            <v>35344.427010613996</v>
          </cell>
          <cell r="M229">
            <v>0</v>
          </cell>
          <cell r="N229" t="str">
            <v>0</v>
          </cell>
          <cell r="O229" t="str">
            <v>0</v>
          </cell>
          <cell r="P229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>
            <v>0</v>
          </cell>
          <cell r="U229" t="str">
            <v>0</v>
          </cell>
          <cell r="V229" t="str">
            <v>0</v>
          </cell>
          <cell r="W229">
            <v>0</v>
          </cell>
          <cell r="X229" t="str">
            <v>0</v>
          </cell>
          <cell r="Y229" t="str">
            <v>0</v>
          </cell>
          <cell r="Z229" t="str">
            <v>0</v>
          </cell>
          <cell r="AE229">
            <v>4200909.8466053084</v>
          </cell>
          <cell r="AJ229">
            <v>4200909.8466053084</v>
          </cell>
          <cell r="AL229">
            <v>4200909.8466053084</v>
          </cell>
          <cell r="AM229" t="str">
            <v>0</v>
          </cell>
          <cell r="AN229" t="str">
            <v>0</v>
          </cell>
          <cell r="AO229" t="str">
            <v>0</v>
          </cell>
          <cell r="AP229" t="str">
            <v>0</v>
          </cell>
          <cell r="AQ229" t="str">
            <v>0</v>
          </cell>
          <cell r="AR229" t="str">
            <v>0</v>
          </cell>
          <cell r="AS229" t="str">
            <v>0</v>
          </cell>
          <cell r="AT229" t="str">
            <v>0</v>
          </cell>
          <cell r="AU229" t="str">
            <v>0</v>
          </cell>
          <cell r="AV229" t="str">
            <v>0</v>
          </cell>
        </row>
        <row r="230">
          <cell r="F230" t="str">
            <v>525</v>
          </cell>
          <cell r="G230">
            <v>38640.303749100131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128553.57304026608</v>
          </cell>
          <cell r="M230">
            <v>0</v>
          </cell>
          <cell r="N230" t="str">
            <v>0</v>
          </cell>
          <cell r="O230" t="str">
            <v>0</v>
          </cell>
          <cell r="P230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>
            <v>0</v>
          </cell>
          <cell r="U230" t="str">
            <v>0</v>
          </cell>
          <cell r="V230" t="str">
            <v>0</v>
          </cell>
          <cell r="W230">
            <v>0</v>
          </cell>
          <cell r="X230" t="str">
            <v>0</v>
          </cell>
          <cell r="Y230" t="str">
            <v>0</v>
          </cell>
          <cell r="Z230" t="str">
            <v>0</v>
          </cell>
          <cell r="AE230">
            <v>167193.87678936622</v>
          </cell>
          <cell r="AJ230">
            <v>167193.87678936622</v>
          </cell>
          <cell r="AL230">
            <v>167193.87678936622</v>
          </cell>
          <cell r="AM230" t="str">
            <v>0</v>
          </cell>
          <cell r="AN230" t="str">
            <v>0</v>
          </cell>
          <cell r="AO230" t="str">
            <v>0</v>
          </cell>
          <cell r="AP230" t="str">
            <v>0</v>
          </cell>
          <cell r="AQ230" t="str">
            <v>0</v>
          </cell>
          <cell r="AR230" t="str">
            <v>0</v>
          </cell>
          <cell r="AS230" t="str">
            <v>0</v>
          </cell>
          <cell r="AT230" t="str">
            <v>0</v>
          </cell>
          <cell r="AU230" t="str">
            <v>0</v>
          </cell>
          <cell r="AV230" t="str">
            <v>0</v>
          </cell>
        </row>
        <row r="231">
          <cell r="F231" t="str">
            <v>530</v>
          </cell>
          <cell r="G231">
            <v>1.2219781438781794E-10</v>
          </cell>
          <cell r="H231">
            <v>0</v>
          </cell>
          <cell r="I231">
            <v>2400.1534246575343</v>
          </cell>
          <cell r="J231">
            <v>22164154.739726026</v>
          </cell>
          <cell r="K231">
            <v>0</v>
          </cell>
          <cell r="L231">
            <v>1936564.9815604587</v>
          </cell>
          <cell r="M231">
            <v>0</v>
          </cell>
          <cell r="N231" t="str">
            <v>0</v>
          </cell>
          <cell r="O231" t="str">
            <v>0</v>
          </cell>
          <cell r="P231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>
            <v>0</v>
          </cell>
          <cell r="U231" t="str">
            <v>0</v>
          </cell>
          <cell r="V231" t="str">
            <v>0</v>
          </cell>
          <cell r="W231">
            <v>0</v>
          </cell>
          <cell r="X231" t="str">
            <v>0</v>
          </cell>
          <cell r="Y231" t="str">
            <v>0</v>
          </cell>
          <cell r="Z231" t="str">
            <v>0</v>
          </cell>
          <cell r="AE231">
            <v>24103119.874711141</v>
          </cell>
          <cell r="AJ231">
            <v>24103119.874711141</v>
          </cell>
          <cell r="AL231">
            <v>24103119.874711141</v>
          </cell>
          <cell r="AM231" t="str">
            <v>0</v>
          </cell>
          <cell r="AN231" t="str">
            <v>0</v>
          </cell>
          <cell r="AO231" t="str">
            <v>0</v>
          </cell>
          <cell r="AP231" t="str">
            <v>0</v>
          </cell>
          <cell r="AQ231" t="str">
            <v>0</v>
          </cell>
          <cell r="AR231" t="str">
            <v>0</v>
          </cell>
          <cell r="AS231" t="str">
            <v>0</v>
          </cell>
          <cell r="AT231" t="str">
            <v>0</v>
          </cell>
          <cell r="AU231" t="str">
            <v>0</v>
          </cell>
          <cell r="AV231" t="str">
            <v>0</v>
          </cell>
        </row>
        <row r="232">
          <cell r="F232" t="str">
            <v>535</v>
          </cell>
          <cell r="G232">
            <v>2.6702485366226893E-10</v>
          </cell>
          <cell r="H232">
            <v>0</v>
          </cell>
          <cell r="I232">
            <v>0</v>
          </cell>
          <cell r="J232">
            <v>7952140.1506849313</v>
          </cell>
          <cell r="K232">
            <v>0</v>
          </cell>
          <cell r="L232">
            <v>176062.53150684931</v>
          </cell>
          <cell r="M232">
            <v>0</v>
          </cell>
          <cell r="N232" t="str">
            <v>0</v>
          </cell>
          <cell r="O232" t="str">
            <v>0</v>
          </cell>
          <cell r="P232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>
            <v>0</v>
          </cell>
          <cell r="U232" t="str">
            <v>0</v>
          </cell>
          <cell r="V232" t="str">
            <v>0</v>
          </cell>
          <cell r="W232">
            <v>0</v>
          </cell>
          <cell r="X232" t="str">
            <v>0</v>
          </cell>
          <cell r="Y232" t="str">
            <v>0</v>
          </cell>
          <cell r="Z232" t="str">
            <v>0</v>
          </cell>
          <cell r="AE232">
            <v>8128202.6821917808</v>
          </cell>
          <cell r="AJ232">
            <v>8128202.6821917808</v>
          </cell>
          <cell r="AL232">
            <v>8128202.6821917808</v>
          </cell>
          <cell r="AM232" t="str">
            <v>0</v>
          </cell>
          <cell r="AN232" t="str">
            <v>0</v>
          </cell>
          <cell r="AO232" t="str">
            <v>0</v>
          </cell>
          <cell r="AP232" t="str">
            <v>0</v>
          </cell>
          <cell r="AQ232" t="str">
            <v>0</v>
          </cell>
          <cell r="AR232" t="str">
            <v>0</v>
          </cell>
          <cell r="AS232" t="str">
            <v>0</v>
          </cell>
          <cell r="AT232" t="str">
            <v>0</v>
          </cell>
          <cell r="AU232" t="str">
            <v>0</v>
          </cell>
          <cell r="AV232" t="str">
            <v>0</v>
          </cell>
        </row>
        <row r="233">
          <cell r="F233" t="str">
            <v>540</v>
          </cell>
          <cell r="G233">
            <v>37545836.282546476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1860243.9832236171</v>
          </cell>
          <cell r="M233">
            <v>2155843.1964583336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>
            <v>0</v>
          </cell>
          <cell r="U233" t="str">
            <v>0</v>
          </cell>
          <cell r="V233" t="str">
            <v>0</v>
          </cell>
          <cell r="W233">
            <v>4068958.6833333336</v>
          </cell>
          <cell r="X233" t="str">
            <v>0</v>
          </cell>
          <cell r="Y233" t="str">
            <v>0</v>
          </cell>
          <cell r="Z233">
            <v>833422.79700000002</v>
          </cell>
          <cell r="AE233">
            <v>42395346.259228423</v>
          </cell>
          <cell r="AJ233">
            <v>46464304.942561753</v>
          </cell>
          <cell r="AL233">
            <v>46464304.942561753</v>
          </cell>
          <cell r="AM233" t="str">
            <v>0</v>
          </cell>
          <cell r="AN233" t="str">
            <v>0</v>
          </cell>
          <cell r="AO233" t="str">
            <v>0</v>
          </cell>
          <cell r="AP233" t="str">
            <v>0</v>
          </cell>
          <cell r="AQ233" t="str">
            <v>0</v>
          </cell>
          <cell r="AR233" t="str">
            <v>0</v>
          </cell>
          <cell r="AS233" t="str">
            <v>0</v>
          </cell>
          <cell r="AT233" t="str">
            <v>0</v>
          </cell>
          <cell r="AU233" t="str">
            <v>0</v>
          </cell>
          <cell r="AV233" t="str">
            <v>0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140000</v>
          </cell>
          <cell r="M234">
            <v>7794896.4091985747</v>
          </cell>
          <cell r="N234" t="str">
            <v>0</v>
          </cell>
          <cell r="O234" t="str">
            <v>0</v>
          </cell>
          <cell r="P234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>
            <v>0</v>
          </cell>
          <cell r="U234" t="str">
            <v>0</v>
          </cell>
          <cell r="V234" t="str">
            <v>0</v>
          </cell>
          <cell r="W234">
            <v>523893.48333333334</v>
          </cell>
          <cell r="X234" t="str">
            <v>0</v>
          </cell>
          <cell r="Y234" t="str">
            <v>0</v>
          </cell>
          <cell r="Z234" t="str">
            <v>0</v>
          </cell>
          <cell r="AE234">
            <v>7934896.4091985738</v>
          </cell>
          <cell r="AJ234">
            <v>8458789.8925319072</v>
          </cell>
          <cell r="AL234">
            <v>8458789.8925319072</v>
          </cell>
          <cell r="AM234" t="str">
            <v>0</v>
          </cell>
          <cell r="AN234" t="str">
            <v>0</v>
          </cell>
          <cell r="AO234" t="str">
            <v>0</v>
          </cell>
          <cell r="AP234" t="str">
            <v>0</v>
          </cell>
          <cell r="AQ234" t="str">
            <v>0</v>
          </cell>
          <cell r="AR234" t="str">
            <v>0</v>
          </cell>
          <cell r="AS234" t="str">
            <v>0</v>
          </cell>
          <cell r="AT234" t="str">
            <v>0</v>
          </cell>
          <cell r="AU234" t="str">
            <v>0</v>
          </cell>
          <cell r="AV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str">
            <v>0</v>
          </cell>
          <cell r="O235" t="str">
            <v>0</v>
          </cell>
          <cell r="P235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>
            <v>526571.15040831163</v>
          </cell>
          <cell r="U235" t="str">
            <v>0</v>
          </cell>
          <cell r="V235" t="str">
            <v>0</v>
          </cell>
          <cell r="W235">
            <v>0</v>
          </cell>
          <cell r="X235" t="str">
            <v>0</v>
          </cell>
          <cell r="Y235" t="str">
            <v>0</v>
          </cell>
          <cell r="Z235" t="str">
            <v>0</v>
          </cell>
          <cell r="AE235">
            <v>526571.15040831163</v>
          </cell>
          <cell r="AJ235">
            <v>526571.15040831163</v>
          </cell>
          <cell r="AL235">
            <v>526571.15040831163</v>
          </cell>
          <cell r="AM235" t="str">
            <v>0</v>
          </cell>
          <cell r="AN235" t="str">
            <v>0</v>
          </cell>
          <cell r="AO235" t="str">
            <v>0</v>
          </cell>
          <cell r="AP235" t="str">
            <v>0</v>
          </cell>
          <cell r="AQ235" t="str">
            <v>0</v>
          </cell>
          <cell r="AR235" t="str">
            <v>0</v>
          </cell>
          <cell r="AS235" t="str">
            <v>0</v>
          </cell>
          <cell r="AT235" t="str">
            <v>0</v>
          </cell>
          <cell r="AU235" t="str">
            <v>0</v>
          </cell>
          <cell r="AV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 t="str">
            <v>0</v>
          </cell>
          <cell r="O236" t="str">
            <v>0</v>
          </cell>
          <cell r="P236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>
            <v>0</v>
          </cell>
          <cell r="X236" t="str">
            <v>0</v>
          </cell>
          <cell r="Y236" t="str">
            <v>0</v>
          </cell>
          <cell r="Z236" t="str">
            <v>0</v>
          </cell>
          <cell r="AE236">
            <v>0</v>
          </cell>
          <cell r="AJ236">
            <v>0</v>
          </cell>
          <cell r="AL236">
            <v>0</v>
          </cell>
          <cell r="AM236" t="str">
            <v>0</v>
          </cell>
          <cell r="AN236" t="str">
            <v>0</v>
          </cell>
          <cell r="AO236" t="str">
            <v>0</v>
          </cell>
          <cell r="AP236" t="str">
            <v>0</v>
          </cell>
          <cell r="AQ236" t="str">
            <v>0</v>
          </cell>
          <cell r="AR236" t="str">
            <v>0</v>
          </cell>
          <cell r="AS236" t="str">
            <v>0</v>
          </cell>
          <cell r="AT236" t="str">
            <v>0</v>
          </cell>
          <cell r="AU236" t="str">
            <v>0</v>
          </cell>
          <cell r="AV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 t="str">
            <v>0</v>
          </cell>
          <cell r="O237" t="str">
            <v>0</v>
          </cell>
          <cell r="P237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>
            <v>0</v>
          </cell>
          <cell r="X237" t="str">
            <v>0</v>
          </cell>
          <cell r="Y237" t="str">
            <v>0</v>
          </cell>
          <cell r="Z237" t="str">
            <v>0</v>
          </cell>
          <cell r="AE237">
            <v>0</v>
          </cell>
          <cell r="AJ237">
            <v>0</v>
          </cell>
          <cell r="AL237">
            <v>0</v>
          </cell>
          <cell r="AM237" t="str">
            <v>0</v>
          </cell>
          <cell r="AN237" t="str">
            <v>0</v>
          </cell>
          <cell r="AO237" t="str">
            <v>0</v>
          </cell>
          <cell r="AP237" t="str">
            <v>0</v>
          </cell>
          <cell r="AQ237" t="str">
            <v>0</v>
          </cell>
          <cell r="AR237" t="str">
            <v>0</v>
          </cell>
          <cell r="AS237" t="str">
            <v>0</v>
          </cell>
          <cell r="AT237" t="str">
            <v>0</v>
          </cell>
          <cell r="AU237" t="str">
            <v>0</v>
          </cell>
          <cell r="AV237" t="str">
            <v>0</v>
          </cell>
        </row>
        <row r="238">
          <cell r="F238" t="str">
            <v>565</v>
          </cell>
          <cell r="G238">
            <v>4.0280020298206661E-10</v>
          </cell>
          <cell r="H238">
            <v>13843.478339726025</v>
          </cell>
          <cell r="I238">
            <v>0</v>
          </cell>
          <cell r="J238">
            <v>4058271.416438356</v>
          </cell>
          <cell r="K238">
            <v>0</v>
          </cell>
          <cell r="L238">
            <v>433111.48314239207</v>
          </cell>
          <cell r="M238">
            <v>4798480.1548040928</v>
          </cell>
          <cell r="N238">
            <v>6105509</v>
          </cell>
          <cell r="O238" t="str">
            <v>0</v>
          </cell>
          <cell r="P238">
            <v>67225989</v>
          </cell>
          <cell r="Q238" t="str">
            <v>0</v>
          </cell>
          <cell r="R238" t="str">
            <v>0</v>
          </cell>
          <cell r="S238" t="str">
            <v>0</v>
          </cell>
          <cell r="T238">
            <v>5428857.0658343052</v>
          </cell>
          <cell r="U238" t="str">
            <v>0</v>
          </cell>
          <cell r="V238" t="str">
            <v>0</v>
          </cell>
          <cell r="W238">
            <v>400847.13333333336</v>
          </cell>
          <cell r="X238" t="str">
            <v>0</v>
          </cell>
          <cell r="Y238" t="str">
            <v>0</v>
          </cell>
          <cell r="Z238" t="str">
            <v>0</v>
          </cell>
          <cell r="AE238">
            <v>88064061.598558858</v>
          </cell>
          <cell r="AJ238">
            <v>88464908.731892198</v>
          </cell>
          <cell r="AL238">
            <v>88464908.731892198</v>
          </cell>
          <cell r="AM238" t="str">
            <v>0</v>
          </cell>
          <cell r="AN238" t="str">
            <v>0</v>
          </cell>
          <cell r="AO238" t="str">
            <v>0</v>
          </cell>
          <cell r="AP238" t="str">
            <v>0</v>
          </cell>
          <cell r="AQ238" t="str">
            <v>0</v>
          </cell>
          <cell r="AR238" t="str">
            <v>0</v>
          </cell>
          <cell r="AS238" t="str">
            <v>0</v>
          </cell>
          <cell r="AT238" t="str">
            <v>0</v>
          </cell>
          <cell r="AU238" t="str">
            <v>0</v>
          </cell>
          <cell r="AV238" t="str">
            <v>0</v>
          </cell>
        </row>
        <row r="239">
          <cell r="F239" t="str">
            <v>Provision for Doubtful Debts</v>
          </cell>
          <cell r="G239">
            <v>-1800864.9006511106</v>
          </cell>
          <cell r="H239">
            <v>-2291.4432391477953</v>
          </cell>
          <cell r="I239">
            <v>-1400</v>
          </cell>
          <cell r="J239">
            <v>-478781.34794520552</v>
          </cell>
          <cell r="K239">
            <v>0</v>
          </cell>
          <cell r="L239">
            <v>-215889.31947099621</v>
          </cell>
          <cell r="M239">
            <v>-923442.62114297959</v>
          </cell>
          <cell r="N239">
            <v>-310033.59999999998</v>
          </cell>
          <cell r="O239">
            <v>0</v>
          </cell>
          <cell r="P239">
            <v>-334801</v>
          </cell>
          <cell r="Q239">
            <v>0</v>
          </cell>
          <cell r="R239">
            <v>0</v>
          </cell>
          <cell r="S239">
            <v>0</v>
          </cell>
          <cell r="T239">
            <v>-66473.598297465142</v>
          </cell>
          <cell r="U239">
            <v>0</v>
          </cell>
          <cell r="V239">
            <v>0</v>
          </cell>
          <cell r="W239">
            <v>-49646.683333333334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E239">
            <v>-4133977.8307469049</v>
          </cell>
          <cell r="AJ239">
            <v>-4183624.5140802381</v>
          </cell>
          <cell r="AL239">
            <v>-4183624.5140802381</v>
          </cell>
          <cell r="AM239" t="str">
            <v>0</v>
          </cell>
          <cell r="AN239" t="str">
            <v>0</v>
          </cell>
          <cell r="AO239" t="str">
            <v>0</v>
          </cell>
          <cell r="AP239" t="str">
            <v>0</v>
          </cell>
          <cell r="AQ239" t="str">
            <v>0</v>
          </cell>
          <cell r="AR239" t="str">
            <v>0</v>
          </cell>
          <cell r="AS239" t="str">
            <v>0</v>
          </cell>
          <cell r="AT239" t="str">
            <v>0</v>
          </cell>
          <cell r="AU239" t="str">
            <v>0</v>
          </cell>
          <cell r="AV239" t="str">
            <v>0</v>
          </cell>
        </row>
        <row r="240">
          <cell r="F240" t="str">
            <v>Interest in Suspense (ISP)</v>
          </cell>
          <cell r="G240">
            <v>-398852.06564324285</v>
          </cell>
          <cell r="H240">
            <v>0</v>
          </cell>
          <cell r="I240">
            <v>0</v>
          </cell>
          <cell r="J240">
            <v>-77816.079452054793</v>
          </cell>
          <cell r="K240">
            <v>0</v>
          </cell>
          <cell r="L240">
            <v>-72497.494380203061</v>
          </cell>
          <cell r="M240">
            <v>-231511.34504053369</v>
          </cell>
          <cell r="N240">
            <v>-25963.5</v>
          </cell>
          <cell r="O240">
            <v>0</v>
          </cell>
          <cell r="P240">
            <v>-66801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-5111.6333333333332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E240">
            <v>-873441.48451603437</v>
          </cell>
          <cell r="AJ240">
            <v>-878553.11784936767</v>
          </cell>
          <cell r="AL240">
            <v>-878553.11784936767</v>
          </cell>
          <cell r="AM240" t="str">
            <v>0</v>
          </cell>
          <cell r="AN240" t="str">
            <v>0</v>
          </cell>
          <cell r="AO240" t="str">
            <v>0</v>
          </cell>
          <cell r="AP240" t="str">
            <v>0</v>
          </cell>
          <cell r="AQ240" t="str">
            <v>0</v>
          </cell>
          <cell r="AR240" t="str">
            <v>0</v>
          </cell>
          <cell r="AS240" t="str">
            <v>0</v>
          </cell>
          <cell r="AT240" t="str">
            <v>0</v>
          </cell>
          <cell r="AU240" t="str">
            <v>0</v>
          </cell>
          <cell r="AV240" t="str">
            <v>0</v>
          </cell>
        </row>
        <row r="241">
          <cell r="F241" t="str">
            <v>Specific</v>
          </cell>
          <cell r="G241">
            <v>-921333.29375597951</v>
          </cell>
          <cell r="H241">
            <v>-510</v>
          </cell>
          <cell r="I241">
            <v>0</v>
          </cell>
          <cell r="J241">
            <v>-207160.43013698631</v>
          </cell>
          <cell r="K241">
            <v>0</v>
          </cell>
          <cell r="L241">
            <v>-85678.060988961079</v>
          </cell>
          <cell r="M241">
            <v>-425044.92987499997</v>
          </cell>
          <cell r="N241">
            <v>-31641.1</v>
          </cell>
          <cell r="O241">
            <v>0</v>
          </cell>
          <cell r="P241">
            <v>-60000</v>
          </cell>
          <cell r="Q241">
            <v>0</v>
          </cell>
          <cell r="R241">
            <v>0</v>
          </cell>
          <cell r="S241">
            <v>0</v>
          </cell>
          <cell r="T241">
            <v>-22189.370862638974</v>
          </cell>
          <cell r="U241">
            <v>0</v>
          </cell>
          <cell r="V241">
            <v>0</v>
          </cell>
          <cell r="W241">
            <v>-7364.583333333333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E241">
            <v>-1753557.1856195661</v>
          </cell>
          <cell r="AJ241">
            <v>-1760921.7689528991</v>
          </cell>
          <cell r="AL241">
            <v>-1760921.7689528991</v>
          </cell>
          <cell r="AM241" t="str">
            <v>0</v>
          </cell>
          <cell r="AN241" t="str">
            <v>0</v>
          </cell>
          <cell r="AO241" t="str">
            <v>0</v>
          </cell>
          <cell r="AP241" t="str">
            <v>0</v>
          </cell>
          <cell r="AQ241" t="str">
            <v>0</v>
          </cell>
          <cell r="AR241" t="str">
            <v>0</v>
          </cell>
          <cell r="AS241" t="str">
            <v>0</v>
          </cell>
          <cell r="AT241" t="str">
            <v>0</v>
          </cell>
          <cell r="AU241" t="str">
            <v>0</v>
          </cell>
          <cell r="AV241" t="str">
            <v>0</v>
          </cell>
        </row>
        <row r="242">
          <cell r="F242" t="str">
            <v>General</v>
          </cell>
          <cell r="G242">
            <v>-480679.54125188832</v>
          </cell>
          <cell r="H242">
            <v>-1781.4432391477953</v>
          </cell>
          <cell r="I242">
            <v>-1400</v>
          </cell>
          <cell r="J242">
            <v>-193804.83835616437</v>
          </cell>
          <cell r="K242">
            <v>0</v>
          </cell>
          <cell r="L242">
            <v>-57713.764101832057</v>
          </cell>
          <cell r="M242">
            <v>-266886.34622744599</v>
          </cell>
          <cell r="N242">
            <v>-252429</v>
          </cell>
          <cell r="O242">
            <v>0</v>
          </cell>
          <cell r="P242">
            <v>-208000</v>
          </cell>
          <cell r="Q242">
            <v>0</v>
          </cell>
          <cell r="R242">
            <v>0</v>
          </cell>
          <cell r="S242">
            <v>0</v>
          </cell>
          <cell r="T242">
            <v>-44284.227434826171</v>
          </cell>
          <cell r="U242">
            <v>0</v>
          </cell>
          <cell r="V242">
            <v>0</v>
          </cell>
          <cell r="W242">
            <v>-37170.466666666667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E242">
            <v>-1506979.1606113047</v>
          </cell>
          <cell r="AJ242">
            <v>-1544149.6272779712</v>
          </cell>
          <cell r="AL242">
            <v>-1544149.6272779712</v>
          </cell>
          <cell r="AM242" t="str">
            <v>0</v>
          </cell>
          <cell r="AN242" t="str">
            <v>0</v>
          </cell>
          <cell r="AO242" t="str">
            <v>0</v>
          </cell>
          <cell r="AP242" t="str">
            <v>0</v>
          </cell>
          <cell r="AQ242" t="str">
            <v>0</v>
          </cell>
          <cell r="AR242" t="str">
            <v>0</v>
          </cell>
          <cell r="AS242" t="str">
            <v>0</v>
          </cell>
          <cell r="AT242" t="str">
            <v>0</v>
          </cell>
          <cell r="AU242" t="str">
            <v>0</v>
          </cell>
          <cell r="AV242" t="str">
            <v>0</v>
          </cell>
        </row>
        <row r="243">
          <cell r="F243" t="str">
            <v>Net Advances</v>
          </cell>
          <cell r="G243">
            <v>48067216.982376136</v>
          </cell>
          <cell r="H243">
            <v>11546.511812906998</v>
          </cell>
          <cell r="I243">
            <v>1000.1534246575343</v>
          </cell>
          <cell r="J243">
            <v>34809879.619178079</v>
          </cell>
          <cell r="K243">
            <v>0</v>
          </cell>
          <cell r="L243">
            <v>6664811.3510709964</v>
          </cell>
          <cell r="M243">
            <v>26858112.829030618</v>
          </cell>
          <cell r="N243">
            <v>5795475.4000000004</v>
          </cell>
          <cell r="O243">
            <v>0</v>
          </cell>
          <cell r="P243">
            <v>66891188</v>
          </cell>
          <cell r="Q243">
            <v>0</v>
          </cell>
          <cell r="R243">
            <v>1932000</v>
          </cell>
          <cell r="S243">
            <v>0</v>
          </cell>
          <cell r="T243">
            <v>5888954.6179451514</v>
          </cell>
          <cell r="U243">
            <v>0</v>
          </cell>
          <cell r="V243">
            <v>0</v>
          </cell>
          <cell r="W243">
            <v>5199216.3833333338</v>
          </cell>
          <cell r="X243">
            <v>0</v>
          </cell>
          <cell r="Y243">
            <v>0</v>
          </cell>
          <cell r="Z243">
            <v>833422.79700000002</v>
          </cell>
          <cell r="AA243">
            <v>0</v>
          </cell>
          <cell r="AB243">
            <v>0</v>
          </cell>
          <cell r="AC243">
            <v>0</v>
          </cell>
          <cell r="AE243">
            <v>197753608.26183853</v>
          </cell>
          <cell r="AJ243">
            <v>202952824.64517188</v>
          </cell>
          <cell r="AL243">
            <v>202952824.64517188</v>
          </cell>
          <cell r="AM243" t="str">
            <v>0</v>
          </cell>
          <cell r="AN243" t="str">
            <v>0</v>
          </cell>
          <cell r="AO243" t="str">
            <v>0</v>
          </cell>
          <cell r="AP243" t="str">
            <v>0</v>
          </cell>
          <cell r="AQ243" t="str">
            <v>0</v>
          </cell>
          <cell r="AR243" t="str">
            <v>0</v>
          </cell>
          <cell r="AS243" t="str">
            <v>0</v>
          </cell>
          <cell r="AT243" t="str">
            <v>0</v>
          </cell>
          <cell r="AU243" t="str">
            <v>0</v>
          </cell>
          <cell r="AV243" t="str">
            <v>0</v>
          </cell>
        </row>
        <row r="244">
          <cell r="F244" t="str">
            <v>Other Assets</v>
          </cell>
          <cell r="G244">
            <v>7268252.4497888871</v>
          </cell>
          <cell r="H244">
            <v>-15625.663543322124</v>
          </cell>
          <cell r="I244">
            <v>-16645.111506669491</v>
          </cell>
          <cell r="J244">
            <v>-34312822.405479454</v>
          </cell>
          <cell r="K244">
            <v>114916.41917808221</v>
          </cell>
          <cell r="L244">
            <v>2803446.719120957</v>
          </cell>
          <cell r="M244">
            <v>933250.94619933562</v>
          </cell>
          <cell r="N244">
            <v>13347794.600000001</v>
          </cell>
          <cell r="O244">
            <v>0</v>
          </cell>
          <cell r="P244">
            <v>36296894</v>
          </cell>
          <cell r="Q244">
            <v>0</v>
          </cell>
          <cell r="R244">
            <v>51337000</v>
          </cell>
          <cell r="S244">
            <v>0</v>
          </cell>
          <cell r="T244">
            <v>6378237.1396500906</v>
          </cell>
          <cell r="U244">
            <v>0</v>
          </cell>
          <cell r="V244">
            <v>45280</v>
          </cell>
          <cell r="W244">
            <v>60910.2</v>
          </cell>
          <cell r="X244">
            <v>7100000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E244">
            <v>91279979.093407914</v>
          </cell>
          <cell r="AJ244">
            <v>84240889.293407902</v>
          </cell>
          <cell r="AL244">
            <v>91340889.293407902</v>
          </cell>
          <cell r="AM244" t="str">
            <v>0</v>
          </cell>
          <cell r="AN244" t="str">
            <v>0</v>
          </cell>
          <cell r="AO244" t="str">
            <v>0</v>
          </cell>
          <cell r="AP244" t="str">
            <v>0</v>
          </cell>
          <cell r="AQ244" t="str">
            <v>0</v>
          </cell>
          <cell r="AR244" t="str">
            <v>0</v>
          </cell>
          <cell r="AS244" t="str">
            <v>0</v>
          </cell>
          <cell r="AT244" t="str">
            <v>0</v>
          </cell>
          <cell r="AU244" t="str">
            <v>0</v>
          </cell>
          <cell r="AV244" t="str">
            <v>0</v>
          </cell>
        </row>
        <row r="245">
          <cell r="F245" t="str">
            <v>1000</v>
          </cell>
          <cell r="G245">
            <v>9296.7479452057105</v>
          </cell>
          <cell r="H245">
            <v>1530418.4514299999</v>
          </cell>
          <cell r="I245">
            <v>19.600000000000001</v>
          </cell>
          <cell r="J245">
            <v>0</v>
          </cell>
          <cell r="K245">
            <v>1021</v>
          </cell>
          <cell r="L245">
            <v>363977.23027967807</v>
          </cell>
          <cell r="M245">
            <v>156448.5</v>
          </cell>
          <cell r="N245">
            <v>53401.7</v>
          </cell>
          <cell r="O245" t="str">
            <v>0</v>
          </cell>
          <cell r="P245">
            <v>0</v>
          </cell>
          <cell r="Q245" t="str">
            <v>0</v>
          </cell>
          <cell r="R245">
            <v>3279000</v>
          </cell>
          <cell r="S245" t="str">
            <v>0</v>
          </cell>
          <cell r="T245">
            <v>111728.98996282442</v>
          </cell>
          <cell r="U245" t="str">
            <v>0</v>
          </cell>
          <cell r="V245" t="str">
            <v>0</v>
          </cell>
          <cell r="W245">
            <v>24587.333333333332</v>
          </cell>
          <cell r="X245" t="str">
            <v>0</v>
          </cell>
          <cell r="Y245" t="str">
            <v>0</v>
          </cell>
          <cell r="Z245" t="str">
            <v>0</v>
          </cell>
          <cell r="AE245">
            <v>5505312.2196177086</v>
          </cell>
          <cell r="AJ245">
            <v>5529899.5529510416</v>
          </cell>
          <cell r="AL245">
            <v>5529899.5529510416</v>
          </cell>
          <cell r="AM245" t="str">
            <v>0</v>
          </cell>
          <cell r="AN245" t="str">
            <v>0</v>
          </cell>
          <cell r="AO245" t="str">
            <v>0</v>
          </cell>
          <cell r="AP245" t="str">
            <v>0</v>
          </cell>
          <cell r="AQ245" t="str">
            <v>0</v>
          </cell>
          <cell r="AR245" t="str">
            <v>0</v>
          </cell>
          <cell r="AS245" t="str">
            <v>0</v>
          </cell>
          <cell r="AT245" t="str">
            <v>0</v>
          </cell>
          <cell r="AU245" t="str">
            <v>0</v>
          </cell>
          <cell r="AV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0.26876712328767122</v>
          </cell>
          <cell r="M246">
            <v>37286.590062499999</v>
          </cell>
          <cell r="N246" t="str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2383000</v>
          </cell>
          <cell r="S246" t="str">
            <v>0</v>
          </cell>
          <cell r="T246">
            <v>0</v>
          </cell>
          <cell r="U246" t="str">
            <v>0</v>
          </cell>
          <cell r="V246" t="str">
            <v>0</v>
          </cell>
          <cell r="W246">
            <v>0</v>
          </cell>
          <cell r="X246" t="str">
            <v>0</v>
          </cell>
          <cell r="Y246" t="str">
            <v>0</v>
          </cell>
          <cell r="Z246" t="str">
            <v>0</v>
          </cell>
          <cell r="AE246">
            <v>2420286.8588296231</v>
          </cell>
          <cell r="AJ246">
            <v>2420286.8588296231</v>
          </cell>
          <cell r="AL246">
            <v>2420286.8588296231</v>
          </cell>
          <cell r="AM246" t="str">
            <v>0</v>
          </cell>
          <cell r="AN246" t="str">
            <v>0</v>
          </cell>
          <cell r="AO246" t="str">
            <v>0</v>
          </cell>
          <cell r="AP246" t="str">
            <v>0</v>
          </cell>
          <cell r="AQ246" t="str">
            <v>0</v>
          </cell>
          <cell r="AR246" t="str">
            <v>0</v>
          </cell>
          <cell r="AS246" t="str">
            <v>0</v>
          </cell>
          <cell r="AT246" t="str">
            <v>0</v>
          </cell>
          <cell r="AU246" t="str">
            <v>0</v>
          </cell>
          <cell r="AV246" t="str">
            <v>0</v>
          </cell>
        </row>
        <row r="247">
          <cell r="F247" t="str">
            <v>1010</v>
          </cell>
          <cell r="G247">
            <v>2822.4066027399635</v>
          </cell>
          <cell r="H247">
            <v>0</v>
          </cell>
          <cell r="I247">
            <v>0</v>
          </cell>
          <cell r="J247">
            <v>10000</v>
          </cell>
          <cell r="K247">
            <v>0</v>
          </cell>
          <cell r="L247">
            <v>1278731.1665131222</v>
          </cell>
          <cell r="M247">
            <v>0</v>
          </cell>
          <cell r="N247">
            <v>2439323.2000000002</v>
          </cell>
          <cell r="O247" t="str">
            <v>0</v>
          </cell>
          <cell r="P247">
            <v>36296894</v>
          </cell>
          <cell r="Q247" t="str">
            <v>0</v>
          </cell>
          <cell r="R247">
            <v>9599000</v>
          </cell>
          <cell r="S247" t="str">
            <v>0</v>
          </cell>
          <cell r="T247">
            <v>5021244.1355270892</v>
          </cell>
          <cell r="U247" t="str">
            <v>0</v>
          </cell>
          <cell r="V247" t="str">
            <v>0</v>
          </cell>
          <cell r="W247">
            <v>0</v>
          </cell>
          <cell r="X247" t="str">
            <v>0</v>
          </cell>
          <cell r="Y247" t="str">
            <v>0</v>
          </cell>
          <cell r="Z247" t="str">
            <v>0</v>
          </cell>
          <cell r="AE247">
            <v>54648014.908642948</v>
          </cell>
          <cell r="AJ247">
            <v>54648014.908642948</v>
          </cell>
          <cell r="AL247">
            <v>54648014.908642948</v>
          </cell>
          <cell r="AM247" t="str">
            <v>0</v>
          </cell>
          <cell r="AN247" t="str">
            <v>0</v>
          </cell>
          <cell r="AO247" t="str">
            <v>0</v>
          </cell>
          <cell r="AP247" t="str">
            <v>0</v>
          </cell>
          <cell r="AQ247" t="str">
            <v>0</v>
          </cell>
          <cell r="AR247" t="str">
            <v>0</v>
          </cell>
          <cell r="AS247" t="str">
            <v>0</v>
          </cell>
          <cell r="AT247" t="str">
            <v>0</v>
          </cell>
          <cell r="AU247" t="str">
            <v>0</v>
          </cell>
          <cell r="AV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str">
            <v>0</v>
          </cell>
          <cell r="O248" t="str">
            <v>0</v>
          </cell>
          <cell r="P248">
            <v>0</v>
          </cell>
          <cell r="Q248" t="str">
            <v>0</v>
          </cell>
          <cell r="R248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>
            <v>0</v>
          </cell>
          <cell r="X248" t="str">
            <v>0</v>
          </cell>
          <cell r="Y248" t="str">
            <v>0</v>
          </cell>
          <cell r="Z248" t="str">
            <v>0</v>
          </cell>
          <cell r="AE248">
            <v>0</v>
          </cell>
          <cell r="AJ248">
            <v>0</v>
          </cell>
          <cell r="AL248">
            <v>0</v>
          </cell>
          <cell r="AM248" t="str">
            <v>0</v>
          </cell>
          <cell r="AN248" t="str">
            <v>0</v>
          </cell>
          <cell r="AO248" t="str">
            <v>0</v>
          </cell>
          <cell r="AP248" t="str">
            <v>0</v>
          </cell>
          <cell r="AQ248" t="str">
            <v>0</v>
          </cell>
          <cell r="AR248" t="str">
            <v>0</v>
          </cell>
          <cell r="AS248" t="str">
            <v>0</v>
          </cell>
          <cell r="AT248" t="str">
            <v>0</v>
          </cell>
          <cell r="AU248" t="str">
            <v>0</v>
          </cell>
          <cell r="AV248" t="str">
            <v>0</v>
          </cell>
        </row>
        <row r="249">
          <cell r="F249" t="str">
            <v>1020</v>
          </cell>
          <cell r="G249">
            <v>116246.67286228176</v>
          </cell>
          <cell r="H249">
            <v>172088.3984012173</v>
          </cell>
          <cell r="I249">
            <v>14869.04698630137</v>
          </cell>
          <cell r="J249">
            <v>35076.178082191778</v>
          </cell>
          <cell r="K249">
            <v>17566.969863013699</v>
          </cell>
          <cell r="L249">
            <v>160437.93101684179</v>
          </cell>
          <cell r="M249">
            <v>58844.418036835727</v>
          </cell>
          <cell r="N249">
            <v>878741.3</v>
          </cell>
          <cell r="O249" t="str">
            <v>0</v>
          </cell>
          <cell r="P249">
            <v>0</v>
          </cell>
          <cell r="Q249" t="str">
            <v>0</v>
          </cell>
          <cell r="R249">
            <v>0</v>
          </cell>
          <cell r="S249" t="str">
            <v>0</v>
          </cell>
          <cell r="T249">
            <v>211017.04327449703</v>
          </cell>
          <cell r="U249" t="str">
            <v>0</v>
          </cell>
          <cell r="V249" t="str">
            <v>0</v>
          </cell>
          <cell r="W249">
            <v>0</v>
          </cell>
          <cell r="X249" t="str">
            <v>0</v>
          </cell>
          <cell r="Y249" t="str">
            <v>0</v>
          </cell>
          <cell r="Z249" t="str">
            <v>0</v>
          </cell>
          <cell r="AE249">
            <v>1664887.9585231808</v>
          </cell>
          <cell r="AJ249">
            <v>1664887.9585231808</v>
          </cell>
          <cell r="AL249">
            <v>1664887.9585231808</v>
          </cell>
          <cell r="AM249" t="str">
            <v>0</v>
          </cell>
          <cell r="AN249" t="str">
            <v>0</v>
          </cell>
          <cell r="AO249" t="str">
            <v>0</v>
          </cell>
          <cell r="AP249" t="str">
            <v>0</v>
          </cell>
          <cell r="AQ249" t="str">
            <v>0</v>
          </cell>
          <cell r="AR249" t="str">
            <v>0</v>
          </cell>
          <cell r="AS249" t="str">
            <v>0</v>
          </cell>
          <cell r="AT249" t="str">
            <v>0</v>
          </cell>
          <cell r="AU249" t="str">
            <v>0</v>
          </cell>
          <cell r="AV249" t="str">
            <v>0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8830</v>
          </cell>
          <cell r="L250">
            <v>0</v>
          </cell>
          <cell r="M250">
            <v>0</v>
          </cell>
          <cell r="N250" t="str">
            <v>0</v>
          </cell>
          <cell r="O250" t="str">
            <v>0</v>
          </cell>
          <cell r="P250">
            <v>0</v>
          </cell>
          <cell r="Q250" t="str">
            <v>0</v>
          </cell>
          <cell r="R250">
            <v>0</v>
          </cell>
          <cell r="S250" t="str">
            <v>0</v>
          </cell>
          <cell r="T250">
            <v>0</v>
          </cell>
          <cell r="U250" t="str">
            <v>0</v>
          </cell>
          <cell r="V250" t="str">
            <v>0</v>
          </cell>
          <cell r="W250">
            <v>0</v>
          </cell>
          <cell r="X250" t="str">
            <v>0</v>
          </cell>
          <cell r="Y250" t="str">
            <v>0</v>
          </cell>
          <cell r="Z250" t="str">
            <v>0</v>
          </cell>
          <cell r="AE250">
            <v>8830</v>
          </cell>
          <cell r="AJ250">
            <v>8830</v>
          </cell>
          <cell r="AL250">
            <v>8830</v>
          </cell>
          <cell r="AM250" t="str">
            <v>0</v>
          </cell>
          <cell r="AN250" t="str">
            <v>0</v>
          </cell>
          <cell r="AO250" t="str">
            <v>0</v>
          </cell>
          <cell r="AP250" t="str">
            <v>0</v>
          </cell>
          <cell r="AQ250" t="str">
            <v>0</v>
          </cell>
          <cell r="AR250" t="str">
            <v>0</v>
          </cell>
          <cell r="AS250" t="str">
            <v>0</v>
          </cell>
          <cell r="AT250" t="str">
            <v>0</v>
          </cell>
          <cell r="AU250" t="str">
            <v>0</v>
          </cell>
          <cell r="AV250" t="str">
            <v>0</v>
          </cell>
        </row>
        <row r="251">
          <cell r="F251" t="str">
            <v>1030</v>
          </cell>
          <cell r="G251">
            <v>3.6433052067479038E-10</v>
          </cell>
          <cell r="H251">
            <v>7249.530315068494</v>
          </cell>
          <cell r="I251">
            <v>307.87145753424653</v>
          </cell>
          <cell r="J251">
            <v>0</v>
          </cell>
          <cell r="K251">
            <v>56189.312328767126</v>
          </cell>
          <cell r="L251">
            <v>150101.6684931507</v>
          </cell>
          <cell r="M251">
            <v>0</v>
          </cell>
          <cell r="N251">
            <v>944744.3</v>
          </cell>
          <cell r="O251" t="str">
            <v>0</v>
          </cell>
          <cell r="P251">
            <v>0</v>
          </cell>
          <cell r="Q251" t="str">
            <v>0</v>
          </cell>
          <cell r="R251">
            <v>36076000</v>
          </cell>
          <cell r="S251" t="str">
            <v>0</v>
          </cell>
          <cell r="T251">
            <v>410575.27710927621</v>
          </cell>
          <cell r="U251" t="str">
            <v>0</v>
          </cell>
          <cell r="V251">
            <v>41680</v>
          </cell>
          <cell r="W251">
            <v>0</v>
          </cell>
          <cell r="X251" t="str">
            <v>0</v>
          </cell>
          <cell r="Y251" t="str">
            <v>0</v>
          </cell>
          <cell r="Z251" t="str">
            <v>0</v>
          </cell>
          <cell r="AE251">
            <v>37686847.959703796</v>
          </cell>
          <cell r="AJ251">
            <v>37686847.959703796</v>
          </cell>
          <cell r="AL251">
            <v>37686847.959703796</v>
          </cell>
          <cell r="AM251" t="str">
            <v>0</v>
          </cell>
          <cell r="AN251" t="str">
            <v>0</v>
          </cell>
          <cell r="AO251" t="str">
            <v>0</v>
          </cell>
          <cell r="AP251" t="str">
            <v>0</v>
          </cell>
          <cell r="AQ251" t="str">
            <v>0</v>
          </cell>
          <cell r="AR251" t="str">
            <v>0</v>
          </cell>
          <cell r="AS251" t="str">
            <v>0</v>
          </cell>
          <cell r="AT251" t="str">
            <v>0</v>
          </cell>
          <cell r="AU251" t="str">
            <v>0</v>
          </cell>
          <cell r="AV251" t="str">
            <v>0</v>
          </cell>
        </row>
        <row r="252">
          <cell r="F252" t="str">
            <v>1035</v>
          </cell>
          <cell r="G252">
            <v>6805405.8451345991</v>
          </cell>
          <cell r="H252">
            <v>-2826409.7409881949</v>
          </cell>
          <cell r="I252">
            <v>-209778.89001443199</v>
          </cell>
          <cell r="J252">
            <v>-34576706.265753426</v>
          </cell>
          <cell r="K252">
            <v>0</v>
          </cell>
          <cell r="L252">
            <v>0</v>
          </cell>
          <cell r="M252">
            <v>9593.5034333332769</v>
          </cell>
          <cell r="N252">
            <v>8840889.2000000011</v>
          </cell>
          <cell r="O252" t="str">
            <v>0</v>
          </cell>
          <cell r="P252">
            <v>0</v>
          </cell>
          <cell r="Q252" t="str">
            <v>0</v>
          </cell>
          <cell r="R252">
            <v>0</v>
          </cell>
          <cell r="S252" t="str">
            <v>0</v>
          </cell>
          <cell r="T252" t="str">
            <v>0</v>
          </cell>
          <cell r="U252" t="str">
            <v>0</v>
          </cell>
          <cell r="V252" t="str">
            <v>0</v>
          </cell>
          <cell r="W252">
            <v>0</v>
          </cell>
          <cell r="X252" t="str">
            <v>0</v>
          </cell>
          <cell r="Y252" t="str">
            <v>0</v>
          </cell>
          <cell r="Z252" t="str">
            <v>0</v>
          </cell>
          <cell r="AE252">
            <v>-21957006.348188117</v>
          </cell>
          <cell r="AJ252">
            <v>-21957006.348188117</v>
          </cell>
          <cell r="AL252">
            <v>-21957006.348188117</v>
          </cell>
          <cell r="AM252" t="str">
            <v>0</v>
          </cell>
          <cell r="AN252" t="str">
            <v>0</v>
          </cell>
          <cell r="AO252" t="str">
            <v>0</v>
          </cell>
          <cell r="AP252" t="str">
            <v>0</v>
          </cell>
          <cell r="AQ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</row>
        <row r="253">
          <cell r="F253" t="str">
            <v>1040</v>
          </cell>
          <cell r="G253">
            <v>1.1314612443316477E-11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 t="str">
            <v>0</v>
          </cell>
          <cell r="O253" t="str">
            <v>0</v>
          </cell>
          <cell r="P253">
            <v>0</v>
          </cell>
          <cell r="Q253" t="str">
            <v>0</v>
          </cell>
          <cell r="R253">
            <v>0</v>
          </cell>
          <cell r="S253" t="str">
            <v>0</v>
          </cell>
          <cell r="T253">
            <v>0</v>
          </cell>
          <cell r="U253" t="str">
            <v>0</v>
          </cell>
          <cell r="V253" t="str">
            <v>0</v>
          </cell>
          <cell r="W253">
            <v>0</v>
          </cell>
          <cell r="X253" t="str">
            <v>0</v>
          </cell>
          <cell r="Y253" t="str">
            <v>0</v>
          </cell>
          <cell r="Z253" t="str">
            <v>0</v>
          </cell>
          <cell r="AE253">
            <v>1.1314612443316477E-11</v>
          </cell>
          <cell r="AJ253">
            <v>1.1314612443316477E-11</v>
          </cell>
          <cell r="AL253">
            <v>1.1314612443316477E-11</v>
          </cell>
          <cell r="AM253" t="str">
            <v>0</v>
          </cell>
          <cell r="AN253" t="str">
            <v>0</v>
          </cell>
          <cell r="AO253" t="str">
            <v>0</v>
          </cell>
          <cell r="AP253" t="str">
            <v>0</v>
          </cell>
          <cell r="AQ253" t="str">
            <v>0</v>
          </cell>
          <cell r="AR253" t="str">
            <v>0</v>
          </cell>
          <cell r="AS253" t="str">
            <v>0</v>
          </cell>
          <cell r="AT253" t="str">
            <v>0</v>
          </cell>
          <cell r="AU253" t="str">
            <v>0</v>
          </cell>
          <cell r="AV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 t="str">
            <v>0</v>
          </cell>
          <cell r="O254" t="str">
            <v>0</v>
          </cell>
          <cell r="P254">
            <v>0</v>
          </cell>
          <cell r="Q254" t="str">
            <v>0</v>
          </cell>
          <cell r="R254">
            <v>0</v>
          </cell>
          <cell r="S254" t="str">
            <v>0</v>
          </cell>
          <cell r="T254" t="str">
            <v>0</v>
          </cell>
          <cell r="U254" t="str">
            <v>0</v>
          </cell>
          <cell r="V254" t="str">
            <v>0</v>
          </cell>
          <cell r="W254">
            <v>0</v>
          </cell>
          <cell r="X254" t="str">
            <v>0</v>
          </cell>
          <cell r="Y254" t="str">
            <v>0</v>
          </cell>
          <cell r="Z254" t="str">
            <v>0</v>
          </cell>
          <cell r="AE254">
            <v>0</v>
          </cell>
          <cell r="AJ254">
            <v>0</v>
          </cell>
          <cell r="AL254">
            <v>0</v>
          </cell>
          <cell r="AM254" t="str">
            <v>0</v>
          </cell>
          <cell r="AN254" t="str">
            <v>0</v>
          </cell>
          <cell r="AO254" t="str">
            <v>0</v>
          </cell>
          <cell r="AP254" t="str">
            <v>0</v>
          </cell>
          <cell r="AQ254" t="str">
            <v>0</v>
          </cell>
          <cell r="AR254" t="str">
            <v>0</v>
          </cell>
          <cell r="AS254" t="str">
            <v>0</v>
          </cell>
          <cell r="AT254" t="str">
            <v>0</v>
          </cell>
          <cell r="AU254" t="str">
            <v>0</v>
          </cell>
          <cell r="AV254" t="str">
            <v>0</v>
          </cell>
        </row>
        <row r="255">
          <cell r="F255" t="str">
            <v>1050</v>
          </cell>
          <cell r="G255">
            <v>1.357753493197977E-11</v>
          </cell>
          <cell r="H255">
            <v>0</v>
          </cell>
          <cell r="I255">
            <v>0</v>
          </cell>
          <cell r="J255">
            <v>0</v>
          </cell>
          <cell r="K255">
            <v>700</v>
          </cell>
          <cell r="L255">
            <v>658465.32992289087</v>
          </cell>
          <cell r="M255">
            <v>0</v>
          </cell>
          <cell r="N255" t="str">
            <v>0</v>
          </cell>
          <cell r="O255" t="str">
            <v>0</v>
          </cell>
          <cell r="P255">
            <v>0</v>
          </cell>
          <cell r="Q255" t="str">
            <v>0</v>
          </cell>
          <cell r="R255">
            <v>0</v>
          </cell>
          <cell r="S255" t="str">
            <v>0</v>
          </cell>
          <cell r="T255">
            <v>2532.2525511190001</v>
          </cell>
          <cell r="U255" t="str">
            <v>0</v>
          </cell>
          <cell r="V255" t="str">
            <v>0</v>
          </cell>
          <cell r="W255">
            <v>0</v>
          </cell>
          <cell r="X255">
            <v>7100000</v>
          </cell>
          <cell r="Y255" t="str">
            <v>0</v>
          </cell>
          <cell r="Z255" t="str">
            <v>0</v>
          </cell>
          <cell r="AE255">
            <v>7761697.5824740101</v>
          </cell>
          <cell r="AJ255">
            <v>661697.58247401007</v>
          </cell>
          <cell r="AL255">
            <v>7761697.5824740101</v>
          </cell>
          <cell r="AM255" t="str">
            <v>0</v>
          </cell>
          <cell r="AN255" t="str">
            <v>0</v>
          </cell>
          <cell r="AO255" t="str">
            <v>0</v>
          </cell>
          <cell r="AP255" t="str">
            <v>0</v>
          </cell>
          <cell r="AQ255" t="str">
            <v>0</v>
          </cell>
          <cell r="AR255" t="str">
            <v>0</v>
          </cell>
          <cell r="AS255" t="str">
            <v>0</v>
          </cell>
          <cell r="AT255" t="str">
            <v>0</v>
          </cell>
          <cell r="AU255" t="str">
            <v>0</v>
          </cell>
          <cell r="AV255" t="str">
            <v>0</v>
          </cell>
        </row>
        <row r="256">
          <cell r="F256" t="str">
            <v>1055</v>
          </cell>
          <cell r="G256">
            <v>1.5840457420643067E-11</v>
          </cell>
          <cell r="H256">
            <v>0</v>
          </cell>
          <cell r="I256">
            <v>0</v>
          </cell>
          <cell r="J256">
            <v>129885.87671232877</v>
          </cell>
          <cell r="K256">
            <v>13272.769863013698</v>
          </cell>
          <cell r="L256">
            <v>18935.335868351609</v>
          </cell>
          <cell r="M256">
            <v>591978.0458333334</v>
          </cell>
          <cell r="N256">
            <v>513.20000000000005</v>
          </cell>
          <cell r="O256" t="str">
            <v>0</v>
          </cell>
          <cell r="P256">
            <v>0</v>
          </cell>
          <cell r="Q256" t="str">
            <v>0</v>
          </cell>
          <cell r="R256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>
            <v>0</v>
          </cell>
          <cell r="X256" t="str">
            <v>0</v>
          </cell>
          <cell r="Y256" t="str">
            <v>0</v>
          </cell>
          <cell r="Z256" t="str">
            <v>0</v>
          </cell>
          <cell r="AE256">
            <v>754585.22827702737</v>
          </cell>
          <cell r="AJ256">
            <v>754585.22827702737</v>
          </cell>
          <cell r="AL256">
            <v>754585.22827702737</v>
          </cell>
          <cell r="AM256" t="str">
            <v>0</v>
          </cell>
          <cell r="AN256" t="str">
            <v>0</v>
          </cell>
          <cell r="AO256" t="str">
            <v>0</v>
          </cell>
          <cell r="AP256" t="str">
            <v>0</v>
          </cell>
          <cell r="AQ256" t="str">
            <v>0</v>
          </cell>
          <cell r="AR256" t="str">
            <v>0</v>
          </cell>
          <cell r="AS256" t="str">
            <v>0</v>
          </cell>
          <cell r="AT256" t="str">
            <v>0</v>
          </cell>
          <cell r="AU256" t="str">
            <v>0</v>
          </cell>
          <cell r="AV256" t="str">
            <v>0</v>
          </cell>
        </row>
        <row r="257">
          <cell r="F257" t="str">
            <v>1060</v>
          </cell>
          <cell r="G257">
            <v>2.2629224886632954E-11</v>
          </cell>
          <cell r="H257">
            <v>0</v>
          </cell>
          <cell r="I257">
            <v>0</v>
          </cell>
          <cell r="J257">
            <v>11000</v>
          </cell>
          <cell r="K257">
            <v>0</v>
          </cell>
          <cell r="L257">
            <v>0</v>
          </cell>
          <cell r="M257">
            <v>0</v>
          </cell>
          <cell r="N257">
            <v>-670507.6</v>
          </cell>
          <cell r="O257" t="str">
            <v>0</v>
          </cell>
          <cell r="P257">
            <v>0</v>
          </cell>
          <cell r="Q257" t="str">
            <v>0</v>
          </cell>
          <cell r="R257">
            <v>0</v>
          </cell>
          <cell r="S257" t="str">
            <v>0</v>
          </cell>
          <cell r="T257" t="str">
            <v>0</v>
          </cell>
          <cell r="U257" t="str">
            <v>0</v>
          </cell>
          <cell r="V257">
            <v>400</v>
          </cell>
          <cell r="W257">
            <v>0</v>
          </cell>
          <cell r="X257" t="str">
            <v>0</v>
          </cell>
          <cell r="Y257" t="str">
            <v>0</v>
          </cell>
          <cell r="Z257" t="str">
            <v>0</v>
          </cell>
          <cell r="AE257">
            <v>-659107.6</v>
          </cell>
          <cell r="AJ257">
            <v>-659107.6</v>
          </cell>
          <cell r="AL257">
            <v>-659107.6</v>
          </cell>
          <cell r="AM257" t="str">
            <v>0</v>
          </cell>
          <cell r="AN257" t="str">
            <v>0</v>
          </cell>
          <cell r="AO257" t="str">
            <v>0</v>
          </cell>
          <cell r="AP257" t="str">
            <v>0</v>
          </cell>
          <cell r="AQ257" t="str">
            <v>0</v>
          </cell>
          <cell r="AR257" t="str">
            <v>0</v>
          </cell>
          <cell r="AS257" t="str">
            <v>0</v>
          </cell>
          <cell r="AT257" t="str">
            <v>0</v>
          </cell>
          <cell r="AU257" t="str">
            <v>0</v>
          </cell>
          <cell r="AV257" t="str">
            <v>0</v>
          </cell>
        </row>
        <row r="258">
          <cell r="F258" t="str">
            <v>1065</v>
          </cell>
          <cell r="G258">
            <v>166719.74135364927</v>
          </cell>
          <cell r="H258">
            <v>1101027.6972985871</v>
          </cell>
          <cell r="I258">
            <v>177937.26006392689</v>
          </cell>
          <cell r="J258">
            <v>77921.805479452058</v>
          </cell>
          <cell r="K258">
            <v>15409.446575342467</v>
          </cell>
          <cell r="L258">
            <v>136125.84238282507</v>
          </cell>
          <cell r="M258">
            <v>79099.888833333331</v>
          </cell>
          <cell r="N258">
            <v>860689.3</v>
          </cell>
          <cell r="O258" t="str">
            <v>0</v>
          </cell>
          <cell r="P258">
            <v>0</v>
          </cell>
          <cell r="Q258" t="str">
            <v>0</v>
          </cell>
          <cell r="R258">
            <v>0</v>
          </cell>
          <cell r="S258" t="str">
            <v>0</v>
          </cell>
          <cell r="T258">
            <v>621139.44409391575</v>
          </cell>
          <cell r="U258" t="str">
            <v>0</v>
          </cell>
          <cell r="V258">
            <v>3200</v>
          </cell>
          <cell r="W258">
            <v>36322.866666666669</v>
          </cell>
          <cell r="X258" t="str">
            <v>0</v>
          </cell>
          <cell r="Y258" t="str">
            <v>0</v>
          </cell>
          <cell r="Z258" t="str">
            <v>0</v>
          </cell>
          <cell r="AE258">
            <v>3239270.4260810316</v>
          </cell>
          <cell r="AJ258">
            <v>3275593.2927476983</v>
          </cell>
          <cell r="AL258">
            <v>3275593.2927476983</v>
          </cell>
          <cell r="AM258" t="str">
            <v>0</v>
          </cell>
          <cell r="AN258" t="str">
            <v>0</v>
          </cell>
          <cell r="AO258" t="str">
            <v>0</v>
          </cell>
          <cell r="AP258" t="str">
            <v>0</v>
          </cell>
          <cell r="AQ258" t="str">
            <v>0</v>
          </cell>
          <cell r="AR258" t="str">
            <v>0</v>
          </cell>
          <cell r="AS258" t="str">
            <v>0</v>
          </cell>
          <cell r="AT258" t="str">
            <v>0</v>
          </cell>
          <cell r="AU258" t="str">
            <v>0</v>
          </cell>
          <cell r="AV258" t="str">
            <v>0</v>
          </cell>
        </row>
        <row r="259">
          <cell r="F259" t="str">
            <v>1070</v>
          </cell>
          <cell r="G259">
            <v>167761.03589041097</v>
          </cell>
          <cell r="H259">
            <v>0</v>
          </cell>
          <cell r="I259">
            <v>0</v>
          </cell>
          <cell r="J259">
            <v>0</v>
          </cell>
          <cell r="K259">
            <v>1926.9205479452055</v>
          </cell>
          <cell r="L259">
            <v>36671.945876973718</v>
          </cell>
          <cell r="M259">
            <v>0</v>
          </cell>
          <cell r="N259" t="str">
            <v>0</v>
          </cell>
          <cell r="O259" t="str">
            <v>0</v>
          </cell>
          <cell r="P259">
            <v>0</v>
          </cell>
          <cell r="Q259" t="str">
            <v>0</v>
          </cell>
          <cell r="R259">
            <v>0</v>
          </cell>
          <cell r="S259" t="str">
            <v>0</v>
          </cell>
          <cell r="T259">
            <v>-2.8686309168903831E-3</v>
          </cell>
          <cell r="U259" t="str">
            <v>0</v>
          </cell>
          <cell r="V259" t="str">
            <v>0</v>
          </cell>
          <cell r="W259">
            <v>0</v>
          </cell>
          <cell r="X259" t="str">
            <v>0</v>
          </cell>
          <cell r="Y259" t="str">
            <v>0</v>
          </cell>
          <cell r="Z259" t="str">
            <v>0</v>
          </cell>
          <cell r="AE259">
            <v>206359.89944669895</v>
          </cell>
          <cell r="AJ259">
            <v>206359.89944669895</v>
          </cell>
          <cell r="AL259">
            <v>206359.89944669895</v>
          </cell>
          <cell r="AM259" t="str">
            <v>0</v>
          </cell>
          <cell r="AN259" t="str">
            <v>0</v>
          </cell>
          <cell r="AO259" t="str">
            <v>0</v>
          </cell>
          <cell r="AP259" t="str">
            <v>0</v>
          </cell>
          <cell r="AQ259" t="str">
            <v>0</v>
          </cell>
          <cell r="AR259" t="str">
            <v>0</v>
          </cell>
          <cell r="AS259" t="str">
            <v>0</v>
          </cell>
          <cell r="AT259" t="str">
            <v>0</v>
          </cell>
          <cell r="AU259" t="str">
            <v>0</v>
          </cell>
          <cell r="AV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str">
            <v>0</v>
          </cell>
          <cell r="O260" t="str">
            <v>0</v>
          </cell>
          <cell r="P260">
            <v>0</v>
          </cell>
          <cell r="Q260" t="str">
            <v>0</v>
          </cell>
          <cell r="R260">
            <v>0</v>
          </cell>
          <cell r="S260" t="str">
            <v>0</v>
          </cell>
          <cell r="T260">
            <v>0</v>
          </cell>
          <cell r="U260" t="str">
            <v>0</v>
          </cell>
          <cell r="V260" t="str">
            <v>0</v>
          </cell>
          <cell r="W260">
            <v>0</v>
          </cell>
          <cell r="X260" t="str">
            <v>0</v>
          </cell>
          <cell r="Y260" t="str">
            <v>0</v>
          </cell>
          <cell r="Z260" t="str">
            <v>0</v>
          </cell>
          <cell r="AE260">
            <v>0</v>
          </cell>
          <cell r="AJ260">
            <v>0</v>
          </cell>
          <cell r="AL260">
            <v>0</v>
          </cell>
          <cell r="AM260" t="str">
            <v>0</v>
          </cell>
          <cell r="AN260" t="str">
            <v>0</v>
          </cell>
          <cell r="AO260" t="str">
            <v>0</v>
          </cell>
          <cell r="AP260" t="str">
            <v>0</v>
          </cell>
          <cell r="AQ260" t="str">
            <v>0</v>
          </cell>
          <cell r="AR260" t="str">
            <v>0</v>
          </cell>
          <cell r="AS260" t="str">
            <v>0</v>
          </cell>
          <cell r="AT260" t="str">
            <v>0</v>
          </cell>
          <cell r="AU260" t="str">
            <v>0</v>
          </cell>
          <cell r="AV260" t="str">
            <v>0</v>
          </cell>
        </row>
        <row r="261">
          <cell r="F261" t="str">
            <v>Total Assets</v>
          </cell>
          <cell r="G261">
            <v>55335469.432165027</v>
          </cell>
          <cell r="H261">
            <v>-4079.1517304151257</v>
          </cell>
          <cell r="I261">
            <v>-15644.958082011957</v>
          </cell>
          <cell r="J261">
            <v>497057.21369862556</v>
          </cell>
          <cell r="K261">
            <v>114916.41917808221</v>
          </cell>
          <cell r="L261">
            <v>9468258.0701919533</v>
          </cell>
          <cell r="M261">
            <v>27791363.775229953</v>
          </cell>
          <cell r="N261">
            <v>19143270</v>
          </cell>
          <cell r="O261">
            <v>0</v>
          </cell>
          <cell r="P261">
            <v>103188082</v>
          </cell>
          <cell r="Q261">
            <v>0</v>
          </cell>
          <cell r="R261">
            <v>53269000</v>
          </cell>
          <cell r="S261">
            <v>0</v>
          </cell>
          <cell r="T261">
            <v>12267191.757595241</v>
          </cell>
          <cell r="U261">
            <v>0</v>
          </cell>
          <cell r="V261">
            <v>45280</v>
          </cell>
          <cell r="W261">
            <v>5260126.583333334</v>
          </cell>
          <cell r="X261">
            <v>7100000</v>
          </cell>
          <cell r="Y261">
            <v>0</v>
          </cell>
          <cell r="Z261">
            <v>833422.79700000002</v>
          </cell>
          <cell r="AA261">
            <v>0</v>
          </cell>
          <cell r="AB261">
            <v>0</v>
          </cell>
          <cell r="AC261">
            <v>0</v>
          </cell>
          <cell r="AE261">
            <v>289033587.35524642</v>
          </cell>
          <cell r="AJ261">
            <v>287193713.9385798</v>
          </cell>
          <cell r="AL261">
            <v>294293713.9385798</v>
          </cell>
          <cell r="AM261" t="str">
            <v>0</v>
          </cell>
          <cell r="AN261" t="str">
            <v>0</v>
          </cell>
          <cell r="AO261" t="str">
            <v>0</v>
          </cell>
          <cell r="AP261" t="str">
            <v>0</v>
          </cell>
          <cell r="AQ261" t="str">
            <v>0</v>
          </cell>
          <cell r="AR261" t="str">
            <v>0</v>
          </cell>
          <cell r="AS261" t="str">
            <v>0</v>
          </cell>
          <cell r="AT261" t="str">
            <v>0</v>
          </cell>
          <cell r="AU261" t="str">
            <v>0</v>
          </cell>
          <cell r="AV261" t="str">
            <v>0</v>
          </cell>
        </row>
        <row r="262">
          <cell r="AL262">
            <v>0</v>
          </cell>
        </row>
        <row r="263">
          <cell r="F263" t="str">
            <v>Non-Permorming Loans (Gross)</v>
          </cell>
          <cell r="G263">
            <v>2101503.7025114596</v>
          </cell>
          <cell r="H263">
            <v>0</v>
          </cell>
          <cell r="I263">
            <v>0</v>
          </cell>
          <cell r="J263">
            <v>425350.12602739729</v>
          </cell>
          <cell r="K263">
            <v>0</v>
          </cell>
          <cell r="L263">
            <v>169351.64095670535</v>
          </cell>
          <cell r="M263">
            <v>1028010.6196712165</v>
          </cell>
          <cell r="N263">
            <v>0</v>
          </cell>
          <cell r="O263">
            <v>0</v>
          </cell>
          <cell r="P263">
            <v>348828</v>
          </cell>
          <cell r="Q263">
            <v>0</v>
          </cell>
          <cell r="R263">
            <v>0</v>
          </cell>
          <cell r="S263">
            <v>0</v>
          </cell>
          <cell r="T263">
            <v>22189.370862638974</v>
          </cell>
          <cell r="U263">
            <v>0</v>
          </cell>
          <cell r="V263">
            <v>0</v>
          </cell>
          <cell r="W263">
            <v>59964.161111111112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E263">
            <v>4095233.4600294181</v>
          </cell>
          <cell r="AJ263">
            <v>4155197.6211405289</v>
          </cell>
          <cell r="AL263">
            <v>4155197.6211405289</v>
          </cell>
          <cell r="AM263" t="str">
            <v>0</v>
          </cell>
          <cell r="AN263" t="str">
            <v>0</v>
          </cell>
          <cell r="AO263" t="str">
            <v>0</v>
          </cell>
          <cell r="AP263" t="str">
            <v>0</v>
          </cell>
          <cell r="AQ263" t="str">
            <v>0</v>
          </cell>
          <cell r="AR263" t="str">
            <v>0</v>
          </cell>
          <cell r="AS263" t="str">
            <v>0</v>
          </cell>
          <cell r="AT263" t="str">
            <v>0</v>
          </cell>
          <cell r="AU263" t="str">
            <v>0</v>
          </cell>
          <cell r="AV263" t="str">
            <v>0</v>
          </cell>
        </row>
        <row r="264">
          <cell r="F264" t="str">
            <v>1080</v>
          </cell>
          <cell r="G264">
            <v>0</v>
          </cell>
          <cell r="H264">
            <v>0</v>
          </cell>
          <cell r="I264">
            <v>0</v>
          </cell>
          <cell r="J264">
            <v>48487.67123287671</v>
          </cell>
          <cell r="K264">
            <v>0</v>
          </cell>
          <cell r="L264" t="str">
            <v>0</v>
          </cell>
          <cell r="M264" t="str">
            <v>0</v>
          </cell>
          <cell r="N264">
            <v>0</v>
          </cell>
          <cell r="O264" t="str">
            <v>0</v>
          </cell>
          <cell r="P264">
            <v>249539</v>
          </cell>
          <cell r="Q264" t="str">
            <v>0</v>
          </cell>
          <cell r="R264" t="str">
            <v>0</v>
          </cell>
          <cell r="S264" t="str">
            <v>0</v>
          </cell>
          <cell r="T264">
            <v>0</v>
          </cell>
          <cell r="U264" t="str">
            <v>0</v>
          </cell>
          <cell r="V264" t="str">
            <v>0</v>
          </cell>
          <cell r="W264" t="str">
            <v>0</v>
          </cell>
          <cell r="X264" t="str">
            <v>0</v>
          </cell>
          <cell r="Y264" t="str">
            <v>0</v>
          </cell>
          <cell r="Z264" t="str">
            <v>0</v>
          </cell>
          <cell r="AE264">
            <v>298026.67123287672</v>
          </cell>
          <cell r="AJ264">
            <v>298026.67123287672</v>
          </cell>
          <cell r="AL264">
            <v>298026.67123287672</v>
          </cell>
          <cell r="AM264" t="str">
            <v>0</v>
          </cell>
          <cell r="AN264" t="str">
            <v>0</v>
          </cell>
          <cell r="AO264" t="str">
            <v>0</v>
          </cell>
          <cell r="AP264" t="str">
            <v>0</v>
          </cell>
          <cell r="AQ264" t="str">
            <v>0</v>
          </cell>
          <cell r="AR264" t="str">
            <v>0</v>
          </cell>
          <cell r="AS264" t="str">
            <v>0</v>
          </cell>
          <cell r="AT264" t="str">
            <v>0</v>
          </cell>
          <cell r="AU264" t="str">
            <v>0</v>
          </cell>
          <cell r="AV264" t="str">
            <v>0</v>
          </cell>
        </row>
        <row r="265">
          <cell r="F265" t="str">
            <v>Provisions Held against NPL's</v>
          </cell>
          <cell r="G265">
            <v>-1320185.3593992223</v>
          </cell>
          <cell r="H265">
            <v>-510</v>
          </cell>
          <cell r="I265">
            <v>0</v>
          </cell>
          <cell r="J265">
            <v>-284976.50958904112</v>
          </cell>
          <cell r="K265">
            <v>0</v>
          </cell>
          <cell r="L265">
            <v>-158175.55536916415</v>
          </cell>
          <cell r="M265">
            <v>-656556.27491553361</v>
          </cell>
          <cell r="N265">
            <v>-57604.6</v>
          </cell>
          <cell r="O265">
            <v>0</v>
          </cell>
          <cell r="P265">
            <v>-126801</v>
          </cell>
          <cell r="Q265">
            <v>0</v>
          </cell>
          <cell r="R265">
            <v>0</v>
          </cell>
          <cell r="S265">
            <v>0</v>
          </cell>
          <cell r="T265">
            <v>-22189.370862638974</v>
          </cell>
          <cell r="U265">
            <v>0</v>
          </cell>
          <cell r="V265">
            <v>0</v>
          </cell>
          <cell r="W265">
            <v>-12476.216666666667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E265">
            <v>-2626998.6701356005</v>
          </cell>
          <cell r="AJ265">
            <v>-2639474.8868022668</v>
          </cell>
          <cell r="AL265">
            <v>-2639474.8868022668</v>
          </cell>
          <cell r="AM265" t="str">
            <v>0</v>
          </cell>
          <cell r="AN265" t="str">
            <v>0</v>
          </cell>
          <cell r="AO265" t="str">
            <v>0</v>
          </cell>
          <cell r="AP265" t="str">
            <v>0</v>
          </cell>
          <cell r="AQ265" t="str">
            <v>0</v>
          </cell>
          <cell r="AR265" t="str">
            <v>0</v>
          </cell>
          <cell r="AS265" t="str">
            <v>0</v>
          </cell>
          <cell r="AT265" t="str">
            <v>0</v>
          </cell>
          <cell r="AU265" t="str">
            <v>0</v>
          </cell>
          <cell r="AV265" t="str">
            <v>0</v>
          </cell>
        </row>
        <row r="266">
          <cell r="AL266">
            <v>0</v>
          </cell>
        </row>
        <row r="267">
          <cell r="AL267">
            <v>0</v>
          </cell>
        </row>
        <row r="268">
          <cell r="F268" t="str">
            <v>1200</v>
          </cell>
          <cell r="G268">
            <v>0</v>
          </cell>
          <cell r="H268">
            <v>-206633.17285490409</v>
          </cell>
          <cell r="I268">
            <v>0</v>
          </cell>
          <cell r="J268">
            <v>0</v>
          </cell>
          <cell r="K268">
            <v>0</v>
          </cell>
          <cell r="L268">
            <v>-0.6794520547945202</v>
          </cell>
          <cell r="M268">
            <v>-13839.842400000005</v>
          </cell>
          <cell r="N268" t="str">
            <v>0</v>
          </cell>
          <cell r="O268" t="str">
            <v>0</v>
          </cell>
          <cell r="P268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>
            <v>0</v>
          </cell>
          <cell r="U268" t="str">
            <v>0</v>
          </cell>
          <cell r="V268" t="str">
            <v>0</v>
          </cell>
          <cell r="W268">
            <v>0</v>
          </cell>
          <cell r="X268" t="str">
            <v>0</v>
          </cell>
          <cell r="Y268" t="str">
            <v>0</v>
          </cell>
          <cell r="Z268" t="str">
            <v>0</v>
          </cell>
          <cell r="AE268">
            <v>-220473.69470695886</v>
          </cell>
          <cell r="AJ268">
            <v>-220473.69470695886</v>
          </cell>
          <cell r="AL268">
            <v>-220473.69470695886</v>
          </cell>
          <cell r="AM268" t="str">
            <v>0</v>
          </cell>
          <cell r="AN268" t="str">
            <v>0</v>
          </cell>
          <cell r="AO268" t="str">
            <v>0</v>
          </cell>
          <cell r="AP268" t="str">
            <v>0</v>
          </cell>
          <cell r="AQ268" t="str">
            <v>0</v>
          </cell>
          <cell r="AR268" t="str">
            <v>0</v>
          </cell>
          <cell r="AS268" t="str">
            <v>0</v>
          </cell>
          <cell r="AT268" t="str">
            <v>0</v>
          </cell>
          <cell r="AU268" t="str">
            <v>0</v>
          </cell>
          <cell r="AV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131883.62223483968</v>
          </cell>
          <cell r="M269">
            <v>-3637661.7234000009</v>
          </cell>
          <cell r="N269" t="str">
            <v>0</v>
          </cell>
          <cell r="O269" t="str">
            <v>0</v>
          </cell>
          <cell r="P269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>
            <v>516254.6407426045</v>
          </cell>
          <cell r="U269" t="str">
            <v>0</v>
          </cell>
          <cell r="V269" t="str">
            <v>0</v>
          </cell>
          <cell r="W269">
            <v>0</v>
          </cell>
          <cell r="X269" t="str">
            <v>0</v>
          </cell>
          <cell r="Y269" t="str">
            <v>0</v>
          </cell>
          <cell r="Z269" t="str">
            <v>0</v>
          </cell>
          <cell r="AE269">
            <v>-2989523.4604225568</v>
          </cell>
          <cell r="AJ269">
            <v>-2989523.4604225568</v>
          </cell>
          <cell r="AL269">
            <v>-2989523.4604225568</v>
          </cell>
          <cell r="AM269" t="str">
            <v>0</v>
          </cell>
          <cell r="AN269" t="str">
            <v>0</v>
          </cell>
          <cell r="AO269" t="str">
            <v>0</v>
          </cell>
          <cell r="AP269" t="str">
            <v>0</v>
          </cell>
          <cell r="AQ269" t="str">
            <v>0</v>
          </cell>
          <cell r="AR269" t="str">
            <v>0</v>
          </cell>
          <cell r="AS269" t="str">
            <v>0</v>
          </cell>
          <cell r="AT269" t="str">
            <v>0</v>
          </cell>
          <cell r="AU269" t="str">
            <v>0</v>
          </cell>
          <cell r="AV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8534.2465753424676</v>
          </cell>
          <cell r="M270">
            <v>-2612243.4681899981</v>
          </cell>
          <cell r="N270" t="str">
            <v>0</v>
          </cell>
          <cell r="O270" t="str">
            <v>0</v>
          </cell>
          <cell r="P270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>
            <v>0</v>
          </cell>
          <cell r="U270" t="str">
            <v>0</v>
          </cell>
          <cell r="V270" t="str">
            <v>0</v>
          </cell>
          <cell r="W270">
            <v>0</v>
          </cell>
          <cell r="X270" t="str">
            <v>0</v>
          </cell>
          <cell r="Y270" t="str">
            <v>0</v>
          </cell>
          <cell r="Z270" t="str">
            <v>0</v>
          </cell>
          <cell r="AE270">
            <v>-2603709.2216146556</v>
          </cell>
          <cell r="AJ270">
            <v>-2603709.2216146556</v>
          </cell>
          <cell r="AL270">
            <v>-2603709.2216146556</v>
          </cell>
          <cell r="AM270" t="str">
            <v>0</v>
          </cell>
          <cell r="AN270" t="str">
            <v>0</v>
          </cell>
          <cell r="AO270" t="str">
            <v>0</v>
          </cell>
          <cell r="AP270" t="str">
            <v>0</v>
          </cell>
          <cell r="AQ270" t="str">
            <v>0</v>
          </cell>
          <cell r="AR270" t="str">
            <v>0</v>
          </cell>
          <cell r="AS270" t="str">
            <v>0</v>
          </cell>
          <cell r="AT270" t="str">
            <v>0</v>
          </cell>
          <cell r="AU270" t="str">
            <v>0</v>
          </cell>
          <cell r="AV270" t="str">
            <v>0</v>
          </cell>
        </row>
        <row r="271">
          <cell r="F271" t="str">
            <v>1215</v>
          </cell>
          <cell r="G271">
            <v>0</v>
          </cell>
          <cell r="H271">
            <v>-652559.50242969894</v>
          </cell>
          <cell r="I271">
            <v>0</v>
          </cell>
          <cell r="J271">
            <v>0</v>
          </cell>
          <cell r="K271">
            <v>0</v>
          </cell>
          <cell r="L271">
            <v>-87426.531506849322</v>
          </cell>
          <cell r="M271">
            <v>0</v>
          </cell>
          <cell r="N271" t="str">
            <v>0</v>
          </cell>
          <cell r="O271" t="str">
            <v>0</v>
          </cell>
          <cell r="P271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>
            <v>0</v>
          </cell>
          <cell r="U271" t="str">
            <v>0</v>
          </cell>
          <cell r="V271" t="str">
            <v>0</v>
          </cell>
          <cell r="W271">
            <v>0</v>
          </cell>
          <cell r="X271" t="str">
            <v>0</v>
          </cell>
          <cell r="Y271" t="str">
            <v>0</v>
          </cell>
          <cell r="Z271" t="str">
            <v>0</v>
          </cell>
          <cell r="AE271">
            <v>-739986.03393654828</v>
          </cell>
          <cell r="AJ271">
            <v>-739986.03393654828</v>
          </cell>
          <cell r="AL271">
            <v>-739986.03393654828</v>
          </cell>
          <cell r="AM271" t="str">
            <v>0</v>
          </cell>
          <cell r="AN271" t="str">
            <v>0</v>
          </cell>
          <cell r="AO271" t="str">
            <v>0</v>
          </cell>
          <cell r="AP271" t="str">
            <v>0</v>
          </cell>
          <cell r="AQ271" t="str">
            <v>0</v>
          </cell>
          <cell r="AR271" t="str">
            <v>0</v>
          </cell>
          <cell r="AS271" t="str">
            <v>0</v>
          </cell>
          <cell r="AT271" t="str">
            <v>0</v>
          </cell>
          <cell r="AU271" t="str">
            <v>0</v>
          </cell>
          <cell r="AV271" t="str">
            <v>0</v>
          </cell>
        </row>
        <row r="272">
          <cell r="F272" t="str">
            <v>1220</v>
          </cell>
          <cell r="G272">
            <v>0</v>
          </cell>
          <cell r="H272">
            <v>-10343.526978410959</v>
          </cell>
          <cell r="I272">
            <v>0</v>
          </cell>
          <cell r="J272">
            <v>0</v>
          </cell>
          <cell r="K272">
            <v>0</v>
          </cell>
          <cell r="L272">
            <v>-816.98630136986299</v>
          </cell>
          <cell r="M272">
            <v>-2676262.0477499999</v>
          </cell>
          <cell r="N272" t="str">
            <v>0</v>
          </cell>
          <cell r="O272" t="str">
            <v>0</v>
          </cell>
          <cell r="P272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>
            <v>0</v>
          </cell>
          <cell r="U272" t="str">
            <v>0</v>
          </cell>
          <cell r="V272" t="str">
            <v>0</v>
          </cell>
          <cell r="W272">
            <v>0</v>
          </cell>
          <cell r="X272" t="str">
            <v>0</v>
          </cell>
          <cell r="Y272" t="str">
            <v>0</v>
          </cell>
          <cell r="Z272" t="str">
            <v>0</v>
          </cell>
          <cell r="AE272">
            <v>-2687422.5610297807</v>
          </cell>
          <cell r="AJ272">
            <v>-2687422.5610297807</v>
          </cell>
          <cell r="AL272">
            <v>-2687422.5610297807</v>
          </cell>
          <cell r="AM272" t="str">
            <v>0</v>
          </cell>
          <cell r="AN272" t="str">
            <v>0</v>
          </cell>
          <cell r="AO272" t="str">
            <v>0</v>
          </cell>
          <cell r="AP272" t="str">
            <v>0</v>
          </cell>
          <cell r="AQ272" t="str">
            <v>0</v>
          </cell>
          <cell r="AR272" t="str">
            <v>0</v>
          </cell>
          <cell r="AS272" t="str">
            <v>0</v>
          </cell>
          <cell r="AT272" t="str">
            <v>0</v>
          </cell>
          <cell r="AU272" t="str">
            <v>0</v>
          </cell>
          <cell r="AV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-869536.20226301404</v>
          </cell>
          <cell r="I273">
            <v>0</v>
          </cell>
          <cell r="J273">
            <v>0</v>
          </cell>
          <cell r="K273">
            <v>0</v>
          </cell>
          <cell r="L273">
            <v>52173.671549908177</v>
          </cell>
          <cell r="M273">
            <v>-8940007.0817399994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516254.6407426045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E273">
            <v>-9241114.9717104994</v>
          </cell>
          <cell r="AJ273">
            <v>-9241114.9717104994</v>
          </cell>
          <cell r="AL273">
            <v>-9241114.9717104994</v>
          </cell>
          <cell r="AM273" t="str">
            <v>0</v>
          </cell>
          <cell r="AN273" t="str">
            <v>0</v>
          </cell>
          <cell r="AO273" t="str">
            <v>0</v>
          </cell>
          <cell r="AP273" t="str">
            <v>0</v>
          </cell>
          <cell r="AQ273" t="str">
            <v>0</v>
          </cell>
          <cell r="AR273" t="str">
            <v>0</v>
          </cell>
          <cell r="AS273" t="str">
            <v>0</v>
          </cell>
          <cell r="AT273" t="str">
            <v>0</v>
          </cell>
          <cell r="AU273" t="str">
            <v>0</v>
          </cell>
          <cell r="AV273" t="str">
            <v>0</v>
          </cell>
        </row>
        <row r="274">
          <cell r="AL274">
            <v>0</v>
          </cell>
        </row>
        <row r="275">
          <cell r="AL275">
            <v>0</v>
          </cell>
        </row>
        <row r="276">
          <cell r="AL276">
            <v>0</v>
          </cell>
        </row>
        <row r="277">
          <cell r="F277" t="str">
            <v>Interest in Suspense (ISP)</v>
          </cell>
          <cell r="G277">
            <v>-398852.06564324285</v>
          </cell>
          <cell r="H277">
            <v>0</v>
          </cell>
          <cell r="I277">
            <v>0</v>
          </cell>
          <cell r="J277">
            <v>-77816.079452054793</v>
          </cell>
          <cell r="K277">
            <v>0</v>
          </cell>
          <cell r="L277">
            <v>-72497.494380203061</v>
          </cell>
          <cell r="M277">
            <v>-231511.34504053369</v>
          </cell>
          <cell r="N277">
            <v>-25963.5</v>
          </cell>
          <cell r="O277">
            <v>0</v>
          </cell>
          <cell r="P277">
            <v>-66801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-5111.6333333333332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E277">
            <v>-873441.48451603437</v>
          </cell>
          <cell r="AJ277">
            <v>-878553.11784936767</v>
          </cell>
          <cell r="AL277">
            <v>-878553.11784936767</v>
          </cell>
          <cell r="AM277" t="str">
            <v>0</v>
          </cell>
          <cell r="AN277" t="str">
            <v>0</v>
          </cell>
          <cell r="AO277" t="str">
            <v>0</v>
          </cell>
          <cell r="AP277" t="str">
            <v>0</v>
          </cell>
          <cell r="AQ277" t="str">
            <v>0</v>
          </cell>
          <cell r="AR277" t="str">
            <v>0</v>
          </cell>
          <cell r="AS277" t="str">
            <v>0</v>
          </cell>
          <cell r="AT277" t="str">
            <v>0</v>
          </cell>
          <cell r="AU277" t="str">
            <v>0</v>
          </cell>
          <cell r="AV277" t="str">
            <v>0</v>
          </cell>
        </row>
        <row r="278">
          <cell r="F278" t="str">
            <v>605</v>
          </cell>
          <cell r="G278">
            <v>-174450.52612493269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-54259.630136986299</v>
          </cell>
          <cell r="M278">
            <v>-221711.18966553375</v>
          </cell>
          <cell r="N278" t="str">
            <v>0</v>
          </cell>
          <cell r="O278" t="str">
            <v>0</v>
          </cell>
          <cell r="P278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>
            <v>0</v>
          </cell>
          <cell r="U278" t="str">
            <v>0</v>
          </cell>
          <cell r="V278" t="str">
            <v>0</v>
          </cell>
          <cell r="W278">
            <v>-466.60555555555555</v>
          </cell>
          <cell r="X278" t="str">
            <v>0</v>
          </cell>
          <cell r="Y278" t="str">
            <v>0</v>
          </cell>
          <cell r="Z278" t="str">
            <v>0</v>
          </cell>
          <cell r="AE278">
            <v>-450421.34592745273</v>
          </cell>
          <cell r="AJ278">
            <v>-450887.95148300828</v>
          </cell>
          <cell r="AL278">
            <v>-450887.95148300828</v>
          </cell>
          <cell r="AM278" t="str">
            <v>0</v>
          </cell>
          <cell r="AN278" t="str">
            <v>0</v>
          </cell>
          <cell r="AO278" t="str">
            <v>0</v>
          </cell>
          <cell r="AP278" t="str">
            <v>0</v>
          </cell>
          <cell r="AQ278" t="str">
            <v>0</v>
          </cell>
          <cell r="AR278" t="str">
            <v>0</v>
          </cell>
          <cell r="AS278" t="str">
            <v>0</v>
          </cell>
          <cell r="AT278" t="str">
            <v>0</v>
          </cell>
          <cell r="AU278" t="str">
            <v>0</v>
          </cell>
          <cell r="AV278" t="str">
            <v>0</v>
          </cell>
        </row>
        <row r="279">
          <cell r="F279" t="str">
            <v>610</v>
          </cell>
          <cell r="G279">
            <v>-20312.193199206398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-192.38356164383561</v>
          </cell>
          <cell r="M279">
            <v>0</v>
          </cell>
          <cell r="N279" t="str">
            <v>0</v>
          </cell>
          <cell r="O279" t="str">
            <v>0</v>
          </cell>
          <cell r="P279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>
            <v>0</v>
          </cell>
          <cell r="U279" t="str">
            <v>0</v>
          </cell>
          <cell r="V279" t="str">
            <v>0</v>
          </cell>
          <cell r="W279">
            <v>0</v>
          </cell>
          <cell r="X279" t="str">
            <v>0</v>
          </cell>
          <cell r="Y279" t="str">
            <v>0</v>
          </cell>
          <cell r="Z279" t="str">
            <v>0</v>
          </cell>
          <cell r="AE279">
            <v>-20504.576760850236</v>
          </cell>
          <cell r="AJ279">
            <v>-20504.576760850236</v>
          </cell>
          <cell r="AL279">
            <v>-20504.576760850236</v>
          </cell>
          <cell r="AM279" t="str">
            <v>0</v>
          </cell>
          <cell r="AN279" t="str">
            <v>0</v>
          </cell>
          <cell r="AO279" t="str">
            <v>0</v>
          </cell>
          <cell r="AP279" t="str">
            <v>0</v>
          </cell>
          <cell r="AQ279" t="str">
            <v>0</v>
          </cell>
          <cell r="AR279" t="str">
            <v>0</v>
          </cell>
          <cell r="AS279" t="str">
            <v>0</v>
          </cell>
          <cell r="AT279" t="str">
            <v>0</v>
          </cell>
          <cell r="AU279" t="str">
            <v>0</v>
          </cell>
          <cell r="AV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0</v>
          </cell>
          <cell r="O280" t="str">
            <v>0</v>
          </cell>
          <cell r="P280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>
            <v>0</v>
          </cell>
          <cell r="U280" t="str">
            <v>0</v>
          </cell>
          <cell r="V280" t="str">
            <v>0</v>
          </cell>
          <cell r="W280">
            <v>0</v>
          </cell>
          <cell r="X280" t="str">
            <v>0</v>
          </cell>
          <cell r="Y280" t="str">
            <v>0</v>
          </cell>
          <cell r="Z280" t="str">
            <v>0</v>
          </cell>
          <cell r="AE280">
            <v>0</v>
          </cell>
          <cell r="AJ280">
            <v>0</v>
          </cell>
          <cell r="AL280">
            <v>0</v>
          </cell>
          <cell r="AM280" t="str">
            <v>0</v>
          </cell>
          <cell r="AN280" t="str">
            <v>0</v>
          </cell>
          <cell r="AO280" t="str">
            <v>0</v>
          </cell>
          <cell r="AP280" t="str">
            <v>0</v>
          </cell>
          <cell r="AQ280" t="str">
            <v>0</v>
          </cell>
          <cell r="AR280" t="str">
            <v>0</v>
          </cell>
          <cell r="AS280" t="str">
            <v>0</v>
          </cell>
          <cell r="AT280" t="str">
            <v>0</v>
          </cell>
          <cell r="AU280" t="str">
            <v>0</v>
          </cell>
          <cell r="AV280" t="str">
            <v>0</v>
          </cell>
        </row>
        <row r="281">
          <cell r="F281" t="str">
            <v>620</v>
          </cell>
          <cell r="G281">
            <v>2.1838238590384189E-12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0</v>
          </cell>
          <cell r="O281" t="str">
            <v>0</v>
          </cell>
          <cell r="P281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>
            <v>0</v>
          </cell>
          <cell r="U281" t="str">
            <v>0</v>
          </cell>
          <cell r="V281" t="str">
            <v>0</v>
          </cell>
          <cell r="W281">
            <v>0</v>
          </cell>
          <cell r="X281" t="str">
            <v>0</v>
          </cell>
          <cell r="Y281" t="str">
            <v>0</v>
          </cell>
          <cell r="Z281" t="str">
            <v>0</v>
          </cell>
          <cell r="AE281">
            <v>2.1838238590384189E-12</v>
          </cell>
          <cell r="AJ281">
            <v>2.1838238590384189E-12</v>
          </cell>
          <cell r="AM281" t="str">
            <v>0</v>
          </cell>
          <cell r="AN281" t="str">
            <v>0</v>
          </cell>
          <cell r="AO281" t="str">
            <v>0</v>
          </cell>
          <cell r="AP281" t="str">
            <v>0</v>
          </cell>
          <cell r="AQ281" t="str">
            <v>0</v>
          </cell>
          <cell r="AR281" t="str">
            <v>0</v>
          </cell>
          <cell r="AS281" t="str">
            <v>0</v>
          </cell>
          <cell r="AT281" t="str">
            <v>0</v>
          </cell>
          <cell r="AU281" t="str">
            <v>0</v>
          </cell>
          <cell r="AV281" t="str">
            <v>0</v>
          </cell>
        </row>
        <row r="282">
          <cell r="F282" t="str">
            <v>625</v>
          </cell>
          <cell r="G282">
            <v>-118034.96866488305</v>
          </cell>
          <cell r="H282">
            <v>0</v>
          </cell>
          <cell r="I282">
            <v>0</v>
          </cell>
          <cell r="J282">
            <v>-1281.0958904109589</v>
          </cell>
          <cell r="K282">
            <v>0</v>
          </cell>
          <cell r="L282">
            <v>0</v>
          </cell>
          <cell r="M282">
            <v>0</v>
          </cell>
          <cell r="N282" t="str">
            <v>0</v>
          </cell>
          <cell r="O282" t="str">
            <v>0</v>
          </cell>
          <cell r="P282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>
            <v>0</v>
          </cell>
          <cell r="U282" t="str">
            <v>0</v>
          </cell>
          <cell r="V282" t="str">
            <v>0</v>
          </cell>
          <cell r="W282">
            <v>0</v>
          </cell>
          <cell r="X282" t="str">
            <v>0</v>
          </cell>
          <cell r="Y282" t="str">
            <v>0</v>
          </cell>
          <cell r="Z282" t="str">
            <v>0</v>
          </cell>
          <cell r="AE282">
            <v>-119316.06455529401</v>
          </cell>
          <cell r="AJ282">
            <v>-119316.06455529401</v>
          </cell>
          <cell r="AM282" t="str">
            <v>0</v>
          </cell>
          <cell r="AN282" t="str">
            <v>0</v>
          </cell>
          <cell r="AO282" t="str">
            <v>0</v>
          </cell>
          <cell r="AP282" t="str">
            <v>0</v>
          </cell>
          <cell r="AQ282" t="str">
            <v>0</v>
          </cell>
          <cell r="AR282" t="str">
            <v>0</v>
          </cell>
          <cell r="AS282" t="str">
            <v>0</v>
          </cell>
          <cell r="AT282" t="str">
            <v>0</v>
          </cell>
          <cell r="AU282" t="str">
            <v>0</v>
          </cell>
          <cell r="AV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0</v>
          </cell>
          <cell r="O283" t="str">
            <v>0</v>
          </cell>
          <cell r="P283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>
            <v>0</v>
          </cell>
          <cell r="U283" t="str">
            <v>0</v>
          </cell>
          <cell r="V283" t="str">
            <v>0</v>
          </cell>
          <cell r="W283">
            <v>0</v>
          </cell>
          <cell r="X283" t="str">
            <v>0</v>
          </cell>
          <cell r="Y283" t="str">
            <v>0</v>
          </cell>
          <cell r="Z283" t="str">
            <v>0</v>
          </cell>
          <cell r="AE283">
            <v>0</v>
          </cell>
          <cell r="AJ283">
            <v>0</v>
          </cell>
          <cell r="AM283" t="str">
            <v>0</v>
          </cell>
          <cell r="AN283" t="str">
            <v>0</v>
          </cell>
          <cell r="AO283" t="str">
            <v>0</v>
          </cell>
          <cell r="AP283" t="str">
            <v>0</v>
          </cell>
          <cell r="AQ283" t="str">
            <v>0</v>
          </cell>
          <cell r="AR283" t="str">
            <v>0</v>
          </cell>
          <cell r="AS283" t="str">
            <v>0</v>
          </cell>
          <cell r="AT283" t="str">
            <v>0</v>
          </cell>
          <cell r="AU283" t="str">
            <v>0</v>
          </cell>
          <cell r="AV283" t="str">
            <v>0</v>
          </cell>
        </row>
        <row r="284">
          <cell r="F284" t="str">
            <v>635</v>
          </cell>
          <cell r="G284">
            <v>9.0516899546531803E-12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-160</v>
          </cell>
          <cell r="M284">
            <v>0</v>
          </cell>
          <cell r="N284" t="str">
            <v>0</v>
          </cell>
          <cell r="O284" t="str">
            <v>0</v>
          </cell>
          <cell r="P284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>
            <v>0</v>
          </cell>
          <cell r="U284" t="str">
            <v>0</v>
          </cell>
          <cell r="V284" t="str">
            <v>0</v>
          </cell>
          <cell r="W284">
            <v>0</v>
          </cell>
          <cell r="X284" t="str">
            <v>0</v>
          </cell>
          <cell r="Y284" t="str">
            <v>0</v>
          </cell>
          <cell r="Z284" t="str">
            <v>0</v>
          </cell>
          <cell r="AE284">
            <v>-159.99999999999096</v>
          </cell>
          <cell r="AJ284">
            <v>-159.99999999999096</v>
          </cell>
          <cell r="AM284" t="str">
            <v>0</v>
          </cell>
          <cell r="AN284" t="str">
            <v>0</v>
          </cell>
          <cell r="AO284" t="str">
            <v>0</v>
          </cell>
          <cell r="AP284" t="str">
            <v>0</v>
          </cell>
          <cell r="AQ284" t="str">
            <v>0</v>
          </cell>
          <cell r="AR284" t="str">
            <v>0</v>
          </cell>
          <cell r="AS284" t="str">
            <v>0</v>
          </cell>
          <cell r="AT284" t="str">
            <v>0</v>
          </cell>
          <cell r="AU284" t="str">
            <v>0</v>
          </cell>
          <cell r="AV284" t="str">
            <v>0</v>
          </cell>
        </row>
        <row r="285">
          <cell r="F285" t="str">
            <v>640</v>
          </cell>
          <cell r="G285">
            <v>3.6206759818612741E-11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-150</v>
          </cell>
          <cell r="M285">
            <v>0</v>
          </cell>
          <cell r="N285" t="str">
            <v>0</v>
          </cell>
          <cell r="O285" t="str">
            <v>0</v>
          </cell>
          <cell r="P285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>
            <v>0</v>
          </cell>
          <cell r="U285" t="str">
            <v>0</v>
          </cell>
          <cell r="V285" t="str">
            <v>0</v>
          </cell>
          <cell r="W285">
            <v>0</v>
          </cell>
          <cell r="X285" t="str">
            <v>0</v>
          </cell>
          <cell r="Y285" t="str">
            <v>0</v>
          </cell>
          <cell r="Z285" t="str">
            <v>0</v>
          </cell>
          <cell r="AE285">
            <v>-149.99999999996379</v>
          </cell>
          <cell r="AJ285">
            <v>-149.99999999996379</v>
          </cell>
          <cell r="AM285" t="str">
            <v>0</v>
          </cell>
          <cell r="AN285" t="str">
            <v>0</v>
          </cell>
          <cell r="AO285" t="str">
            <v>0</v>
          </cell>
          <cell r="AP285" t="str">
            <v>0</v>
          </cell>
          <cell r="AQ285" t="str">
            <v>0</v>
          </cell>
          <cell r="AR285" t="str">
            <v>0</v>
          </cell>
          <cell r="AS285" t="str">
            <v>0</v>
          </cell>
          <cell r="AT285" t="str">
            <v>0</v>
          </cell>
          <cell r="AU285" t="str">
            <v>0</v>
          </cell>
          <cell r="AV285" t="str">
            <v>0</v>
          </cell>
        </row>
        <row r="286">
          <cell r="F286" t="str">
            <v>645</v>
          </cell>
          <cell r="G286">
            <v>-86054.377654220792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-180</v>
          </cell>
          <cell r="M286">
            <v>-850.55316666666658</v>
          </cell>
          <cell r="N286" t="str">
            <v>0</v>
          </cell>
          <cell r="O286" t="str">
            <v>0</v>
          </cell>
          <cell r="P286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>
            <v>0</v>
          </cell>
          <cell r="U286" t="str">
            <v>0</v>
          </cell>
          <cell r="V286" t="str">
            <v>0</v>
          </cell>
          <cell r="W286">
            <v>-4645.0277777777774</v>
          </cell>
          <cell r="X286" t="str">
            <v>0</v>
          </cell>
          <cell r="Y286" t="str">
            <v>0</v>
          </cell>
          <cell r="Z286" t="str">
            <v>0</v>
          </cell>
          <cell r="AE286">
            <v>-87084.930820887457</v>
          </cell>
          <cell r="AJ286">
            <v>-91729.958598665238</v>
          </cell>
          <cell r="AM286" t="str">
            <v>0</v>
          </cell>
          <cell r="AN286" t="str">
            <v>0</v>
          </cell>
          <cell r="AO286" t="str">
            <v>0</v>
          </cell>
          <cell r="AP286" t="str">
            <v>0</v>
          </cell>
          <cell r="AQ286" t="str">
            <v>0</v>
          </cell>
          <cell r="AR286" t="str">
            <v>0</v>
          </cell>
          <cell r="AS286" t="str">
            <v>0</v>
          </cell>
          <cell r="AT286" t="str">
            <v>0</v>
          </cell>
          <cell r="AU286" t="str">
            <v>0</v>
          </cell>
          <cell r="AV286" t="str">
            <v>0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0</v>
          </cell>
          <cell r="O287" t="str">
            <v>0</v>
          </cell>
          <cell r="P287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>
            <v>0</v>
          </cell>
          <cell r="U287" t="str">
            <v>0</v>
          </cell>
          <cell r="V287" t="str">
            <v>0</v>
          </cell>
          <cell r="W287">
            <v>0</v>
          </cell>
          <cell r="X287" t="str">
            <v>0</v>
          </cell>
          <cell r="Y287" t="str">
            <v>0</v>
          </cell>
          <cell r="Z287" t="str">
            <v>0</v>
          </cell>
          <cell r="AE287">
            <v>0</v>
          </cell>
          <cell r="AJ287">
            <v>0</v>
          </cell>
          <cell r="AM287" t="str">
            <v>0</v>
          </cell>
          <cell r="AN287" t="str">
            <v>0</v>
          </cell>
          <cell r="AO287" t="str">
            <v>0</v>
          </cell>
          <cell r="AP287" t="str">
            <v>0</v>
          </cell>
          <cell r="AQ287" t="str">
            <v>0</v>
          </cell>
          <cell r="AR287" t="str">
            <v>0</v>
          </cell>
          <cell r="AS287" t="str">
            <v>0</v>
          </cell>
          <cell r="AT287" t="str">
            <v>0</v>
          </cell>
          <cell r="AU287" t="str">
            <v>0</v>
          </cell>
          <cell r="AV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0</v>
          </cell>
          <cell r="O288" t="str">
            <v>0</v>
          </cell>
          <cell r="P288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>
            <v>0</v>
          </cell>
          <cell r="U288" t="str">
            <v>0</v>
          </cell>
          <cell r="V288" t="str">
            <v>0</v>
          </cell>
          <cell r="W288">
            <v>0</v>
          </cell>
          <cell r="X288" t="str">
            <v>0</v>
          </cell>
          <cell r="Y288" t="str">
            <v>0</v>
          </cell>
          <cell r="Z288" t="str">
            <v>0</v>
          </cell>
          <cell r="AE288">
            <v>0</v>
          </cell>
          <cell r="AJ288">
            <v>0</v>
          </cell>
          <cell r="AM288" t="str">
            <v>0</v>
          </cell>
          <cell r="AN288" t="str">
            <v>0</v>
          </cell>
          <cell r="AO288" t="str">
            <v>0</v>
          </cell>
          <cell r="AP288" t="str">
            <v>0</v>
          </cell>
          <cell r="AQ288" t="str">
            <v>0</v>
          </cell>
          <cell r="AR288" t="str">
            <v>0</v>
          </cell>
          <cell r="AS288" t="str">
            <v>0</v>
          </cell>
          <cell r="AT288" t="str">
            <v>0</v>
          </cell>
          <cell r="AU288" t="str">
            <v>0</v>
          </cell>
          <cell r="AV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0</v>
          </cell>
          <cell r="O289" t="str">
            <v>0</v>
          </cell>
          <cell r="P289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>
            <v>0</v>
          </cell>
          <cell r="U289" t="str">
            <v>0</v>
          </cell>
          <cell r="V289" t="str">
            <v>0</v>
          </cell>
          <cell r="W289">
            <v>0</v>
          </cell>
          <cell r="X289" t="str">
            <v>0</v>
          </cell>
          <cell r="Y289" t="str">
            <v>0</v>
          </cell>
          <cell r="Z289" t="str">
            <v>0</v>
          </cell>
          <cell r="AE289">
            <v>0</v>
          </cell>
          <cell r="AJ289">
            <v>0</v>
          </cell>
          <cell r="AM289" t="str">
            <v>0</v>
          </cell>
          <cell r="AN289" t="str">
            <v>0</v>
          </cell>
          <cell r="AO289" t="str">
            <v>0</v>
          </cell>
          <cell r="AP289" t="str">
            <v>0</v>
          </cell>
          <cell r="AQ289" t="str">
            <v>0</v>
          </cell>
          <cell r="AR289" t="str">
            <v>0</v>
          </cell>
          <cell r="AS289" t="str">
            <v>0</v>
          </cell>
          <cell r="AT289" t="str">
            <v>0</v>
          </cell>
          <cell r="AU289" t="str">
            <v>0</v>
          </cell>
          <cell r="AV289" t="str">
            <v>0</v>
          </cell>
        </row>
        <row r="290">
          <cell r="F290" t="str">
            <v>665</v>
          </cell>
          <cell r="G290">
            <v>1.3577534931979774E-11</v>
          </cell>
          <cell r="H290">
            <v>0</v>
          </cell>
          <cell r="I290">
            <v>0</v>
          </cell>
          <cell r="J290">
            <v>-76534.983561643836</v>
          </cell>
          <cell r="K290">
            <v>0</v>
          </cell>
          <cell r="L290">
            <v>-17555.480681572921</v>
          </cell>
          <cell r="M290">
            <v>-8949.6022083332737</v>
          </cell>
          <cell r="N290">
            <v>-25963.5</v>
          </cell>
          <cell r="O290" t="str">
            <v>0</v>
          </cell>
          <cell r="P290">
            <v>-66801</v>
          </cell>
          <cell r="Q290" t="str">
            <v>0</v>
          </cell>
          <cell r="R290" t="str">
            <v>0</v>
          </cell>
          <cell r="S290" t="str">
            <v>0</v>
          </cell>
          <cell r="T290">
            <v>0</v>
          </cell>
          <cell r="U290" t="str">
            <v>0</v>
          </cell>
          <cell r="V290" t="str">
            <v>0</v>
          </cell>
          <cell r="W290">
            <v>0</v>
          </cell>
          <cell r="X290" t="str">
            <v>0</v>
          </cell>
          <cell r="Y290" t="str">
            <v>0</v>
          </cell>
          <cell r="Z290" t="str">
            <v>0</v>
          </cell>
          <cell r="AE290">
            <v>-195804.56645155002</v>
          </cell>
          <cell r="AJ290">
            <v>-195804.56645155002</v>
          </cell>
          <cell r="AM290" t="str">
            <v>0</v>
          </cell>
          <cell r="AN290" t="str">
            <v>0</v>
          </cell>
          <cell r="AO290" t="str">
            <v>0</v>
          </cell>
          <cell r="AP290" t="str">
            <v>0</v>
          </cell>
          <cell r="AQ290" t="str">
            <v>0</v>
          </cell>
          <cell r="AR290" t="str">
            <v>0</v>
          </cell>
          <cell r="AS290" t="str">
            <v>0</v>
          </cell>
          <cell r="AT290" t="str">
            <v>0</v>
          </cell>
          <cell r="AU290" t="str">
            <v>0</v>
          </cell>
          <cell r="AV290" t="str">
            <v>0</v>
          </cell>
        </row>
        <row r="292">
          <cell r="F292" t="str">
            <v>Specific</v>
          </cell>
          <cell r="G292">
            <v>-921333.29375597951</v>
          </cell>
          <cell r="H292">
            <v>-510</v>
          </cell>
          <cell r="I292">
            <v>0</v>
          </cell>
          <cell r="J292">
            <v>-207160.43013698631</v>
          </cell>
          <cell r="K292">
            <v>0</v>
          </cell>
          <cell r="L292">
            <v>-85678.060988961079</v>
          </cell>
          <cell r="M292">
            <v>-425044.92987499997</v>
          </cell>
          <cell r="N292">
            <v>-31641.1</v>
          </cell>
          <cell r="O292">
            <v>0</v>
          </cell>
          <cell r="P292">
            <v>-60000</v>
          </cell>
          <cell r="Q292">
            <v>0</v>
          </cell>
          <cell r="R292">
            <v>0</v>
          </cell>
          <cell r="S292">
            <v>0</v>
          </cell>
          <cell r="T292">
            <v>-22189.370862638974</v>
          </cell>
          <cell r="U292">
            <v>0</v>
          </cell>
          <cell r="V292">
            <v>0</v>
          </cell>
          <cell r="W292">
            <v>-7364.583333333333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E292">
            <v>-1753557.1856195661</v>
          </cell>
          <cell r="AJ292">
            <v>-1760921.7689528991</v>
          </cell>
          <cell r="AM292" t="str">
            <v>0</v>
          </cell>
          <cell r="AN292" t="str">
            <v>0</v>
          </cell>
          <cell r="AO292" t="str">
            <v>0</v>
          </cell>
          <cell r="AP292" t="str">
            <v>0</v>
          </cell>
          <cell r="AQ292" t="str">
            <v>0</v>
          </cell>
          <cell r="AR292" t="str">
            <v>0</v>
          </cell>
          <cell r="AS292" t="str">
            <v>0</v>
          </cell>
          <cell r="AT292" t="str">
            <v>0</v>
          </cell>
          <cell r="AU292" t="str">
            <v>0</v>
          </cell>
          <cell r="AV292" t="str">
            <v>0</v>
          </cell>
        </row>
        <row r="293">
          <cell r="F293" t="str">
            <v>700</v>
          </cell>
          <cell r="G293">
            <v>-300043.10029237915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-45008.928767123296</v>
          </cell>
          <cell r="M293">
            <v>-356513.99949999998</v>
          </cell>
          <cell r="N293" t="str">
            <v>0</v>
          </cell>
          <cell r="O293" t="str">
            <v>0</v>
          </cell>
          <cell r="P293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>
            <v>0</v>
          </cell>
          <cell r="U293" t="str">
            <v>0</v>
          </cell>
          <cell r="V293" t="str">
            <v>0</v>
          </cell>
          <cell r="W293">
            <v>-1870.7722222222221</v>
          </cell>
          <cell r="X293" t="str">
            <v>0</v>
          </cell>
          <cell r="Y293" t="str">
            <v>0</v>
          </cell>
          <cell r="Z293" t="str">
            <v>0</v>
          </cell>
          <cell r="AE293">
            <v>-701566.02855950245</v>
          </cell>
          <cell r="AJ293">
            <v>-703436.80078172463</v>
          </cell>
          <cell r="AM293" t="str">
            <v>0</v>
          </cell>
          <cell r="AN293" t="str">
            <v>0</v>
          </cell>
          <cell r="AO293" t="str">
            <v>0</v>
          </cell>
          <cell r="AP293" t="str">
            <v>0</v>
          </cell>
          <cell r="AQ293" t="str">
            <v>0</v>
          </cell>
          <cell r="AR293" t="str">
            <v>0</v>
          </cell>
          <cell r="AS293" t="str">
            <v>0</v>
          </cell>
          <cell r="AT293" t="str">
            <v>0</v>
          </cell>
          <cell r="AU293" t="str">
            <v>0</v>
          </cell>
          <cell r="AV293" t="str">
            <v>0</v>
          </cell>
        </row>
        <row r="294">
          <cell r="F294" t="str">
            <v>705</v>
          </cell>
          <cell r="G294">
            <v>-38542.27064664878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0</v>
          </cell>
          <cell r="O294" t="str">
            <v>0</v>
          </cell>
          <cell r="P294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>
            <v>0</v>
          </cell>
          <cell r="U294" t="str">
            <v>0</v>
          </cell>
          <cell r="V294" t="str">
            <v>0</v>
          </cell>
          <cell r="W294">
            <v>0</v>
          </cell>
          <cell r="X294" t="str">
            <v>0</v>
          </cell>
          <cell r="Y294" t="str">
            <v>0</v>
          </cell>
          <cell r="Z294" t="str">
            <v>0</v>
          </cell>
          <cell r="AE294">
            <v>-38542.27064664878</v>
          </cell>
          <cell r="AJ294">
            <v>-38542.27064664878</v>
          </cell>
          <cell r="AM294" t="str">
            <v>0</v>
          </cell>
          <cell r="AN294" t="str">
            <v>0</v>
          </cell>
          <cell r="AO294" t="str">
            <v>0</v>
          </cell>
          <cell r="AP294" t="str">
            <v>0</v>
          </cell>
          <cell r="AQ294" t="str">
            <v>0</v>
          </cell>
          <cell r="AR294" t="str">
            <v>0</v>
          </cell>
          <cell r="AS294" t="str">
            <v>0</v>
          </cell>
          <cell r="AT294" t="str">
            <v>0</v>
          </cell>
          <cell r="AU294" t="str">
            <v>0</v>
          </cell>
          <cell r="AV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0</v>
          </cell>
          <cell r="O295" t="str">
            <v>0</v>
          </cell>
          <cell r="P295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>
            <v>0</v>
          </cell>
          <cell r="U295" t="str">
            <v>0</v>
          </cell>
          <cell r="V295" t="str">
            <v>0</v>
          </cell>
          <cell r="W295">
            <v>0</v>
          </cell>
          <cell r="X295" t="str">
            <v>0</v>
          </cell>
          <cell r="Y295" t="str">
            <v>0</v>
          </cell>
          <cell r="Z295" t="str">
            <v>0</v>
          </cell>
          <cell r="AE295">
            <v>0</v>
          </cell>
          <cell r="AJ295">
            <v>0</v>
          </cell>
          <cell r="AM295" t="str">
            <v>0</v>
          </cell>
          <cell r="AN295" t="str">
            <v>0</v>
          </cell>
          <cell r="AO295" t="str">
            <v>0</v>
          </cell>
          <cell r="AP295" t="str">
            <v>0</v>
          </cell>
          <cell r="AQ295" t="str">
            <v>0</v>
          </cell>
          <cell r="AR295" t="str">
            <v>0</v>
          </cell>
          <cell r="AS295" t="str">
            <v>0</v>
          </cell>
          <cell r="AT295" t="str">
            <v>0</v>
          </cell>
          <cell r="AU295" t="str">
            <v>0</v>
          </cell>
          <cell r="AV295" t="str">
            <v>0</v>
          </cell>
        </row>
        <row r="296">
          <cell r="F296" t="str">
            <v>715</v>
          </cell>
          <cell r="G296">
            <v>2.1838238590384189E-12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0</v>
          </cell>
          <cell r="O296" t="str">
            <v>0</v>
          </cell>
          <cell r="P296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>
            <v>0</v>
          </cell>
          <cell r="U296" t="str">
            <v>0</v>
          </cell>
          <cell r="V296" t="str">
            <v>0</v>
          </cell>
          <cell r="W296">
            <v>0</v>
          </cell>
          <cell r="X296" t="str">
            <v>0</v>
          </cell>
          <cell r="Y296" t="str">
            <v>0</v>
          </cell>
          <cell r="Z296" t="str">
            <v>0</v>
          </cell>
          <cell r="AE296">
            <v>2.1838238590384189E-12</v>
          </cell>
          <cell r="AJ296">
            <v>2.1838238590384189E-12</v>
          </cell>
          <cell r="AM296" t="str">
            <v>0</v>
          </cell>
          <cell r="AN296" t="str">
            <v>0</v>
          </cell>
          <cell r="AO296" t="str">
            <v>0</v>
          </cell>
          <cell r="AP296" t="str">
            <v>0</v>
          </cell>
          <cell r="AQ296" t="str">
            <v>0</v>
          </cell>
          <cell r="AR296" t="str">
            <v>0</v>
          </cell>
          <cell r="AS296" t="str">
            <v>0</v>
          </cell>
          <cell r="AT296" t="str">
            <v>0</v>
          </cell>
          <cell r="AU296" t="str">
            <v>0</v>
          </cell>
          <cell r="AV296" t="str">
            <v>0</v>
          </cell>
        </row>
        <row r="297">
          <cell r="F297" t="str">
            <v>720</v>
          </cell>
          <cell r="G297">
            <v>-171772.94520547942</v>
          </cell>
          <cell r="H297">
            <v>0</v>
          </cell>
          <cell r="I297">
            <v>0</v>
          </cell>
          <cell r="J297">
            <v>-4736.1643835616442</v>
          </cell>
          <cell r="K297">
            <v>0</v>
          </cell>
          <cell r="L297">
            <v>0</v>
          </cell>
          <cell r="M297">
            <v>0</v>
          </cell>
          <cell r="N297" t="str">
            <v>0</v>
          </cell>
          <cell r="O297" t="str">
            <v>0</v>
          </cell>
          <cell r="P297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>
            <v>0</v>
          </cell>
          <cell r="U297" t="str">
            <v>0</v>
          </cell>
          <cell r="V297" t="str">
            <v>0</v>
          </cell>
          <cell r="W297">
            <v>0</v>
          </cell>
          <cell r="X297" t="str">
            <v>0</v>
          </cell>
          <cell r="Y297" t="str">
            <v>0</v>
          </cell>
          <cell r="Z297" t="str">
            <v>0</v>
          </cell>
          <cell r="AE297">
            <v>-176509.10958904107</v>
          </cell>
          <cell r="AJ297">
            <v>-176509.10958904107</v>
          </cell>
          <cell r="AM297" t="str">
            <v>0</v>
          </cell>
          <cell r="AN297" t="str">
            <v>0</v>
          </cell>
          <cell r="AO297" t="str">
            <v>0</v>
          </cell>
          <cell r="AP297" t="str">
            <v>0</v>
          </cell>
          <cell r="AQ297" t="str">
            <v>0</v>
          </cell>
          <cell r="AR297" t="str">
            <v>0</v>
          </cell>
          <cell r="AS297" t="str">
            <v>0</v>
          </cell>
          <cell r="AT297" t="str">
            <v>0</v>
          </cell>
          <cell r="AU297" t="str">
            <v>0</v>
          </cell>
          <cell r="AV297" t="str">
            <v>0</v>
          </cell>
        </row>
        <row r="298">
          <cell r="F298" t="str">
            <v>725</v>
          </cell>
          <cell r="G298">
            <v>2.1838238590384189E-12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0</v>
          </cell>
          <cell r="O298" t="str">
            <v>0</v>
          </cell>
          <cell r="P298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>
            <v>0</v>
          </cell>
          <cell r="U298" t="str">
            <v>0</v>
          </cell>
          <cell r="V298" t="str">
            <v>0</v>
          </cell>
          <cell r="W298">
            <v>0</v>
          </cell>
          <cell r="X298" t="str">
            <v>0</v>
          </cell>
          <cell r="Y298" t="str">
            <v>0</v>
          </cell>
          <cell r="Z298" t="str">
            <v>0</v>
          </cell>
          <cell r="AE298">
            <v>2.1838238590384189E-12</v>
          </cell>
          <cell r="AJ298">
            <v>2.1838238590384189E-12</v>
          </cell>
          <cell r="AM298" t="str">
            <v>0</v>
          </cell>
          <cell r="AN298" t="str">
            <v>0</v>
          </cell>
          <cell r="AO298" t="str">
            <v>0</v>
          </cell>
          <cell r="AP298" t="str">
            <v>0</v>
          </cell>
          <cell r="AQ298" t="str">
            <v>0</v>
          </cell>
          <cell r="AR298" t="str">
            <v>0</v>
          </cell>
          <cell r="AS298" t="str">
            <v>0</v>
          </cell>
          <cell r="AT298" t="str">
            <v>0</v>
          </cell>
          <cell r="AU298" t="str">
            <v>0</v>
          </cell>
          <cell r="AV298" t="str">
            <v>0</v>
          </cell>
        </row>
        <row r="299">
          <cell r="F299" t="str">
            <v>730</v>
          </cell>
          <cell r="G299">
            <v>2.1838238590384189E-12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0</v>
          </cell>
          <cell r="O299" t="str">
            <v>0</v>
          </cell>
          <cell r="P299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>
            <v>0</v>
          </cell>
          <cell r="U299" t="str">
            <v>0</v>
          </cell>
          <cell r="V299" t="str">
            <v>0</v>
          </cell>
          <cell r="W299">
            <v>0</v>
          </cell>
          <cell r="X299" t="str">
            <v>0</v>
          </cell>
          <cell r="Y299" t="str">
            <v>0</v>
          </cell>
          <cell r="Z299" t="str">
            <v>0</v>
          </cell>
          <cell r="AE299">
            <v>2.1838238590384189E-12</v>
          </cell>
          <cell r="AJ299">
            <v>2.1838238590384189E-12</v>
          </cell>
          <cell r="AM299" t="str">
            <v>0</v>
          </cell>
          <cell r="AN299" t="str">
            <v>0</v>
          </cell>
          <cell r="AO299" t="str">
            <v>0</v>
          </cell>
          <cell r="AP299" t="str">
            <v>0</v>
          </cell>
          <cell r="AQ299" t="str">
            <v>0</v>
          </cell>
          <cell r="AR299" t="str">
            <v>0</v>
          </cell>
          <cell r="AS299" t="str">
            <v>0</v>
          </cell>
          <cell r="AT299" t="str">
            <v>0</v>
          </cell>
          <cell r="AU299" t="str">
            <v>0</v>
          </cell>
          <cell r="AV299" t="str">
            <v>0</v>
          </cell>
        </row>
        <row r="300">
          <cell r="F300" t="str">
            <v>735</v>
          </cell>
          <cell r="G300">
            <v>9.0516899546531803E-12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-2370.4657534246576</v>
          </cell>
          <cell r="M300">
            <v>0</v>
          </cell>
          <cell r="N300" t="str">
            <v>0</v>
          </cell>
          <cell r="O300" t="str">
            <v>0</v>
          </cell>
          <cell r="P300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>
            <v>0</v>
          </cell>
          <cell r="U300" t="str">
            <v>0</v>
          </cell>
          <cell r="V300" t="str">
            <v>0</v>
          </cell>
          <cell r="W300">
            <v>0</v>
          </cell>
          <cell r="X300" t="str">
            <v>0</v>
          </cell>
          <cell r="Y300" t="str">
            <v>0</v>
          </cell>
          <cell r="Z300" t="str">
            <v>0</v>
          </cell>
          <cell r="AE300">
            <v>-2370.4657534246485</v>
          </cell>
          <cell r="AJ300">
            <v>-2370.4657534246485</v>
          </cell>
          <cell r="AM300" t="str">
            <v>0</v>
          </cell>
          <cell r="AN300" t="str">
            <v>0</v>
          </cell>
          <cell r="AO300" t="str">
            <v>0</v>
          </cell>
          <cell r="AP300" t="str">
            <v>0</v>
          </cell>
          <cell r="AQ300" t="str">
            <v>0</v>
          </cell>
          <cell r="AR300" t="str">
            <v>0</v>
          </cell>
          <cell r="AS300" t="str">
            <v>0</v>
          </cell>
          <cell r="AT300" t="str">
            <v>0</v>
          </cell>
          <cell r="AU300" t="str">
            <v>0</v>
          </cell>
          <cell r="AV300" t="str">
            <v>0</v>
          </cell>
        </row>
        <row r="301">
          <cell r="F301" t="str">
            <v>740</v>
          </cell>
          <cell r="G301">
            <v>-417472.83738576405</v>
          </cell>
          <cell r="H301">
            <v>-510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-35000</v>
          </cell>
          <cell r="N301" t="str">
            <v>0</v>
          </cell>
          <cell r="O301" t="str">
            <v>0</v>
          </cell>
          <cell r="P301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>
            <v>0</v>
          </cell>
          <cell r="U301" t="str">
            <v>0</v>
          </cell>
          <cell r="V301" t="str">
            <v>0</v>
          </cell>
          <cell r="W301">
            <v>-5493.8111111111111</v>
          </cell>
          <cell r="X301" t="str">
            <v>0</v>
          </cell>
          <cell r="Y301" t="str">
            <v>0</v>
          </cell>
          <cell r="Z301" t="str">
            <v>0</v>
          </cell>
          <cell r="AE301">
            <v>-452982.83738576405</v>
          </cell>
          <cell r="AJ301">
            <v>-458476.64849687519</v>
          </cell>
          <cell r="AM301" t="str">
            <v>0</v>
          </cell>
          <cell r="AN301" t="str">
            <v>0</v>
          </cell>
          <cell r="AO301" t="str">
            <v>0</v>
          </cell>
          <cell r="AP301" t="str">
            <v>0</v>
          </cell>
          <cell r="AQ301" t="str">
            <v>0</v>
          </cell>
          <cell r="AR301" t="str">
            <v>0</v>
          </cell>
          <cell r="AS301" t="str">
            <v>0</v>
          </cell>
          <cell r="AT301" t="str">
            <v>0</v>
          </cell>
          <cell r="AU301" t="str">
            <v>0</v>
          </cell>
          <cell r="AV301" t="str">
            <v>0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0</v>
          </cell>
          <cell r="O302" t="str">
            <v>0</v>
          </cell>
          <cell r="P302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>
            <v>0</v>
          </cell>
          <cell r="U302" t="str">
            <v>0</v>
          </cell>
          <cell r="V302" t="str">
            <v>0</v>
          </cell>
          <cell r="W302">
            <v>0</v>
          </cell>
          <cell r="X302" t="str">
            <v>0</v>
          </cell>
          <cell r="Y302" t="str">
            <v>0</v>
          </cell>
          <cell r="Z302" t="str">
            <v>0</v>
          </cell>
          <cell r="AE302">
            <v>0</v>
          </cell>
          <cell r="AJ302">
            <v>0</v>
          </cell>
          <cell r="AM302" t="str">
            <v>0</v>
          </cell>
          <cell r="AN302" t="str">
            <v>0</v>
          </cell>
          <cell r="AO302" t="str">
            <v>0</v>
          </cell>
          <cell r="AP302" t="str">
            <v>0</v>
          </cell>
          <cell r="AQ302" t="str">
            <v>0</v>
          </cell>
          <cell r="AR302" t="str">
            <v>0</v>
          </cell>
          <cell r="AS302" t="str">
            <v>0</v>
          </cell>
          <cell r="AT302" t="str">
            <v>0</v>
          </cell>
          <cell r="AU302" t="str">
            <v>0</v>
          </cell>
          <cell r="AV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0</v>
          </cell>
          <cell r="O303" t="str">
            <v>0</v>
          </cell>
          <cell r="P303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>
            <v>0</v>
          </cell>
          <cell r="U303" t="str">
            <v>0</v>
          </cell>
          <cell r="V303" t="str">
            <v>0</v>
          </cell>
          <cell r="W303">
            <v>0</v>
          </cell>
          <cell r="X303" t="str">
            <v>0</v>
          </cell>
          <cell r="Y303" t="str">
            <v>0</v>
          </cell>
          <cell r="Z303" t="str">
            <v>0</v>
          </cell>
          <cell r="AE303">
            <v>0</v>
          </cell>
          <cell r="AJ303">
            <v>0</v>
          </cell>
          <cell r="AM303" t="str">
            <v>0</v>
          </cell>
          <cell r="AN303" t="str">
            <v>0</v>
          </cell>
          <cell r="AO303" t="str">
            <v>0</v>
          </cell>
          <cell r="AP303" t="str">
            <v>0</v>
          </cell>
          <cell r="AQ303" t="str">
            <v>0</v>
          </cell>
          <cell r="AR303" t="str">
            <v>0</v>
          </cell>
          <cell r="AS303" t="str">
            <v>0</v>
          </cell>
          <cell r="AT303" t="str">
            <v>0</v>
          </cell>
          <cell r="AU303" t="str">
            <v>0</v>
          </cell>
          <cell r="AV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0</v>
          </cell>
          <cell r="O304" t="str">
            <v>0</v>
          </cell>
          <cell r="P304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>
            <v>0</v>
          </cell>
          <cell r="U304" t="str">
            <v>0</v>
          </cell>
          <cell r="V304" t="str">
            <v>0</v>
          </cell>
          <cell r="W304">
            <v>0</v>
          </cell>
          <cell r="X304" t="str">
            <v>0</v>
          </cell>
          <cell r="Y304" t="str">
            <v>0</v>
          </cell>
          <cell r="Z304" t="str">
            <v>0</v>
          </cell>
          <cell r="AE304">
            <v>0</v>
          </cell>
          <cell r="AJ304">
            <v>0</v>
          </cell>
          <cell r="AM304" t="str">
            <v>0</v>
          </cell>
          <cell r="AN304" t="str">
            <v>0</v>
          </cell>
          <cell r="AO304" t="str">
            <v>0</v>
          </cell>
          <cell r="AP304" t="str">
            <v>0</v>
          </cell>
          <cell r="AQ304" t="str">
            <v>0</v>
          </cell>
          <cell r="AR304" t="str">
            <v>0</v>
          </cell>
          <cell r="AS304" t="str">
            <v>0</v>
          </cell>
          <cell r="AT304" t="str">
            <v>0</v>
          </cell>
          <cell r="AU304" t="str">
            <v>0</v>
          </cell>
          <cell r="AV304" t="str">
            <v>0</v>
          </cell>
        </row>
        <row r="305">
          <cell r="F305" t="str">
            <v>760</v>
          </cell>
          <cell r="G305">
            <v>6497.8597742919264</v>
          </cell>
          <cell r="H305">
            <v>0</v>
          </cell>
          <cell r="I305">
            <v>0</v>
          </cell>
          <cell r="J305">
            <v>-202424.26575342467</v>
          </cell>
          <cell r="K305">
            <v>0</v>
          </cell>
          <cell r="L305">
            <v>-38298.666468413125</v>
          </cell>
          <cell r="M305">
            <v>-33530.930375000004</v>
          </cell>
          <cell r="N305">
            <v>-31641.1</v>
          </cell>
          <cell r="O305" t="str">
            <v>0</v>
          </cell>
          <cell r="P305">
            <v>-60000</v>
          </cell>
          <cell r="Q305" t="str">
            <v>0</v>
          </cell>
          <cell r="R305" t="str">
            <v>0</v>
          </cell>
          <cell r="S305" t="str">
            <v>0</v>
          </cell>
          <cell r="T305">
            <v>-22189.370862638974</v>
          </cell>
          <cell r="U305" t="str">
            <v>0</v>
          </cell>
          <cell r="V305" t="str">
            <v>0</v>
          </cell>
          <cell r="W305">
            <v>0</v>
          </cell>
          <cell r="X305" t="str">
            <v>0</v>
          </cell>
          <cell r="Y305" t="str">
            <v>0</v>
          </cell>
          <cell r="Z305" t="str">
            <v>0</v>
          </cell>
          <cell r="AE305">
            <v>-381586.47368518484</v>
          </cell>
          <cell r="AJ305">
            <v>-381586.47368518484</v>
          </cell>
          <cell r="AM305" t="str">
            <v>0</v>
          </cell>
          <cell r="AN305" t="str">
            <v>0</v>
          </cell>
          <cell r="AO305" t="str">
            <v>0</v>
          </cell>
          <cell r="AP305" t="str">
            <v>0</v>
          </cell>
          <cell r="AQ305" t="str">
            <v>0</v>
          </cell>
          <cell r="AR305" t="str">
            <v>0</v>
          </cell>
          <cell r="AS305" t="str">
            <v>0</v>
          </cell>
          <cell r="AT305" t="str">
            <v>0</v>
          </cell>
          <cell r="AU305" t="str">
            <v>0</v>
          </cell>
          <cell r="AV305" t="str">
            <v>0</v>
          </cell>
        </row>
        <row r="307">
          <cell r="F307" t="str">
            <v>General</v>
          </cell>
          <cell r="G307">
            <v>-480679.54125188832</v>
          </cell>
          <cell r="H307">
            <v>-1781.4432391477953</v>
          </cell>
          <cell r="I307">
            <v>-1400</v>
          </cell>
          <cell r="J307">
            <v>-193804.83835616437</v>
          </cell>
          <cell r="K307">
            <v>0</v>
          </cell>
          <cell r="L307">
            <v>-57713.764101832057</v>
          </cell>
          <cell r="M307">
            <v>-266886.34622744599</v>
          </cell>
          <cell r="N307">
            <v>-252429</v>
          </cell>
          <cell r="O307">
            <v>0</v>
          </cell>
          <cell r="P307">
            <v>-208000</v>
          </cell>
          <cell r="Q307">
            <v>0</v>
          </cell>
          <cell r="R307">
            <v>0</v>
          </cell>
          <cell r="S307">
            <v>0</v>
          </cell>
          <cell r="T307">
            <v>-44284.227434826171</v>
          </cell>
          <cell r="U307">
            <v>0</v>
          </cell>
          <cell r="V307">
            <v>0</v>
          </cell>
          <cell r="W307">
            <v>-37170.466666666667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E307">
            <v>-1506979.1606113047</v>
          </cell>
          <cell r="AJ307">
            <v>-1544149.6272779712</v>
          </cell>
          <cell r="AM307" t="str">
            <v>0</v>
          </cell>
          <cell r="AN307" t="str">
            <v>0</v>
          </cell>
          <cell r="AO307" t="str">
            <v>0</v>
          </cell>
          <cell r="AP307" t="str">
            <v>0</v>
          </cell>
          <cell r="AQ307" t="str">
            <v>0</v>
          </cell>
          <cell r="AR307" t="str">
            <v>0</v>
          </cell>
          <cell r="AS307" t="str">
            <v>0</v>
          </cell>
          <cell r="AT307" t="str">
            <v>0</v>
          </cell>
          <cell r="AU307" t="str">
            <v>0</v>
          </cell>
          <cell r="AV307" t="str">
            <v>0</v>
          </cell>
        </row>
        <row r="308">
          <cell r="F308" t="str">
            <v>800</v>
          </cell>
          <cell r="G308">
            <v>2.1838238590384189E-12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-26685.898630136988</v>
          </cell>
          <cell r="M308">
            <v>0</v>
          </cell>
          <cell r="N308" t="str">
            <v>0</v>
          </cell>
          <cell r="O308" t="str">
            <v>0</v>
          </cell>
          <cell r="P308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>
            <v>0</v>
          </cell>
          <cell r="U308" t="str">
            <v>0</v>
          </cell>
          <cell r="V308" t="str">
            <v>0</v>
          </cell>
          <cell r="W308">
            <v>-4156.916666666667</v>
          </cell>
          <cell r="X308" t="str">
            <v>0</v>
          </cell>
          <cell r="Y308" t="str">
            <v>0</v>
          </cell>
          <cell r="Z308" t="str">
            <v>0</v>
          </cell>
          <cell r="AE308">
            <v>-26685.898630136984</v>
          </cell>
          <cell r="AJ308">
            <v>-30842.815296803652</v>
          </cell>
          <cell r="AM308" t="str">
            <v>0</v>
          </cell>
          <cell r="AN308" t="str">
            <v>0</v>
          </cell>
          <cell r="AO308" t="str">
            <v>0</v>
          </cell>
          <cell r="AP308" t="str">
            <v>0</v>
          </cell>
          <cell r="AQ308" t="str">
            <v>0</v>
          </cell>
          <cell r="AR308" t="str">
            <v>0</v>
          </cell>
          <cell r="AS308" t="str">
            <v>0</v>
          </cell>
          <cell r="AT308" t="str">
            <v>0</v>
          </cell>
          <cell r="AU308" t="str">
            <v>0</v>
          </cell>
          <cell r="AV308" t="str">
            <v>0</v>
          </cell>
        </row>
        <row r="309">
          <cell r="F309" t="str">
            <v>805</v>
          </cell>
          <cell r="G309">
            <v>-2407.1616438356141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>0</v>
          </cell>
          <cell r="O309" t="str">
            <v>0</v>
          </cell>
          <cell r="P309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>
            <v>0</v>
          </cell>
          <cell r="U309" t="str">
            <v>0</v>
          </cell>
          <cell r="V309" t="str">
            <v>0</v>
          </cell>
          <cell r="W309">
            <v>0</v>
          </cell>
          <cell r="X309" t="str">
            <v>0</v>
          </cell>
          <cell r="Y309" t="str">
            <v>0</v>
          </cell>
          <cell r="Z309" t="str">
            <v>0</v>
          </cell>
          <cell r="AE309">
            <v>-2407.1616438356141</v>
          </cell>
          <cell r="AJ309">
            <v>-2407.1616438356141</v>
          </cell>
          <cell r="AM309" t="str">
            <v>0</v>
          </cell>
          <cell r="AN309" t="str">
            <v>0</v>
          </cell>
          <cell r="AO309" t="str">
            <v>0</v>
          </cell>
          <cell r="AP309" t="str">
            <v>0</v>
          </cell>
          <cell r="AQ309" t="str">
            <v>0</v>
          </cell>
          <cell r="AR309" t="str">
            <v>0</v>
          </cell>
          <cell r="AS309" t="str">
            <v>0</v>
          </cell>
          <cell r="AT309" t="str">
            <v>0</v>
          </cell>
          <cell r="AU309" t="str">
            <v>0</v>
          </cell>
          <cell r="AV309" t="str">
            <v>0</v>
          </cell>
        </row>
        <row r="310">
          <cell r="F310" t="str">
            <v>810</v>
          </cell>
          <cell r="G310">
            <v>2.1838238590384189E-12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>0</v>
          </cell>
          <cell r="O310" t="str">
            <v>0</v>
          </cell>
          <cell r="P310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>
            <v>0</v>
          </cell>
          <cell r="U310" t="str">
            <v>0</v>
          </cell>
          <cell r="V310" t="str">
            <v>0</v>
          </cell>
          <cell r="W310">
            <v>0</v>
          </cell>
          <cell r="X310" t="str">
            <v>0</v>
          </cell>
          <cell r="Y310" t="str">
            <v>0</v>
          </cell>
          <cell r="Z310" t="str">
            <v>0</v>
          </cell>
          <cell r="AE310">
            <v>2.1838238590384189E-12</v>
          </cell>
          <cell r="AJ310">
            <v>2.1838238590384189E-12</v>
          </cell>
          <cell r="AM310" t="str">
            <v>0</v>
          </cell>
          <cell r="AN310" t="str">
            <v>0</v>
          </cell>
          <cell r="AO310" t="str">
            <v>0</v>
          </cell>
          <cell r="AP310" t="str">
            <v>0</v>
          </cell>
          <cell r="AQ310" t="str">
            <v>0</v>
          </cell>
          <cell r="AR310" t="str">
            <v>0</v>
          </cell>
          <cell r="AS310" t="str">
            <v>0</v>
          </cell>
          <cell r="AT310" t="str">
            <v>0</v>
          </cell>
          <cell r="AU310" t="str">
            <v>0</v>
          </cell>
          <cell r="AV310" t="str">
            <v>0</v>
          </cell>
        </row>
        <row r="311">
          <cell r="F311" t="str">
            <v>815</v>
          </cell>
          <cell r="G311">
            <v>2.1838238590384189E-12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0</v>
          </cell>
          <cell r="O311" t="str">
            <v>0</v>
          </cell>
          <cell r="P311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>
            <v>0</v>
          </cell>
          <cell r="U311" t="str">
            <v>0</v>
          </cell>
          <cell r="V311" t="str">
            <v>0</v>
          </cell>
          <cell r="W311">
            <v>0</v>
          </cell>
          <cell r="X311" t="str">
            <v>0</v>
          </cell>
          <cell r="Y311" t="str">
            <v>0</v>
          </cell>
          <cell r="Z311" t="str">
            <v>0</v>
          </cell>
          <cell r="AE311">
            <v>2.1838238590384189E-12</v>
          </cell>
          <cell r="AJ311">
            <v>2.1838238590384189E-12</v>
          </cell>
          <cell r="AM311" t="str">
            <v>0</v>
          </cell>
          <cell r="AN311" t="str">
            <v>0</v>
          </cell>
          <cell r="AO311" t="str">
            <v>0</v>
          </cell>
          <cell r="AP311" t="str">
            <v>0</v>
          </cell>
          <cell r="AQ311" t="str">
            <v>0</v>
          </cell>
          <cell r="AR311" t="str">
            <v>0</v>
          </cell>
          <cell r="AS311" t="str">
            <v>0</v>
          </cell>
          <cell r="AT311" t="str">
            <v>0</v>
          </cell>
          <cell r="AU311" t="str">
            <v>0</v>
          </cell>
          <cell r="AV311" t="str">
            <v>0</v>
          </cell>
        </row>
        <row r="312">
          <cell r="F312" t="str">
            <v>820</v>
          </cell>
          <cell r="G312">
            <v>-53251.48493150685</v>
          </cell>
          <cell r="H312">
            <v>0</v>
          </cell>
          <cell r="I312">
            <v>0</v>
          </cell>
          <cell r="J312">
            <v>-68.586301369863008</v>
          </cell>
          <cell r="K312">
            <v>0</v>
          </cell>
          <cell r="L312">
            <v>0</v>
          </cell>
          <cell r="M312">
            <v>0</v>
          </cell>
          <cell r="N312" t="str">
            <v>0</v>
          </cell>
          <cell r="O312" t="str">
            <v>0</v>
          </cell>
          <cell r="P312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>
            <v>0</v>
          </cell>
          <cell r="U312" t="str">
            <v>0</v>
          </cell>
          <cell r="V312" t="str">
            <v>0</v>
          </cell>
          <cell r="W312">
            <v>0</v>
          </cell>
          <cell r="X312" t="str">
            <v>0</v>
          </cell>
          <cell r="Y312" t="str">
            <v>0</v>
          </cell>
          <cell r="Z312" t="str">
            <v>0</v>
          </cell>
          <cell r="AE312">
            <v>-53320.071232876711</v>
          </cell>
          <cell r="AJ312">
            <v>-53320.071232876711</v>
          </cell>
          <cell r="AM312" t="str">
            <v>0</v>
          </cell>
          <cell r="AN312" t="str">
            <v>0</v>
          </cell>
          <cell r="AO312" t="str">
            <v>0</v>
          </cell>
          <cell r="AP312" t="str">
            <v>0</v>
          </cell>
          <cell r="AQ312" t="str">
            <v>0</v>
          </cell>
          <cell r="AR312" t="str">
            <v>0</v>
          </cell>
          <cell r="AS312" t="str">
            <v>0</v>
          </cell>
          <cell r="AT312" t="str">
            <v>0</v>
          </cell>
          <cell r="AU312" t="str">
            <v>0</v>
          </cell>
          <cell r="AV312" t="str">
            <v>0</v>
          </cell>
        </row>
        <row r="313">
          <cell r="F313" t="str">
            <v>825</v>
          </cell>
          <cell r="G313">
            <v>2.1838238590384189E-12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0</v>
          </cell>
          <cell r="O313" t="str">
            <v>0</v>
          </cell>
          <cell r="P313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>
            <v>0</v>
          </cell>
          <cell r="U313" t="str">
            <v>0</v>
          </cell>
          <cell r="V313" t="str">
            <v>0</v>
          </cell>
          <cell r="W313">
            <v>0</v>
          </cell>
          <cell r="X313" t="str">
            <v>0</v>
          </cell>
          <cell r="Y313" t="str">
            <v>0</v>
          </cell>
          <cell r="Z313" t="str">
            <v>0</v>
          </cell>
          <cell r="AE313">
            <v>2.1838238590384189E-12</v>
          </cell>
          <cell r="AJ313">
            <v>2.1838238590384189E-12</v>
          </cell>
          <cell r="AM313" t="str">
            <v>0</v>
          </cell>
          <cell r="AN313" t="str">
            <v>0</v>
          </cell>
          <cell r="AO313" t="str">
            <v>0</v>
          </cell>
          <cell r="AP313" t="str">
            <v>0</v>
          </cell>
          <cell r="AQ313" t="str">
            <v>0</v>
          </cell>
          <cell r="AR313" t="str">
            <v>0</v>
          </cell>
          <cell r="AS313" t="str">
            <v>0</v>
          </cell>
          <cell r="AT313" t="str">
            <v>0</v>
          </cell>
          <cell r="AU313" t="str">
            <v>0</v>
          </cell>
          <cell r="AV313" t="str">
            <v>0</v>
          </cell>
        </row>
        <row r="314">
          <cell r="F314" t="str">
            <v>830</v>
          </cell>
          <cell r="G314">
            <v>2.1838238590384189E-12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0</v>
          </cell>
          <cell r="O314" t="str">
            <v>0</v>
          </cell>
          <cell r="P314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>
            <v>0</v>
          </cell>
          <cell r="U314" t="str">
            <v>0</v>
          </cell>
          <cell r="V314" t="str">
            <v>0</v>
          </cell>
          <cell r="W314">
            <v>0</v>
          </cell>
          <cell r="X314" t="str">
            <v>0</v>
          </cell>
          <cell r="Y314" t="str">
            <v>0</v>
          </cell>
          <cell r="Z314" t="str">
            <v>0</v>
          </cell>
          <cell r="AE314">
            <v>2.1838238590384189E-12</v>
          </cell>
          <cell r="AJ314">
            <v>2.1838238590384189E-12</v>
          </cell>
          <cell r="AM314" t="str">
            <v>0</v>
          </cell>
          <cell r="AN314" t="str">
            <v>0</v>
          </cell>
          <cell r="AO314" t="str">
            <v>0</v>
          </cell>
          <cell r="AP314" t="str">
            <v>0</v>
          </cell>
          <cell r="AQ314" t="str">
            <v>0</v>
          </cell>
          <cell r="AR314" t="str">
            <v>0</v>
          </cell>
          <cell r="AS314" t="str">
            <v>0</v>
          </cell>
          <cell r="AT314" t="str">
            <v>0</v>
          </cell>
          <cell r="AU314" t="str">
            <v>0</v>
          </cell>
          <cell r="AV314" t="str">
            <v>0</v>
          </cell>
        </row>
        <row r="315">
          <cell r="F315" t="str">
            <v>835</v>
          </cell>
          <cell r="G315">
            <v>2.1838238590384189E-12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0</v>
          </cell>
          <cell r="O315" t="str">
            <v>0</v>
          </cell>
          <cell r="P315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>
            <v>0</v>
          </cell>
          <cell r="U315" t="str">
            <v>0</v>
          </cell>
          <cell r="V315" t="str">
            <v>0</v>
          </cell>
          <cell r="W315">
            <v>0</v>
          </cell>
          <cell r="X315" t="str">
            <v>0</v>
          </cell>
          <cell r="Y315" t="str">
            <v>0</v>
          </cell>
          <cell r="Z315" t="str">
            <v>0</v>
          </cell>
          <cell r="AE315">
            <v>2.1838238590384189E-12</v>
          </cell>
          <cell r="AJ315">
            <v>2.1838238590384189E-12</v>
          </cell>
          <cell r="AM315" t="str">
            <v>0</v>
          </cell>
          <cell r="AN315" t="str">
            <v>0</v>
          </cell>
          <cell r="AO315" t="str">
            <v>0</v>
          </cell>
          <cell r="AP315" t="str">
            <v>0</v>
          </cell>
          <cell r="AQ315" t="str">
            <v>0</v>
          </cell>
          <cell r="AR315" t="str">
            <v>0</v>
          </cell>
          <cell r="AS315" t="str">
            <v>0</v>
          </cell>
          <cell r="AT315" t="str">
            <v>0</v>
          </cell>
          <cell r="AU315" t="str">
            <v>0</v>
          </cell>
          <cell r="AV315" t="str">
            <v>0</v>
          </cell>
        </row>
        <row r="316">
          <cell r="F316" t="str">
            <v>840</v>
          </cell>
          <cell r="G316">
            <v>-296712.15616438357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-3768.1837500000001</v>
          </cell>
          <cell r="N316" t="str">
            <v>0</v>
          </cell>
          <cell r="O316" t="str">
            <v>0</v>
          </cell>
          <cell r="P316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>
            <v>0</v>
          </cell>
          <cell r="U316" t="str">
            <v>0</v>
          </cell>
          <cell r="V316" t="str">
            <v>0</v>
          </cell>
          <cell r="W316">
            <v>-33013.550000000003</v>
          </cell>
          <cell r="X316" t="str">
            <v>0</v>
          </cell>
          <cell r="Y316" t="str">
            <v>0</v>
          </cell>
          <cell r="Z316" t="str">
            <v>0</v>
          </cell>
          <cell r="AE316">
            <v>-300480.3399143836</v>
          </cell>
          <cell r="AJ316">
            <v>-333493.88991438359</v>
          </cell>
          <cell r="AM316" t="str">
            <v>0</v>
          </cell>
          <cell r="AN316" t="str">
            <v>0</v>
          </cell>
          <cell r="AO316" t="str">
            <v>0</v>
          </cell>
          <cell r="AP316" t="str">
            <v>0</v>
          </cell>
          <cell r="AQ316" t="str">
            <v>0</v>
          </cell>
          <cell r="AR316" t="str">
            <v>0</v>
          </cell>
          <cell r="AS316" t="str">
            <v>0</v>
          </cell>
          <cell r="AT316" t="str">
            <v>0</v>
          </cell>
          <cell r="AU316" t="str">
            <v>0</v>
          </cell>
          <cell r="AV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0</v>
          </cell>
          <cell r="O317" t="str">
            <v>0</v>
          </cell>
          <cell r="P317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>
            <v>0</v>
          </cell>
          <cell r="U317" t="str">
            <v>0</v>
          </cell>
          <cell r="V317" t="str">
            <v>0</v>
          </cell>
          <cell r="W317">
            <v>0</v>
          </cell>
          <cell r="X317" t="str">
            <v>0</v>
          </cell>
          <cell r="Y317" t="str">
            <v>0</v>
          </cell>
          <cell r="Z317" t="str">
            <v>0</v>
          </cell>
          <cell r="AE317">
            <v>0</v>
          </cell>
          <cell r="AJ317">
            <v>0</v>
          </cell>
          <cell r="AM317" t="str">
            <v>0</v>
          </cell>
          <cell r="AN317" t="str">
            <v>0</v>
          </cell>
          <cell r="AO317" t="str">
            <v>0</v>
          </cell>
          <cell r="AP317" t="str">
            <v>0</v>
          </cell>
          <cell r="AQ317" t="str">
            <v>0</v>
          </cell>
          <cell r="AR317" t="str">
            <v>0</v>
          </cell>
          <cell r="AS317" t="str">
            <v>0</v>
          </cell>
          <cell r="AT317" t="str">
            <v>0</v>
          </cell>
          <cell r="AU317" t="str">
            <v>0</v>
          </cell>
          <cell r="AV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0</v>
          </cell>
          <cell r="O318" t="str">
            <v>0</v>
          </cell>
          <cell r="P318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>
            <v>0</v>
          </cell>
          <cell r="U318" t="str">
            <v>0</v>
          </cell>
          <cell r="V318" t="str">
            <v>0</v>
          </cell>
          <cell r="W318">
            <v>0</v>
          </cell>
          <cell r="X318" t="str">
            <v>0</v>
          </cell>
          <cell r="Y318" t="str">
            <v>0</v>
          </cell>
          <cell r="Z318" t="str">
            <v>0</v>
          </cell>
          <cell r="AE318">
            <v>0</v>
          </cell>
          <cell r="AJ318">
            <v>0</v>
          </cell>
          <cell r="AM318" t="str">
            <v>0</v>
          </cell>
          <cell r="AN318" t="str">
            <v>0</v>
          </cell>
          <cell r="AO318" t="str">
            <v>0</v>
          </cell>
          <cell r="AP318" t="str">
            <v>0</v>
          </cell>
          <cell r="AQ318" t="str">
            <v>0</v>
          </cell>
          <cell r="AR318" t="str">
            <v>0</v>
          </cell>
          <cell r="AS318" t="str">
            <v>0</v>
          </cell>
          <cell r="AT318" t="str">
            <v>0</v>
          </cell>
          <cell r="AU318" t="str">
            <v>0</v>
          </cell>
          <cell r="AV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0</v>
          </cell>
          <cell r="O319" t="str">
            <v>0</v>
          </cell>
          <cell r="P319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>
            <v>0</v>
          </cell>
          <cell r="U319" t="str">
            <v>0</v>
          </cell>
          <cell r="V319" t="str">
            <v>0</v>
          </cell>
          <cell r="W319">
            <v>0</v>
          </cell>
          <cell r="X319" t="str">
            <v>0</v>
          </cell>
          <cell r="Y319" t="str">
            <v>0</v>
          </cell>
          <cell r="Z319" t="str">
            <v>0</v>
          </cell>
          <cell r="AE319">
            <v>0</v>
          </cell>
          <cell r="AJ319">
            <v>0</v>
          </cell>
          <cell r="AM319" t="str">
            <v>0</v>
          </cell>
          <cell r="AN319" t="str">
            <v>0</v>
          </cell>
          <cell r="AO319" t="str">
            <v>0</v>
          </cell>
          <cell r="AP319" t="str">
            <v>0</v>
          </cell>
          <cell r="AQ319" t="str">
            <v>0</v>
          </cell>
          <cell r="AR319" t="str">
            <v>0</v>
          </cell>
          <cell r="AS319" t="str">
            <v>0</v>
          </cell>
          <cell r="AT319" t="str">
            <v>0</v>
          </cell>
          <cell r="AU319" t="str">
            <v>0</v>
          </cell>
          <cell r="AV319" t="str">
            <v>0</v>
          </cell>
        </row>
        <row r="320">
          <cell r="F320" t="str">
            <v>860</v>
          </cell>
          <cell r="G320">
            <v>2.1838238590384189E-12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-2439.7150684931507</v>
          </cell>
          <cell r="M320">
            <v>-263118.16247744596</v>
          </cell>
          <cell r="N320">
            <v>-252429</v>
          </cell>
          <cell r="O320" t="str">
            <v>0</v>
          </cell>
          <cell r="P320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>
            <v>-44284.227434826171</v>
          </cell>
          <cell r="U320" t="str">
            <v>0</v>
          </cell>
          <cell r="V320" t="str">
            <v>0</v>
          </cell>
          <cell r="W320">
            <v>0</v>
          </cell>
          <cell r="X320" t="str">
            <v>0</v>
          </cell>
          <cell r="Y320" t="str">
            <v>0</v>
          </cell>
          <cell r="Z320" t="str">
            <v>0</v>
          </cell>
          <cell r="AE320">
            <v>-562271.10498076526</v>
          </cell>
          <cell r="AJ320">
            <v>-562271.10498076526</v>
          </cell>
          <cell r="AM320" t="str">
            <v>0</v>
          </cell>
          <cell r="AN320" t="str">
            <v>0</v>
          </cell>
          <cell r="AO320" t="str">
            <v>0</v>
          </cell>
          <cell r="AP320" t="str">
            <v>0</v>
          </cell>
          <cell r="AQ320" t="str">
            <v>0</v>
          </cell>
          <cell r="AR320" t="str">
            <v>0</v>
          </cell>
          <cell r="AS320" t="str">
            <v>0</v>
          </cell>
          <cell r="AT320" t="str">
            <v>0</v>
          </cell>
          <cell r="AU320" t="str">
            <v>0</v>
          </cell>
          <cell r="AV320" t="str">
            <v>0</v>
          </cell>
        </row>
        <row r="321">
          <cell r="F321" t="str">
            <v>865</v>
          </cell>
          <cell r="G321">
            <v>-128308.73851216231</v>
          </cell>
          <cell r="H321">
            <v>-1781.4432391477953</v>
          </cell>
          <cell r="I321">
            <v>-1400</v>
          </cell>
          <cell r="J321">
            <v>-193736.25205479452</v>
          </cell>
          <cell r="K321">
            <v>0</v>
          </cell>
          <cell r="L321">
            <v>-28588.150403201918</v>
          </cell>
          <cell r="M321">
            <v>0</v>
          </cell>
          <cell r="N321" t="str">
            <v>0</v>
          </cell>
          <cell r="O321" t="str">
            <v>0</v>
          </cell>
          <cell r="P321">
            <v>-208000</v>
          </cell>
          <cell r="Q321" t="str">
            <v>0</v>
          </cell>
          <cell r="R321" t="str">
            <v>0</v>
          </cell>
          <cell r="S321" t="str">
            <v>0</v>
          </cell>
          <cell r="T321">
            <v>0</v>
          </cell>
          <cell r="U321" t="str">
            <v>0</v>
          </cell>
          <cell r="V321" t="str">
            <v>0</v>
          </cell>
          <cell r="W321">
            <v>0</v>
          </cell>
          <cell r="X321" t="str">
            <v>0</v>
          </cell>
          <cell r="Y321" t="str">
            <v>0</v>
          </cell>
          <cell r="Z321" t="str">
            <v>0</v>
          </cell>
          <cell r="AE321">
            <v>-561814.58420930651</v>
          </cell>
          <cell r="AJ321">
            <v>-561814.58420930651</v>
          </cell>
          <cell r="AM321" t="str">
            <v>0</v>
          </cell>
          <cell r="AN321" t="str">
            <v>0</v>
          </cell>
          <cell r="AO321" t="str">
            <v>0</v>
          </cell>
          <cell r="AP321" t="str">
            <v>0</v>
          </cell>
          <cell r="AQ321" t="str">
            <v>0</v>
          </cell>
          <cell r="AR321" t="str">
            <v>0</v>
          </cell>
          <cell r="AS321" t="str">
            <v>0</v>
          </cell>
          <cell r="AT321" t="str">
            <v>0</v>
          </cell>
          <cell r="AU321" t="str">
            <v>0</v>
          </cell>
          <cell r="AV321" t="str">
            <v>0</v>
          </cell>
        </row>
        <row r="323">
          <cell r="F323" t="str">
            <v>Non-Permorming Loans (Gross)</v>
          </cell>
          <cell r="G323">
            <v>2101503.7025114596</v>
          </cell>
          <cell r="H323">
            <v>0</v>
          </cell>
          <cell r="I323">
            <v>0</v>
          </cell>
          <cell r="J323">
            <v>425350.12602739729</v>
          </cell>
          <cell r="K323">
            <v>0</v>
          </cell>
          <cell r="L323">
            <v>169351.64095670535</v>
          </cell>
          <cell r="M323">
            <v>1028010.6196712165</v>
          </cell>
          <cell r="N323">
            <v>0</v>
          </cell>
          <cell r="O323">
            <v>0</v>
          </cell>
          <cell r="P323">
            <v>348828</v>
          </cell>
          <cell r="Q323">
            <v>0</v>
          </cell>
          <cell r="R323">
            <v>0</v>
          </cell>
          <cell r="S323">
            <v>0</v>
          </cell>
          <cell r="T323">
            <v>22189.370862638974</v>
          </cell>
          <cell r="U323">
            <v>0</v>
          </cell>
          <cell r="V323">
            <v>0</v>
          </cell>
          <cell r="W323">
            <v>59964.161111111112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E323">
            <v>4095233.4600294181</v>
          </cell>
          <cell r="AJ323">
            <v>4155197.6211405289</v>
          </cell>
          <cell r="AM323" t="str">
            <v>0</v>
          </cell>
          <cell r="AN323" t="str">
            <v>0</v>
          </cell>
          <cell r="AO323" t="str">
            <v>0</v>
          </cell>
          <cell r="AP323" t="str">
            <v>0</v>
          </cell>
          <cell r="AQ323" t="str">
            <v>0</v>
          </cell>
          <cell r="AR323" t="str">
            <v>0</v>
          </cell>
          <cell r="AS323" t="str">
            <v>0</v>
          </cell>
          <cell r="AT323" t="str">
            <v>0</v>
          </cell>
          <cell r="AU323" t="str">
            <v>0</v>
          </cell>
          <cell r="AV323" t="str">
            <v>0</v>
          </cell>
        </row>
        <row r="324">
          <cell r="F324" t="str">
            <v>900</v>
          </cell>
          <cell r="G324">
            <v>703371.50058508804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51750.821917808222</v>
          </cell>
          <cell r="M324">
            <v>1028010.6196712165</v>
          </cell>
          <cell r="N324">
            <v>0</v>
          </cell>
          <cell r="O324" t="str">
            <v>0</v>
          </cell>
          <cell r="P324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>
            <v>0</v>
          </cell>
          <cell r="U324" t="str">
            <v>0</v>
          </cell>
          <cell r="V324" t="str">
            <v>0</v>
          </cell>
          <cell r="W324">
            <v>4297.4944444444445</v>
          </cell>
          <cell r="X324" t="str">
            <v>0</v>
          </cell>
          <cell r="Y324" t="str">
            <v>0</v>
          </cell>
          <cell r="Z324" t="str">
            <v>0</v>
          </cell>
          <cell r="AE324">
            <v>1783132.9421741129</v>
          </cell>
          <cell r="AJ324">
            <v>1787430.4366185574</v>
          </cell>
          <cell r="AM324" t="str">
            <v>0</v>
          </cell>
          <cell r="AN324" t="str">
            <v>0</v>
          </cell>
          <cell r="AO324" t="str">
            <v>0</v>
          </cell>
          <cell r="AP324" t="str">
            <v>0</v>
          </cell>
          <cell r="AQ324" t="str">
            <v>0</v>
          </cell>
          <cell r="AR324" t="str">
            <v>0</v>
          </cell>
          <cell r="AS324" t="str">
            <v>0</v>
          </cell>
          <cell r="AT324" t="str">
            <v>0</v>
          </cell>
          <cell r="AU324" t="str">
            <v>0</v>
          </cell>
          <cell r="AV324" t="str">
            <v>0</v>
          </cell>
        </row>
        <row r="325">
          <cell r="F325" t="str">
            <v>905</v>
          </cell>
          <cell r="G325">
            <v>99306.622990484888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11922.328767123288</v>
          </cell>
          <cell r="M325" t="str">
            <v>0</v>
          </cell>
          <cell r="N325">
            <v>0</v>
          </cell>
          <cell r="O325" t="str">
            <v>0</v>
          </cell>
          <cell r="P325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>
            <v>0</v>
          </cell>
          <cell r="U325" t="str">
            <v>0</v>
          </cell>
          <cell r="V325" t="str">
            <v>0</v>
          </cell>
          <cell r="W325">
            <v>0</v>
          </cell>
          <cell r="X325" t="str">
            <v>0</v>
          </cell>
          <cell r="Y325" t="str">
            <v>0</v>
          </cell>
          <cell r="Z325" t="str">
            <v>0</v>
          </cell>
          <cell r="AE325">
            <v>111228.95175760817</v>
          </cell>
          <cell r="AJ325">
            <v>111228.95175760817</v>
          </cell>
          <cell r="AM325" t="str">
            <v>0</v>
          </cell>
          <cell r="AN325" t="str">
            <v>0</v>
          </cell>
          <cell r="AO325" t="str">
            <v>0</v>
          </cell>
          <cell r="AP325" t="str">
            <v>0</v>
          </cell>
          <cell r="AQ325" t="str">
            <v>0</v>
          </cell>
          <cell r="AR325" t="str">
            <v>0</v>
          </cell>
          <cell r="AS325" t="str">
            <v>0</v>
          </cell>
          <cell r="AT325" t="str">
            <v>0</v>
          </cell>
          <cell r="AU325" t="str">
            <v>0</v>
          </cell>
          <cell r="AV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>
            <v>0</v>
          </cell>
          <cell r="O326" t="str">
            <v>0</v>
          </cell>
          <cell r="P326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>
            <v>0</v>
          </cell>
          <cell r="U326" t="str">
            <v>0</v>
          </cell>
          <cell r="V326" t="str">
            <v>0</v>
          </cell>
          <cell r="W326">
            <v>0</v>
          </cell>
          <cell r="X326" t="str">
            <v>0</v>
          </cell>
          <cell r="Y326" t="str">
            <v>0</v>
          </cell>
          <cell r="Z326" t="str">
            <v>0</v>
          </cell>
          <cell r="AE326">
            <v>0</v>
          </cell>
          <cell r="AJ326">
            <v>0</v>
          </cell>
          <cell r="AM326" t="str">
            <v>0</v>
          </cell>
          <cell r="AN326" t="str">
            <v>0</v>
          </cell>
          <cell r="AO326" t="str">
            <v>0</v>
          </cell>
          <cell r="AP326" t="str">
            <v>0</v>
          </cell>
          <cell r="AQ326" t="str">
            <v>0</v>
          </cell>
          <cell r="AR326" t="str">
            <v>0</v>
          </cell>
          <cell r="AS326" t="str">
            <v>0</v>
          </cell>
          <cell r="AT326" t="str">
            <v>0</v>
          </cell>
          <cell r="AU326" t="str">
            <v>0</v>
          </cell>
          <cell r="AV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>
            <v>0</v>
          </cell>
          <cell r="O327" t="str">
            <v>0</v>
          </cell>
          <cell r="P327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>
            <v>0</v>
          </cell>
          <cell r="U327" t="str">
            <v>0</v>
          </cell>
          <cell r="V327" t="str">
            <v>0</v>
          </cell>
          <cell r="W327">
            <v>0</v>
          </cell>
          <cell r="X327" t="str">
            <v>0</v>
          </cell>
          <cell r="Y327" t="str">
            <v>0</v>
          </cell>
          <cell r="Z327" t="str">
            <v>0</v>
          </cell>
          <cell r="AE327">
            <v>0</v>
          </cell>
          <cell r="AJ327">
            <v>0</v>
          </cell>
          <cell r="AM327" t="str">
            <v>0</v>
          </cell>
          <cell r="AN327" t="str">
            <v>0</v>
          </cell>
          <cell r="AO327" t="str">
            <v>0</v>
          </cell>
          <cell r="AP327" t="str">
            <v>0</v>
          </cell>
          <cell r="AQ327" t="str">
            <v>0</v>
          </cell>
          <cell r="AR327" t="str">
            <v>0</v>
          </cell>
          <cell r="AS327" t="str">
            <v>0</v>
          </cell>
          <cell r="AT327" t="str">
            <v>0</v>
          </cell>
          <cell r="AU327" t="str">
            <v>0</v>
          </cell>
          <cell r="AV327" t="str">
            <v>0</v>
          </cell>
        </row>
        <row r="328">
          <cell r="F328" t="str">
            <v>920</v>
          </cell>
          <cell r="G328">
            <v>385530.85753424658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>
            <v>0</v>
          </cell>
          <cell r="O328" t="str">
            <v>0</v>
          </cell>
          <cell r="P328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>
            <v>0</v>
          </cell>
          <cell r="U328" t="str">
            <v>0</v>
          </cell>
          <cell r="V328" t="str">
            <v>0</v>
          </cell>
          <cell r="W328">
            <v>0</v>
          </cell>
          <cell r="X328" t="str">
            <v>0</v>
          </cell>
          <cell r="Y328" t="str">
            <v>0</v>
          </cell>
          <cell r="Z328" t="str">
            <v>0</v>
          </cell>
          <cell r="AE328">
            <v>385530.85753424658</v>
          </cell>
          <cell r="AJ328">
            <v>385530.85753424658</v>
          </cell>
          <cell r="AM328" t="str">
            <v>0</v>
          </cell>
          <cell r="AN328" t="str">
            <v>0</v>
          </cell>
          <cell r="AO328" t="str">
            <v>0</v>
          </cell>
          <cell r="AP328" t="str">
            <v>0</v>
          </cell>
          <cell r="AQ328" t="str">
            <v>0</v>
          </cell>
          <cell r="AR328" t="str">
            <v>0</v>
          </cell>
          <cell r="AS328" t="str">
            <v>0</v>
          </cell>
          <cell r="AT328" t="str">
            <v>0</v>
          </cell>
          <cell r="AU328" t="str">
            <v>0</v>
          </cell>
          <cell r="AV328" t="str">
            <v>0</v>
          </cell>
        </row>
        <row r="329">
          <cell r="F329" t="str">
            <v>925</v>
          </cell>
          <cell r="G329">
            <v>185.40030940905694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0</v>
          </cell>
          <cell r="N329">
            <v>0</v>
          </cell>
          <cell r="O329" t="str">
            <v>0</v>
          </cell>
          <cell r="P329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>
            <v>0</v>
          </cell>
          <cell r="U329" t="str">
            <v>0</v>
          </cell>
          <cell r="V329" t="str">
            <v>0</v>
          </cell>
          <cell r="W329">
            <v>0</v>
          </cell>
          <cell r="X329" t="str">
            <v>0</v>
          </cell>
          <cell r="Y329" t="str">
            <v>0</v>
          </cell>
          <cell r="Z329" t="str">
            <v>0</v>
          </cell>
          <cell r="AE329">
            <v>185.40030940905694</v>
          </cell>
          <cell r="AJ329">
            <v>185.40030940905694</v>
          </cell>
          <cell r="AM329" t="str">
            <v>0</v>
          </cell>
          <cell r="AN329" t="str">
            <v>0</v>
          </cell>
          <cell r="AO329" t="str">
            <v>0</v>
          </cell>
          <cell r="AP329" t="str">
            <v>0</v>
          </cell>
          <cell r="AQ329" t="str">
            <v>0</v>
          </cell>
          <cell r="AR329" t="str">
            <v>0</v>
          </cell>
          <cell r="AS329" t="str">
            <v>0</v>
          </cell>
          <cell r="AT329" t="str">
            <v>0</v>
          </cell>
          <cell r="AU329" t="str">
            <v>0</v>
          </cell>
          <cell r="AV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12522.479452054795</v>
          </cell>
          <cell r="M330" t="str">
            <v>0</v>
          </cell>
          <cell r="N330">
            <v>0</v>
          </cell>
          <cell r="O330" t="str">
            <v>0</v>
          </cell>
          <cell r="P330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>
            <v>0</v>
          </cell>
          <cell r="U330" t="str">
            <v>0</v>
          </cell>
          <cell r="V330" t="str">
            <v>0</v>
          </cell>
          <cell r="W330">
            <v>0</v>
          </cell>
          <cell r="X330" t="str">
            <v>0</v>
          </cell>
          <cell r="Y330" t="str">
            <v>0</v>
          </cell>
          <cell r="Z330" t="str">
            <v>0</v>
          </cell>
          <cell r="AE330">
            <v>12522.479452054795</v>
          </cell>
          <cell r="AJ330">
            <v>12522.479452054795</v>
          </cell>
          <cell r="AM330" t="str">
            <v>0</v>
          </cell>
          <cell r="AN330" t="str">
            <v>0</v>
          </cell>
          <cell r="AO330" t="str">
            <v>0</v>
          </cell>
          <cell r="AP330" t="str">
            <v>0</v>
          </cell>
          <cell r="AQ330" t="str">
            <v>0</v>
          </cell>
          <cell r="AR330" t="str">
            <v>0</v>
          </cell>
          <cell r="AS330" t="str">
            <v>0</v>
          </cell>
          <cell r="AT330" t="str">
            <v>0</v>
          </cell>
          <cell r="AU330" t="str">
            <v>0</v>
          </cell>
          <cell r="AV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2986.523287671233</v>
          </cell>
          <cell r="M331" t="str">
            <v>0</v>
          </cell>
          <cell r="N331">
            <v>0</v>
          </cell>
          <cell r="O331" t="str">
            <v>0</v>
          </cell>
          <cell r="P331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>
            <v>0</v>
          </cell>
          <cell r="U331" t="str">
            <v>0</v>
          </cell>
          <cell r="V331" t="str">
            <v>0</v>
          </cell>
          <cell r="W331">
            <v>0</v>
          </cell>
          <cell r="X331" t="str">
            <v>0</v>
          </cell>
          <cell r="Y331" t="str">
            <v>0</v>
          </cell>
          <cell r="Z331" t="str">
            <v>0</v>
          </cell>
          <cell r="AE331">
            <v>2986.523287671233</v>
          </cell>
          <cell r="AJ331">
            <v>2986.523287671233</v>
          </cell>
          <cell r="AM331" t="str">
            <v>0</v>
          </cell>
          <cell r="AN331" t="str">
            <v>0</v>
          </cell>
          <cell r="AO331" t="str">
            <v>0</v>
          </cell>
          <cell r="AP331" t="str">
            <v>0</v>
          </cell>
          <cell r="AQ331" t="str">
            <v>0</v>
          </cell>
          <cell r="AR331" t="str">
            <v>0</v>
          </cell>
          <cell r="AS331" t="str">
            <v>0</v>
          </cell>
          <cell r="AT331" t="str">
            <v>0</v>
          </cell>
          <cell r="AU331" t="str">
            <v>0</v>
          </cell>
          <cell r="AV331" t="str">
            <v>0</v>
          </cell>
        </row>
        <row r="332">
          <cell r="F332" t="str">
            <v>940</v>
          </cell>
          <cell r="G332">
            <v>913109.32109223097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36862.438356164384</v>
          </cell>
          <cell r="M332" t="str">
            <v>0</v>
          </cell>
          <cell r="N332">
            <v>0</v>
          </cell>
          <cell r="O332" t="str">
            <v>0</v>
          </cell>
          <cell r="P332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>
            <v>0</v>
          </cell>
          <cell r="U332" t="str">
            <v>0</v>
          </cell>
          <cell r="V332" t="str">
            <v>0</v>
          </cell>
          <cell r="W332">
            <v>55666.666666666664</v>
          </cell>
          <cell r="X332" t="str">
            <v>0</v>
          </cell>
          <cell r="Y332" t="str">
            <v>0</v>
          </cell>
          <cell r="Z332" t="str">
            <v>0</v>
          </cell>
          <cell r="AE332">
            <v>949971.75944839534</v>
          </cell>
          <cell r="AJ332">
            <v>1005638.426115062</v>
          </cell>
          <cell r="AM332" t="str">
            <v>0</v>
          </cell>
          <cell r="AN332" t="str">
            <v>0</v>
          </cell>
          <cell r="AO332" t="str">
            <v>0</v>
          </cell>
          <cell r="AP332" t="str">
            <v>0</v>
          </cell>
          <cell r="AQ332" t="str">
            <v>0</v>
          </cell>
          <cell r="AR332" t="str">
            <v>0</v>
          </cell>
          <cell r="AS332" t="str">
            <v>0</v>
          </cell>
          <cell r="AT332" t="str">
            <v>0</v>
          </cell>
          <cell r="AU332" t="str">
            <v>0</v>
          </cell>
          <cell r="AV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>
            <v>0</v>
          </cell>
          <cell r="O333" t="str">
            <v>0</v>
          </cell>
          <cell r="P333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>
            <v>0</v>
          </cell>
          <cell r="U333" t="str">
            <v>0</v>
          </cell>
          <cell r="V333" t="str">
            <v>0</v>
          </cell>
          <cell r="W333">
            <v>0</v>
          </cell>
          <cell r="X333" t="str">
            <v>0</v>
          </cell>
          <cell r="Y333" t="str">
            <v>0</v>
          </cell>
          <cell r="Z333" t="str">
            <v>0</v>
          </cell>
          <cell r="AE333">
            <v>0</v>
          </cell>
          <cell r="AJ333">
            <v>0</v>
          </cell>
          <cell r="AM333" t="str">
            <v>0</v>
          </cell>
          <cell r="AN333" t="str">
            <v>0</v>
          </cell>
          <cell r="AO333" t="str">
            <v>0</v>
          </cell>
          <cell r="AP333" t="str">
            <v>0</v>
          </cell>
          <cell r="AQ333" t="str">
            <v>0</v>
          </cell>
          <cell r="AR333" t="str">
            <v>0</v>
          </cell>
          <cell r="AS333" t="str">
            <v>0</v>
          </cell>
          <cell r="AT333" t="str">
            <v>0</v>
          </cell>
          <cell r="AU333" t="str">
            <v>0</v>
          </cell>
          <cell r="AV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>
            <v>0</v>
          </cell>
          <cell r="O334" t="str">
            <v>0</v>
          </cell>
          <cell r="P334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>
            <v>0</v>
          </cell>
          <cell r="U334" t="str">
            <v>0</v>
          </cell>
          <cell r="V334" t="str">
            <v>0</v>
          </cell>
          <cell r="W334">
            <v>0</v>
          </cell>
          <cell r="X334" t="str">
            <v>0</v>
          </cell>
          <cell r="Y334" t="str">
            <v>0</v>
          </cell>
          <cell r="Z334" t="str">
            <v>0</v>
          </cell>
          <cell r="AE334">
            <v>0</v>
          </cell>
          <cell r="AJ334">
            <v>0</v>
          </cell>
          <cell r="AM334" t="str">
            <v>0</v>
          </cell>
          <cell r="AN334" t="str">
            <v>0</v>
          </cell>
          <cell r="AO334" t="str">
            <v>0</v>
          </cell>
          <cell r="AP334" t="str">
            <v>0</v>
          </cell>
          <cell r="AQ334" t="str">
            <v>0</v>
          </cell>
          <cell r="AR334" t="str">
            <v>0</v>
          </cell>
          <cell r="AS334" t="str">
            <v>0</v>
          </cell>
          <cell r="AT334" t="str">
            <v>0</v>
          </cell>
          <cell r="AU334" t="str">
            <v>0</v>
          </cell>
          <cell r="AV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>
            <v>0</v>
          </cell>
          <cell r="O335" t="str">
            <v>0</v>
          </cell>
          <cell r="P335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>
            <v>0</v>
          </cell>
          <cell r="U335" t="str">
            <v>0</v>
          </cell>
          <cell r="V335" t="str">
            <v>0</v>
          </cell>
          <cell r="W335">
            <v>0</v>
          </cell>
          <cell r="X335" t="str">
            <v>0</v>
          </cell>
          <cell r="Y335" t="str">
            <v>0</v>
          </cell>
          <cell r="Z335" t="str">
            <v>0</v>
          </cell>
          <cell r="AE335">
            <v>0</v>
          </cell>
          <cell r="AJ335">
            <v>0</v>
          </cell>
          <cell r="AM335" t="str">
            <v>0</v>
          </cell>
          <cell r="AN335" t="str">
            <v>0</v>
          </cell>
          <cell r="AO335" t="str">
            <v>0</v>
          </cell>
          <cell r="AP335" t="str">
            <v>0</v>
          </cell>
          <cell r="AQ335" t="str">
            <v>0</v>
          </cell>
          <cell r="AR335" t="str">
            <v>0</v>
          </cell>
          <cell r="AS335" t="str">
            <v>0</v>
          </cell>
          <cell r="AT335" t="str">
            <v>0</v>
          </cell>
          <cell r="AU335" t="str">
            <v>0</v>
          </cell>
          <cell r="AV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425350.12602739729</v>
          </cell>
          <cell r="K336">
            <v>0</v>
          </cell>
          <cell r="L336">
            <v>53307.04917588341</v>
          </cell>
          <cell r="M336" t="str">
            <v>0</v>
          </cell>
          <cell r="N336">
            <v>0</v>
          </cell>
          <cell r="O336" t="str">
            <v>0</v>
          </cell>
          <cell r="P336">
            <v>348828</v>
          </cell>
          <cell r="Q336" t="str">
            <v>0</v>
          </cell>
          <cell r="R336" t="str">
            <v>0</v>
          </cell>
          <cell r="S336" t="str">
            <v>0</v>
          </cell>
          <cell r="T336">
            <v>22189.370862638974</v>
          </cell>
          <cell r="U336" t="str">
            <v>0</v>
          </cell>
          <cell r="V336" t="str">
            <v>0</v>
          </cell>
          <cell r="W336">
            <v>0</v>
          </cell>
          <cell r="X336" t="str">
            <v>0</v>
          </cell>
          <cell r="Y336" t="str">
            <v>0</v>
          </cell>
          <cell r="Z336" t="str">
            <v>0</v>
          </cell>
          <cell r="AE336">
            <v>849674.54606591968</v>
          </cell>
          <cell r="AJ336">
            <v>849674.54606591968</v>
          </cell>
          <cell r="AM336" t="str">
            <v>0</v>
          </cell>
          <cell r="AN336" t="str">
            <v>0</v>
          </cell>
          <cell r="AO336" t="str">
            <v>0</v>
          </cell>
          <cell r="AP336" t="str">
            <v>0</v>
          </cell>
          <cell r="AQ336" t="str">
            <v>0</v>
          </cell>
          <cell r="AR336" t="str">
            <v>0</v>
          </cell>
          <cell r="AS336" t="str">
            <v>0</v>
          </cell>
          <cell r="AT336" t="str">
            <v>0</v>
          </cell>
          <cell r="AU336" t="str">
            <v>0</v>
          </cell>
          <cell r="AV336" t="str">
            <v>0</v>
          </cell>
        </row>
        <row r="337">
          <cell r="AE337">
            <v>0</v>
          </cell>
          <cell r="AJ337">
            <v>0</v>
          </cell>
        </row>
        <row r="339">
          <cell r="F339" t="str">
            <v>Interest in Suspense (Charge)</v>
          </cell>
          <cell r="G339">
            <v>-30822.96080003371</v>
          </cell>
          <cell r="H339">
            <v>3540.9248979899789</v>
          </cell>
          <cell r="I339">
            <v>0</v>
          </cell>
          <cell r="J339">
            <v>-100747</v>
          </cell>
          <cell r="K339">
            <v>0</v>
          </cell>
          <cell r="L339">
            <v>-11651</v>
          </cell>
          <cell r="M339">
            <v>-126483.41558860282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E339">
            <v>-266163.45149064652</v>
          </cell>
          <cell r="AJ339">
            <v>-266163.45149064652</v>
          </cell>
          <cell r="AM339" t="str">
            <v>0</v>
          </cell>
          <cell r="AN339" t="str">
            <v>0</v>
          </cell>
          <cell r="AO339" t="str">
            <v>0</v>
          </cell>
          <cell r="AP339" t="str">
            <v>0</v>
          </cell>
          <cell r="AQ339" t="str">
            <v>0</v>
          </cell>
          <cell r="AR339" t="str">
            <v>0</v>
          </cell>
          <cell r="AS339" t="str">
            <v>0</v>
          </cell>
          <cell r="AT339" t="str">
            <v>0</v>
          </cell>
          <cell r="AU339" t="str">
            <v>0</v>
          </cell>
          <cell r="AV339" t="str">
            <v>0</v>
          </cell>
        </row>
        <row r="340">
          <cell r="F340" t="str">
            <v>4000</v>
          </cell>
          <cell r="G340">
            <v>0</v>
          </cell>
          <cell r="H340">
            <v>3535.7878979899788</v>
          </cell>
          <cell r="I340">
            <v>0</v>
          </cell>
          <cell r="J340">
            <v>0</v>
          </cell>
          <cell r="K340">
            <v>0</v>
          </cell>
          <cell r="L340">
            <v>-1361</v>
          </cell>
          <cell r="M340">
            <v>-126483.41558860282</v>
          </cell>
          <cell r="N340">
            <v>0</v>
          </cell>
          <cell r="O340" t="str">
            <v>0</v>
          </cell>
          <cell r="P340">
            <v>0</v>
          </cell>
          <cell r="Q340" t="str">
            <v>0</v>
          </cell>
          <cell r="R340">
            <v>0</v>
          </cell>
          <cell r="S340">
            <v>0</v>
          </cell>
          <cell r="T340">
            <v>0</v>
          </cell>
          <cell r="U340" t="str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E340">
            <v>-124308.62769061283</v>
          </cell>
          <cell r="AJ340">
            <v>-124308.62769061283</v>
          </cell>
          <cell r="AM340" t="str">
            <v>0</v>
          </cell>
          <cell r="AN340" t="str">
            <v>0</v>
          </cell>
          <cell r="AO340" t="str">
            <v>0</v>
          </cell>
          <cell r="AP340" t="str">
            <v>0</v>
          </cell>
          <cell r="AQ340" t="str">
            <v>0</v>
          </cell>
          <cell r="AR340" t="str">
            <v>0</v>
          </cell>
          <cell r="AS340" t="str">
            <v>0</v>
          </cell>
          <cell r="AT340" t="str">
            <v>0</v>
          </cell>
          <cell r="AU340" t="str">
            <v>0</v>
          </cell>
          <cell r="AV340" t="str">
            <v>0</v>
          </cell>
        </row>
        <row r="341">
          <cell r="F341" t="str">
            <v>4005</v>
          </cell>
          <cell r="G341">
            <v>-13492.708300637065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-10210</v>
          </cell>
          <cell r="M341" t="str">
            <v>0</v>
          </cell>
          <cell r="N341">
            <v>0</v>
          </cell>
          <cell r="O341" t="str">
            <v>0</v>
          </cell>
          <cell r="P341">
            <v>0</v>
          </cell>
          <cell r="Q341" t="str">
            <v>0</v>
          </cell>
          <cell r="R341">
            <v>0</v>
          </cell>
          <cell r="S341">
            <v>0</v>
          </cell>
          <cell r="T341">
            <v>0</v>
          </cell>
          <cell r="U341" t="str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E341">
            <v>-23702.708300637067</v>
          </cell>
          <cell r="AJ341">
            <v>-23702.708300637067</v>
          </cell>
          <cell r="AM341" t="str">
            <v>0</v>
          </cell>
          <cell r="AN341" t="str">
            <v>0</v>
          </cell>
          <cell r="AO341" t="str">
            <v>0</v>
          </cell>
          <cell r="AP341" t="str">
            <v>0</v>
          </cell>
          <cell r="AQ341" t="str">
            <v>0</v>
          </cell>
          <cell r="AR341" t="str">
            <v>0</v>
          </cell>
          <cell r="AS341" t="str">
            <v>0</v>
          </cell>
          <cell r="AT341" t="str">
            <v>0</v>
          </cell>
          <cell r="AU341" t="str">
            <v>0</v>
          </cell>
          <cell r="AV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>
            <v>0</v>
          </cell>
          <cell r="O342" t="str">
            <v>0</v>
          </cell>
          <cell r="P342">
            <v>0</v>
          </cell>
          <cell r="Q342" t="str">
            <v>0</v>
          </cell>
          <cell r="R342">
            <v>0</v>
          </cell>
          <cell r="S342">
            <v>0</v>
          </cell>
          <cell r="T342">
            <v>0</v>
          </cell>
          <cell r="U342" t="str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E342">
            <v>0</v>
          </cell>
          <cell r="AJ342">
            <v>0</v>
          </cell>
          <cell r="AM342" t="str">
            <v>0</v>
          </cell>
          <cell r="AN342" t="str">
            <v>0</v>
          </cell>
          <cell r="AO342" t="str">
            <v>0</v>
          </cell>
          <cell r="AP342" t="str">
            <v>0</v>
          </cell>
          <cell r="AQ342" t="str">
            <v>0</v>
          </cell>
          <cell r="AR342" t="str">
            <v>0</v>
          </cell>
          <cell r="AS342" t="str">
            <v>0</v>
          </cell>
          <cell r="AT342" t="str">
            <v>0</v>
          </cell>
          <cell r="AU342" t="str">
            <v>0</v>
          </cell>
          <cell r="AV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>
            <v>0</v>
          </cell>
          <cell r="O343" t="str">
            <v>0</v>
          </cell>
          <cell r="P343">
            <v>0</v>
          </cell>
          <cell r="Q343" t="str">
            <v>0</v>
          </cell>
          <cell r="R343">
            <v>0</v>
          </cell>
          <cell r="S343">
            <v>0</v>
          </cell>
          <cell r="T343">
            <v>0</v>
          </cell>
          <cell r="U343" t="str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E343">
            <v>0</v>
          </cell>
          <cell r="AJ343">
            <v>0</v>
          </cell>
          <cell r="AM343" t="str">
            <v>0</v>
          </cell>
          <cell r="AN343" t="str">
            <v>0</v>
          </cell>
          <cell r="AO343" t="str">
            <v>0</v>
          </cell>
          <cell r="AP343" t="str">
            <v>0</v>
          </cell>
          <cell r="AQ343" t="str">
            <v>0</v>
          </cell>
          <cell r="AR343" t="str">
            <v>0</v>
          </cell>
          <cell r="AS343" t="str">
            <v>0</v>
          </cell>
          <cell r="AT343" t="str">
            <v>0</v>
          </cell>
          <cell r="AU343" t="str">
            <v>0</v>
          </cell>
          <cell r="AV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-2006</v>
          </cell>
          <cell r="K344">
            <v>0</v>
          </cell>
          <cell r="L344">
            <v>0</v>
          </cell>
          <cell r="M344" t="str">
            <v>0</v>
          </cell>
          <cell r="N344">
            <v>0</v>
          </cell>
          <cell r="O344" t="str">
            <v>0</v>
          </cell>
          <cell r="P344">
            <v>0</v>
          </cell>
          <cell r="Q344" t="str">
            <v>0</v>
          </cell>
          <cell r="R344">
            <v>0</v>
          </cell>
          <cell r="S344">
            <v>0</v>
          </cell>
          <cell r="T344">
            <v>0</v>
          </cell>
          <cell r="U344" t="str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E344">
            <v>-2006</v>
          </cell>
          <cell r="AJ344">
            <v>-2006</v>
          </cell>
          <cell r="AM344" t="str">
            <v>0</v>
          </cell>
          <cell r="AN344" t="str">
            <v>0</v>
          </cell>
          <cell r="AO344" t="str">
            <v>0</v>
          </cell>
          <cell r="AP344" t="str">
            <v>0</v>
          </cell>
          <cell r="AQ344" t="str">
            <v>0</v>
          </cell>
          <cell r="AR344" t="str">
            <v>0</v>
          </cell>
          <cell r="AS344" t="str">
            <v>0</v>
          </cell>
          <cell r="AT344" t="str">
            <v>0</v>
          </cell>
          <cell r="AU344" t="str">
            <v>0</v>
          </cell>
          <cell r="AV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>
            <v>0</v>
          </cell>
          <cell r="O345" t="str">
            <v>0</v>
          </cell>
          <cell r="P345">
            <v>0</v>
          </cell>
          <cell r="Q345" t="str">
            <v>0</v>
          </cell>
          <cell r="R345">
            <v>0</v>
          </cell>
          <cell r="S345">
            <v>0</v>
          </cell>
          <cell r="T345">
            <v>0</v>
          </cell>
          <cell r="U345" t="str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E345">
            <v>0</v>
          </cell>
          <cell r="AJ345">
            <v>0</v>
          </cell>
          <cell r="AM345" t="str">
            <v>0</v>
          </cell>
          <cell r="AN345" t="str">
            <v>0</v>
          </cell>
          <cell r="AO345" t="str">
            <v>0</v>
          </cell>
          <cell r="AP345" t="str">
            <v>0</v>
          </cell>
          <cell r="AQ345" t="str">
            <v>0</v>
          </cell>
          <cell r="AR345" t="str">
            <v>0</v>
          </cell>
          <cell r="AS345" t="str">
            <v>0</v>
          </cell>
          <cell r="AT345" t="str">
            <v>0</v>
          </cell>
          <cell r="AU345" t="str">
            <v>0</v>
          </cell>
          <cell r="AV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>
            <v>0</v>
          </cell>
          <cell r="O346" t="str">
            <v>0</v>
          </cell>
          <cell r="P346">
            <v>0</v>
          </cell>
          <cell r="Q346" t="str">
            <v>0</v>
          </cell>
          <cell r="R346">
            <v>0</v>
          </cell>
          <cell r="S346">
            <v>0</v>
          </cell>
          <cell r="T346">
            <v>0</v>
          </cell>
          <cell r="U346" t="str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E346">
            <v>0</v>
          </cell>
          <cell r="AJ346">
            <v>0</v>
          </cell>
          <cell r="AM346" t="str">
            <v>0</v>
          </cell>
          <cell r="AN346" t="str">
            <v>0</v>
          </cell>
          <cell r="AO346" t="str">
            <v>0</v>
          </cell>
          <cell r="AP346" t="str">
            <v>0</v>
          </cell>
          <cell r="AQ346" t="str">
            <v>0</v>
          </cell>
          <cell r="AR346" t="str">
            <v>0</v>
          </cell>
          <cell r="AS346" t="str">
            <v>0</v>
          </cell>
          <cell r="AT346" t="str">
            <v>0</v>
          </cell>
          <cell r="AU346" t="str">
            <v>0</v>
          </cell>
          <cell r="AV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0</v>
          </cell>
          <cell r="N347">
            <v>0</v>
          </cell>
          <cell r="O347" t="str">
            <v>0</v>
          </cell>
          <cell r="P347">
            <v>0</v>
          </cell>
          <cell r="Q347" t="str">
            <v>0</v>
          </cell>
          <cell r="R347">
            <v>0</v>
          </cell>
          <cell r="S347">
            <v>0</v>
          </cell>
          <cell r="T347">
            <v>0</v>
          </cell>
          <cell r="U347" t="str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E347">
            <v>0</v>
          </cell>
          <cell r="AJ347">
            <v>0</v>
          </cell>
          <cell r="AM347" t="str">
            <v>0</v>
          </cell>
          <cell r="AN347" t="str">
            <v>0</v>
          </cell>
          <cell r="AO347" t="str">
            <v>0</v>
          </cell>
          <cell r="AP347" t="str">
            <v>0</v>
          </cell>
          <cell r="AQ347" t="str">
            <v>0</v>
          </cell>
          <cell r="AR347" t="str">
            <v>0</v>
          </cell>
          <cell r="AS347" t="str">
            <v>0</v>
          </cell>
          <cell r="AT347" t="str">
            <v>0</v>
          </cell>
          <cell r="AU347" t="str">
            <v>0</v>
          </cell>
          <cell r="AV347" t="str">
            <v>0</v>
          </cell>
        </row>
        <row r="348">
          <cell r="F348" t="str">
            <v>4040</v>
          </cell>
          <cell r="G348">
            <v>-17330.252499396644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-80</v>
          </cell>
          <cell r="M348" t="str">
            <v>0</v>
          </cell>
          <cell r="N348">
            <v>0</v>
          </cell>
          <cell r="O348" t="str">
            <v>0</v>
          </cell>
          <cell r="P348">
            <v>0</v>
          </cell>
          <cell r="Q348" t="str">
            <v>0</v>
          </cell>
          <cell r="R348">
            <v>0</v>
          </cell>
          <cell r="S348">
            <v>0</v>
          </cell>
          <cell r="T348">
            <v>0</v>
          </cell>
          <cell r="U348" t="str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E348">
            <v>-17410.252499396644</v>
          </cell>
          <cell r="AJ348">
            <v>-17410.252499396644</v>
          </cell>
          <cell r="AM348" t="str">
            <v>0</v>
          </cell>
          <cell r="AN348" t="str">
            <v>0</v>
          </cell>
          <cell r="AO348" t="str">
            <v>0</v>
          </cell>
          <cell r="AP348" t="str">
            <v>0</v>
          </cell>
          <cell r="AQ348" t="str">
            <v>0</v>
          </cell>
          <cell r="AR348" t="str">
            <v>0</v>
          </cell>
          <cell r="AS348" t="str">
            <v>0</v>
          </cell>
          <cell r="AT348" t="str">
            <v>0</v>
          </cell>
          <cell r="AU348" t="str">
            <v>0</v>
          </cell>
          <cell r="AV348" t="str">
            <v>0</v>
          </cell>
        </row>
        <row r="349">
          <cell r="F349" t="str">
            <v>4045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>
            <v>0</v>
          </cell>
          <cell r="O349" t="str">
            <v>0</v>
          </cell>
          <cell r="P349">
            <v>0</v>
          </cell>
          <cell r="Q349" t="str">
            <v>0</v>
          </cell>
          <cell r="R349">
            <v>0</v>
          </cell>
          <cell r="S349">
            <v>0</v>
          </cell>
          <cell r="T349">
            <v>0</v>
          </cell>
          <cell r="U349" t="str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E349">
            <v>0</v>
          </cell>
          <cell r="AJ349">
            <v>0</v>
          </cell>
          <cell r="AM349" t="str">
            <v>0</v>
          </cell>
          <cell r="AN349" t="str">
            <v>0</v>
          </cell>
          <cell r="AO349" t="str">
            <v>0</v>
          </cell>
          <cell r="AP349" t="str">
            <v>0</v>
          </cell>
          <cell r="AQ349" t="str">
            <v>0</v>
          </cell>
          <cell r="AR349" t="str">
            <v>0</v>
          </cell>
          <cell r="AS349" t="str">
            <v>0</v>
          </cell>
          <cell r="AT349" t="str">
            <v>0</v>
          </cell>
          <cell r="AU349" t="str">
            <v>0</v>
          </cell>
          <cell r="AV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>
            <v>0</v>
          </cell>
          <cell r="O350" t="str">
            <v>0</v>
          </cell>
          <cell r="P350">
            <v>0</v>
          </cell>
          <cell r="Q350" t="str">
            <v>0</v>
          </cell>
          <cell r="R350">
            <v>0</v>
          </cell>
          <cell r="S350">
            <v>0</v>
          </cell>
          <cell r="T350">
            <v>0</v>
          </cell>
          <cell r="U350" t="str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E350">
            <v>0</v>
          </cell>
          <cell r="AJ350">
            <v>0</v>
          </cell>
          <cell r="AM350" t="str">
            <v>0</v>
          </cell>
          <cell r="AN350" t="str">
            <v>0</v>
          </cell>
          <cell r="AO350" t="str">
            <v>0</v>
          </cell>
          <cell r="AP350" t="str">
            <v>0</v>
          </cell>
          <cell r="AQ350" t="str">
            <v>0</v>
          </cell>
          <cell r="AR350" t="str">
            <v>0</v>
          </cell>
          <cell r="AS350" t="str">
            <v>0</v>
          </cell>
          <cell r="AT350" t="str">
            <v>0</v>
          </cell>
          <cell r="AU350" t="str">
            <v>0</v>
          </cell>
          <cell r="AV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>
            <v>0</v>
          </cell>
          <cell r="O351" t="str">
            <v>0</v>
          </cell>
          <cell r="P351">
            <v>0</v>
          </cell>
          <cell r="Q351" t="str">
            <v>0</v>
          </cell>
          <cell r="R351">
            <v>0</v>
          </cell>
          <cell r="S351">
            <v>0</v>
          </cell>
          <cell r="T351">
            <v>0</v>
          </cell>
          <cell r="U351" t="str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E351">
            <v>0</v>
          </cell>
          <cell r="AJ351">
            <v>0</v>
          </cell>
          <cell r="AM351" t="str">
            <v>0</v>
          </cell>
          <cell r="AN351" t="str">
            <v>0</v>
          </cell>
          <cell r="AO351" t="str">
            <v>0</v>
          </cell>
          <cell r="AP351" t="str">
            <v>0</v>
          </cell>
          <cell r="AQ351" t="str">
            <v>0</v>
          </cell>
          <cell r="AR351" t="str">
            <v>0</v>
          </cell>
          <cell r="AS351" t="str">
            <v>0</v>
          </cell>
          <cell r="AT351" t="str">
            <v>0</v>
          </cell>
          <cell r="AU351" t="str">
            <v>0</v>
          </cell>
          <cell r="AV351" t="str">
            <v>0</v>
          </cell>
        </row>
        <row r="352">
          <cell r="F352" t="str">
            <v>4060</v>
          </cell>
          <cell r="G352">
            <v>0</v>
          </cell>
          <cell r="H352">
            <v>5.1369999999999578</v>
          </cell>
          <cell r="I352">
            <v>0</v>
          </cell>
          <cell r="J352">
            <v>-98741</v>
          </cell>
          <cell r="K352">
            <v>0</v>
          </cell>
          <cell r="L352">
            <v>0</v>
          </cell>
          <cell r="M352" t="str">
            <v>0</v>
          </cell>
          <cell r="N352">
            <v>0</v>
          </cell>
          <cell r="O352" t="str">
            <v>0</v>
          </cell>
          <cell r="P352">
            <v>0</v>
          </cell>
          <cell r="Q352" t="str">
            <v>0</v>
          </cell>
          <cell r="R352">
            <v>0</v>
          </cell>
          <cell r="S352">
            <v>0</v>
          </cell>
          <cell r="T352">
            <v>0</v>
          </cell>
          <cell r="U352" t="str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E352">
            <v>-98735.862999999998</v>
          </cell>
          <cell r="AJ352">
            <v>-98735.862999999998</v>
          </cell>
          <cell r="AM352" t="str">
            <v>0</v>
          </cell>
          <cell r="AN352" t="str">
            <v>0</v>
          </cell>
          <cell r="AO352" t="str">
            <v>0</v>
          </cell>
          <cell r="AP352" t="str">
            <v>0</v>
          </cell>
          <cell r="AQ352" t="str">
            <v>0</v>
          </cell>
          <cell r="AR352" t="str">
            <v>0</v>
          </cell>
          <cell r="AS352" t="str">
            <v>0</v>
          </cell>
          <cell r="AT352" t="str">
            <v>0</v>
          </cell>
          <cell r="AU352" t="str">
            <v>0</v>
          </cell>
          <cell r="AV352" t="str">
            <v>0</v>
          </cell>
        </row>
        <row r="355">
          <cell r="F355" t="str">
            <v>Specific Charge</v>
          </cell>
          <cell r="G355">
            <v>-384629.91678702645</v>
          </cell>
          <cell r="H355">
            <v>0</v>
          </cell>
          <cell r="I355">
            <v>0</v>
          </cell>
          <cell r="J355">
            <v>-274830</v>
          </cell>
          <cell r="K355">
            <v>0</v>
          </cell>
          <cell r="L355">
            <v>-21973.369833442342</v>
          </cell>
          <cell r="M355">
            <v>-100390.004</v>
          </cell>
          <cell r="N355">
            <v>-401</v>
          </cell>
          <cell r="O355">
            <v>0</v>
          </cell>
          <cell r="P355">
            <v>-30000</v>
          </cell>
          <cell r="Q355">
            <v>0</v>
          </cell>
          <cell r="R355">
            <v>0</v>
          </cell>
          <cell r="S355">
            <v>0</v>
          </cell>
          <cell r="T355">
            <v>10379.351622945207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E355">
            <v>-801844.93899752363</v>
          </cell>
          <cell r="AJ355">
            <v>-801844.93899752363</v>
          </cell>
          <cell r="AM355" t="str">
            <v>0</v>
          </cell>
          <cell r="AN355" t="str">
            <v>0</v>
          </cell>
          <cell r="AO355" t="str">
            <v>0</v>
          </cell>
          <cell r="AP355" t="str">
            <v>0</v>
          </cell>
          <cell r="AQ355" t="str">
            <v>0</v>
          </cell>
          <cell r="AR355" t="str">
            <v>0</v>
          </cell>
          <cell r="AS355" t="str">
            <v>0</v>
          </cell>
          <cell r="AT355" t="str">
            <v>0</v>
          </cell>
          <cell r="AU355" t="str">
            <v>0</v>
          </cell>
          <cell r="AV355" t="str">
            <v>0</v>
          </cell>
        </row>
        <row r="356">
          <cell r="F356" t="str">
            <v>4100</v>
          </cell>
          <cell r="G356">
            <v>-162870.54453509144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-2599</v>
          </cell>
          <cell r="M356">
            <v>-100390.004</v>
          </cell>
          <cell r="N356">
            <v>0</v>
          </cell>
          <cell r="O356" t="str">
            <v>0</v>
          </cell>
          <cell r="P356">
            <v>0</v>
          </cell>
          <cell r="Q356" t="str">
            <v>0</v>
          </cell>
          <cell r="R356">
            <v>0</v>
          </cell>
          <cell r="S356">
            <v>0</v>
          </cell>
          <cell r="T356">
            <v>0</v>
          </cell>
          <cell r="U356" t="str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E356">
            <v>-265859.54853509145</v>
          </cell>
          <cell r="AJ356">
            <v>-265859.54853509145</v>
          </cell>
          <cell r="AM356" t="str">
            <v>0</v>
          </cell>
          <cell r="AN356" t="str">
            <v>0</v>
          </cell>
          <cell r="AO356" t="str">
            <v>0</v>
          </cell>
          <cell r="AP356" t="str">
            <v>0</v>
          </cell>
          <cell r="AQ356" t="str">
            <v>0</v>
          </cell>
          <cell r="AR356" t="str">
            <v>0</v>
          </cell>
          <cell r="AS356" t="str">
            <v>0</v>
          </cell>
          <cell r="AT356" t="str">
            <v>0</v>
          </cell>
          <cell r="AU356" t="str">
            <v>0</v>
          </cell>
          <cell r="AV356" t="str">
            <v>0</v>
          </cell>
        </row>
        <row r="357">
          <cell r="F357" t="str">
            <v>4105</v>
          </cell>
          <cell r="G357">
            <v>-68888.173236694347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0</v>
          </cell>
          <cell r="N357">
            <v>0</v>
          </cell>
          <cell r="O357" t="str">
            <v>0</v>
          </cell>
          <cell r="P357">
            <v>0</v>
          </cell>
          <cell r="Q357" t="str">
            <v>0</v>
          </cell>
          <cell r="R357">
            <v>0</v>
          </cell>
          <cell r="S357">
            <v>0</v>
          </cell>
          <cell r="T357">
            <v>0</v>
          </cell>
          <cell r="U357" t="str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E357">
            <v>-68888.173236694347</v>
          </cell>
          <cell r="AJ357">
            <v>-68888.173236694347</v>
          </cell>
          <cell r="AM357" t="str">
            <v>0</v>
          </cell>
          <cell r="AN357" t="str">
            <v>0</v>
          </cell>
          <cell r="AO357" t="str">
            <v>0</v>
          </cell>
          <cell r="AP357" t="str">
            <v>0</v>
          </cell>
          <cell r="AQ357" t="str">
            <v>0</v>
          </cell>
          <cell r="AR357" t="str">
            <v>0</v>
          </cell>
          <cell r="AS357" t="str">
            <v>0</v>
          </cell>
          <cell r="AT357" t="str">
            <v>0</v>
          </cell>
          <cell r="AU357" t="str">
            <v>0</v>
          </cell>
          <cell r="AV357" t="str">
            <v>0</v>
          </cell>
        </row>
        <row r="358">
          <cell r="F358" t="str">
            <v>4110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>
            <v>0</v>
          </cell>
          <cell r="O358" t="str">
            <v>0</v>
          </cell>
          <cell r="P358">
            <v>0</v>
          </cell>
          <cell r="Q358" t="str">
            <v>0</v>
          </cell>
          <cell r="R358">
            <v>0</v>
          </cell>
          <cell r="S358">
            <v>0</v>
          </cell>
          <cell r="T358">
            <v>0</v>
          </cell>
          <cell r="U358" t="str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E358">
            <v>0</v>
          </cell>
          <cell r="AJ358">
            <v>0</v>
          </cell>
          <cell r="AM358" t="str">
            <v>0</v>
          </cell>
          <cell r="AN358" t="str">
            <v>0</v>
          </cell>
          <cell r="AO358" t="str">
            <v>0</v>
          </cell>
          <cell r="AP358" t="str">
            <v>0</v>
          </cell>
          <cell r="AQ358" t="str">
            <v>0</v>
          </cell>
          <cell r="AR358" t="str">
            <v>0</v>
          </cell>
          <cell r="AS358" t="str">
            <v>0</v>
          </cell>
          <cell r="AT358" t="str">
            <v>0</v>
          </cell>
          <cell r="AU358" t="str">
            <v>0</v>
          </cell>
          <cell r="AV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>
            <v>0</v>
          </cell>
          <cell r="O359" t="str">
            <v>0</v>
          </cell>
          <cell r="P359">
            <v>0</v>
          </cell>
          <cell r="Q359" t="str">
            <v>0</v>
          </cell>
          <cell r="R359">
            <v>0</v>
          </cell>
          <cell r="S359">
            <v>0</v>
          </cell>
          <cell r="T359">
            <v>0</v>
          </cell>
          <cell r="U359" t="str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E359">
            <v>0</v>
          </cell>
          <cell r="AJ359">
            <v>0</v>
          </cell>
          <cell r="AM359" t="str">
            <v>0</v>
          </cell>
          <cell r="AN359" t="str">
            <v>0</v>
          </cell>
          <cell r="AO359" t="str">
            <v>0</v>
          </cell>
          <cell r="AP359" t="str">
            <v>0</v>
          </cell>
          <cell r="AQ359" t="str">
            <v>0</v>
          </cell>
          <cell r="AR359" t="str">
            <v>0</v>
          </cell>
          <cell r="AS359" t="str">
            <v>0</v>
          </cell>
          <cell r="AT359" t="str">
            <v>0</v>
          </cell>
          <cell r="AU359" t="str">
            <v>0</v>
          </cell>
          <cell r="AV359" t="str">
            <v>0</v>
          </cell>
        </row>
        <row r="360">
          <cell r="F360" t="str">
            <v>4120</v>
          </cell>
          <cell r="G360">
            <v>-17864.3</v>
          </cell>
          <cell r="H360">
            <v>0</v>
          </cell>
          <cell r="I360">
            <v>0</v>
          </cell>
          <cell r="J360">
            <v>-2518</v>
          </cell>
          <cell r="K360">
            <v>0</v>
          </cell>
          <cell r="L360">
            <v>0</v>
          </cell>
          <cell r="M360" t="str">
            <v>0</v>
          </cell>
          <cell r="N360">
            <v>0</v>
          </cell>
          <cell r="O360" t="str">
            <v>0</v>
          </cell>
          <cell r="P360">
            <v>0</v>
          </cell>
          <cell r="Q360" t="str">
            <v>0</v>
          </cell>
          <cell r="R360">
            <v>0</v>
          </cell>
          <cell r="S360">
            <v>0</v>
          </cell>
          <cell r="T360">
            <v>0</v>
          </cell>
          <cell r="U360" t="str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E360">
            <v>-20382.3</v>
          </cell>
          <cell r="AJ360">
            <v>-20382.3</v>
          </cell>
          <cell r="AM360" t="str">
            <v>0</v>
          </cell>
          <cell r="AN360" t="str">
            <v>0</v>
          </cell>
          <cell r="AO360" t="str">
            <v>0</v>
          </cell>
          <cell r="AP360" t="str">
            <v>0</v>
          </cell>
          <cell r="AQ360" t="str">
            <v>0</v>
          </cell>
          <cell r="AR360" t="str">
            <v>0</v>
          </cell>
          <cell r="AS360" t="str">
            <v>0</v>
          </cell>
          <cell r="AT360" t="str">
            <v>0</v>
          </cell>
          <cell r="AU360" t="str">
            <v>0</v>
          </cell>
          <cell r="AV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0</v>
          </cell>
          <cell r="N361">
            <v>0</v>
          </cell>
          <cell r="O361" t="str">
            <v>0</v>
          </cell>
          <cell r="P361">
            <v>0</v>
          </cell>
          <cell r="Q361" t="str">
            <v>0</v>
          </cell>
          <cell r="R361">
            <v>0</v>
          </cell>
          <cell r="S361">
            <v>0</v>
          </cell>
          <cell r="T361">
            <v>0</v>
          </cell>
          <cell r="U361" t="str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E361">
            <v>0</v>
          </cell>
          <cell r="AJ361">
            <v>0</v>
          </cell>
          <cell r="AM361" t="str">
            <v>0</v>
          </cell>
          <cell r="AN361" t="str">
            <v>0</v>
          </cell>
          <cell r="AO361" t="str">
            <v>0</v>
          </cell>
          <cell r="AP361" t="str">
            <v>0</v>
          </cell>
          <cell r="AQ361" t="str">
            <v>0</v>
          </cell>
          <cell r="AR361" t="str">
            <v>0</v>
          </cell>
          <cell r="AS361" t="str">
            <v>0</v>
          </cell>
          <cell r="AT361" t="str">
            <v>0</v>
          </cell>
          <cell r="AU361" t="str">
            <v>0</v>
          </cell>
          <cell r="AV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-100</v>
          </cell>
          <cell r="M362" t="str">
            <v>0</v>
          </cell>
          <cell r="N362">
            <v>0</v>
          </cell>
          <cell r="O362" t="str">
            <v>0</v>
          </cell>
          <cell r="P362">
            <v>0</v>
          </cell>
          <cell r="Q362" t="str">
            <v>0</v>
          </cell>
          <cell r="R362">
            <v>0</v>
          </cell>
          <cell r="S362">
            <v>0</v>
          </cell>
          <cell r="T362">
            <v>0</v>
          </cell>
          <cell r="U362" t="str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E362">
            <v>-100</v>
          </cell>
          <cell r="AJ362">
            <v>-100</v>
          </cell>
          <cell r="AM362" t="str">
            <v>0</v>
          </cell>
          <cell r="AN362" t="str">
            <v>0</v>
          </cell>
          <cell r="AO362" t="str">
            <v>0</v>
          </cell>
          <cell r="AP362" t="str">
            <v>0</v>
          </cell>
          <cell r="AQ362" t="str">
            <v>0</v>
          </cell>
          <cell r="AR362" t="str">
            <v>0</v>
          </cell>
          <cell r="AS362" t="str">
            <v>0</v>
          </cell>
          <cell r="AT362" t="str">
            <v>0</v>
          </cell>
          <cell r="AU362" t="str">
            <v>0</v>
          </cell>
          <cell r="AV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-1100</v>
          </cell>
          <cell r="M363" t="str">
            <v>0</v>
          </cell>
          <cell r="N363">
            <v>0</v>
          </cell>
          <cell r="O363" t="str">
            <v>0</v>
          </cell>
          <cell r="P363">
            <v>0</v>
          </cell>
          <cell r="Q363" t="str">
            <v>0</v>
          </cell>
          <cell r="R363">
            <v>0</v>
          </cell>
          <cell r="S363">
            <v>0</v>
          </cell>
          <cell r="T363">
            <v>0</v>
          </cell>
          <cell r="U363" t="str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E363">
            <v>-1100</v>
          </cell>
          <cell r="AJ363">
            <v>-1100</v>
          </cell>
          <cell r="AM363" t="str">
            <v>0</v>
          </cell>
          <cell r="AN363" t="str">
            <v>0</v>
          </cell>
          <cell r="AO363" t="str">
            <v>0</v>
          </cell>
          <cell r="AP363" t="str">
            <v>0</v>
          </cell>
          <cell r="AQ363" t="str">
            <v>0</v>
          </cell>
          <cell r="AR363" t="str">
            <v>0</v>
          </cell>
          <cell r="AS363" t="str">
            <v>0</v>
          </cell>
          <cell r="AT363" t="str">
            <v>0</v>
          </cell>
          <cell r="AU363" t="str">
            <v>0</v>
          </cell>
          <cell r="AV363" t="str">
            <v>0</v>
          </cell>
        </row>
        <row r="364">
          <cell r="F364" t="str">
            <v>4140</v>
          </cell>
          <cell r="G364">
            <v>-135006.89901524069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0</v>
          </cell>
          <cell r="N364">
            <v>0</v>
          </cell>
          <cell r="O364" t="str">
            <v>0</v>
          </cell>
          <cell r="P364">
            <v>0</v>
          </cell>
          <cell r="Q364" t="str">
            <v>0</v>
          </cell>
          <cell r="R364">
            <v>0</v>
          </cell>
          <cell r="S364">
            <v>0</v>
          </cell>
          <cell r="T364">
            <v>0</v>
          </cell>
          <cell r="U364" t="str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E364">
            <v>-135006.89901524069</v>
          </cell>
          <cell r="AJ364">
            <v>-135006.89901524069</v>
          </cell>
          <cell r="AM364" t="str">
            <v>0</v>
          </cell>
          <cell r="AN364" t="str">
            <v>0</v>
          </cell>
          <cell r="AO364" t="str">
            <v>0</v>
          </cell>
          <cell r="AP364" t="str">
            <v>0</v>
          </cell>
          <cell r="AQ364" t="str">
            <v>0</v>
          </cell>
          <cell r="AR364" t="str">
            <v>0</v>
          </cell>
          <cell r="AS364" t="str">
            <v>0</v>
          </cell>
          <cell r="AT364" t="str">
            <v>0</v>
          </cell>
          <cell r="AU364" t="str">
            <v>0</v>
          </cell>
          <cell r="AV364" t="str">
            <v>0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>
            <v>0</v>
          </cell>
          <cell r="O365" t="str">
            <v>0</v>
          </cell>
          <cell r="P365">
            <v>0</v>
          </cell>
          <cell r="Q365" t="str">
            <v>0</v>
          </cell>
          <cell r="R365">
            <v>0</v>
          </cell>
          <cell r="S365">
            <v>0</v>
          </cell>
          <cell r="T365">
            <v>0</v>
          </cell>
          <cell r="U365" t="str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E365">
            <v>0</v>
          </cell>
          <cell r="AJ365">
            <v>0</v>
          </cell>
          <cell r="AM365" t="str">
            <v>0</v>
          </cell>
          <cell r="AN365" t="str">
            <v>0</v>
          </cell>
          <cell r="AO365" t="str">
            <v>0</v>
          </cell>
          <cell r="AP365" t="str">
            <v>0</v>
          </cell>
          <cell r="AQ365" t="str">
            <v>0</v>
          </cell>
          <cell r="AR365" t="str">
            <v>0</v>
          </cell>
          <cell r="AS365" t="str">
            <v>0</v>
          </cell>
          <cell r="AT365" t="str">
            <v>0</v>
          </cell>
          <cell r="AU365" t="str">
            <v>0</v>
          </cell>
          <cell r="AV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>
            <v>0</v>
          </cell>
          <cell r="O366" t="str">
            <v>0</v>
          </cell>
          <cell r="P366">
            <v>0</v>
          </cell>
          <cell r="Q366" t="str">
            <v>0</v>
          </cell>
          <cell r="R366">
            <v>0</v>
          </cell>
          <cell r="S366">
            <v>0</v>
          </cell>
          <cell r="T366">
            <v>0</v>
          </cell>
          <cell r="U366" t="str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E366">
            <v>0</v>
          </cell>
          <cell r="AJ366">
            <v>0</v>
          </cell>
          <cell r="AM366" t="str">
            <v>0</v>
          </cell>
          <cell r="AN366" t="str">
            <v>0</v>
          </cell>
          <cell r="AO366" t="str">
            <v>0</v>
          </cell>
          <cell r="AP366" t="str">
            <v>0</v>
          </cell>
          <cell r="AQ366" t="str">
            <v>0</v>
          </cell>
          <cell r="AR366" t="str">
            <v>0</v>
          </cell>
          <cell r="AS366" t="str">
            <v>0</v>
          </cell>
          <cell r="AT366" t="str">
            <v>0</v>
          </cell>
          <cell r="AU366" t="str">
            <v>0</v>
          </cell>
          <cell r="AV366" t="str">
            <v>0</v>
          </cell>
        </row>
        <row r="367">
          <cell r="F367" t="str">
            <v>4155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>
            <v>0</v>
          </cell>
          <cell r="O367" t="str">
            <v>0</v>
          </cell>
          <cell r="P367">
            <v>0</v>
          </cell>
          <cell r="Q367" t="str">
            <v>0</v>
          </cell>
          <cell r="R367">
            <v>0</v>
          </cell>
          <cell r="S367">
            <v>0</v>
          </cell>
          <cell r="T367">
            <v>0</v>
          </cell>
          <cell r="U367" t="str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E367">
            <v>0</v>
          </cell>
          <cell r="AJ367">
            <v>0</v>
          </cell>
          <cell r="AM367" t="str">
            <v>0</v>
          </cell>
          <cell r="AN367" t="str">
            <v>0</v>
          </cell>
          <cell r="AO367" t="str">
            <v>0</v>
          </cell>
          <cell r="AP367" t="str">
            <v>0</v>
          </cell>
          <cell r="AQ367" t="str">
            <v>0</v>
          </cell>
          <cell r="AR367" t="str">
            <v>0</v>
          </cell>
          <cell r="AS367" t="str">
            <v>0</v>
          </cell>
          <cell r="AT367" t="str">
            <v>0</v>
          </cell>
          <cell r="AU367" t="str">
            <v>0</v>
          </cell>
          <cell r="AV367" t="str">
            <v>0</v>
          </cell>
        </row>
        <row r="368">
          <cell r="F368" t="str">
            <v>4160</v>
          </cell>
          <cell r="G368">
            <v>0</v>
          </cell>
          <cell r="H368">
            <v>0</v>
          </cell>
          <cell r="I368">
            <v>0</v>
          </cell>
          <cell r="J368">
            <v>-272312</v>
          </cell>
          <cell r="K368">
            <v>0</v>
          </cell>
          <cell r="L368">
            <v>-18174.369833442342</v>
          </cell>
          <cell r="M368" t="str">
            <v>0</v>
          </cell>
          <cell r="N368">
            <v>-401</v>
          </cell>
          <cell r="O368" t="str">
            <v>0</v>
          </cell>
          <cell r="P368">
            <v>-30000</v>
          </cell>
          <cell r="Q368" t="str">
            <v>0</v>
          </cell>
          <cell r="R368">
            <v>0</v>
          </cell>
          <cell r="S368">
            <v>0</v>
          </cell>
          <cell r="T368">
            <v>10379.351622945207</v>
          </cell>
          <cell r="U368" t="str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E368">
            <v>-310508.0182104971</v>
          </cell>
          <cell r="AJ368">
            <v>-310508.0182104971</v>
          </cell>
          <cell r="AM368" t="str">
            <v>0</v>
          </cell>
          <cell r="AN368" t="str">
            <v>0</v>
          </cell>
          <cell r="AO368" t="str">
            <v>0</v>
          </cell>
          <cell r="AP368" t="str">
            <v>0</v>
          </cell>
          <cell r="AQ368" t="str">
            <v>0</v>
          </cell>
          <cell r="AR368" t="str">
            <v>0</v>
          </cell>
          <cell r="AS368" t="str">
            <v>0</v>
          </cell>
          <cell r="AT368" t="str">
            <v>0</v>
          </cell>
          <cell r="AU368" t="str">
            <v>0</v>
          </cell>
          <cell r="AV368" t="str">
            <v>0</v>
          </cell>
        </row>
        <row r="370">
          <cell r="F370" t="str">
            <v>Write-Offs</v>
          </cell>
          <cell r="G370">
            <v>-133872.26683366491</v>
          </cell>
          <cell r="H370">
            <v>6</v>
          </cell>
          <cell r="I370">
            <v>0</v>
          </cell>
          <cell r="J370">
            <v>0</v>
          </cell>
          <cell r="K370">
            <v>0</v>
          </cell>
          <cell r="L370">
            <v>-288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E370">
            <v>-134154.26683366491</v>
          </cell>
          <cell r="AJ370">
            <v>-134154.26683366491</v>
          </cell>
          <cell r="AM370" t="str">
            <v>0</v>
          </cell>
          <cell r="AN370" t="str">
            <v>0</v>
          </cell>
          <cell r="AO370" t="str">
            <v>0</v>
          </cell>
          <cell r="AP370" t="str">
            <v>0</v>
          </cell>
          <cell r="AQ370" t="str">
            <v>0</v>
          </cell>
          <cell r="AR370" t="str">
            <v>0</v>
          </cell>
          <cell r="AS370" t="str">
            <v>0</v>
          </cell>
          <cell r="AT370" t="str">
            <v>0</v>
          </cell>
          <cell r="AU370" t="str">
            <v>0</v>
          </cell>
          <cell r="AV370" t="str">
            <v>0</v>
          </cell>
        </row>
        <row r="371">
          <cell r="F371" t="str">
            <v>4200</v>
          </cell>
          <cell r="G371">
            <v>20952.84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-36</v>
          </cell>
          <cell r="M371">
            <v>0</v>
          </cell>
          <cell r="N371">
            <v>0</v>
          </cell>
          <cell r="O371" t="str">
            <v>0</v>
          </cell>
          <cell r="P371">
            <v>0</v>
          </cell>
          <cell r="Q371" t="str">
            <v>0</v>
          </cell>
          <cell r="R371">
            <v>0</v>
          </cell>
          <cell r="S371">
            <v>0</v>
          </cell>
          <cell r="T371">
            <v>0</v>
          </cell>
          <cell r="U371" t="str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E371">
            <v>20916.84</v>
          </cell>
          <cell r="AJ371">
            <v>20916.84</v>
          </cell>
          <cell r="AM371" t="str">
            <v>0</v>
          </cell>
          <cell r="AN371" t="str">
            <v>0</v>
          </cell>
          <cell r="AO371" t="str">
            <v>0</v>
          </cell>
          <cell r="AP371" t="str">
            <v>0</v>
          </cell>
          <cell r="AQ371" t="str">
            <v>0</v>
          </cell>
          <cell r="AR371" t="str">
            <v>0</v>
          </cell>
          <cell r="AS371" t="str">
            <v>0</v>
          </cell>
          <cell r="AT371" t="str">
            <v>0</v>
          </cell>
          <cell r="AU371" t="str">
            <v>0</v>
          </cell>
          <cell r="AV371" t="str">
            <v>0</v>
          </cell>
        </row>
        <row r="372">
          <cell r="F372" t="str">
            <v>4205</v>
          </cell>
          <cell r="G372">
            <v>-132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-60</v>
          </cell>
          <cell r="M372" t="str">
            <v>0</v>
          </cell>
          <cell r="N372">
            <v>0</v>
          </cell>
          <cell r="O372" t="str">
            <v>0</v>
          </cell>
          <cell r="P372">
            <v>0</v>
          </cell>
          <cell r="Q372" t="str">
            <v>0</v>
          </cell>
          <cell r="R372">
            <v>0</v>
          </cell>
          <cell r="S372">
            <v>0</v>
          </cell>
          <cell r="T372">
            <v>0</v>
          </cell>
          <cell r="U372" t="str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E372">
            <v>-192</v>
          </cell>
          <cell r="AJ372">
            <v>-192</v>
          </cell>
          <cell r="AM372" t="str">
            <v>0</v>
          </cell>
          <cell r="AN372" t="str">
            <v>0</v>
          </cell>
          <cell r="AO372" t="str">
            <v>0</v>
          </cell>
          <cell r="AP372" t="str">
            <v>0</v>
          </cell>
          <cell r="AQ372" t="str">
            <v>0</v>
          </cell>
          <cell r="AR372" t="str">
            <v>0</v>
          </cell>
          <cell r="AS372" t="str">
            <v>0</v>
          </cell>
          <cell r="AT372" t="str">
            <v>0</v>
          </cell>
          <cell r="AU372" t="str">
            <v>0</v>
          </cell>
          <cell r="AV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>
            <v>0</v>
          </cell>
          <cell r="O373" t="str">
            <v>0</v>
          </cell>
          <cell r="P373">
            <v>0</v>
          </cell>
          <cell r="Q373" t="str">
            <v>0</v>
          </cell>
          <cell r="R373">
            <v>0</v>
          </cell>
          <cell r="S373">
            <v>0</v>
          </cell>
          <cell r="T373">
            <v>0</v>
          </cell>
          <cell r="U373" t="str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E373">
            <v>0</v>
          </cell>
          <cell r="AJ373">
            <v>0</v>
          </cell>
          <cell r="AM373" t="str">
            <v>0</v>
          </cell>
          <cell r="AN373" t="str">
            <v>0</v>
          </cell>
          <cell r="AO373" t="str">
            <v>0</v>
          </cell>
          <cell r="AP373" t="str">
            <v>0</v>
          </cell>
          <cell r="AQ373" t="str">
            <v>0</v>
          </cell>
          <cell r="AR373" t="str">
            <v>0</v>
          </cell>
          <cell r="AS373" t="str">
            <v>0</v>
          </cell>
          <cell r="AT373" t="str">
            <v>0</v>
          </cell>
          <cell r="AU373" t="str">
            <v>0</v>
          </cell>
          <cell r="AV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0</v>
          </cell>
          <cell r="N374">
            <v>0</v>
          </cell>
          <cell r="O374" t="str">
            <v>0</v>
          </cell>
          <cell r="P374">
            <v>0</v>
          </cell>
          <cell r="Q374" t="str">
            <v>0</v>
          </cell>
          <cell r="R374">
            <v>0</v>
          </cell>
          <cell r="S374">
            <v>0</v>
          </cell>
          <cell r="T374">
            <v>0</v>
          </cell>
          <cell r="U374" t="str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E374">
            <v>0</v>
          </cell>
          <cell r="AJ374">
            <v>0</v>
          </cell>
          <cell r="AM374" t="str">
            <v>0</v>
          </cell>
          <cell r="AN374" t="str">
            <v>0</v>
          </cell>
          <cell r="AO374" t="str">
            <v>0</v>
          </cell>
          <cell r="AP374" t="str">
            <v>0</v>
          </cell>
          <cell r="AQ374" t="str">
            <v>0</v>
          </cell>
          <cell r="AR374" t="str">
            <v>0</v>
          </cell>
          <cell r="AS374" t="str">
            <v>0</v>
          </cell>
          <cell r="AT374" t="str">
            <v>0</v>
          </cell>
          <cell r="AU374" t="str">
            <v>0</v>
          </cell>
          <cell r="AV374" t="str">
            <v>0</v>
          </cell>
        </row>
        <row r="375">
          <cell r="F375" t="str">
            <v>4220</v>
          </cell>
          <cell r="G375">
            <v>-93865.4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0</v>
          </cell>
          <cell r="N375">
            <v>0</v>
          </cell>
          <cell r="O375" t="str">
            <v>0</v>
          </cell>
          <cell r="P375">
            <v>0</v>
          </cell>
          <cell r="Q375" t="str">
            <v>0</v>
          </cell>
          <cell r="R375">
            <v>0</v>
          </cell>
          <cell r="S375">
            <v>0</v>
          </cell>
          <cell r="T375">
            <v>0</v>
          </cell>
          <cell r="U375" t="str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E375">
            <v>-93865.4</v>
          </cell>
          <cell r="AJ375">
            <v>-93865.4</v>
          </cell>
          <cell r="AM375" t="str">
            <v>0</v>
          </cell>
          <cell r="AN375" t="str">
            <v>0</v>
          </cell>
          <cell r="AO375" t="str">
            <v>0</v>
          </cell>
          <cell r="AP375" t="str">
            <v>0</v>
          </cell>
          <cell r="AQ375" t="str">
            <v>0</v>
          </cell>
          <cell r="AR375" t="str">
            <v>0</v>
          </cell>
          <cell r="AS375" t="str">
            <v>0</v>
          </cell>
          <cell r="AT375" t="str">
            <v>0</v>
          </cell>
          <cell r="AU375" t="str">
            <v>0</v>
          </cell>
          <cell r="AV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>
            <v>0</v>
          </cell>
          <cell r="O376" t="str">
            <v>0</v>
          </cell>
          <cell r="P376">
            <v>0</v>
          </cell>
          <cell r="Q376" t="str">
            <v>0</v>
          </cell>
          <cell r="R376">
            <v>0</v>
          </cell>
          <cell r="S376">
            <v>0</v>
          </cell>
          <cell r="T376">
            <v>0</v>
          </cell>
          <cell r="U376" t="str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E376">
            <v>0</v>
          </cell>
          <cell r="AJ376">
            <v>0</v>
          </cell>
          <cell r="AM376" t="str">
            <v>0</v>
          </cell>
          <cell r="AN376" t="str">
            <v>0</v>
          </cell>
          <cell r="AO376" t="str">
            <v>0</v>
          </cell>
          <cell r="AP376" t="str">
            <v>0</v>
          </cell>
          <cell r="AQ376" t="str">
            <v>0</v>
          </cell>
          <cell r="AR376" t="str">
            <v>0</v>
          </cell>
          <cell r="AS376" t="str">
            <v>0</v>
          </cell>
          <cell r="AT376" t="str">
            <v>0</v>
          </cell>
          <cell r="AU376" t="str">
            <v>0</v>
          </cell>
          <cell r="AV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-11</v>
          </cell>
          <cell r="M377" t="str">
            <v>0</v>
          </cell>
          <cell r="N377">
            <v>0</v>
          </cell>
          <cell r="O377" t="str">
            <v>0</v>
          </cell>
          <cell r="P377">
            <v>0</v>
          </cell>
          <cell r="Q377" t="str">
            <v>0</v>
          </cell>
          <cell r="R377">
            <v>0</v>
          </cell>
          <cell r="S377">
            <v>0</v>
          </cell>
          <cell r="T377">
            <v>0</v>
          </cell>
          <cell r="U377" t="str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E377">
            <v>-11</v>
          </cell>
          <cell r="AJ377">
            <v>-11</v>
          </cell>
          <cell r="AM377" t="str">
            <v>0</v>
          </cell>
          <cell r="AN377" t="str">
            <v>0</v>
          </cell>
          <cell r="AO377" t="str">
            <v>0</v>
          </cell>
          <cell r="AP377" t="str">
            <v>0</v>
          </cell>
          <cell r="AQ377" t="str">
            <v>0</v>
          </cell>
          <cell r="AR377" t="str">
            <v>0</v>
          </cell>
          <cell r="AS377" t="str">
            <v>0</v>
          </cell>
          <cell r="AT377" t="str">
            <v>0</v>
          </cell>
          <cell r="AU377" t="str">
            <v>0</v>
          </cell>
          <cell r="AV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-121</v>
          </cell>
          <cell r="M378" t="str">
            <v>0</v>
          </cell>
          <cell r="N378">
            <v>0</v>
          </cell>
          <cell r="O378" t="str">
            <v>0</v>
          </cell>
          <cell r="P378">
            <v>0</v>
          </cell>
          <cell r="Q378" t="str">
            <v>0</v>
          </cell>
          <cell r="R378">
            <v>0</v>
          </cell>
          <cell r="S378">
            <v>0</v>
          </cell>
          <cell r="T378">
            <v>0</v>
          </cell>
          <cell r="U378" t="str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E378">
            <v>-121</v>
          </cell>
          <cell r="AJ378">
            <v>-121</v>
          </cell>
          <cell r="AM378" t="str">
            <v>0</v>
          </cell>
          <cell r="AN378" t="str">
            <v>0</v>
          </cell>
          <cell r="AO378" t="str">
            <v>0</v>
          </cell>
          <cell r="AP378" t="str">
            <v>0</v>
          </cell>
          <cell r="AQ378" t="str">
            <v>0</v>
          </cell>
          <cell r="AR378" t="str">
            <v>0</v>
          </cell>
          <cell r="AS378" t="str">
            <v>0</v>
          </cell>
          <cell r="AT378" t="str">
            <v>0</v>
          </cell>
          <cell r="AU378" t="str">
            <v>0</v>
          </cell>
          <cell r="AV378" t="str">
            <v>0</v>
          </cell>
        </row>
        <row r="379">
          <cell r="F379" t="str">
            <v>4240</v>
          </cell>
          <cell r="G379">
            <v>-60831.506833664906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-60</v>
          </cell>
          <cell r="M379" t="str">
            <v>0</v>
          </cell>
          <cell r="N379">
            <v>0</v>
          </cell>
          <cell r="O379" t="str">
            <v>0</v>
          </cell>
          <cell r="P379">
            <v>0</v>
          </cell>
          <cell r="Q379" t="str">
            <v>0</v>
          </cell>
          <cell r="R379">
            <v>0</v>
          </cell>
          <cell r="S379">
            <v>0</v>
          </cell>
          <cell r="T379">
            <v>0</v>
          </cell>
          <cell r="U379" t="str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E379">
            <v>-60891.506833664906</v>
          </cell>
          <cell r="AJ379">
            <v>-60891.506833664906</v>
          </cell>
          <cell r="AM379" t="str">
            <v>0</v>
          </cell>
          <cell r="AN379" t="str">
            <v>0</v>
          </cell>
          <cell r="AO379" t="str">
            <v>0</v>
          </cell>
          <cell r="AP379" t="str">
            <v>0</v>
          </cell>
          <cell r="AQ379" t="str">
            <v>0</v>
          </cell>
          <cell r="AR379" t="str">
            <v>0</v>
          </cell>
          <cell r="AS379" t="str">
            <v>0</v>
          </cell>
          <cell r="AT379" t="str">
            <v>0</v>
          </cell>
          <cell r="AU379" t="str">
            <v>0</v>
          </cell>
          <cell r="AV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>
            <v>0</v>
          </cell>
          <cell r="O380" t="str">
            <v>0</v>
          </cell>
          <cell r="P380">
            <v>0</v>
          </cell>
          <cell r="Q380" t="str">
            <v>0</v>
          </cell>
          <cell r="R380">
            <v>0</v>
          </cell>
          <cell r="S380">
            <v>0</v>
          </cell>
          <cell r="T380">
            <v>0</v>
          </cell>
          <cell r="U380" t="str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E380">
            <v>0</v>
          </cell>
          <cell r="AJ380">
            <v>0</v>
          </cell>
          <cell r="AM380" t="str">
            <v>0</v>
          </cell>
          <cell r="AN380" t="str">
            <v>0</v>
          </cell>
          <cell r="AO380" t="str">
            <v>0</v>
          </cell>
          <cell r="AP380" t="str">
            <v>0</v>
          </cell>
          <cell r="AQ380" t="str">
            <v>0</v>
          </cell>
          <cell r="AR380" t="str">
            <v>0</v>
          </cell>
          <cell r="AS380" t="str">
            <v>0</v>
          </cell>
          <cell r="AT380" t="str">
            <v>0</v>
          </cell>
          <cell r="AU380" t="str">
            <v>0</v>
          </cell>
          <cell r="AV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>
            <v>0</v>
          </cell>
          <cell r="O381" t="str">
            <v>0</v>
          </cell>
          <cell r="P381">
            <v>0</v>
          </cell>
          <cell r="Q381" t="str">
            <v>0</v>
          </cell>
          <cell r="R381">
            <v>0</v>
          </cell>
          <cell r="S381">
            <v>0</v>
          </cell>
          <cell r="T381">
            <v>0</v>
          </cell>
          <cell r="U381" t="str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E381">
            <v>0</v>
          </cell>
          <cell r="AJ381">
            <v>0</v>
          </cell>
          <cell r="AM381" t="str">
            <v>0</v>
          </cell>
          <cell r="AN381" t="str">
            <v>0</v>
          </cell>
          <cell r="AO381" t="str">
            <v>0</v>
          </cell>
          <cell r="AP381" t="str">
            <v>0</v>
          </cell>
          <cell r="AQ381" t="str">
            <v>0</v>
          </cell>
          <cell r="AR381" t="str">
            <v>0</v>
          </cell>
          <cell r="AS381" t="str">
            <v>0</v>
          </cell>
          <cell r="AT381" t="str">
            <v>0</v>
          </cell>
          <cell r="AU381" t="str">
            <v>0</v>
          </cell>
          <cell r="AV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>
            <v>0</v>
          </cell>
          <cell r="O382" t="str">
            <v>0</v>
          </cell>
          <cell r="P382">
            <v>0</v>
          </cell>
          <cell r="Q382" t="str">
            <v>0</v>
          </cell>
          <cell r="R382">
            <v>0</v>
          </cell>
          <cell r="S382">
            <v>0</v>
          </cell>
          <cell r="T382">
            <v>0</v>
          </cell>
          <cell r="U382" t="str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E382">
            <v>0</v>
          </cell>
          <cell r="AJ382">
            <v>0</v>
          </cell>
          <cell r="AM382" t="str">
            <v>0</v>
          </cell>
          <cell r="AN382" t="str">
            <v>0</v>
          </cell>
          <cell r="AO382" t="str">
            <v>0</v>
          </cell>
          <cell r="AP382" t="str">
            <v>0</v>
          </cell>
          <cell r="AQ382" t="str">
            <v>0</v>
          </cell>
          <cell r="AR382" t="str">
            <v>0</v>
          </cell>
          <cell r="AS382" t="str">
            <v>0</v>
          </cell>
          <cell r="AT382" t="str">
            <v>0</v>
          </cell>
          <cell r="AU382" t="str">
            <v>0</v>
          </cell>
          <cell r="AV382" t="str">
            <v>0</v>
          </cell>
        </row>
        <row r="383">
          <cell r="F383" t="str">
            <v>4260</v>
          </cell>
          <cell r="G383">
            <v>3.7999999999974534</v>
          </cell>
          <cell r="H383">
            <v>6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0</v>
          </cell>
          <cell r="N383">
            <v>0</v>
          </cell>
          <cell r="O383" t="str">
            <v>0</v>
          </cell>
          <cell r="P383">
            <v>0</v>
          </cell>
          <cell r="Q383" t="str">
            <v>0</v>
          </cell>
          <cell r="R383">
            <v>0</v>
          </cell>
          <cell r="S383">
            <v>0</v>
          </cell>
          <cell r="T383">
            <v>0</v>
          </cell>
          <cell r="U383" t="str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E383">
            <v>9.7999999999974534</v>
          </cell>
          <cell r="AJ383">
            <v>9.7999999999974534</v>
          </cell>
          <cell r="AM383" t="str">
            <v>0</v>
          </cell>
          <cell r="AN383" t="str">
            <v>0</v>
          </cell>
          <cell r="AO383" t="str">
            <v>0</v>
          </cell>
          <cell r="AP383" t="str">
            <v>0</v>
          </cell>
          <cell r="AQ383" t="str">
            <v>0</v>
          </cell>
          <cell r="AR383" t="str">
            <v>0</v>
          </cell>
          <cell r="AS383" t="str">
            <v>0</v>
          </cell>
          <cell r="AT383" t="str">
            <v>0</v>
          </cell>
          <cell r="AU383" t="str">
            <v>0</v>
          </cell>
          <cell r="AV383" t="str">
            <v>0</v>
          </cell>
        </row>
        <row r="385">
          <cell r="F385" t="str">
            <v>General Charge</v>
          </cell>
          <cell r="G385">
            <v>-55462.697946651388</v>
          </cell>
          <cell r="H385">
            <v>-1106.5846396000004</v>
          </cell>
          <cell r="I385">
            <v>0</v>
          </cell>
          <cell r="J385">
            <v>-24993</v>
          </cell>
          <cell r="K385">
            <v>0</v>
          </cell>
          <cell r="L385">
            <v>-17312.023373834203</v>
          </cell>
          <cell r="M385">
            <v>-78258.492443178315</v>
          </cell>
          <cell r="N385">
            <v>-73954.100000000006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-854.83143991904115</v>
          </cell>
          <cell r="U385">
            <v>0</v>
          </cell>
          <cell r="V385">
            <v>0</v>
          </cell>
          <cell r="W385">
            <v>-14193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E385">
            <v>-251941.72984318295</v>
          </cell>
          <cell r="AJ385">
            <v>-266134.72984318295</v>
          </cell>
          <cell r="AM385" t="str">
            <v>0</v>
          </cell>
          <cell r="AN385" t="str">
            <v>0</v>
          </cell>
          <cell r="AO385" t="str">
            <v>0</v>
          </cell>
          <cell r="AP385" t="str">
            <v>0</v>
          </cell>
          <cell r="AQ385" t="str">
            <v>0</v>
          </cell>
          <cell r="AR385" t="str">
            <v>0</v>
          </cell>
          <cell r="AS385" t="str">
            <v>0</v>
          </cell>
          <cell r="AT385" t="str">
            <v>0</v>
          </cell>
          <cell r="AU385" t="str">
            <v>0</v>
          </cell>
          <cell r="AV385" t="str">
            <v>0</v>
          </cell>
        </row>
        <row r="386">
          <cell r="F386" t="str">
            <v>4300</v>
          </cell>
          <cell r="G386">
            <v>6</v>
          </cell>
          <cell r="H386">
            <v>-213</v>
          </cell>
          <cell r="I386">
            <v>0</v>
          </cell>
          <cell r="J386">
            <v>0</v>
          </cell>
          <cell r="K386">
            <v>0</v>
          </cell>
          <cell r="L386">
            <v>-8529</v>
          </cell>
          <cell r="M386">
            <v>-78258.492443178315</v>
          </cell>
          <cell r="N386">
            <v>0</v>
          </cell>
          <cell r="O386" t="str">
            <v>0</v>
          </cell>
          <cell r="P386">
            <v>0</v>
          </cell>
          <cell r="Q386" t="str">
            <v>0</v>
          </cell>
          <cell r="R386">
            <v>0</v>
          </cell>
          <cell r="S386">
            <v>0</v>
          </cell>
          <cell r="T386">
            <v>0</v>
          </cell>
          <cell r="U386" t="str">
            <v>0</v>
          </cell>
          <cell r="V386">
            <v>0</v>
          </cell>
          <cell r="W386">
            <v>-577</v>
          </cell>
          <cell r="X386">
            <v>0</v>
          </cell>
          <cell r="Y386">
            <v>0</v>
          </cell>
          <cell r="Z386">
            <v>0</v>
          </cell>
          <cell r="AE386">
            <v>-86994.492443178315</v>
          </cell>
          <cell r="AJ386">
            <v>-87571.492443178315</v>
          </cell>
          <cell r="AM386" t="str">
            <v>0</v>
          </cell>
          <cell r="AN386" t="str">
            <v>0</v>
          </cell>
          <cell r="AO386" t="str">
            <v>0</v>
          </cell>
          <cell r="AP386" t="str">
            <v>0</v>
          </cell>
          <cell r="AQ386" t="str">
            <v>0</v>
          </cell>
          <cell r="AR386" t="str">
            <v>0</v>
          </cell>
          <cell r="AS386" t="str">
            <v>0</v>
          </cell>
          <cell r="AT386" t="str">
            <v>0</v>
          </cell>
          <cell r="AU386" t="str">
            <v>0</v>
          </cell>
          <cell r="AV386" t="str">
            <v>0</v>
          </cell>
        </row>
        <row r="387">
          <cell r="F387" t="str">
            <v>4305</v>
          </cell>
          <cell r="G387">
            <v>-150</v>
          </cell>
          <cell r="H387">
            <v>237.45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0</v>
          </cell>
          <cell r="N387">
            <v>0</v>
          </cell>
          <cell r="O387" t="str">
            <v>0</v>
          </cell>
          <cell r="P387">
            <v>0</v>
          </cell>
          <cell r="Q387" t="str">
            <v>0</v>
          </cell>
          <cell r="R387">
            <v>0</v>
          </cell>
          <cell r="S387">
            <v>0</v>
          </cell>
          <cell r="T387">
            <v>0</v>
          </cell>
          <cell r="U387" t="str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E387">
            <v>87.449999999999989</v>
          </cell>
          <cell r="AJ387">
            <v>87.449999999999989</v>
          </cell>
          <cell r="AM387" t="str">
            <v>0</v>
          </cell>
          <cell r="AN387" t="str">
            <v>0</v>
          </cell>
          <cell r="AO387" t="str">
            <v>0</v>
          </cell>
          <cell r="AP387" t="str">
            <v>0</v>
          </cell>
          <cell r="AQ387" t="str">
            <v>0</v>
          </cell>
          <cell r="AR387" t="str">
            <v>0</v>
          </cell>
          <cell r="AS387" t="str">
            <v>0</v>
          </cell>
          <cell r="AT387" t="str">
            <v>0</v>
          </cell>
          <cell r="AU387" t="str">
            <v>0</v>
          </cell>
          <cell r="AV387" t="str">
            <v>0</v>
          </cell>
        </row>
        <row r="388">
          <cell r="F388" t="str">
            <v>4310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>
            <v>0</v>
          </cell>
          <cell r="O388" t="str">
            <v>0</v>
          </cell>
          <cell r="P388">
            <v>0</v>
          </cell>
          <cell r="Q388" t="str">
            <v>0</v>
          </cell>
          <cell r="R388">
            <v>0</v>
          </cell>
          <cell r="S388">
            <v>0</v>
          </cell>
          <cell r="T388">
            <v>0</v>
          </cell>
          <cell r="U388" t="str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E388">
            <v>0</v>
          </cell>
          <cell r="AJ388">
            <v>0</v>
          </cell>
          <cell r="AM388" t="str">
            <v>0</v>
          </cell>
          <cell r="AN388" t="str">
            <v>0</v>
          </cell>
          <cell r="AO388" t="str">
            <v>0</v>
          </cell>
          <cell r="AP388" t="str">
            <v>0</v>
          </cell>
          <cell r="AQ388" t="str">
            <v>0</v>
          </cell>
          <cell r="AR388" t="str">
            <v>0</v>
          </cell>
          <cell r="AS388" t="str">
            <v>0</v>
          </cell>
          <cell r="AT388" t="str">
            <v>0</v>
          </cell>
          <cell r="AU388" t="str">
            <v>0</v>
          </cell>
          <cell r="AV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>
            <v>0</v>
          </cell>
          <cell r="O389" t="str">
            <v>0</v>
          </cell>
          <cell r="P389">
            <v>0</v>
          </cell>
          <cell r="Q389" t="str">
            <v>0</v>
          </cell>
          <cell r="R389">
            <v>0</v>
          </cell>
          <cell r="S389">
            <v>0</v>
          </cell>
          <cell r="T389">
            <v>0</v>
          </cell>
          <cell r="U389" t="str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E389">
            <v>0</v>
          </cell>
          <cell r="AJ389">
            <v>0</v>
          </cell>
          <cell r="AM389" t="str">
            <v>0</v>
          </cell>
          <cell r="AN389" t="str">
            <v>0</v>
          </cell>
          <cell r="AO389" t="str">
            <v>0</v>
          </cell>
          <cell r="AP389" t="str">
            <v>0</v>
          </cell>
          <cell r="AQ389" t="str">
            <v>0</v>
          </cell>
          <cell r="AR389" t="str">
            <v>0</v>
          </cell>
          <cell r="AS389" t="str">
            <v>0</v>
          </cell>
          <cell r="AT389" t="str">
            <v>0</v>
          </cell>
          <cell r="AU389" t="str">
            <v>0</v>
          </cell>
          <cell r="AV389" t="str">
            <v>0</v>
          </cell>
        </row>
        <row r="390">
          <cell r="F390" t="str">
            <v>4320</v>
          </cell>
          <cell r="G390">
            <v>-11345</v>
          </cell>
          <cell r="H390">
            <v>0</v>
          </cell>
          <cell r="I390">
            <v>0</v>
          </cell>
          <cell r="J390">
            <v>-139</v>
          </cell>
          <cell r="K390">
            <v>0</v>
          </cell>
          <cell r="L390">
            <v>0</v>
          </cell>
          <cell r="M390" t="str">
            <v>0</v>
          </cell>
          <cell r="N390">
            <v>0</v>
          </cell>
          <cell r="O390" t="str">
            <v>0</v>
          </cell>
          <cell r="P390">
            <v>0</v>
          </cell>
          <cell r="Q390" t="str">
            <v>0</v>
          </cell>
          <cell r="R390">
            <v>0</v>
          </cell>
          <cell r="S390">
            <v>0</v>
          </cell>
          <cell r="T390">
            <v>0</v>
          </cell>
          <cell r="U390" t="str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E390">
            <v>-11484</v>
          </cell>
          <cell r="AJ390">
            <v>-11484</v>
          </cell>
          <cell r="AM390" t="str">
            <v>0</v>
          </cell>
          <cell r="AN390" t="str">
            <v>0</v>
          </cell>
          <cell r="AO390" t="str">
            <v>0</v>
          </cell>
          <cell r="AP390" t="str">
            <v>0</v>
          </cell>
          <cell r="AQ390" t="str">
            <v>0</v>
          </cell>
          <cell r="AR390" t="str">
            <v>0</v>
          </cell>
          <cell r="AS390" t="str">
            <v>0</v>
          </cell>
          <cell r="AT390" t="str">
            <v>0</v>
          </cell>
          <cell r="AU390" t="str">
            <v>0</v>
          </cell>
          <cell r="AV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>
            <v>0</v>
          </cell>
          <cell r="O391" t="str">
            <v>0</v>
          </cell>
          <cell r="P391">
            <v>0</v>
          </cell>
          <cell r="Q391" t="str">
            <v>0</v>
          </cell>
          <cell r="R391">
            <v>0</v>
          </cell>
          <cell r="S391">
            <v>0</v>
          </cell>
          <cell r="T391">
            <v>0</v>
          </cell>
          <cell r="U391" t="str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E391">
            <v>0</v>
          </cell>
          <cell r="AJ391">
            <v>0</v>
          </cell>
          <cell r="AM391" t="str">
            <v>0</v>
          </cell>
          <cell r="AN391" t="str">
            <v>0</v>
          </cell>
          <cell r="AO391" t="str">
            <v>0</v>
          </cell>
          <cell r="AP391" t="str">
            <v>0</v>
          </cell>
          <cell r="AQ391" t="str">
            <v>0</v>
          </cell>
          <cell r="AR391" t="str">
            <v>0</v>
          </cell>
          <cell r="AS391" t="str">
            <v>0</v>
          </cell>
          <cell r="AT391" t="str">
            <v>0</v>
          </cell>
          <cell r="AU391" t="str">
            <v>0</v>
          </cell>
          <cell r="AV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>
            <v>0</v>
          </cell>
          <cell r="O392" t="str">
            <v>0</v>
          </cell>
          <cell r="P392">
            <v>0</v>
          </cell>
          <cell r="Q392" t="str">
            <v>0</v>
          </cell>
          <cell r="R392">
            <v>0</v>
          </cell>
          <cell r="S392">
            <v>0</v>
          </cell>
          <cell r="T392">
            <v>0</v>
          </cell>
          <cell r="U392" t="str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E392">
            <v>0</v>
          </cell>
          <cell r="AJ392">
            <v>0</v>
          </cell>
          <cell r="AM392" t="str">
            <v>0</v>
          </cell>
          <cell r="AN392" t="str">
            <v>0</v>
          </cell>
          <cell r="AO392" t="str">
            <v>0</v>
          </cell>
          <cell r="AP392" t="str">
            <v>0</v>
          </cell>
          <cell r="AQ392" t="str">
            <v>0</v>
          </cell>
          <cell r="AR392" t="str">
            <v>0</v>
          </cell>
          <cell r="AS392" t="str">
            <v>0</v>
          </cell>
          <cell r="AT392" t="str">
            <v>0</v>
          </cell>
          <cell r="AU392" t="str">
            <v>0</v>
          </cell>
          <cell r="AV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0</v>
          </cell>
          <cell r="N393">
            <v>0</v>
          </cell>
          <cell r="O393" t="str">
            <v>0</v>
          </cell>
          <cell r="P393">
            <v>0</v>
          </cell>
          <cell r="Q393" t="str">
            <v>0</v>
          </cell>
          <cell r="R393">
            <v>0</v>
          </cell>
          <cell r="S393">
            <v>0</v>
          </cell>
          <cell r="T393">
            <v>0</v>
          </cell>
          <cell r="U393" t="str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E393">
            <v>0</v>
          </cell>
          <cell r="AJ393">
            <v>0</v>
          </cell>
          <cell r="AM393" t="str">
            <v>0</v>
          </cell>
          <cell r="AN393" t="str">
            <v>0</v>
          </cell>
          <cell r="AO393" t="str">
            <v>0</v>
          </cell>
          <cell r="AP393" t="str">
            <v>0</v>
          </cell>
          <cell r="AQ393" t="str">
            <v>0</v>
          </cell>
          <cell r="AR393" t="str">
            <v>0</v>
          </cell>
          <cell r="AS393" t="str">
            <v>0</v>
          </cell>
          <cell r="AT393" t="str">
            <v>0</v>
          </cell>
          <cell r="AU393" t="str">
            <v>0</v>
          </cell>
          <cell r="AV393" t="str">
            <v>0</v>
          </cell>
        </row>
        <row r="394">
          <cell r="F394" t="str">
            <v>4340</v>
          </cell>
          <cell r="G394">
            <v>-13507.338912502248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>
            <v>0</v>
          </cell>
          <cell r="O394" t="str">
            <v>0</v>
          </cell>
          <cell r="P394">
            <v>0</v>
          </cell>
          <cell r="Q394" t="str">
            <v>0</v>
          </cell>
          <cell r="R394">
            <v>0</v>
          </cell>
          <cell r="S394">
            <v>0</v>
          </cell>
          <cell r="T394">
            <v>0</v>
          </cell>
          <cell r="U394" t="str">
            <v>0</v>
          </cell>
          <cell r="V394">
            <v>0</v>
          </cell>
          <cell r="W394">
            <v>-13616</v>
          </cell>
          <cell r="X394">
            <v>0</v>
          </cell>
          <cell r="Y394">
            <v>0</v>
          </cell>
          <cell r="Z394">
            <v>0</v>
          </cell>
          <cell r="AE394">
            <v>-13507.338912502248</v>
          </cell>
          <cell r="AJ394">
            <v>-27123.338912502248</v>
          </cell>
          <cell r="AM394" t="str">
            <v>0</v>
          </cell>
          <cell r="AN394" t="str">
            <v>0</v>
          </cell>
          <cell r="AO394" t="str">
            <v>0</v>
          </cell>
          <cell r="AP394" t="str">
            <v>0</v>
          </cell>
          <cell r="AQ394" t="str">
            <v>0</v>
          </cell>
          <cell r="AR394" t="str">
            <v>0</v>
          </cell>
          <cell r="AS394" t="str">
            <v>0</v>
          </cell>
          <cell r="AT394" t="str">
            <v>0</v>
          </cell>
          <cell r="AU394" t="str">
            <v>0</v>
          </cell>
          <cell r="AV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>
            <v>0</v>
          </cell>
          <cell r="O395" t="str">
            <v>0</v>
          </cell>
          <cell r="P395">
            <v>0</v>
          </cell>
          <cell r="Q395" t="str">
            <v>0</v>
          </cell>
          <cell r="R395">
            <v>0</v>
          </cell>
          <cell r="S395">
            <v>0</v>
          </cell>
          <cell r="T395">
            <v>0</v>
          </cell>
          <cell r="U395" t="str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E395">
            <v>0</v>
          </cell>
          <cell r="AJ395">
            <v>0</v>
          </cell>
          <cell r="AM395" t="str">
            <v>0</v>
          </cell>
          <cell r="AN395" t="str">
            <v>0</v>
          </cell>
          <cell r="AO395" t="str">
            <v>0</v>
          </cell>
          <cell r="AP395" t="str">
            <v>0</v>
          </cell>
          <cell r="AQ395" t="str">
            <v>0</v>
          </cell>
          <cell r="AR395" t="str">
            <v>0</v>
          </cell>
          <cell r="AS395" t="str">
            <v>0</v>
          </cell>
          <cell r="AT395" t="str">
            <v>0</v>
          </cell>
          <cell r="AU395" t="str">
            <v>0</v>
          </cell>
          <cell r="AV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>
            <v>0</v>
          </cell>
          <cell r="O396" t="str">
            <v>0</v>
          </cell>
          <cell r="P396">
            <v>0</v>
          </cell>
          <cell r="Q396" t="str">
            <v>0</v>
          </cell>
          <cell r="R396">
            <v>0</v>
          </cell>
          <cell r="S396">
            <v>0</v>
          </cell>
          <cell r="T396">
            <v>0</v>
          </cell>
          <cell r="U396" t="str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E396">
            <v>0</v>
          </cell>
          <cell r="AJ396">
            <v>0</v>
          </cell>
          <cell r="AM396" t="str">
            <v>0</v>
          </cell>
          <cell r="AN396" t="str">
            <v>0</v>
          </cell>
          <cell r="AO396" t="str">
            <v>0</v>
          </cell>
          <cell r="AP396" t="str">
            <v>0</v>
          </cell>
          <cell r="AQ396" t="str">
            <v>0</v>
          </cell>
          <cell r="AR396" t="str">
            <v>0</v>
          </cell>
          <cell r="AS396" t="str">
            <v>0</v>
          </cell>
          <cell r="AT396" t="str">
            <v>0</v>
          </cell>
          <cell r="AU396" t="str">
            <v>0</v>
          </cell>
          <cell r="AV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>
            <v>0</v>
          </cell>
          <cell r="O397" t="str">
            <v>0</v>
          </cell>
          <cell r="P397">
            <v>0</v>
          </cell>
          <cell r="Q397" t="str">
            <v>0</v>
          </cell>
          <cell r="R397">
            <v>0</v>
          </cell>
          <cell r="S397">
            <v>0</v>
          </cell>
          <cell r="T397">
            <v>0</v>
          </cell>
          <cell r="U397" t="str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E397">
            <v>0</v>
          </cell>
          <cell r="AJ397">
            <v>0</v>
          </cell>
          <cell r="AM397" t="str">
            <v>0</v>
          </cell>
          <cell r="AN397" t="str">
            <v>0</v>
          </cell>
          <cell r="AO397" t="str">
            <v>0</v>
          </cell>
          <cell r="AP397" t="str">
            <v>0</v>
          </cell>
          <cell r="AQ397" t="str">
            <v>0</v>
          </cell>
          <cell r="AR397" t="str">
            <v>0</v>
          </cell>
          <cell r="AS397" t="str">
            <v>0</v>
          </cell>
          <cell r="AT397" t="str">
            <v>0</v>
          </cell>
          <cell r="AU397" t="str">
            <v>0</v>
          </cell>
          <cell r="AV397" t="str">
            <v>0</v>
          </cell>
        </row>
        <row r="398">
          <cell r="F398" t="str">
            <v>4360</v>
          </cell>
          <cell r="G398">
            <v>-30466.359034149144</v>
          </cell>
          <cell r="H398">
            <v>111.4003914</v>
          </cell>
          <cell r="I398">
            <v>0</v>
          </cell>
          <cell r="J398">
            <v>-24854</v>
          </cell>
          <cell r="K398">
            <v>0</v>
          </cell>
          <cell r="L398">
            <v>-902.76</v>
          </cell>
          <cell r="M398" t="str">
            <v>0</v>
          </cell>
          <cell r="N398">
            <v>-73954.100000000006</v>
          </cell>
          <cell r="O398" t="str">
            <v>0</v>
          </cell>
          <cell r="P398">
            <v>0</v>
          </cell>
          <cell r="Q398" t="str">
            <v>0</v>
          </cell>
          <cell r="R398">
            <v>0</v>
          </cell>
          <cell r="S398">
            <v>0</v>
          </cell>
          <cell r="T398">
            <v>-854.83143991904115</v>
          </cell>
          <cell r="U398" t="str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E398">
            <v>-130920.6500826682</v>
          </cell>
          <cell r="AJ398">
            <v>-130920.6500826682</v>
          </cell>
          <cell r="AM398" t="str">
            <v>0</v>
          </cell>
          <cell r="AN398" t="str">
            <v>0</v>
          </cell>
          <cell r="AO398" t="str">
            <v>0</v>
          </cell>
          <cell r="AP398" t="str">
            <v>0</v>
          </cell>
          <cell r="AQ398" t="str">
            <v>0</v>
          </cell>
          <cell r="AR398" t="str">
            <v>0</v>
          </cell>
          <cell r="AS398" t="str">
            <v>0</v>
          </cell>
          <cell r="AT398" t="str">
            <v>0</v>
          </cell>
          <cell r="AU398" t="str">
            <v>0</v>
          </cell>
          <cell r="AV398" t="str">
            <v>0</v>
          </cell>
        </row>
        <row r="399">
          <cell r="F399" t="str">
            <v>4365</v>
          </cell>
          <cell r="G399">
            <v>0</v>
          </cell>
          <cell r="H399">
            <v>-1242.4350310000004</v>
          </cell>
          <cell r="I399">
            <v>0</v>
          </cell>
          <cell r="J399">
            <v>0</v>
          </cell>
          <cell r="K399">
            <v>0</v>
          </cell>
          <cell r="L399">
            <v>-7880.2633738342038</v>
          </cell>
          <cell r="M399" t="str">
            <v>0</v>
          </cell>
          <cell r="N399">
            <v>0</v>
          </cell>
          <cell r="O399" t="str">
            <v>0</v>
          </cell>
          <cell r="P399">
            <v>0</v>
          </cell>
          <cell r="Q399" t="str">
            <v>0</v>
          </cell>
          <cell r="R399">
            <v>0</v>
          </cell>
          <cell r="S399">
            <v>0</v>
          </cell>
          <cell r="T399">
            <v>0</v>
          </cell>
          <cell r="U399" t="str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E399">
            <v>-9122.6984048342038</v>
          </cell>
          <cell r="AJ399">
            <v>-9122.6984048342038</v>
          </cell>
          <cell r="AM399" t="str">
            <v>0</v>
          </cell>
          <cell r="AN399" t="str">
            <v>0</v>
          </cell>
          <cell r="AO399" t="str">
            <v>0</v>
          </cell>
          <cell r="AP399" t="str">
            <v>0</v>
          </cell>
          <cell r="AQ399" t="str">
            <v>0</v>
          </cell>
          <cell r="AR399" t="str">
            <v>0</v>
          </cell>
          <cell r="AS399" t="str">
            <v>0</v>
          </cell>
          <cell r="AT399" t="str">
            <v>0</v>
          </cell>
          <cell r="AU399" t="str">
            <v>0</v>
          </cell>
          <cell r="AV399" t="str">
            <v>0</v>
          </cell>
        </row>
        <row r="401">
          <cell r="AE401">
            <v>0</v>
          </cell>
          <cell r="AJ401">
            <v>0</v>
          </cell>
        </row>
        <row r="402">
          <cell r="F402" t="str">
            <v>6000</v>
          </cell>
          <cell r="G402">
            <v>5269.9035174322489</v>
          </cell>
          <cell r="H402">
            <v>-18895.779231020697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 t="str">
            <v>0</v>
          </cell>
          <cell r="P402">
            <v>630323</v>
          </cell>
          <cell r="Q402" t="str">
            <v>0</v>
          </cell>
          <cell r="R402">
            <v>0</v>
          </cell>
          <cell r="S402">
            <v>0</v>
          </cell>
          <cell r="T402">
            <v>0</v>
          </cell>
          <cell r="U402" t="str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E402">
            <v>616697.12428641156</v>
          </cell>
          <cell r="AJ402">
            <v>616697.12428641156</v>
          </cell>
          <cell r="AM402" t="str">
            <v>0</v>
          </cell>
          <cell r="AN402" t="str">
            <v>0</v>
          </cell>
          <cell r="AO402" t="str">
            <v>0</v>
          </cell>
          <cell r="AP402" t="str">
            <v>0</v>
          </cell>
          <cell r="AQ402" t="str">
            <v>0</v>
          </cell>
          <cell r="AR402" t="str">
            <v>0</v>
          </cell>
          <cell r="AS402" t="str">
            <v>0</v>
          </cell>
          <cell r="AT402" t="str">
            <v>0</v>
          </cell>
          <cell r="AU402" t="str">
            <v>0</v>
          </cell>
          <cell r="AV402" t="str">
            <v>0</v>
          </cell>
        </row>
        <row r="403">
          <cell r="F403" t="str">
            <v>6005</v>
          </cell>
          <cell r="G403">
            <v>115311.40655211252</v>
          </cell>
          <cell r="H403">
            <v>83986.267828091572</v>
          </cell>
          <cell r="I403">
            <v>-19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 t="str">
            <v>0</v>
          </cell>
          <cell r="P403">
            <v>308308</v>
          </cell>
          <cell r="Q403" t="str">
            <v>0</v>
          </cell>
          <cell r="R403">
            <v>0</v>
          </cell>
          <cell r="S403">
            <v>0</v>
          </cell>
          <cell r="T403">
            <v>0</v>
          </cell>
          <cell r="U403" t="str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E403">
            <v>507586.67438020406</v>
          </cell>
          <cell r="AJ403">
            <v>507586.67438020406</v>
          </cell>
          <cell r="AM403" t="str">
            <v>0</v>
          </cell>
          <cell r="AN403" t="str">
            <v>0</v>
          </cell>
          <cell r="AO403" t="str">
            <v>0</v>
          </cell>
          <cell r="AP403" t="str">
            <v>0</v>
          </cell>
          <cell r="AQ403" t="str">
            <v>0</v>
          </cell>
          <cell r="AR403" t="str">
            <v>0</v>
          </cell>
          <cell r="AS403" t="str">
            <v>0</v>
          </cell>
          <cell r="AT403" t="str">
            <v>0</v>
          </cell>
          <cell r="AU403" t="str">
            <v>0</v>
          </cell>
          <cell r="AV403" t="str">
            <v>0</v>
          </cell>
        </row>
        <row r="404">
          <cell r="F404" t="str">
            <v>6010</v>
          </cell>
          <cell r="G404">
            <v>23277.213889845851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 t="str">
            <v>0</v>
          </cell>
          <cell r="P404">
            <v>0</v>
          </cell>
          <cell r="Q404" t="str">
            <v>0</v>
          </cell>
          <cell r="R404">
            <v>0</v>
          </cell>
          <cell r="S404">
            <v>0</v>
          </cell>
          <cell r="T404">
            <v>0</v>
          </cell>
          <cell r="U404" t="str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E404">
            <v>23277.213889845851</v>
          </cell>
          <cell r="AJ404">
            <v>23277.213889845851</v>
          </cell>
          <cell r="AM404" t="str">
            <v>0</v>
          </cell>
          <cell r="AN404" t="str">
            <v>0</v>
          </cell>
          <cell r="AO404" t="str">
            <v>0</v>
          </cell>
          <cell r="AP404" t="str">
            <v>0</v>
          </cell>
          <cell r="AQ404" t="str">
            <v>0</v>
          </cell>
          <cell r="AR404" t="str">
            <v>0</v>
          </cell>
          <cell r="AS404" t="str">
            <v>0</v>
          </cell>
          <cell r="AT404" t="str">
            <v>0</v>
          </cell>
          <cell r="AU404" t="str">
            <v>0</v>
          </cell>
          <cell r="AV404" t="str">
            <v>0</v>
          </cell>
        </row>
        <row r="405">
          <cell r="F405" t="str">
            <v>6015</v>
          </cell>
          <cell r="G405">
            <v>391154.519519953</v>
          </cell>
          <cell r="H405">
            <v>-225.731019141193</v>
          </cell>
          <cell r="I405">
            <v>0</v>
          </cell>
          <cell r="J405">
            <v>137850</v>
          </cell>
          <cell r="K405">
            <v>41091.006000000001</v>
          </cell>
          <cell r="L405">
            <v>0</v>
          </cell>
          <cell r="M405">
            <v>0</v>
          </cell>
          <cell r="N405">
            <v>137850</v>
          </cell>
          <cell r="O405" t="str">
            <v>0</v>
          </cell>
          <cell r="P405">
            <v>0</v>
          </cell>
          <cell r="Q405" t="str">
            <v>0</v>
          </cell>
          <cell r="R405">
            <v>0</v>
          </cell>
          <cell r="S405">
            <v>0</v>
          </cell>
          <cell r="T405">
            <v>0</v>
          </cell>
          <cell r="U405" t="str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E405">
            <v>707719.79450081184</v>
          </cell>
          <cell r="AJ405">
            <v>707719.79450081184</v>
          </cell>
          <cell r="AM405" t="str">
            <v>0</v>
          </cell>
          <cell r="AN405" t="str">
            <v>0</v>
          </cell>
          <cell r="AO405" t="str">
            <v>0</v>
          </cell>
          <cell r="AP405" t="str">
            <v>0</v>
          </cell>
          <cell r="AQ405" t="str">
            <v>0</v>
          </cell>
          <cell r="AR405" t="str">
            <v>0</v>
          </cell>
          <cell r="AS405" t="str">
            <v>0</v>
          </cell>
          <cell r="AT405" t="str">
            <v>0</v>
          </cell>
          <cell r="AU405" t="str">
            <v>0</v>
          </cell>
          <cell r="AV405" t="str">
            <v>0</v>
          </cell>
        </row>
        <row r="406">
          <cell r="F406" t="str">
            <v>6020</v>
          </cell>
          <cell r="G406">
            <v>834884.38289804268</v>
          </cell>
          <cell r="H406">
            <v>-10462.375316620406</v>
          </cell>
          <cell r="I406">
            <v>0</v>
          </cell>
          <cell r="J406">
            <v>495724</v>
          </cell>
          <cell r="K406">
            <v>28198.909</v>
          </cell>
          <cell r="L406">
            <v>587744.46208607557</v>
          </cell>
          <cell r="M406">
            <v>0</v>
          </cell>
          <cell r="N406">
            <v>495724</v>
          </cell>
          <cell r="O406" t="str">
            <v>0</v>
          </cell>
          <cell r="P406">
            <v>0</v>
          </cell>
          <cell r="Q406" t="str">
            <v>0</v>
          </cell>
          <cell r="R406">
            <v>0</v>
          </cell>
          <cell r="S406">
            <v>0</v>
          </cell>
          <cell r="T406">
            <v>0</v>
          </cell>
          <cell r="U406" t="str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E406">
            <v>2431813.3786674975</v>
          </cell>
          <cell r="AJ406">
            <v>2431813.3786674975</v>
          </cell>
          <cell r="AM406" t="str">
            <v>0</v>
          </cell>
          <cell r="AN406" t="str">
            <v>0</v>
          </cell>
          <cell r="AO406" t="str">
            <v>0</v>
          </cell>
          <cell r="AP406" t="str">
            <v>0</v>
          </cell>
          <cell r="AQ406" t="str">
            <v>0</v>
          </cell>
          <cell r="AR406" t="str">
            <v>0</v>
          </cell>
          <cell r="AS406" t="str">
            <v>0</v>
          </cell>
          <cell r="AT406" t="str">
            <v>0</v>
          </cell>
          <cell r="AU406" t="str">
            <v>0</v>
          </cell>
          <cell r="AV406" t="str">
            <v>0</v>
          </cell>
        </row>
        <row r="407">
          <cell r="F407" t="str">
            <v>6022</v>
          </cell>
          <cell r="G407">
            <v>11468.68759291843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 t="str">
            <v>0</v>
          </cell>
          <cell r="P407">
            <v>0</v>
          </cell>
          <cell r="Q407" t="str">
            <v>0</v>
          </cell>
          <cell r="R407">
            <v>0</v>
          </cell>
          <cell r="S407">
            <v>0</v>
          </cell>
          <cell r="T407">
            <v>0</v>
          </cell>
          <cell r="U407" t="str">
            <v>0</v>
          </cell>
          <cell r="V407">
            <v>0</v>
          </cell>
          <cell r="W407">
            <v>17999</v>
          </cell>
          <cell r="X407">
            <v>0</v>
          </cell>
          <cell r="Y407">
            <v>0</v>
          </cell>
          <cell r="Z407">
            <v>0</v>
          </cell>
          <cell r="AE407">
            <v>11468.687592918432</v>
          </cell>
          <cell r="AJ407">
            <v>29467.687592918432</v>
          </cell>
          <cell r="AM407" t="str">
            <v>0</v>
          </cell>
          <cell r="AN407" t="str">
            <v>0</v>
          </cell>
          <cell r="AO407" t="str">
            <v>0</v>
          </cell>
          <cell r="AP407" t="str">
            <v>0</v>
          </cell>
          <cell r="AQ407" t="str">
            <v>0</v>
          </cell>
          <cell r="AR407" t="str">
            <v>0</v>
          </cell>
          <cell r="AS407" t="str">
            <v>0</v>
          </cell>
          <cell r="AT407" t="str">
            <v>0</v>
          </cell>
          <cell r="AU407" t="str">
            <v>0</v>
          </cell>
          <cell r="AV407" t="str">
            <v>0</v>
          </cell>
        </row>
        <row r="408">
          <cell r="F408" t="str">
            <v>6025</v>
          </cell>
          <cell r="G408">
            <v>136648.26559234198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 t="str">
            <v>0</v>
          </cell>
          <cell r="P408">
            <v>0</v>
          </cell>
          <cell r="Q408" t="str">
            <v>0</v>
          </cell>
          <cell r="R408">
            <v>0</v>
          </cell>
          <cell r="S408">
            <v>0</v>
          </cell>
          <cell r="T408">
            <v>0</v>
          </cell>
          <cell r="U408" t="str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E408">
            <v>136648.26559234198</v>
          </cell>
          <cell r="AJ408">
            <v>136648.26559234198</v>
          </cell>
          <cell r="AM408" t="str">
            <v>0</v>
          </cell>
          <cell r="AN408" t="str">
            <v>0</v>
          </cell>
          <cell r="AO408" t="str">
            <v>0</v>
          </cell>
          <cell r="AP408" t="str">
            <v>0</v>
          </cell>
          <cell r="AQ408" t="str">
            <v>0</v>
          </cell>
          <cell r="AR408" t="str">
            <v>0</v>
          </cell>
          <cell r="AS408" t="str">
            <v>0</v>
          </cell>
          <cell r="AT408" t="str">
            <v>0</v>
          </cell>
          <cell r="AU408" t="str">
            <v>0</v>
          </cell>
          <cell r="AV408" t="str">
            <v>0</v>
          </cell>
        </row>
        <row r="409">
          <cell r="F409" t="str">
            <v>6030</v>
          </cell>
          <cell r="G409">
            <v>-1500.8862043139229</v>
          </cell>
          <cell r="H409">
            <v>-48632.12805722178</v>
          </cell>
          <cell r="I409">
            <v>-67496.96626805923</v>
          </cell>
          <cell r="J409">
            <v>84409.5</v>
          </cell>
          <cell r="K409">
            <v>0</v>
          </cell>
          <cell r="L409">
            <v>0</v>
          </cell>
          <cell r="M409">
            <v>0</v>
          </cell>
          <cell r="N409">
            <v>831493.6</v>
          </cell>
          <cell r="O409" t="str">
            <v>0</v>
          </cell>
          <cell r="P409">
            <v>0</v>
          </cell>
          <cell r="Q409" t="str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>0</v>
          </cell>
          <cell r="V409">
            <v>0</v>
          </cell>
          <cell r="W409">
            <v>5617</v>
          </cell>
          <cell r="X409">
            <v>176400</v>
          </cell>
          <cell r="Y409">
            <v>0</v>
          </cell>
          <cell r="Z409">
            <v>0</v>
          </cell>
          <cell r="AE409">
            <v>974673.11947040504</v>
          </cell>
          <cell r="AJ409">
            <v>803890.11947040504</v>
          </cell>
          <cell r="AM409" t="str">
            <v>0</v>
          </cell>
          <cell r="AN409" t="str">
            <v>0</v>
          </cell>
          <cell r="AO409" t="str">
            <v>0</v>
          </cell>
          <cell r="AP409" t="str">
            <v>0</v>
          </cell>
          <cell r="AQ409" t="str">
            <v>0</v>
          </cell>
          <cell r="AR409" t="str">
            <v>0</v>
          </cell>
          <cell r="AS409" t="str">
            <v>0</v>
          </cell>
          <cell r="AT409" t="str">
            <v>0</v>
          </cell>
          <cell r="AU409" t="str">
            <v>0</v>
          </cell>
          <cell r="AV409" t="str">
            <v>0</v>
          </cell>
        </row>
        <row r="410">
          <cell r="F410" t="str">
            <v>Analysis of Profit Before Taxation - By Sector</v>
          </cell>
          <cell r="G410">
            <v>1516513.4933583329</v>
          </cell>
          <cell r="H410">
            <v>5770.2542040874905</v>
          </cell>
          <cell r="I410">
            <v>-67515.96626805923</v>
          </cell>
          <cell r="J410">
            <v>717983.5</v>
          </cell>
          <cell r="K410">
            <v>69289.915000000008</v>
          </cell>
          <cell r="L410">
            <v>587744.46208607557</v>
          </cell>
          <cell r="M410">
            <v>0</v>
          </cell>
          <cell r="N410">
            <v>1465067.6</v>
          </cell>
          <cell r="O410">
            <v>0</v>
          </cell>
          <cell r="P410">
            <v>938631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23616</v>
          </cell>
          <cell r="X410">
            <v>176400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E410">
            <v>5409884.2583804363</v>
          </cell>
          <cell r="AJ410">
            <v>5257100.2583804363</v>
          </cell>
          <cell r="AM410" t="str">
            <v>0</v>
          </cell>
          <cell r="AN410" t="str">
            <v>0</v>
          </cell>
          <cell r="AO410" t="str">
            <v>0</v>
          </cell>
          <cell r="AP410" t="str">
            <v>0</v>
          </cell>
          <cell r="AQ410" t="str">
            <v>0</v>
          </cell>
          <cell r="AR410" t="str">
            <v>0</v>
          </cell>
          <cell r="AS410" t="str">
            <v>0</v>
          </cell>
          <cell r="AT410" t="str">
            <v>0</v>
          </cell>
          <cell r="AU410" t="str">
            <v>0</v>
          </cell>
          <cell r="AV410" t="str">
            <v>0</v>
          </cell>
        </row>
        <row r="413">
          <cell r="F413" t="str">
            <v>FirstRand Bank Limited</v>
          </cell>
          <cell r="G413">
            <v>1469550.0343402987</v>
          </cell>
          <cell r="H413">
            <v>12147.254204087501</v>
          </cell>
          <cell r="I413">
            <v>-67496.96626805923</v>
          </cell>
          <cell r="J413">
            <v>717983.5</v>
          </cell>
          <cell r="K413">
            <v>69297.915000000008</v>
          </cell>
          <cell r="L413">
            <v>263018.25394628383</v>
          </cell>
          <cell r="M413">
            <v>0</v>
          </cell>
          <cell r="N413">
            <v>798711.7</v>
          </cell>
          <cell r="O413">
            <v>0</v>
          </cell>
          <cell r="P413">
            <v>938631</v>
          </cell>
          <cell r="Q413">
            <v>0</v>
          </cell>
          <cell r="R413">
            <v>2500</v>
          </cell>
          <cell r="S413">
            <v>0</v>
          </cell>
          <cell r="T413">
            <v>0</v>
          </cell>
          <cell r="U413">
            <v>0</v>
          </cell>
          <cell r="V413">
            <v>29981</v>
          </cell>
          <cell r="W413">
            <v>23616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E413">
            <v>4234323.6912226109</v>
          </cell>
          <cell r="AJ413">
            <v>4257939.6912226109</v>
          </cell>
          <cell r="AM413" t="str">
            <v>0</v>
          </cell>
          <cell r="AN413" t="str">
            <v>0</v>
          </cell>
          <cell r="AO413" t="str">
            <v>0</v>
          </cell>
          <cell r="AP413" t="str">
            <v>0</v>
          </cell>
          <cell r="AQ413" t="str">
            <v>0</v>
          </cell>
          <cell r="AR413" t="str">
            <v>0</v>
          </cell>
          <cell r="AS413" t="str">
            <v>0</v>
          </cell>
          <cell r="AT413" t="str">
            <v>0</v>
          </cell>
          <cell r="AU413" t="str">
            <v>0</v>
          </cell>
          <cell r="AV413" t="str">
            <v>0</v>
          </cell>
        </row>
        <row r="414">
          <cell r="F414" t="str">
            <v>6050</v>
          </cell>
          <cell r="G414">
            <v>108302.22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-149485.4</v>
          </cell>
          <cell r="O414" t="str">
            <v>0</v>
          </cell>
          <cell r="P414">
            <v>938631</v>
          </cell>
          <cell r="Q414" t="str">
            <v>0</v>
          </cell>
          <cell r="R414">
            <v>2500</v>
          </cell>
          <cell r="S414">
            <v>0</v>
          </cell>
          <cell r="T414">
            <v>0</v>
          </cell>
          <cell r="U414" t="str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E414">
            <v>899947.82000000007</v>
          </cell>
          <cell r="AJ414">
            <v>899947.82000000007</v>
          </cell>
          <cell r="AM414" t="str">
            <v>0</v>
          </cell>
          <cell r="AN414" t="str">
            <v>0</v>
          </cell>
          <cell r="AO414" t="str">
            <v>0</v>
          </cell>
          <cell r="AP414" t="str">
            <v>0</v>
          </cell>
          <cell r="AQ414" t="str">
            <v>0</v>
          </cell>
          <cell r="AR414" t="str">
            <v>0</v>
          </cell>
          <cell r="AS414" t="str">
            <v>0</v>
          </cell>
          <cell r="AT414" t="str">
            <v>0</v>
          </cell>
          <cell r="AU414" t="str">
            <v>0</v>
          </cell>
          <cell r="AV414" t="str">
            <v>0</v>
          </cell>
        </row>
        <row r="415">
          <cell r="F415" t="str">
            <v>6055</v>
          </cell>
          <cell r="G415">
            <v>1356337.0422654611</v>
          </cell>
          <cell r="H415">
            <v>19096.254204087501</v>
          </cell>
          <cell r="I415">
            <v>-67496.96626805923</v>
          </cell>
          <cell r="J415">
            <v>717983.5</v>
          </cell>
          <cell r="K415">
            <v>0</v>
          </cell>
          <cell r="L415">
            <v>263018.25394628383</v>
          </cell>
          <cell r="M415">
            <v>0</v>
          </cell>
          <cell r="N415">
            <v>592428</v>
          </cell>
          <cell r="O415" t="str">
            <v>0</v>
          </cell>
          <cell r="P415">
            <v>0</v>
          </cell>
          <cell r="Q415" t="str">
            <v>0</v>
          </cell>
          <cell r="R415">
            <v>0</v>
          </cell>
          <cell r="S415">
            <v>0</v>
          </cell>
          <cell r="T415">
            <v>0</v>
          </cell>
          <cell r="U415" t="str">
            <v>0</v>
          </cell>
          <cell r="V415">
            <v>14981</v>
          </cell>
          <cell r="W415">
            <v>-153750</v>
          </cell>
          <cell r="X415">
            <v>0</v>
          </cell>
          <cell r="Y415">
            <v>0</v>
          </cell>
          <cell r="Z415">
            <v>0</v>
          </cell>
          <cell r="AE415">
            <v>2896347.0841477728</v>
          </cell>
          <cell r="AJ415">
            <v>2742597.0841477728</v>
          </cell>
          <cell r="AM415" t="str">
            <v>0</v>
          </cell>
          <cell r="AN415" t="str">
            <v>0</v>
          </cell>
          <cell r="AO415" t="str">
            <v>0</v>
          </cell>
          <cell r="AP415" t="str">
            <v>0</v>
          </cell>
          <cell r="AQ415" t="str">
            <v>0</v>
          </cell>
          <cell r="AR415" t="str">
            <v>0</v>
          </cell>
          <cell r="AS415" t="str">
            <v>0</v>
          </cell>
          <cell r="AT415" t="str">
            <v>0</v>
          </cell>
          <cell r="AU415" t="str">
            <v>0</v>
          </cell>
          <cell r="AV415" t="str">
            <v>0</v>
          </cell>
        </row>
        <row r="416">
          <cell r="F416" t="str">
            <v>6060</v>
          </cell>
          <cell r="G416">
            <v>-1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>
            <v>0</v>
          </cell>
          <cell r="S416">
            <v>0</v>
          </cell>
          <cell r="T416">
            <v>0</v>
          </cell>
          <cell r="U416" t="str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E416">
            <v>-1</v>
          </cell>
          <cell r="AJ416">
            <v>-1</v>
          </cell>
          <cell r="AM416" t="str">
            <v>0</v>
          </cell>
          <cell r="AN416" t="str">
            <v>0</v>
          </cell>
          <cell r="AO416" t="str">
            <v>0</v>
          </cell>
          <cell r="AP416" t="str">
            <v>0</v>
          </cell>
          <cell r="AQ416" t="str">
            <v>0</v>
          </cell>
          <cell r="AR416" t="str">
            <v>0</v>
          </cell>
          <cell r="AS416" t="str">
            <v>0</v>
          </cell>
          <cell r="AT416" t="str">
            <v>0</v>
          </cell>
          <cell r="AU416" t="str">
            <v>0</v>
          </cell>
          <cell r="AV416" t="str">
            <v>0</v>
          </cell>
        </row>
        <row r="417">
          <cell r="F417" t="str">
            <v>6065</v>
          </cell>
          <cell r="G417">
            <v>3100.7327723948983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>
            <v>0</v>
          </cell>
          <cell r="S417">
            <v>0</v>
          </cell>
          <cell r="T417">
            <v>0</v>
          </cell>
          <cell r="U417" t="str">
            <v>0</v>
          </cell>
          <cell r="V417">
            <v>0</v>
          </cell>
          <cell r="W417">
            <v>174946</v>
          </cell>
          <cell r="X417">
            <v>0</v>
          </cell>
          <cell r="Y417">
            <v>0</v>
          </cell>
          <cell r="Z417">
            <v>0</v>
          </cell>
          <cell r="AE417">
            <v>3100.7327723948983</v>
          </cell>
          <cell r="AJ417">
            <v>178046.7327723949</v>
          </cell>
          <cell r="AM417" t="str">
            <v>0</v>
          </cell>
          <cell r="AN417" t="str">
            <v>0</v>
          </cell>
          <cell r="AO417" t="str">
            <v>0</v>
          </cell>
          <cell r="AP417" t="str">
            <v>0</v>
          </cell>
          <cell r="AQ417" t="str">
            <v>0</v>
          </cell>
          <cell r="AR417" t="str">
            <v>0</v>
          </cell>
          <cell r="AS417" t="str">
            <v>0</v>
          </cell>
          <cell r="AT417" t="str">
            <v>0</v>
          </cell>
          <cell r="AU417" t="str">
            <v>0</v>
          </cell>
          <cell r="AV417" t="str">
            <v>0</v>
          </cell>
        </row>
        <row r="418">
          <cell r="F418" t="str">
            <v>6070</v>
          </cell>
          <cell r="G418">
            <v>1811.0393024427706</v>
          </cell>
          <cell r="H418">
            <v>-14037</v>
          </cell>
          <cell r="I418">
            <v>0</v>
          </cell>
          <cell r="J418">
            <v>0</v>
          </cell>
          <cell r="K418">
            <v>69297.915000000008</v>
          </cell>
          <cell r="L418">
            <v>0</v>
          </cell>
          <cell r="M418">
            <v>0</v>
          </cell>
          <cell r="N418">
            <v>151823.29999999999</v>
          </cell>
          <cell r="O418" t="str">
            <v>0</v>
          </cell>
          <cell r="P418">
            <v>0</v>
          </cell>
          <cell r="Q418" t="str">
            <v>0</v>
          </cell>
          <cell r="R418">
            <v>0</v>
          </cell>
          <cell r="S418">
            <v>0</v>
          </cell>
          <cell r="T418">
            <v>0</v>
          </cell>
          <cell r="U418" t="str">
            <v>0</v>
          </cell>
          <cell r="V418">
            <v>15000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E418">
            <v>223895.25430244277</v>
          </cell>
          <cell r="AJ418">
            <v>223895.25430244277</v>
          </cell>
          <cell r="AM418" t="str">
            <v>0</v>
          </cell>
          <cell r="AN418" t="str">
            <v>0</v>
          </cell>
          <cell r="AO418" t="str">
            <v>0</v>
          </cell>
          <cell r="AP418" t="str">
            <v>0</v>
          </cell>
          <cell r="AQ418" t="str">
            <v>0</v>
          </cell>
          <cell r="AR418" t="str">
            <v>0</v>
          </cell>
          <cell r="AS418" t="str">
            <v>0</v>
          </cell>
          <cell r="AT418" t="str">
            <v>0</v>
          </cell>
          <cell r="AU418" t="str">
            <v>0</v>
          </cell>
          <cell r="AV418" t="str">
            <v>0</v>
          </cell>
        </row>
        <row r="419">
          <cell r="F419" t="str">
            <v>6075</v>
          </cell>
          <cell r="G419">
            <v>0</v>
          </cell>
          <cell r="H419">
            <v>7088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203945.8</v>
          </cell>
          <cell r="O419" t="str">
            <v>0</v>
          </cell>
          <cell r="P419">
            <v>0</v>
          </cell>
          <cell r="Q419" t="str">
            <v>0</v>
          </cell>
          <cell r="R419">
            <v>0</v>
          </cell>
          <cell r="S419">
            <v>0</v>
          </cell>
          <cell r="T419">
            <v>0</v>
          </cell>
          <cell r="U419" t="str">
            <v>0</v>
          </cell>
          <cell r="V419">
            <v>0</v>
          </cell>
          <cell r="W419">
            <v>2420</v>
          </cell>
          <cell r="X419">
            <v>0</v>
          </cell>
          <cell r="Y419">
            <v>0</v>
          </cell>
          <cell r="Z419">
            <v>0</v>
          </cell>
          <cell r="AE419">
            <v>211033.8</v>
          </cell>
          <cell r="AJ419">
            <v>213453.8</v>
          </cell>
          <cell r="AM419" t="str">
            <v>0</v>
          </cell>
          <cell r="AN419" t="str">
            <v>0</v>
          </cell>
          <cell r="AO419" t="str">
            <v>0</v>
          </cell>
          <cell r="AP419" t="str">
            <v>0</v>
          </cell>
          <cell r="AQ419" t="str">
            <v>0</v>
          </cell>
          <cell r="AR419" t="str">
            <v>0</v>
          </cell>
          <cell r="AS419" t="str">
            <v>0</v>
          </cell>
          <cell r="AT419" t="str">
            <v>0</v>
          </cell>
          <cell r="AU419" t="str">
            <v>0</v>
          </cell>
          <cell r="AV419" t="str">
            <v>0</v>
          </cell>
        </row>
        <row r="420">
          <cell r="F420" t="str">
            <v>6085</v>
          </cell>
          <cell r="G420">
            <v>0</v>
          </cell>
          <cell r="H420">
            <v>221</v>
          </cell>
          <cell r="I420">
            <v>0</v>
          </cell>
          <cell r="J420">
            <v>0</v>
          </cell>
          <cell r="K420">
            <v>0</v>
          </cell>
          <cell r="L420">
            <v>324726.20813979174</v>
          </cell>
          <cell r="M420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>
            <v>0</v>
          </cell>
          <cell r="S420">
            <v>0</v>
          </cell>
          <cell r="T420">
            <v>0</v>
          </cell>
          <cell r="U420" t="str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E420">
            <v>324947.20813979174</v>
          </cell>
          <cell r="AJ420">
            <v>324947.20813979174</v>
          </cell>
          <cell r="AM420" t="str">
            <v>0</v>
          </cell>
          <cell r="AN420" t="str">
            <v>0</v>
          </cell>
          <cell r="AO420" t="str">
            <v>0</v>
          </cell>
          <cell r="AP420" t="str">
            <v>0</v>
          </cell>
          <cell r="AQ420" t="str">
            <v>0</v>
          </cell>
          <cell r="AR420" t="str">
            <v>0</v>
          </cell>
          <cell r="AS420" t="str">
            <v>0</v>
          </cell>
          <cell r="AT420" t="str">
            <v>0</v>
          </cell>
          <cell r="AU420" t="str">
            <v>0</v>
          </cell>
          <cell r="AV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165750.39999999999</v>
          </cell>
          <cell r="O421" t="str">
            <v>0</v>
          </cell>
          <cell r="P421">
            <v>0</v>
          </cell>
          <cell r="Q421" t="str">
            <v>0</v>
          </cell>
          <cell r="R421">
            <v>0</v>
          </cell>
          <cell r="S421">
            <v>0</v>
          </cell>
          <cell r="T421">
            <v>0</v>
          </cell>
          <cell r="U421" t="str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E421">
            <v>165750.39999999999</v>
          </cell>
          <cell r="AJ421">
            <v>165750.39999999999</v>
          </cell>
          <cell r="AM421" t="str">
            <v>0</v>
          </cell>
          <cell r="AN421" t="str">
            <v>0</v>
          </cell>
          <cell r="AO421" t="str">
            <v>0</v>
          </cell>
          <cell r="AP421" t="str">
            <v>0</v>
          </cell>
          <cell r="AQ421" t="str">
            <v>0</v>
          </cell>
          <cell r="AR421" t="str">
            <v>0</v>
          </cell>
          <cell r="AS421" t="str">
            <v>0</v>
          </cell>
          <cell r="AT421" t="str">
            <v>0</v>
          </cell>
          <cell r="AU421" t="str">
            <v>0</v>
          </cell>
          <cell r="AV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>
            <v>0</v>
          </cell>
          <cell r="S422">
            <v>0</v>
          </cell>
          <cell r="T422">
            <v>0</v>
          </cell>
          <cell r="U422" t="str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E422">
            <v>0</v>
          </cell>
          <cell r="AJ422">
            <v>0</v>
          </cell>
          <cell r="AM422" t="str">
            <v>0</v>
          </cell>
          <cell r="AN422" t="str">
            <v>0</v>
          </cell>
          <cell r="AO422" t="str">
            <v>0</v>
          </cell>
          <cell r="AP422" t="str">
            <v>0</v>
          </cell>
          <cell r="AQ422" t="str">
            <v>0</v>
          </cell>
          <cell r="AR422" t="str">
            <v>0</v>
          </cell>
          <cell r="AS422" t="str">
            <v>0</v>
          </cell>
          <cell r="AT422" t="str">
            <v>0</v>
          </cell>
          <cell r="AU422" t="str">
            <v>0</v>
          </cell>
          <cell r="AV422" t="str">
            <v>0</v>
          </cell>
        </row>
        <row r="423">
          <cell r="F423" t="str">
            <v>6100</v>
          </cell>
          <cell r="G423">
            <v>46963.462123874706</v>
          </cell>
          <cell r="H423">
            <v>96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 t="str">
            <v>0</v>
          </cell>
          <cell r="P423">
            <v>0</v>
          </cell>
          <cell r="Q423" t="str">
            <v>0</v>
          </cell>
          <cell r="R423">
            <v>0</v>
          </cell>
          <cell r="S423">
            <v>0</v>
          </cell>
          <cell r="T423">
            <v>0</v>
          </cell>
          <cell r="U423" t="str">
            <v>0</v>
          </cell>
          <cell r="V423">
            <v>0</v>
          </cell>
          <cell r="W423">
            <v>0</v>
          </cell>
          <cell r="X423">
            <v>176400</v>
          </cell>
          <cell r="Y423">
            <v>0</v>
          </cell>
          <cell r="Z423">
            <v>0</v>
          </cell>
          <cell r="AE423">
            <v>223459.46212387469</v>
          </cell>
          <cell r="AJ423">
            <v>47059.462123874691</v>
          </cell>
          <cell r="AM423" t="str">
            <v>0</v>
          </cell>
          <cell r="AN423" t="str">
            <v>0</v>
          </cell>
          <cell r="AO423" t="str">
            <v>0</v>
          </cell>
          <cell r="AP423" t="str">
            <v>0</v>
          </cell>
          <cell r="AQ423" t="str">
            <v>0</v>
          </cell>
          <cell r="AR423" t="str">
            <v>0</v>
          </cell>
          <cell r="AS423" t="str">
            <v>0</v>
          </cell>
          <cell r="AT423" t="str">
            <v>0</v>
          </cell>
          <cell r="AU423" t="str">
            <v>0</v>
          </cell>
          <cell r="AV423" t="str">
            <v>0</v>
          </cell>
        </row>
        <row r="424">
          <cell r="F424" t="str">
            <v>Analysis of Profit Before Taxation - By Entity</v>
          </cell>
          <cell r="G424">
            <v>1516513.4964641735</v>
          </cell>
          <cell r="H424">
            <v>12464.254204087501</v>
          </cell>
          <cell r="I424">
            <v>-67496.96626805923</v>
          </cell>
          <cell r="J424">
            <v>717983.5</v>
          </cell>
          <cell r="K424">
            <v>69297.915000000008</v>
          </cell>
          <cell r="L424">
            <v>587744.46208607557</v>
          </cell>
          <cell r="M424">
            <v>0</v>
          </cell>
          <cell r="N424">
            <v>964462.1</v>
          </cell>
          <cell r="O424">
            <v>0</v>
          </cell>
          <cell r="P424">
            <v>938631</v>
          </cell>
          <cell r="Q424">
            <v>0</v>
          </cell>
          <cell r="R424">
            <v>2500</v>
          </cell>
          <cell r="S424">
            <v>0</v>
          </cell>
          <cell r="T424">
            <v>0</v>
          </cell>
          <cell r="U424">
            <v>0</v>
          </cell>
          <cell r="V424">
            <v>29981</v>
          </cell>
          <cell r="W424">
            <v>23616</v>
          </cell>
          <cell r="X424">
            <v>176400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E424">
            <v>4948480.761486277</v>
          </cell>
          <cell r="AJ424">
            <v>4795696.761486277</v>
          </cell>
          <cell r="AM424" t="str">
            <v>0</v>
          </cell>
          <cell r="AN424" t="str">
            <v>0</v>
          </cell>
          <cell r="AO424" t="str">
            <v>0</v>
          </cell>
          <cell r="AP424" t="str">
            <v>0</v>
          </cell>
          <cell r="AQ424" t="str">
            <v>0</v>
          </cell>
          <cell r="AR424" t="str">
            <v>0</v>
          </cell>
          <cell r="AS424" t="str">
            <v>0</v>
          </cell>
          <cell r="AT424" t="str">
            <v>0</v>
          </cell>
          <cell r="AU424" t="str">
            <v>0</v>
          </cell>
          <cell r="AV424" t="str">
            <v>0</v>
          </cell>
        </row>
        <row r="427">
          <cell r="G427">
            <v>85528.011334562441</v>
          </cell>
          <cell r="H427">
            <v>-1853.0206441771661</v>
          </cell>
          <cell r="I427">
            <v>19.310346580779878</v>
          </cell>
          <cell r="J427">
            <v>-0.10133333341218531</v>
          </cell>
          <cell r="K427">
            <v>11384.856</v>
          </cell>
          <cell r="L427">
            <v>-12175.001516713877</v>
          </cell>
          <cell r="M427">
            <v>636228.75623494305</v>
          </cell>
          <cell r="N427">
            <v>-633573.95000000019</v>
          </cell>
          <cell r="O427">
            <v>0</v>
          </cell>
          <cell r="P427">
            <v>0</v>
          </cell>
          <cell r="Q427">
            <v>0</v>
          </cell>
          <cell r="R427">
            <v>30000.476999999984</v>
          </cell>
          <cell r="S427">
            <v>0</v>
          </cell>
          <cell r="T427">
            <v>76998.511230784585</v>
          </cell>
          <cell r="U427">
            <v>0</v>
          </cell>
          <cell r="V427">
            <v>27641</v>
          </cell>
          <cell r="W427">
            <v>0</v>
          </cell>
          <cell r="X427">
            <v>0</v>
          </cell>
          <cell r="Y427">
            <v>339786</v>
          </cell>
          <cell r="Z427">
            <v>3.1999999991967343E-2</v>
          </cell>
          <cell r="AA427">
            <v>0</v>
          </cell>
          <cell r="AB427">
            <v>0</v>
          </cell>
          <cell r="AC427">
            <v>0</v>
          </cell>
          <cell r="AE427">
            <v>559984.8806526484</v>
          </cell>
          <cell r="AJ427">
            <v>220198.8806526484</v>
          </cell>
        </row>
        <row r="428">
          <cell r="G428">
            <v>85528.008228721796</v>
          </cell>
          <cell r="H428">
            <v>-8547.020644177177</v>
          </cell>
          <cell r="I428">
            <v>0.31034658077987842</v>
          </cell>
          <cell r="J428">
            <v>-0.10133333341218531</v>
          </cell>
          <cell r="K428">
            <v>11376.856</v>
          </cell>
          <cell r="L428">
            <v>-12175.001516713877</v>
          </cell>
          <cell r="M428">
            <v>636228.75623494305</v>
          </cell>
          <cell r="N428">
            <v>-132968.45000000007</v>
          </cell>
          <cell r="O428">
            <v>0</v>
          </cell>
          <cell r="P428">
            <v>0</v>
          </cell>
          <cell r="Q428">
            <v>0</v>
          </cell>
          <cell r="R428">
            <v>27500.476999999984</v>
          </cell>
          <cell r="S428">
            <v>0</v>
          </cell>
          <cell r="T428">
            <v>76998.511230784585</v>
          </cell>
          <cell r="U428">
            <v>0</v>
          </cell>
          <cell r="V428">
            <v>-2340</v>
          </cell>
          <cell r="W428">
            <v>0</v>
          </cell>
          <cell r="X428">
            <v>0</v>
          </cell>
          <cell r="Y428">
            <v>339786</v>
          </cell>
          <cell r="Z428">
            <v>3.1999999991967343E-2</v>
          </cell>
          <cell r="AA428">
            <v>0</v>
          </cell>
          <cell r="AB428">
            <v>0</v>
          </cell>
          <cell r="AC428">
            <v>0</v>
          </cell>
          <cell r="AE428">
            <v>1021388.3775468078</v>
          </cell>
          <cell r="AJ428">
            <v>681602.37754680775</v>
          </cell>
        </row>
        <row r="429">
          <cell r="G429">
            <v>-3.1058406457304955E-3</v>
          </cell>
          <cell r="H429">
            <v>-6694.0000000000109</v>
          </cell>
          <cell r="I429">
            <v>-19</v>
          </cell>
          <cell r="J429">
            <v>0</v>
          </cell>
          <cell r="K429">
            <v>-8</v>
          </cell>
          <cell r="L429">
            <v>0</v>
          </cell>
          <cell r="M429">
            <v>0</v>
          </cell>
          <cell r="N429">
            <v>500605.50000000012</v>
          </cell>
          <cell r="O429">
            <v>0</v>
          </cell>
          <cell r="P429">
            <v>0</v>
          </cell>
          <cell r="Q429">
            <v>0</v>
          </cell>
          <cell r="R429">
            <v>-2500</v>
          </cell>
          <cell r="S429">
            <v>0</v>
          </cell>
          <cell r="T429">
            <v>0</v>
          </cell>
          <cell r="U429">
            <v>0</v>
          </cell>
          <cell r="V429">
            <v>-29981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E429">
            <v>461403.49689415935</v>
          </cell>
          <cell r="AJ429">
            <v>461403.49689415935</v>
          </cell>
        </row>
        <row r="430">
          <cell r="G430">
            <v>-5.1217503845691681E-2</v>
          </cell>
          <cell r="H430">
            <v>-6.3331490437121829E-3</v>
          </cell>
          <cell r="I430">
            <v>0.35709457527809718</v>
          </cell>
          <cell r="J430">
            <v>-4.6566128730773926E-9</v>
          </cell>
          <cell r="K430">
            <v>0</v>
          </cell>
          <cell r="L430">
            <v>-0.13945205509662628</v>
          </cell>
          <cell r="M430">
            <v>0</v>
          </cell>
          <cell r="N430">
            <v>-0.19999999925494194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-8.3333333022892475E-2</v>
          </cell>
          <cell r="X430">
            <v>0</v>
          </cell>
          <cell r="Y430">
            <v>0</v>
          </cell>
          <cell r="Z430">
            <v>-0.3659999999217689</v>
          </cell>
          <cell r="AA430">
            <v>0</v>
          </cell>
          <cell r="AB430">
            <v>0</v>
          </cell>
          <cell r="AC430">
            <v>0</v>
          </cell>
          <cell r="AE430">
            <v>-0.40590816736221313</v>
          </cell>
          <cell r="AJ430">
            <v>-0.48924148082733154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-372.6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-9917.1832480838639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15673.9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E431">
            <v>5384.1167519161245</v>
          </cell>
          <cell r="AJ431">
            <v>-10289.78324808387</v>
          </cell>
        </row>
        <row r="435">
          <cell r="F435" t="str">
            <v>Total types</v>
          </cell>
          <cell r="G435">
            <v>3545</v>
          </cell>
          <cell r="H435">
            <v>15185</v>
          </cell>
          <cell r="I435">
            <v>286</v>
          </cell>
          <cell r="J435">
            <v>0</v>
          </cell>
          <cell r="K435">
            <v>370</v>
          </cell>
          <cell r="L435">
            <v>2006</v>
          </cell>
          <cell r="M435">
            <v>0</v>
          </cell>
          <cell r="N435">
            <v>0</v>
          </cell>
          <cell r="O435">
            <v>0</v>
          </cell>
          <cell r="P435">
            <v>710</v>
          </cell>
          <cell r="Q435">
            <v>0</v>
          </cell>
          <cell r="R435">
            <v>61</v>
          </cell>
          <cell r="S435">
            <v>0</v>
          </cell>
          <cell r="T435">
            <v>0</v>
          </cell>
          <cell r="U435">
            <v>0</v>
          </cell>
          <cell r="V435">
            <v>390</v>
          </cell>
          <cell r="W435">
            <v>432</v>
          </cell>
          <cell r="X435">
            <v>691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E435">
            <v>23244</v>
          </cell>
          <cell r="AJ435">
            <v>22985</v>
          </cell>
          <cell r="AM435" t="str">
            <v>0</v>
          </cell>
          <cell r="AN435" t="str">
            <v>0</v>
          </cell>
          <cell r="AO435" t="str">
            <v>0</v>
          </cell>
          <cell r="AP435" t="str">
            <v>0</v>
          </cell>
          <cell r="AQ435" t="str">
            <v>0</v>
          </cell>
          <cell r="AR435" t="str">
            <v>0</v>
          </cell>
          <cell r="AS435" t="str">
            <v>0</v>
          </cell>
          <cell r="AT435" t="str">
            <v>0</v>
          </cell>
          <cell r="AU435" t="str">
            <v>0</v>
          </cell>
          <cell r="AV435" t="str">
            <v>0</v>
          </cell>
        </row>
        <row r="436">
          <cell r="F436" t="str">
            <v>Permanent Staff</v>
          </cell>
          <cell r="G436">
            <v>3246</v>
          </cell>
          <cell r="H436">
            <v>13798</v>
          </cell>
          <cell r="I436">
            <v>286</v>
          </cell>
          <cell r="J436">
            <v>0</v>
          </cell>
          <cell r="K436">
            <v>358</v>
          </cell>
          <cell r="L436">
            <v>1948</v>
          </cell>
          <cell r="M436">
            <v>0</v>
          </cell>
          <cell r="N436">
            <v>0</v>
          </cell>
          <cell r="O436">
            <v>0</v>
          </cell>
          <cell r="P436">
            <v>705</v>
          </cell>
          <cell r="Q436">
            <v>0</v>
          </cell>
          <cell r="R436">
            <v>60</v>
          </cell>
          <cell r="S436">
            <v>0</v>
          </cell>
          <cell r="T436">
            <v>0</v>
          </cell>
          <cell r="U436">
            <v>0</v>
          </cell>
          <cell r="V436">
            <v>375</v>
          </cell>
          <cell r="W436">
            <v>432</v>
          </cell>
          <cell r="X436">
            <v>679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E436">
            <v>21455</v>
          </cell>
          <cell r="AJ436">
            <v>21208</v>
          </cell>
          <cell r="AM436" t="str">
            <v>0</v>
          </cell>
          <cell r="AN436" t="str">
            <v>0</v>
          </cell>
          <cell r="AO436" t="str">
            <v>0</v>
          </cell>
          <cell r="AP436" t="str">
            <v>0</v>
          </cell>
          <cell r="AQ436" t="str">
            <v>0</v>
          </cell>
          <cell r="AR436" t="str">
            <v>0</v>
          </cell>
          <cell r="AS436" t="str">
            <v>0</v>
          </cell>
          <cell r="AT436" t="str">
            <v>0</v>
          </cell>
          <cell r="AU436" t="str">
            <v>0</v>
          </cell>
          <cell r="AV436" t="str">
            <v>0</v>
          </cell>
        </row>
        <row r="437">
          <cell r="F437" t="str">
            <v>6300</v>
          </cell>
          <cell r="G437">
            <v>3220</v>
          </cell>
          <cell r="H437">
            <v>13788</v>
          </cell>
          <cell r="I437">
            <v>280</v>
          </cell>
          <cell r="J437">
            <v>0</v>
          </cell>
          <cell r="K437">
            <v>358</v>
          </cell>
          <cell r="L437">
            <v>1948</v>
          </cell>
          <cell r="M437">
            <v>0</v>
          </cell>
          <cell r="N437">
            <v>0</v>
          </cell>
          <cell r="O437" t="str">
            <v>0</v>
          </cell>
          <cell r="P437">
            <v>682</v>
          </cell>
          <cell r="Q437" t="str">
            <v>0</v>
          </cell>
          <cell r="R437">
            <v>60</v>
          </cell>
          <cell r="S437">
            <v>0</v>
          </cell>
          <cell r="T437" t="str">
            <v>0</v>
          </cell>
          <cell r="U437" t="str">
            <v>0</v>
          </cell>
          <cell r="V437">
            <v>373</v>
          </cell>
          <cell r="W437">
            <v>432</v>
          </cell>
          <cell r="X437">
            <v>679</v>
          </cell>
          <cell r="Y437">
            <v>0</v>
          </cell>
          <cell r="Z437">
            <v>0</v>
          </cell>
          <cell r="AE437">
            <v>21388</v>
          </cell>
          <cell r="AJ437">
            <v>21141</v>
          </cell>
          <cell r="AM437" t="str">
            <v>0</v>
          </cell>
          <cell r="AN437" t="str">
            <v>0</v>
          </cell>
          <cell r="AO437" t="str">
            <v>0</v>
          </cell>
          <cell r="AP437" t="str">
            <v>0</v>
          </cell>
          <cell r="AQ437" t="str">
            <v>0</v>
          </cell>
          <cell r="AR437" t="str">
            <v>0</v>
          </cell>
          <cell r="AS437" t="str">
            <v>0</v>
          </cell>
          <cell r="AT437" t="str">
            <v>0</v>
          </cell>
          <cell r="AU437" t="str">
            <v>0</v>
          </cell>
          <cell r="AV437" t="str">
            <v>0</v>
          </cell>
        </row>
        <row r="438">
          <cell r="F438" t="str">
            <v>6305</v>
          </cell>
          <cell r="G438">
            <v>26</v>
          </cell>
          <cell r="H438">
            <v>10</v>
          </cell>
          <cell r="I438">
            <v>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 t="str">
            <v>0</v>
          </cell>
          <cell r="P438">
            <v>23</v>
          </cell>
          <cell r="Q438" t="str">
            <v>0</v>
          </cell>
          <cell r="R438">
            <v>0</v>
          </cell>
          <cell r="S438">
            <v>0</v>
          </cell>
          <cell r="T438" t="str">
            <v>0</v>
          </cell>
          <cell r="U438" t="str">
            <v>0</v>
          </cell>
          <cell r="V438">
            <v>2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E438">
            <v>67</v>
          </cell>
          <cell r="AJ438">
            <v>67</v>
          </cell>
          <cell r="AM438" t="str">
            <v>0</v>
          </cell>
          <cell r="AN438" t="str">
            <v>0</v>
          </cell>
          <cell r="AO438" t="str">
            <v>0</v>
          </cell>
          <cell r="AP438" t="str">
            <v>0</v>
          </cell>
          <cell r="AQ438" t="str">
            <v>0</v>
          </cell>
          <cell r="AR438" t="str">
            <v>0</v>
          </cell>
          <cell r="AS438" t="str">
            <v>0</v>
          </cell>
          <cell r="AT438" t="str">
            <v>0</v>
          </cell>
          <cell r="AU438" t="str">
            <v>0</v>
          </cell>
          <cell r="AV438" t="str">
            <v>0</v>
          </cell>
        </row>
        <row r="439">
          <cell r="F439" t="str">
            <v>Contract Staff</v>
          </cell>
          <cell r="G439">
            <v>103</v>
          </cell>
          <cell r="H439">
            <v>805</v>
          </cell>
          <cell r="I439">
            <v>0</v>
          </cell>
          <cell r="J439">
            <v>0</v>
          </cell>
          <cell r="K439">
            <v>12</v>
          </cell>
          <cell r="L439">
            <v>3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1</v>
          </cell>
          <cell r="S439">
            <v>0</v>
          </cell>
          <cell r="T439">
            <v>0</v>
          </cell>
          <cell r="U439">
            <v>0</v>
          </cell>
          <cell r="V439">
            <v>12</v>
          </cell>
          <cell r="W439">
            <v>0</v>
          </cell>
          <cell r="X439">
            <v>12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E439">
            <v>948</v>
          </cell>
          <cell r="AJ439">
            <v>936</v>
          </cell>
          <cell r="AM439" t="str">
            <v>0</v>
          </cell>
          <cell r="AN439" t="str">
            <v>0</v>
          </cell>
          <cell r="AO439" t="str">
            <v>0</v>
          </cell>
          <cell r="AP439" t="str">
            <v>0</v>
          </cell>
          <cell r="AQ439" t="str">
            <v>0</v>
          </cell>
          <cell r="AR439" t="str">
            <v>0</v>
          </cell>
          <cell r="AS439" t="str">
            <v>0</v>
          </cell>
          <cell r="AT439" t="str">
            <v>0</v>
          </cell>
          <cell r="AU439" t="str">
            <v>0</v>
          </cell>
          <cell r="AV439" t="str">
            <v>0</v>
          </cell>
        </row>
        <row r="440">
          <cell r="F440" t="str">
            <v>6310</v>
          </cell>
          <cell r="G440">
            <v>101</v>
          </cell>
          <cell r="H440">
            <v>49</v>
          </cell>
          <cell r="I440">
            <v>0</v>
          </cell>
          <cell r="J440">
            <v>0</v>
          </cell>
          <cell r="K440">
            <v>12</v>
          </cell>
          <cell r="L440">
            <v>0</v>
          </cell>
          <cell r="M440">
            <v>0</v>
          </cell>
          <cell r="N440">
            <v>0</v>
          </cell>
          <cell r="O440" t="str">
            <v>0</v>
          </cell>
          <cell r="P440">
            <v>0</v>
          </cell>
          <cell r="Q440" t="str">
            <v>0</v>
          </cell>
          <cell r="R440">
            <v>1</v>
          </cell>
          <cell r="S440">
            <v>0</v>
          </cell>
          <cell r="T440" t="str">
            <v>0</v>
          </cell>
          <cell r="U440" t="str">
            <v>0</v>
          </cell>
          <cell r="V440">
            <v>12</v>
          </cell>
          <cell r="W440">
            <v>0</v>
          </cell>
          <cell r="X440">
            <v>12</v>
          </cell>
          <cell r="Y440">
            <v>0</v>
          </cell>
          <cell r="Z440">
            <v>0</v>
          </cell>
          <cell r="AE440">
            <v>187</v>
          </cell>
          <cell r="AJ440">
            <v>175</v>
          </cell>
          <cell r="AM440" t="str">
            <v>0</v>
          </cell>
          <cell r="AN440" t="str">
            <v>0</v>
          </cell>
          <cell r="AO440" t="str">
            <v>0</v>
          </cell>
          <cell r="AP440" t="str">
            <v>0</v>
          </cell>
          <cell r="AQ440" t="str">
            <v>0</v>
          </cell>
          <cell r="AR440" t="str">
            <v>0</v>
          </cell>
          <cell r="AS440" t="str">
            <v>0</v>
          </cell>
          <cell r="AT440" t="str">
            <v>0</v>
          </cell>
          <cell r="AU440" t="str">
            <v>0</v>
          </cell>
          <cell r="AV440" t="str">
            <v>0</v>
          </cell>
        </row>
        <row r="441">
          <cell r="F441" t="str">
            <v>6315</v>
          </cell>
          <cell r="G441">
            <v>2</v>
          </cell>
          <cell r="H441">
            <v>188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>
            <v>0</v>
          </cell>
          <cell r="S441">
            <v>0</v>
          </cell>
          <cell r="T441" t="str">
            <v>0</v>
          </cell>
          <cell r="U441" t="str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E441">
            <v>190</v>
          </cell>
          <cell r="AJ441">
            <v>190</v>
          </cell>
          <cell r="AM441" t="str">
            <v>0</v>
          </cell>
          <cell r="AN441" t="str">
            <v>0</v>
          </cell>
          <cell r="AO441" t="str">
            <v>0</v>
          </cell>
          <cell r="AP441" t="str">
            <v>0</v>
          </cell>
          <cell r="AQ441" t="str">
            <v>0</v>
          </cell>
          <cell r="AR441" t="str">
            <v>0</v>
          </cell>
          <cell r="AS441" t="str">
            <v>0</v>
          </cell>
          <cell r="AT441" t="str">
            <v>0</v>
          </cell>
          <cell r="AU441" t="str">
            <v>0</v>
          </cell>
          <cell r="AV441" t="str">
            <v>0</v>
          </cell>
        </row>
        <row r="442">
          <cell r="F442" t="str">
            <v>6320</v>
          </cell>
          <cell r="G442">
            <v>0</v>
          </cell>
          <cell r="H442">
            <v>568</v>
          </cell>
          <cell r="I442">
            <v>0</v>
          </cell>
          <cell r="J442">
            <v>0</v>
          </cell>
          <cell r="K442">
            <v>0</v>
          </cell>
          <cell r="L442">
            <v>3</v>
          </cell>
          <cell r="M442">
            <v>0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>
            <v>0</v>
          </cell>
          <cell r="S442">
            <v>0</v>
          </cell>
          <cell r="T442" t="str">
            <v>0</v>
          </cell>
          <cell r="U442" t="str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E442">
            <v>571</v>
          </cell>
          <cell r="AJ442">
            <v>571</v>
          </cell>
          <cell r="AM442" t="str">
            <v>0</v>
          </cell>
          <cell r="AN442" t="str">
            <v>0</v>
          </cell>
          <cell r="AO442" t="str">
            <v>0</v>
          </cell>
          <cell r="AP442" t="str">
            <v>0</v>
          </cell>
          <cell r="AQ442" t="str">
            <v>0</v>
          </cell>
          <cell r="AR442" t="str">
            <v>0</v>
          </cell>
          <cell r="AS442" t="str">
            <v>0</v>
          </cell>
          <cell r="AT442" t="str">
            <v>0</v>
          </cell>
          <cell r="AU442" t="str">
            <v>0</v>
          </cell>
          <cell r="AV442" t="str">
            <v>0</v>
          </cell>
        </row>
        <row r="443">
          <cell r="F443" t="str">
            <v>Agency</v>
          </cell>
          <cell r="G443">
            <v>185</v>
          </cell>
          <cell r="H443">
            <v>582</v>
          </cell>
          <cell r="I443">
            <v>0</v>
          </cell>
          <cell r="J443">
            <v>0</v>
          </cell>
          <cell r="K443">
            <v>0</v>
          </cell>
          <cell r="L443">
            <v>15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3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E443">
            <v>785</v>
          </cell>
          <cell r="AJ443">
            <v>785</v>
          </cell>
          <cell r="AM443" t="str">
            <v>0</v>
          </cell>
          <cell r="AN443" t="str">
            <v>0</v>
          </cell>
          <cell r="AO443" t="str">
            <v>0</v>
          </cell>
          <cell r="AP443" t="str">
            <v>0</v>
          </cell>
          <cell r="AQ443" t="str">
            <v>0</v>
          </cell>
          <cell r="AR443" t="str">
            <v>0</v>
          </cell>
          <cell r="AS443" t="str">
            <v>0</v>
          </cell>
          <cell r="AT443" t="str">
            <v>0</v>
          </cell>
          <cell r="AU443" t="str">
            <v>0</v>
          </cell>
          <cell r="AV443" t="str">
            <v>0</v>
          </cell>
        </row>
        <row r="444">
          <cell r="F444" t="str">
            <v>6322</v>
          </cell>
          <cell r="G444">
            <v>185</v>
          </cell>
          <cell r="H444">
            <v>204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>
            <v>0</v>
          </cell>
          <cell r="S444">
            <v>0</v>
          </cell>
          <cell r="T444" t="str">
            <v>0</v>
          </cell>
          <cell r="U444" t="str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E444">
            <v>389</v>
          </cell>
          <cell r="AJ444">
            <v>389</v>
          </cell>
          <cell r="AM444" t="str">
            <v>0</v>
          </cell>
          <cell r="AN444" t="str">
            <v>0</v>
          </cell>
          <cell r="AO444" t="str">
            <v>0</v>
          </cell>
          <cell r="AP444" t="str">
            <v>0</v>
          </cell>
          <cell r="AQ444" t="str">
            <v>0</v>
          </cell>
          <cell r="AR444" t="str">
            <v>0</v>
          </cell>
          <cell r="AS444" t="str">
            <v>0</v>
          </cell>
          <cell r="AT444" t="str">
            <v>0</v>
          </cell>
          <cell r="AU444" t="str">
            <v>0</v>
          </cell>
          <cell r="AV444" t="str">
            <v>0</v>
          </cell>
        </row>
        <row r="445">
          <cell r="F445" t="str">
            <v>6325</v>
          </cell>
          <cell r="G445">
            <v>0</v>
          </cell>
          <cell r="H445">
            <v>378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>
            <v>0</v>
          </cell>
          <cell r="S445">
            <v>0</v>
          </cell>
          <cell r="T445" t="str">
            <v>0</v>
          </cell>
          <cell r="U445" t="str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E445">
            <v>378</v>
          </cell>
          <cell r="AJ445">
            <v>378</v>
          </cell>
          <cell r="AM445" t="str">
            <v>0</v>
          </cell>
          <cell r="AN445" t="str">
            <v>0</v>
          </cell>
          <cell r="AO445" t="str">
            <v>0</v>
          </cell>
          <cell r="AP445" t="str">
            <v>0</v>
          </cell>
          <cell r="AQ445" t="str">
            <v>0</v>
          </cell>
          <cell r="AR445" t="str">
            <v>0</v>
          </cell>
          <cell r="AS445" t="str">
            <v>0</v>
          </cell>
          <cell r="AT445" t="str">
            <v>0</v>
          </cell>
          <cell r="AU445" t="str">
            <v>0</v>
          </cell>
          <cell r="AV445" t="str">
            <v>0</v>
          </cell>
        </row>
        <row r="446">
          <cell r="F446" t="str">
            <v>6330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15</v>
          </cell>
          <cell r="M446">
            <v>0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>
            <v>0</v>
          </cell>
          <cell r="S446">
            <v>0</v>
          </cell>
          <cell r="T446" t="str">
            <v>0</v>
          </cell>
          <cell r="U446" t="str">
            <v>0</v>
          </cell>
          <cell r="V446">
            <v>3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E446">
            <v>18</v>
          </cell>
          <cell r="AJ446">
            <v>18</v>
          </cell>
          <cell r="AM446" t="str">
            <v>0</v>
          </cell>
          <cell r="AN446" t="str">
            <v>0</v>
          </cell>
          <cell r="AO446" t="str">
            <v>0</v>
          </cell>
          <cell r="AP446" t="str">
            <v>0</v>
          </cell>
          <cell r="AQ446" t="str">
            <v>0</v>
          </cell>
          <cell r="AR446" t="str">
            <v>0</v>
          </cell>
          <cell r="AS446" t="str">
            <v>0</v>
          </cell>
          <cell r="AT446" t="str">
            <v>0</v>
          </cell>
          <cell r="AU446" t="str">
            <v>0</v>
          </cell>
          <cell r="AV446" t="str">
            <v>0</v>
          </cell>
        </row>
        <row r="447">
          <cell r="F447" t="str">
            <v>6335</v>
          </cell>
          <cell r="G447">
            <v>5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20</v>
          </cell>
          <cell r="M447">
            <v>0</v>
          </cell>
          <cell r="N447">
            <v>0</v>
          </cell>
          <cell r="O447" t="str">
            <v>0</v>
          </cell>
          <cell r="P447">
            <v>0</v>
          </cell>
          <cell r="Q447" t="str">
            <v>0</v>
          </cell>
          <cell r="R447">
            <v>0</v>
          </cell>
          <cell r="S447">
            <v>0</v>
          </cell>
          <cell r="T447" t="str">
            <v>0</v>
          </cell>
          <cell r="U447" t="str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E447">
            <v>25</v>
          </cell>
          <cell r="AJ447">
            <v>25</v>
          </cell>
          <cell r="AM447" t="str">
            <v>0</v>
          </cell>
          <cell r="AN447" t="str">
            <v>0</v>
          </cell>
          <cell r="AO447" t="str">
            <v>0</v>
          </cell>
          <cell r="AP447" t="str">
            <v>0</v>
          </cell>
          <cell r="AQ447" t="str">
            <v>0</v>
          </cell>
          <cell r="AR447" t="str">
            <v>0</v>
          </cell>
          <cell r="AS447" t="str">
            <v>0</v>
          </cell>
          <cell r="AT447" t="str">
            <v>0</v>
          </cell>
          <cell r="AU447" t="str">
            <v>0</v>
          </cell>
          <cell r="AV447" t="str">
            <v>0</v>
          </cell>
        </row>
        <row r="448">
          <cell r="F448" t="str">
            <v>6340</v>
          </cell>
          <cell r="G448">
            <v>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20</v>
          </cell>
          <cell r="M448">
            <v>0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>
            <v>0</v>
          </cell>
          <cell r="S448">
            <v>0</v>
          </cell>
          <cell r="T448" t="str">
            <v>0</v>
          </cell>
          <cell r="U448" t="str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E448">
            <v>31</v>
          </cell>
          <cell r="AJ448">
            <v>31</v>
          </cell>
          <cell r="AM448" t="str">
            <v>0</v>
          </cell>
          <cell r="AN448" t="str">
            <v>0</v>
          </cell>
          <cell r="AO448" t="str">
            <v>0</v>
          </cell>
          <cell r="AP448" t="str">
            <v>0</v>
          </cell>
          <cell r="AQ448" t="str">
            <v>0</v>
          </cell>
          <cell r="AR448" t="str">
            <v>0</v>
          </cell>
          <cell r="AS448" t="str">
            <v>0</v>
          </cell>
          <cell r="AT448" t="str">
            <v>0</v>
          </cell>
          <cell r="AU448" t="str">
            <v>0</v>
          </cell>
          <cell r="AV448" t="str">
            <v>0</v>
          </cell>
        </row>
        <row r="452">
          <cell r="F452" t="str">
            <v>Total Gender</v>
          </cell>
          <cell r="G452">
            <v>3545</v>
          </cell>
          <cell r="H452">
            <v>14854</v>
          </cell>
          <cell r="I452">
            <v>286</v>
          </cell>
          <cell r="J452">
            <v>0</v>
          </cell>
          <cell r="K452">
            <v>370</v>
          </cell>
          <cell r="L452">
            <v>2006</v>
          </cell>
          <cell r="M452">
            <v>0</v>
          </cell>
          <cell r="N452">
            <v>0</v>
          </cell>
          <cell r="O452">
            <v>0</v>
          </cell>
          <cell r="P452">
            <v>710</v>
          </cell>
          <cell r="Q452">
            <v>0</v>
          </cell>
          <cell r="R452">
            <v>60</v>
          </cell>
          <cell r="S452">
            <v>0</v>
          </cell>
          <cell r="T452">
            <v>0</v>
          </cell>
          <cell r="U452">
            <v>0</v>
          </cell>
          <cell r="V452">
            <v>390</v>
          </cell>
          <cell r="W452">
            <v>432</v>
          </cell>
          <cell r="X452">
            <v>691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E452">
            <v>22912</v>
          </cell>
          <cell r="AJ452">
            <v>22653</v>
          </cell>
          <cell r="AM452" t="str">
            <v>0</v>
          </cell>
          <cell r="AN452" t="str">
            <v>0</v>
          </cell>
          <cell r="AO452" t="str">
            <v>0</v>
          </cell>
          <cell r="AP452" t="str">
            <v>0</v>
          </cell>
          <cell r="AQ452" t="str">
            <v>0</v>
          </cell>
          <cell r="AR452" t="str">
            <v>0</v>
          </cell>
          <cell r="AS452" t="str">
            <v>0</v>
          </cell>
          <cell r="AT452" t="str">
            <v>0</v>
          </cell>
          <cell r="AU452" t="str">
            <v>0</v>
          </cell>
          <cell r="AV452" t="str">
            <v>0</v>
          </cell>
        </row>
        <row r="453">
          <cell r="F453" t="str">
            <v>6345</v>
          </cell>
          <cell r="G453">
            <v>1588</v>
          </cell>
          <cell r="H453">
            <v>4507</v>
          </cell>
          <cell r="I453">
            <v>192</v>
          </cell>
          <cell r="J453">
            <v>0</v>
          </cell>
          <cell r="K453">
            <v>102</v>
          </cell>
          <cell r="L453">
            <v>702</v>
          </cell>
          <cell r="M453">
            <v>0</v>
          </cell>
          <cell r="N453">
            <v>0</v>
          </cell>
          <cell r="O453" t="str">
            <v>0</v>
          </cell>
          <cell r="P453">
            <v>384</v>
          </cell>
          <cell r="Q453" t="str">
            <v>0</v>
          </cell>
          <cell r="R453">
            <v>23</v>
          </cell>
          <cell r="S453">
            <v>0</v>
          </cell>
          <cell r="T453" t="str">
            <v>0</v>
          </cell>
          <cell r="U453" t="str">
            <v>0</v>
          </cell>
          <cell r="V453">
            <v>109</v>
          </cell>
          <cell r="W453">
            <v>151</v>
          </cell>
          <cell r="X453">
            <v>265</v>
          </cell>
          <cell r="Y453">
            <v>0</v>
          </cell>
          <cell r="Z453">
            <v>0</v>
          </cell>
          <cell r="AE453">
            <v>7872</v>
          </cell>
          <cell r="AJ453">
            <v>7758</v>
          </cell>
          <cell r="AM453" t="str">
            <v>0</v>
          </cell>
          <cell r="AN453" t="str">
            <v>0</v>
          </cell>
          <cell r="AO453" t="str">
            <v>0</v>
          </cell>
          <cell r="AP453" t="str">
            <v>0</v>
          </cell>
          <cell r="AQ453" t="str">
            <v>0</v>
          </cell>
          <cell r="AR453" t="str">
            <v>0</v>
          </cell>
          <cell r="AS453" t="str">
            <v>0</v>
          </cell>
          <cell r="AT453" t="str">
            <v>0</v>
          </cell>
          <cell r="AU453" t="str">
            <v>0</v>
          </cell>
          <cell r="AV453" t="str">
            <v>0</v>
          </cell>
        </row>
        <row r="454">
          <cell r="F454" t="str">
            <v>6350</v>
          </cell>
          <cell r="G454">
            <v>1953</v>
          </cell>
          <cell r="H454">
            <v>10340</v>
          </cell>
          <cell r="I454">
            <v>94</v>
          </cell>
          <cell r="J454">
            <v>0</v>
          </cell>
          <cell r="K454">
            <v>268</v>
          </cell>
          <cell r="L454">
            <v>1304</v>
          </cell>
          <cell r="M454">
            <v>0</v>
          </cell>
          <cell r="N454">
            <v>0</v>
          </cell>
          <cell r="O454" t="str">
            <v>0</v>
          </cell>
          <cell r="P454">
            <v>326</v>
          </cell>
          <cell r="Q454" t="str">
            <v>0</v>
          </cell>
          <cell r="R454">
            <v>37</v>
          </cell>
          <cell r="S454">
            <v>0</v>
          </cell>
          <cell r="T454" t="str">
            <v>0</v>
          </cell>
          <cell r="U454" t="str">
            <v>0</v>
          </cell>
          <cell r="V454">
            <v>281</v>
          </cell>
          <cell r="W454">
            <v>281</v>
          </cell>
          <cell r="X454">
            <v>426</v>
          </cell>
          <cell r="Y454">
            <v>0</v>
          </cell>
          <cell r="Z454">
            <v>0</v>
          </cell>
          <cell r="AE454">
            <v>15029</v>
          </cell>
          <cell r="AJ454">
            <v>14884</v>
          </cell>
          <cell r="AM454" t="str">
            <v>0</v>
          </cell>
          <cell r="AN454" t="str">
            <v>0</v>
          </cell>
          <cell r="AO454" t="str">
            <v>0</v>
          </cell>
          <cell r="AP454" t="str">
            <v>0</v>
          </cell>
          <cell r="AQ454" t="str">
            <v>0</v>
          </cell>
          <cell r="AR454" t="str">
            <v>0</v>
          </cell>
          <cell r="AS454" t="str">
            <v>0</v>
          </cell>
          <cell r="AT454" t="str">
            <v>0</v>
          </cell>
          <cell r="AU454" t="str">
            <v>0</v>
          </cell>
          <cell r="AV454" t="str">
            <v>0</v>
          </cell>
        </row>
        <row r="455">
          <cell r="F455" t="str">
            <v>6355</v>
          </cell>
          <cell r="G455">
            <v>4</v>
          </cell>
          <cell r="H455">
            <v>7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>
            <v>0</v>
          </cell>
          <cell r="S455">
            <v>0</v>
          </cell>
          <cell r="T455" t="str">
            <v>0</v>
          </cell>
          <cell r="U455" t="str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E455">
            <v>11</v>
          </cell>
          <cell r="AJ455">
            <v>11</v>
          </cell>
          <cell r="AM455" t="str">
            <v>0</v>
          </cell>
          <cell r="AN455" t="str">
            <v>0</v>
          </cell>
          <cell r="AO455" t="str">
            <v>0</v>
          </cell>
          <cell r="AP455" t="str">
            <v>0</v>
          </cell>
          <cell r="AQ455" t="str">
            <v>0</v>
          </cell>
          <cell r="AR455" t="str">
            <v>0</v>
          </cell>
          <cell r="AS455" t="str">
            <v>0</v>
          </cell>
          <cell r="AT455" t="str">
            <v>0</v>
          </cell>
          <cell r="AU455" t="str">
            <v>0</v>
          </cell>
          <cell r="AV455" t="str">
            <v>0</v>
          </cell>
        </row>
        <row r="457">
          <cell r="F457" t="str">
            <v>Total Race</v>
          </cell>
          <cell r="G457">
            <v>3545</v>
          </cell>
          <cell r="H457">
            <v>15185</v>
          </cell>
          <cell r="I457">
            <v>286</v>
          </cell>
          <cell r="J457">
            <v>0</v>
          </cell>
          <cell r="K457">
            <v>370</v>
          </cell>
          <cell r="L457">
            <v>2006</v>
          </cell>
          <cell r="M457">
            <v>0</v>
          </cell>
          <cell r="N457">
            <v>0</v>
          </cell>
          <cell r="O457">
            <v>0</v>
          </cell>
          <cell r="P457">
            <v>710</v>
          </cell>
          <cell r="Q457">
            <v>0</v>
          </cell>
          <cell r="R457">
            <v>60</v>
          </cell>
          <cell r="S457">
            <v>0</v>
          </cell>
          <cell r="T457">
            <v>0</v>
          </cell>
          <cell r="U457">
            <v>0</v>
          </cell>
          <cell r="V457">
            <v>390</v>
          </cell>
          <cell r="W457">
            <v>432</v>
          </cell>
          <cell r="X457">
            <v>691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E457">
            <v>23243</v>
          </cell>
          <cell r="AJ457">
            <v>22984</v>
          </cell>
          <cell r="AM457" t="str">
            <v>0</v>
          </cell>
          <cell r="AN457" t="str">
            <v>0</v>
          </cell>
          <cell r="AO457" t="str">
            <v>0</v>
          </cell>
          <cell r="AP457" t="str">
            <v>0</v>
          </cell>
          <cell r="AQ457" t="str">
            <v>0</v>
          </cell>
          <cell r="AR457" t="str">
            <v>0</v>
          </cell>
          <cell r="AS457" t="str">
            <v>0</v>
          </cell>
          <cell r="AT457" t="str">
            <v>0</v>
          </cell>
          <cell r="AU457" t="str">
            <v>0</v>
          </cell>
          <cell r="AV457" t="str">
            <v>0</v>
          </cell>
        </row>
        <row r="458">
          <cell r="F458" t="str">
            <v>6360</v>
          </cell>
          <cell r="G458">
            <v>422</v>
          </cell>
          <cell r="H458">
            <v>1634</v>
          </cell>
          <cell r="I458">
            <v>2</v>
          </cell>
          <cell r="J458">
            <v>0</v>
          </cell>
          <cell r="K458">
            <v>8</v>
          </cell>
          <cell r="L458">
            <v>0</v>
          </cell>
          <cell r="M458">
            <v>0</v>
          </cell>
          <cell r="N458">
            <v>0</v>
          </cell>
          <cell r="O458" t="str">
            <v>0</v>
          </cell>
          <cell r="P458">
            <v>61</v>
          </cell>
          <cell r="Q458" t="str">
            <v>0</v>
          </cell>
          <cell r="R458">
            <v>4</v>
          </cell>
          <cell r="S458">
            <v>0</v>
          </cell>
          <cell r="T458" t="str">
            <v>0</v>
          </cell>
          <cell r="U458" t="str">
            <v>0</v>
          </cell>
          <cell r="V458">
            <v>29</v>
          </cell>
          <cell r="W458">
            <v>43</v>
          </cell>
          <cell r="X458">
            <v>88</v>
          </cell>
          <cell r="Y458">
            <v>0</v>
          </cell>
          <cell r="Z458">
            <v>0</v>
          </cell>
          <cell r="AE458">
            <v>2248</v>
          </cell>
          <cell r="AJ458">
            <v>2203</v>
          </cell>
          <cell r="AM458" t="str">
            <v>0</v>
          </cell>
          <cell r="AN458" t="str">
            <v>0</v>
          </cell>
          <cell r="AO458" t="str">
            <v>0</v>
          </cell>
          <cell r="AP458" t="str">
            <v>0</v>
          </cell>
          <cell r="AQ458" t="str">
            <v>0</v>
          </cell>
          <cell r="AR458" t="str">
            <v>0</v>
          </cell>
          <cell r="AS458" t="str">
            <v>0</v>
          </cell>
          <cell r="AT458" t="str">
            <v>0</v>
          </cell>
          <cell r="AU458" t="str">
            <v>0</v>
          </cell>
          <cell r="AV458" t="str">
            <v>0</v>
          </cell>
        </row>
        <row r="459">
          <cell r="F459" t="str">
            <v>6365</v>
          </cell>
          <cell r="G459">
            <v>816</v>
          </cell>
          <cell r="H459">
            <v>3926</v>
          </cell>
          <cell r="I459">
            <v>208</v>
          </cell>
          <cell r="J459">
            <v>0</v>
          </cell>
          <cell r="K459">
            <v>39</v>
          </cell>
          <cell r="L459">
            <v>390</v>
          </cell>
          <cell r="M459">
            <v>0</v>
          </cell>
          <cell r="N459">
            <v>0</v>
          </cell>
          <cell r="O459" t="str">
            <v>0</v>
          </cell>
          <cell r="P459">
            <v>146</v>
          </cell>
          <cell r="Q459" t="str">
            <v>0</v>
          </cell>
          <cell r="R459">
            <v>13</v>
          </cell>
          <cell r="S459">
            <v>0</v>
          </cell>
          <cell r="T459" t="str">
            <v>0</v>
          </cell>
          <cell r="U459" t="str">
            <v>0</v>
          </cell>
          <cell r="V459">
            <v>55</v>
          </cell>
          <cell r="W459">
            <v>43</v>
          </cell>
          <cell r="X459">
            <v>152</v>
          </cell>
          <cell r="Y459">
            <v>0</v>
          </cell>
          <cell r="Z459">
            <v>0</v>
          </cell>
          <cell r="AE459">
            <v>5745</v>
          </cell>
          <cell r="AJ459">
            <v>5636</v>
          </cell>
          <cell r="AM459" t="str">
            <v>0</v>
          </cell>
          <cell r="AN459" t="str">
            <v>0</v>
          </cell>
          <cell r="AO459" t="str">
            <v>0</v>
          </cell>
          <cell r="AP459" t="str">
            <v>0</v>
          </cell>
          <cell r="AQ459" t="str">
            <v>0</v>
          </cell>
          <cell r="AR459" t="str">
            <v>0</v>
          </cell>
          <cell r="AS459" t="str">
            <v>0</v>
          </cell>
          <cell r="AT459" t="str">
            <v>0</v>
          </cell>
          <cell r="AU459" t="str">
            <v>0</v>
          </cell>
          <cell r="AV459" t="str">
            <v>0</v>
          </cell>
        </row>
        <row r="460">
          <cell r="F460" t="str">
            <v>6370</v>
          </cell>
          <cell r="G460">
            <v>769</v>
          </cell>
          <cell r="H460">
            <v>3143</v>
          </cell>
          <cell r="I460">
            <v>11</v>
          </cell>
          <cell r="J460">
            <v>0</v>
          </cell>
          <cell r="K460">
            <v>34</v>
          </cell>
          <cell r="L460">
            <v>385</v>
          </cell>
          <cell r="M460">
            <v>0</v>
          </cell>
          <cell r="N460">
            <v>0</v>
          </cell>
          <cell r="O460" t="str">
            <v>0</v>
          </cell>
          <cell r="P460">
            <v>43</v>
          </cell>
          <cell r="Q460" t="str">
            <v>0</v>
          </cell>
          <cell r="R460">
            <v>5</v>
          </cell>
          <cell r="S460">
            <v>0</v>
          </cell>
          <cell r="T460" t="str">
            <v>0</v>
          </cell>
          <cell r="U460" t="str">
            <v>0</v>
          </cell>
          <cell r="V460">
            <v>63</v>
          </cell>
          <cell r="W460">
            <v>30</v>
          </cell>
          <cell r="X460">
            <v>153</v>
          </cell>
          <cell r="Y460">
            <v>0</v>
          </cell>
          <cell r="Z460">
            <v>0</v>
          </cell>
          <cell r="AE460">
            <v>4606</v>
          </cell>
          <cell r="AJ460">
            <v>4483</v>
          </cell>
          <cell r="AM460" t="str">
            <v>0</v>
          </cell>
          <cell r="AN460" t="str">
            <v>0</v>
          </cell>
          <cell r="AO460" t="str">
            <v>0</v>
          </cell>
          <cell r="AP460" t="str">
            <v>0</v>
          </cell>
          <cell r="AQ460" t="str">
            <v>0</v>
          </cell>
          <cell r="AR460" t="str">
            <v>0</v>
          </cell>
          <cell r="AS460" t="str">
            <v>0</v>
          </cell>
          <cell r="AT460" t="str">
            <v>0</v>
          </cell>
          <cell r="AU460" t="str">
            <v>0</v>
          </cell>
          <cell r="AV460" t="str">
            <v>0</v>
          </cell>
        </row>
        <row r="461">
          <cell r="F461" t="str">
            <v>6375</v>
          </cell>
          <cell r="G461">
            <v>1534</v>
          </cell>
          <cell r="H461">
            <v>6475</v>
          </cell>
          <cell r="I461">
            <v>65</v>
          </cell>
          <cell r="J461">
            <v>0</v>
          </cell>
          <cell r="K461">
            <v>289</v>
          </cell>
          <cell r="L461">
            <v>368</v>
          </cell>
          <cell r="M461">
            <v>0</v>
          </cell>
          <cell r="N461">
            <v>0</v>
          </cell>
          <cell r="O461" t="str">
            <v>0</v>
          </cell>
          <cell r="P461">
            <v>460</v>
          </cell>
          <cell r="Q461" t="str">
            <v>0</v>
          </cell>
          <cell r="R461">
            <v>38</v>
          </cell>
          <cell r="S461">
            <v>0</v>
          </cell>
          <cell r="T461" t="str">
            <v>0</v>
          </cell>
          <cell r="U461" t="str">
            <v>0</v>
          </cell>
          <cell r="V461">
            <v>243</v>
          </cell>
          <cell r="W461">
            <v>316</v>
          </cell>
          <cell r="X461">
            <v>298</v>
          </cell>
          <cell r="Y461">
            <v>0</v>
          </cell>
          <cell r="Z461">
            <v>0</v>
          </cell>
          <cell r="AE461">
            <v>9770</v>
          </cell>
          <cell r="AJ461">
            <v>9788</v>
          </cell>
          <cell r="AM461" t="str">
            <v>0</v>
          </cell>
          <cell r="AN461" t="str">
            <v>0</v>
          </cell>
          <cell r="AO461" t="str">
            <v>0</v>
          </cell>
          <cell r="AP461" t="str">
            <v>0</v>
          </cell>
          <cell r="AQ461" t="str">
            <v>0</v>
          </cell>
          <cell r="AR461" t="str">
            <v>0</v>
          </cell>
          <cell r="AS461" t="str">
            <v>0</v>
          </cell>
          <cell r="AT461" t="str">
            <v>0</v>
          </cell>
          <cell r="AU461" t="str">
            <v>0</v>
          </cell>
          <cell r="AV461" t="str">
            <v>0</v>
          </cell>
        </row>
        <row r="462">
          <cell r="F462" t="str">
            <v>6380</v>
          </cell>
          <cell r="G462">
            <v>4</v>
          </cell>
          <cell r="H462">
            <v>7</v>
          </cell>
          <cell r="I462">
            <v>0</v>
          </cell>
          <cell r="J462">
            <v>0</v>
          </cell>
          <cell r="K462">
            <v>0</v>
          </cell>
          <cell r="L462">
            <v>863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>
            <v>0</v>
          </cell>
          <cell r="S462">
            <v>0</v>
          </cell>
          <cell r="T462" t="str">
            <v>0</v>
          </cell>
          <cell r="U462" t="str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E462">
            <v>874</v>
          </cell>
          <cell r="AJ462">
            <v>874</v>
          </cell>
          <cell r="AM462" t="str">
            <v>0</v>
          </cell>
          <cell r="AN462" t="str">
            <v>0</v>
          </cell>
          <cell r="AO462" t="str">
            <v>0</v>
          </cell>
          <cell r="AP462" t="str">
            <v>0</v>
          </cell>
          <cell r="AQ462" t="str">
            <v>0</v>
          </cell>
          <cell r="AR462" t="str">
            <v>0</v>
          </cell>
          <cell r="AS462" t="str">
            <v>0</v>
          </cell>
          <cell r="AT462" t="str">
            <v>0</v>
          </cell>
          <cell r="AU462" t="str">
            <v>0</v>
          </cell>
          <cell r="AV462" t="str">
            <v>0</v>
          </cell>
        </row>
        <row r="465">
          <cell r="F465" t="str">
            <v>6385</v>
          </cell>
          <cell r="G465">
            <v>3387</v>
          </cell>
          <cell r="H465">
            <v>7042</v>
          </cell>
          <cell r="I465">
            <v>286</v>
          </cell>
          <cell r="J465">
            <v>0</v>
          </cell>
          <cell r="K465">
            <v>0</v>
          </cell>
          <cell r="L465">
            <v>1145</v>
          </cell>
          <cell r="M465">
            <v>0</v>
          </cell>
          <cell r="N465">
            <v>0</v>
          </cell>
          <cell r="O465" t="str">
            <v>0</v>
          </cell>
          <cell r="P465">
            <v>660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 t="str">
            <v>0</v>
          </cell>
          <cell r="W465" t="str">
            <v>0</v>
          </cell>
          <cell r="X465">
            <v>691</v>
          </cell>
          <cell r="Y465" t="str">
            <v>0</v>
          </cell>
          <cell r="Z465" t="str">
            <v>0</v>
          </cell>
          <cell r="AE465">
            <v>13211</v>
          </cell>
          <cell r="AJ465">
            <v>12520</v>
          </cell>
          <cell r="AM465" t="str">
            <v>0</v>
          </cell>
          <cell r="AN465" t="str">
            <v>0</v>
          </cell>
          <cell r="AO465" t="str">
            <v>0</v>
          </cell>
          <cell r="AP465" t="str">
            <v>0</v>
          </cell>
          <cell r="AQ465" t="str">
            <v>0</v>
          </cell>
          <cell r="AR465" t="str">
            <v>0</v>
          </cell>
          <cell r="AS465" t="str">
            <v>0</v>
          </cell>
          <cell r="AT465" t="str">
            <v>0</v>
          </cell>
          <cell r="AU465" t="str">
            <v>0</v>
          </cell>
          <cell r="AV465" t="str">
            <v>0</v>
          </cell>
        </row>
        <row r="466">
          <cell r="F466" t="str">
            <v>6390</v>
          </cell>
          <cell r="G466">
            <v>125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15</v>
          </cell>
          <cell r="M466">
            <v>0</v>
          </cell>
          <cell r="N466">
            <v>0</v>
          </cell>
          <cell r="O466" t="str">
            <v>0</v>
          </cell>
          <cell r="P466">
            <v>55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 t="str">
            <v>0</v>
          </cell>
          <cell r="W466" t="str">
            <v>0</v>
          </cell>
          <cell r="X466">
            <v>177</v>
          </cell>
          <cell r="Y466" t="str">
            <v>0</v>
          </cell>
          <cell r="Z466" t="str">
            <v>0</v>
          </cell>
          <cell r="AE466">
            <v>372</v>
          </cell>
          <cell r="AJ466">
            <v>195</v>
          </cell>
          <cell r="AM466" t="str">
            <v>0</v>
          </cell>
          <cell r="AN466" t="str">
            <v>0</v>
          </cell>
          <cell r="AO466" t="str">
            <v>0</v>
          </cell>
          <cell r="AP466" t="str">
            <v>0</v>
          </cell>
          <cell r="AQ466" t="str">
            <v>0</v>
          </cell>
          <cell r="AR466" t="str">
            <v>0</v>
          </cell>
          <cell r="AS466" t="str">
            <v>0</v>
          </cell>
          <cell r="AT466" t="str">
            <v>0</v>
          </cell>
          <cell r="AU466" t="str">
            <v>0</v>
          </cell>
          <cell r="AV466" t="str">
            <v>0</v>
          </cell>
        </row>
        <row r="467">
          <cell r="F467" t="str">
            <v>6395</v>
          </cell>
          <cell r="G467">
            <v>-91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-16</v>
          </cell>
          <cell r="M467">
            <v>0</v>
          </cell>
          <cell r="N467">
            <v>0</v>
          </cell>
          <cell r="O467" t="str">
            <v>0</v>
          </cell>
          <cell r="P467">
            <v>-1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 t="str">
            <v>0</v>
          </cell>
          <cell r="W467" t="str">
            <v>0</v>
          </cell>
          <cell r="X467">
            <v>-177</v>
          </cell>
          <cell r="Y467" t="str">
            <v>0</v>
          </cell>
          <cell r="Z467" t="str">
            <v>0</v>
          </cell>
          <cell r="AE467">
            <v>-285</v>
          </cell>
          <cell r="AJ467">
            <v>-108</v>
          </cell>
          <cell r="AM467" t="str">
            <v>0</v>
          </cell>
          <cell r="AN467" t="str">
            <v>0</v>
          </cell>
          <cell r="AO467" t="str">
            <v>0</v>
          </cell>
          <cell r="AP467" t="str">
            <v>0</v>
          </cell>
          <cell r="AQ467" t="str">
            <v>0</v>
          </cell>
          <cell r="AR467" t="str">
            <v>0</v>
          </cell>
          <cell r="AS467" t="str">
            <v>0</v>
          </cell>
          <cell r="AT467" t="str">
            <v>0</v>
          </cell>
          <cell r="AU467" t="str">
            <v>0</v>
          </cell>
          <cell r="AV467" t="str">
            <v>0</v>
          </cell>
        </row>
        <row r="468">
          <cell r="F468" t="str">
            <v>6400</v>
          </cell>
          <cell r="G468">
            <v>-12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-1</v>
          </cell>
          <cell r="M468">
            <v>0</v>
          </cell>
          <cell r="N468">
            <v>0</v>
          </cell>
          <cell r="O468" t="str">
            <v>0</v>
          </cell>
          <cell r="P468">
            <v>-4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 t="str">
            <v>0</v>
          </cell>
          <cell r="X468" t="str">
            <v>0</v>
          </cell>
          <cell r="Y468" t="str">
            <v>0</v>
          </cell>
          <cell r="Z468" t="str">
            <v>0</v>
          </cell>
          <cell r="AE468">
            <v>-17</v>
          </cell>
          <cell r="AJ468">
            <v>-17</v>
          </cell>
          <cell r="AM468" t="str">
            <v>0</v>
          </cell>
          <cell r="AN468" t="str">
            <v>0</v>
          </cell>
          <cell r="AO468" t="str">
            <v>0</v>
          </cell>
          <cell r="AP468" t="str">
            <v>0</v>
          </cell>
          <cell r="AQ468" t="str">
            <v>0</v>
          </cell>
          <cell r="AR468" t="str">
            <v>0</v>
          </cell>
          <cell r="AS468" t="str">
            <v>0</v>
          </cell>
          <cell r="AT468" t="str">
            <v>0</v>
          </cell>
          <cell r="AU468" t="str">
            <v>0</v>
          </cell>
          <cell r="AV468" t="str">
            <v>0</v>
          </cell>
        </row>
        <row r="469">
          <cell r="F469" t="str">
            <v>Closing balance</v>
          </cell>
          <cell r="G469">
            <v>3409</v>
          </cell>
          <cell r="H469">
            <v>7042</v>
          </cell>
          <cell r="I469">
            <v>286</v>
          </cell>
          <cell r="J469">
            <v>0</v>
          </cell>
          <cell r="K469">
            <v>0</v>
          </cell>
          <cell r="L469">
            <v>1143</v>
          </cell>
          <cell r="M469">
            <v>0</v>
          </cell>
          <cell r="N469">
            <v>0</v>
          </cell>
          <cell r="O469">
            <v>0</v>
          </cell>
          <cell r="P469">
            <v>710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691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E469">
            <v>13281</v>
          </cell>
          <cell r="AJ469">
            <v>12590</v>
          </cell>
          <cell r="AM469" t="str">
            <v>0</v>
          </cell>
          <cell r="AN469" t="str">
            <v>0</v>
          </cell>
          <cell r="AO469" t="str">
            <v>0</v>
          </cell>
          <cell r="AP469" t="str">
            <v>0</v>
          </cell>
          <cell r="AQ469" t="str">
            <v>0</v>
          </cell>
          <cell r="AR469" t="str">
            <v>0</v>
          </cell>
          <cell r="AS469" t="str">
            <v>0</v>
          </cell>
          <cell r="AT469" t="str">
            <v>0</v>
          </cell>
          <cell r="AU469" t="str">
            <v>0</v>
          </cell>
          <cell r="AV469" t="str">
            <v>0</v>
          </cell>
        </row>
        <row r="474">
          <cell r="G474">
            <v>0.12325685871040619</v>
          </cell>
          <cell r="H474">
            <v>1.4232591712562621</v>
          </cell>
          <cell r="I474">
            <v>-0.22254674887695117</v>
          </cell>
          <cell r="J474">
            <v>0.13212454092336123</v>
          </cell>
          <cell r="K474">
            <v>0</v>
          </cell>
          <cell r="L474">
            <v>0.12686228703100591</v>
          </cell>
          <cell r="M474">
            <v>6.3642951786923363E-2</v>
          </cell>
          <cell r="N474">
            <v>0.71985862023180136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0.15679394488769854</v>
          </cell>
          <cell r="U474">
            <v>0</v>
          </cell>
          <cell r="V474">
            <v>0</v>
          </cell>
          <cell r="W474">
            <v>8.1007128553893817E-2</v>
          </cell>
          <cell r="X474">
            <v>0</v>
          </cell>
          <cell r="Y474">
            <v>0</v>
          </cell>
          <cell r="Z474">
            <v>0.28661365462887262</v>
          </cell>
          <cell r="AA474">
            <v>0</v>
          </cell>
          <cell r="AB474">
            <v>0</v>
          </cell>
          <cell r="AC474">
            <v>0</v>
          </cell>
          <cell r="AE474">
            <v>9.4295012441023049E-2</v>
          </cell>
          <cell r="AJ474">
            <v>9.3958295831018362E-2</v>
          </cell>
        </row>
        <row r="475">
          <cell r="G475">
            <v>9.0537538185776562E-2</v>
          </cell>
          <cell r="H475">
            <v>2.3328826049022795</v>
          </cell>
          <cell r="I475">
            <v>-0.53406440281531142</v>
          </cell>
          <cell r="J475">
            <v>9.9793933065890628E-2</v>
          </cell>
          <cell r="K475">
            <v>0</v>
          </cell>
          <cell r="L475">
            <v>0.10816421347447439</v>
          </cell>
          <cell r="M475">
            <v>3.211794709800133E-2</v>
          </cell>
          <cell r="N475">
            <v>0.72029570457418657</v>
          </cell>
          <cell r="O475">
            <v>0</v>
          </cell>
          <cell r="P475">
            <v>-1.3308836769934844E-3</v>
          </cell>
          <cell r="Q475">
            <v>0</v>
          </cell>
          <cell r="R475">
            <v>0</v>
          </cell>
          <cell r="S475">
            <v>0</v>
          </cell>
          <cell r="T475">
            <v>0.16336327344821655</v>
          </cell>
          <cell r="U475">
            <v>0</v>
          </cell>
          <cell r="V475">
            <v>0</v>
          </cell>
          <cell r="W475">
            <v>7.3679927499624848E-2</v>
          </cell>
          <cell r="X475">
            <v>0</v>
          </cell>
          <cell r="Y475">
            <v>0</v>
          </cell>
          <cell r="Z475">
            <v>0.28661365462887262</v>
          </cell>
          <cell r="AA475">
            <v>0</v>
          </cell>
          <cell r="AB475">
            <v>0</v>
          </cell>
          <cell r="AC475">
            <v>0</v>
          </cell>
          <cell r="AE475">
            <v>7.4446010658124867E-2</v>
          </cell>
          <cell r="AJ475">
            <v>7.4426385249532337E-2</v>
          </cell>
        </row>
        <row r="476">
          <cell r="G476">
            <v>7.7841021741248809E-2</v>
          </cell>
          <cell r="H476">
            <v>114.46494251916711</v>
          </cell>
          <cell r="I476">
            <v>4.6043951494197426</v>
          </cell>
          <cell r="J476">
            <v>6.8249191261304212</v>
          </cell>
          <cell r="K476">
            <v>0</v>
          </cell>
          <cell r="L476">
            <v>4.6460177015897011E-2</v>
          </cell>
          <cell r="M476">
            <v>2.9196449614987397E-2</v>
          </cell>
          <cell r="N476">
            <v>0.24690293331599891</v>
          </cell>
          <cell r="O476">
            <v>0</v>
          </cell>
          <cell r="P476">
            <v>-8.6273907333506237E-4</v>
          </cell>
          <cell r="Q476">
            <v>0</v>
          </cell>
          <cell r="R476">
            <v>0</v>
          </cell>
          <cell r="S476">
            <v>0</v>
          </cell>
          <cell r="T476">
            <v>0.14185095982488152</v>
          </cell>
          <cell r="U476">
            <v>0</v>
          </cell>
          <cell r="V476">
            <v>0.28311643540463671</v>
          </cell>
          <cell r="W476">
            <v>7.2826742875854139E-2</v>
          </cell>
          <cell r="X476">
            <v>0</v>
          </cell>
          <cell r="Y476">
            <v>0</v>
          </cell>
          <cell r="Z476">
            <v>0.28661365462887262</v>
          </cell>
          <cell r="AA476">
            <v>0</v>
          </cell>
          <cell r="AB476">
            <v>0</v>
          </cell>
          <cell r="AC476">
            <v>0</v>
          </cell>
          <cell r="AE476">
            <v>5.2040330257508732E-2</v>
          </cell>
          <cell r="AJ476">
            <v>5.3707586479267842E-2</v>
          </cell>
        </row>
        <row r="477">
          <cell r="G477">
            <v>0.16115436460874744</v>
          </cell>
          <cell r="H477">
            <v>132.13070379112648</v>
          </cell>
          <cell r="I477">
            <v>5.6157054788923579</v>
          </cell>
          <cell r="J477">
            <v>7.244437827400894</v>
          </cell>
          <cell r="K477">
            <v>0.13996032901507249</v>
          </cell>
          <cell r="L477">
            <v>0.19433915551365802</v>
          </cell>
          <cell r="M477">
            <v>7.5308921427144071E-2</v>
          </cell>
          <cell r="N477">
            <v>0.1421257777909094</v>
          </cell>
          <cell r="O477">
            <v>0</v>
          </cell>
          <cell r="P477">
            <v>-8.6273907333506237E-4</v>
          </cell>
          <cell r="Q477">
            <v>0</v>
          </cell>
          <cell r="R477">
            <v>1.6915252443229157E-2</v>
          </cell>
          <cell r="S477">
            <v>0</v>
          </cell>
          <cell r="T477">
            <v>5.497973978401214E-2</v>
          </cell>
          <cell r="U477">
            <v>0</v>
          </cell>
          <cell r="V477">
            <v>0.27525208997673017</v>
          </cell>
          <cell r="W477">
            <v>7.5398684752740516E-2</v>
          </cell>
          <cell r="X477">
            <v>0</v>
          </cell>
          <cell r="Y477">
            <v>0</v>
          </cell>
          <cell r="Z477">
            <v>7.2629962464795167E-2</v>
          </cell>
          <cell r="AA477">
            <v>0</v>
          </cell>
          <cell r="AB477">
            <v>0</v>
          </cell>
          <cell r="AC477">
            <v>0</v>
          </cell>
          <cell r="AE477">
            <v>6.9734766169781054E-2</v>
          </cell>
          <cell r="AJ477">
            <v>7.1441408125687708E-2</v>
          </cell>
        </row>
        <row r="478">
          <cell r="G478">
            <v>4.2141257958163272E-2</v>
          </cell>
          <cell r="H478">
            <v>0</v>
          </cell>
          <cell r="I478">
            <v>0</v>
          </cell>
          <cell r="J478">
            <v>1.2053450439042591E-2</v>
          </cell>
          <cell r="K478">
            <v>0</v>
          </cell>
          <cell r="L478">
            <v>2.4612557509112735E-2</v>
          </cell>
          <cell r="M478">
            <v>3.700334999294623E-2</v>
          </cell>
          <cell r="N478">
            <v>0</v>
          </cell>
          <cell r="O478">
            <v>0</v>
          </cell>
          <cell r="P478">
            <v>5.1888861017723373E-3</v>
          </cell>
          <cell r="Q478">
            <v>0</v>
          </cell>
          <cell r="R478">
            <v>0</v>
          </cell>
          <cell r="S478">
            <v>0</v>
          </cell>
          <cell r="T478">
            <v>3.7259068629390069E-3</v>
          </cell>
          <cell r="U478">
            <v>0</v>
          </cell>
          <cell r="V478">
            <v>0</v>
          </cell>
          <cell r="W478">
            <v>1.1424218987902048E-2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E478">
            <v>2.0284721509084506E-2</v>
          </cell>
          <cell r="AJ478">
            <v>2.0060195286759504E-2</v>
          </cell>
        </row>
        <row r="479">
          <cell r="G479">
            <v>-1.5918247294211718</v>
          </cell>
          <cell r="H479">
            <v>0</v>
          </cell>
          <cell r="I479">
            <v>0</v>
          </cell>
          <cell r="J479">
            <v>-1.4925796046866675</v>
          </cell>
          <cell r="K479">
            <v>0</v>
          </cell>
          <cell r="L479">
            <v>-1.0706562120895196</v>
          </cell>
          <cell r="M479">
            <v>-1.5657616246276387</v>
          </cell>
          <cell r="N479">
            <v>0</v>
          </cell>
          <cell r="O479">
            <v>0</v>
          </cell>
          <cell r="P479">
            <v>-2.7509877682352664</v>
          </cell>
          <cell r="Q479">
            <v>0</v>
          </cell>
          <cell r="R479">
            <v>0</v>
          </cell>
          <cell r="S479">
            <v>0</v>
          </cell>
          <cell r="T479">
            <v>-1</v>
          </cell>
          <cell r="U479">
            <v>0</v>
          </cell>
          <cell r="V479">
            <v>0</v>
          </cell>
          <cell r="W479">
            <v>-4.8062776331321952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E479">
            <v>-1.5589019920661134</v>
          </cell>
          <cell r="AJ479">
            <v>-1.574251621758965</v>
          </cell>
        </row>
        <row r="480">
          <cell r="G480">
            <v>-1.166941341214242</v>
          </cell>
          <cell r="H480">
            <v>0</v>
          </cell>
          <cell r="I480">
            <v>0</v>
          </cell>
          <cell r="J480">
            <v>-0.88840162185281457</v>
          </cell>
          <cell r="K480">
            <v>0</v>
          </cell>
          <cell r="L480">
            <v>-0.78443732821834666</v>
          </cell>
          <cell r="M480">
            <v>-1.1132371369201144</v>
          </cell>
          <cell r="N480">
            <v>0</v>
          </cell>
          <cell r="O480">
            <v>0</v>
          </cell>
          <cell r="P480">
            <v>-1.041896529580258</v>
          </cell>
          <cell r="Q480">
            <v>0</v>
          </cell>
          <cell r="R480">
            <v>0</v>
          </cell>
          <cell r="S480">
            <v>0</v>
          </cell>
          <cell r="T480">
            <v>-0.3338072773395378</v>
          </cell>
          <cell r="U480">
            <v>0</v>
          </cell>
          <cell r="V480">
            <v>0</v>
          </cell>
          <cell r="W480">
            <v>-1.207818067291728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E480">
            <v>-0.99062782329665111</v>
          </cell>
          <cell r="AJ480">
            <v>-0.99320519973911692</v>
          </cell>
        </row>
        <row r="481">
          <cell r="G481">
            <v>0</v>
          </cell>
          <cell r="H481">
            <v>0</v>
          </cell>
          <cell r="I481">
            <v>0</v>
          </cell>
          <cell r="J481">
            <v>0.11399472638161053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0.71536401894343349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E481">
            <v>7.2774036972909434E-2</v>
          </cell>
          <cell r="AJ481">
            <v>7.172382601409788E-2</v>
          </cell>
        </row>
        <row r="482">
          <cell r="G482">
            <v>-1.150966429616563E-2</v>
          </cell>
          <cell r="H482">
            <v>-7.953376315068858E-2</v>
          </cell>
          <cell r="I482">
            <v>0</v>
          </cell>
          <cell r="J482">
            <v>-8.4962985781560363E-3</v>
          </cell>
          <cell r="K482">
            <v>0</v>
          </cell>
          <cell r="L482">
            <v>-5.7513609590227029E-3</v>
          </cell>
          <cell r="M482">
            <v>-6.4304713522461178E-3</v>
          </cell>
          <cell r="N482">
            <v>-1.2178362197156701E-2</v>
          </cell>
          <cell r="O482">
            <v>0</v>
          </cell>
          <cell r="P482">
            <v>-4.4625598591044899E-4</v>
          </cell>
          <cell r="Q482">
            <v>0</v>
          </cell>
          <cell r="R482">
            <v>0</v>
          </cell>
          <cell r="S482">
            <v>0</v>
          </cell>
          <cell r="T482">
            <v>1.5993006442507928E-3</v>
          </cell>
          <cell r="U482">
            <v>0</v>
          </cell>
          <cell r="V482">
            <v>0</v>
          </cell>
          <cell r="W482">
            <v>-2.7040141492990746E-3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E482">
            <v>-5.8841702883583088E-3</v>
          </cell>
          <cell r="AJ482">
            <v>-5.8035847411391046E-3</v>
          </cell>
        </row>
        <row r="486">
          <cell r="G486">
            <v>0.10698552599739086</v>
          </cell>
          <cell r="H486">
            <v>0.17797529339936591</v>
          </cell>
          <cell r="I486">
            <v>0</v>
          </cell>
          <cell r="J486">
            <v>0</v>
          </cell>
          <cell r="K486">
            <v>0</v>
          </cell>
          <cell r="L486">
            <v>0.1077703064776685</v>
          </cell>
          <cell r="M486">
            <v>3.6019501774430002E-2</v>
          </cell>
          <cell r="N486">
            <v>-1.263801675632048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-8.7639768176689628E-2</v>
          </cell>
          <cell r="U486">
            <v>0</v>
          </cell>
          <cell r="V486">
            <v>0</v>
          </cell>
          <cell r="W486">
            <v>2.8649619991686925E-2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E486">
            <v>2.6240538841505144E-2</v>
          </cell>
          <cell r="AJ486">
            <v>2.7012470932054434E-2</v>
          </cell>
        </row>
        <row r="487">
          <cell r="G487">
            <v>8.8545108181157323E-2</v>
          </cell>
          <cell r="H487">
            <v>-0.29344551641692607</v>
          </cell>
          <cell r="I487">
            <v>-1.1277570973840778</v>
          </cell>
          <cell r="J487">
            <v>0.51142851045319015</v>
          </cell>
          <cell r="K487">
            <v>0</v>
          </cell>
          <cell r="L487">
            <v>0.14414126587411996</v>
          </cell>
          <cell r="M487">
            <v>5.3968476224099261E-2</v>
          </cell>
          <cell r="N487">
            <v>-0.40524559209544764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-8.7381710327447751E-2</v>
          </cell>
          <cell r="U487">
            <v>0</v>
          </cell>
          <cell r="V487">
            <v>-5.9737889779501722E-2</v>
          </cell>
          <cell r="W487">
            <v>1.0689064166104181E-2</v>
          </cell>
          <cell r="X487">
            <v>0</v>
          </cell>
          <cell r="Y487">
            <v>0</v>
          </cell>
          <cell r="Z487">
            <v>-0.21769229981103153</v>
          </cell>
          <cell r="AA487">
            <v>0</v>
          </cell>
          <cell r="AB487">
            <v>0</v>
          </cell>
          <cell r="AC487">
            <v>0</v>
          </cell>
          <cell r="AE487">
            <v>1.6441434000499838E-2</v>
          </cell>
          <cell r="AJ487">
            <v>1.663352733233759E-2</v>
          </cell>
        </row>
        <row r="488">
          <cell r="G488">
            <v>8.778431442978428E-2</v>
          </cell>
          <cell r="H488">
            <v>17.66578869924825</v>
          </cell>
          <cell r="I488">
            <v>1.0112872469441712</v>
          </cell>
          <cell r="J488">
            <v>0.70384456078386193</v>
          </cell>
          <cell r="K488">
            <v>0.13996032901507252</v>
          </cell>
          <cell r="L488">
            <v>0.1433031396354526</v>
          </cell>
          <cell r="M488">
            <v>5.3352883051114644E-2</v>
          </cell>
          <cell r="N488">
            <v>-0.10477715443042644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-8.6871220040869376E-2</v>
          </cell>
          <cell r="U488">
            <v>0</v>
          </cell>
          <cell r="V488">
            <v>-7.8643454279065765E-3</v>
          </cell>
          <cell r="W488">
            <v>1.0670822511646832E-2</v>
          </cell>
          <cell r="X488">
            <v>0</v>
          </cell>
          <cell r="Y488">
            <v>0</v>
          </cell>
          <cell r="Z488">
            <v>-0.21398359819256949</v>
          </cell>
          <cell r="AA488">
            <v>0</v>
          </cell>
          <cell r="AB488">
            <v>0</v>
          </cell>
          <cell r="AC488">
            <v>0</v>
          </cell>
          <cell r="AE488">
            <v>1.6468165433713815E-2</v>
          </cell>
          <cell r="AJ488">
            <v>1.6648031102963715E-2</v>
          </cell>
        </row>
        <row r="493">
          <cell r="G493">
            <v>0.46819646948352406</v>
          </cell>
          <cell r="H493">
            <v>1.6170295564825066</v>
          </cell>
          <cell r="I493">
            <v>-10.312312145158613</v>
          </cell>
          <cell r="J493">
            <v>0.24808540345280775</v>
          </cell>
          <cell r="K493">
            <v>0.9524158607944444</v>
          </cell>
          <cell r="L493">
            <v>0.39732009029798349</v>
          </cell>
          <cell r="M493">
            <v>0.61159341683959312</v>
          </cell>
          <cell r="N493">
            <v>0.22408470906952596</v>
          </cell>
          <cell r="O493">
            <v>0</v>
          </cell>
          <cell r="P493">
            <v>1</v>
          </cell>
          <cell r="Q493">
            <v>0</v>
          </cell>
          <cell r="R493">
            <v>-8.4667491799567625</v>
          </cell>
          <cell r="S493">
            <v>0</v>
          </cell>
          <cell r="T493">
            <v>0.65339491351850076</v>
          </cell>
          <cell r="U493">
            <v>0</v>
          </cell>
          <cell r="V493">
            <v>0.96819988642816579</v>
          </cell>
          <cell r="W493">
            <v>0.39371919263165667</v>
          </cell>
          <cell r="X493">
            <v>1</v>
          </cell>
          <cell r="Y493">
            <v>0.98372909032590417</v>
          </cell>
          <cell r="Z493">
            <v>-8.0433932604670855E-2</v>
          </cell>
          <cell r="AA493">
            <v>0</v>
          </cell>
          <cell r="AB493">
            <v>0</v>
          </cell>
          <cell r="AC493">
            <v>0</v>
          </cell>
          <cell r="AE493">
            <v>0.53152317330399557</v>
          </cell>
          <cell r="AJ493">
            <v>0.49579633421650365</v>
          </cell>
        </row>
        <row r="495">
          <cell r="G495">
            <v>208.03487248955216</v>
          </cell>
          <cell r="H495">
            <v>115.81865927353473</v>
          </cell>
          <cell r="I495">
            <v>224.20704309900623</v>
          </cell>
          <cell r="J495">
            <v>0</v>
          </cell>
          <cell r="K495">
            <v>155.26486486486488</v>
          </cell>
          <cell r="L495">
            <v>117.34298946034603</v>
          </cell>
          <cell r="M495">
            <v>0</v>
          </cell>
          <cell r="N495">
            <v>0</v>
          </cell>
          <cell r="O495">
            <v>0</v>
          </cell>
          <cell r="P495">
            <v>354.07746478873241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149.9897435897436</v>
          </cell>
          <cell r="W495">
            <v>246.78935185185185</v>
          </cell>
          <cell r="X495">
            <v>205.93342981186686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E495">
            <v>214.38966059846936</v>
          </cell>
          <cell r="AJ495">
            <v>209.53357715687719</v>
          </cell>
        </row>
        <row r="496">
          <cell r="G496">
            <v>-451.91579822084492</v>
          </cell>
          <cell r="H496">
            <v>-0.25796730720515804</v>
          </cell>
          <cell r="I496">
            <v>236.00229343174283</v>
          </cell>
          <cell r="J496">
            <v>0</v>
          </cell>
          <cell r="K496">
            <v>-218.03992162162163</v>
          </cell>
          <cell r="L496">
            <v>-286.9239584094525</v>
          </cell>
          <cell r="M496">
            <v>0</v>
          </cell>
          <cell r="N496">
            <v>0</v>
          </cell>
          <cell r="O496">
            <v>0</v>
          </cell>
          <cell r="P496">
            <v>-1322.0154929577466</v>
          </cell>
          <cell r="Q496">
            <v>0</v>
          </cell>
          <cell r="R496">
            <v>-491.81109836065548</v>
          </cell>
          <cell r="S496">
            <v>0</v>
          </cell>
          <cell r="T496">
            <v>0</v>
          </cell>
          <cell r="U496">
            <v>0</v>
          </cell>
          <cell r="V496">
            <v>-70.874358974358969</v>
          </cell>
          <cell r="W496">
            <v>-54.666666666666664</v>
          </cell>
          <cell r="X496">
            <v>-255.28219971056441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E496">
            <v>-256.83484507972315</v>
          </cell>
          <cell r="AJ496">
            <v>-238.29885312304046</v>
          </cell>
        </row>
        <row r="498">
          <cell r="G498">
            <v>8.99549459001922E+36</v>
          </cell>
          <cell r="H498">
            <v>0</v>
          </cell>
          <cell r="I498">
            <v>0</v>
          </cell>
          <cell r="J498">
            <v>26132177966719.375</v>
          </cell>
          <cell r="K498">
            <v>848969.26489299838</v>
          </cell>
          <cell r="L498">
            <v>1751.4013907788394</v>
          </cell>
          <cell r="M498">
            <v>0</v>
          </cell>
          <cell r="N498">
            <v>79.200098352610055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6.4058194164680544E+16</v>
          </cell>
          <cell r="U498">
            <v>0</v>
          </cell>
          <cell r="V498">
            <v>64995.901349593492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E498">
            <v>5103.398708700227</v>
          </cell>
          <cell r="AJ498">
            <v>5183.5193292200292</v>
          </cell>
        </row>
        <row r="499">
          <cell r="G499">
            <v>-7.3573450133490842E+17</v>
          </cell>
          <cell r="H499">
            <v>0</v>
          </cell>
          <cell r="I499">
            <v>0</v>
          </cell>
          <cell r="J499">
            <v>8642265.6573383007</v>
          </cell>
          <cell r="K499">
            <v>1108.1566119512197</v>
          </cell>
          <cell r="L499">
            <v>12.859253937788392</v>
          </cell>
          <cell r="M499" t="e">
            <v>#DIV/0!</v>
          </cell>
          <cell r="N499">
            <v>3.0358368329794212</v>
          </cell>
          <cell r="O499" t="e">
            <v>#DIV/0!</v>
          </cell>
          <cell r="P499">
            <v>0</v>
          </cell>
          <cell r="Q499" t="e">
            <v>#DIV/0!</v>
          </cell>
          <cell r="R499">
            <v>0</v>
          </cell>
          <cell r="S499" t="e">
            <v>#DIV/0!</v>
          </cell>
          <cell r="T499">
            <v>-26106281.674466748</v>
          </cell>
          <cell r="U499" t="e">
            <v>#DIV/0!</v>
          </cell>
          <cell r="V499">
            <v>287.08436991869917</v>
          </cell>
          <cell r="W499">
            <v>0</v>
          </cell>
          <cell r="X499" t="e">
            <v>#DIV/0!</v>
          </cell>
          <cell r="Y499" t="e">
            <v>#DIV/0!</v>
          </cell>
          <cell r="Z499" t="e">
            <v>#DIV/0!</v>
          </cell>
          <cell r="AA499">
            <v>0</v>
          </cell>
          <cell r="AB499">
            <v>0</v>
          </cell>
          <cell r="AC499">
            <v>0</v>
          </cell>
          <cell r="AE499">
            <v>14.189924784648497</v>
          </cell>
          <cell r="AJ499">
            <v>14.505032281810331</v>
          </cell>
        </row>
        <row r="500">
          <cell r="G500">
            <v>-8.1789221701186796E-20</v>
          </cell>
          <cell r="H500">
            <v>0</v>
          </cell>
          <cell r="I500">
            <v>0</v>
          </cell>
          <cell r="J500">
            <v>3.3071356196734368E-7</v>
          </cell>
          <cell r="K500">
            <v>1.3052965022130555E-3</v>
          </cell>
          <cell r="L500">
            <v>7.3422654598155517E-3</v>
          </cell>
          <cell r="M500">
            <v>0</v>
          </cell>
          <cell r="N500">
            <v>3.8331225542971498E-2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-4.0754008156010184E-10</v>
          </cell>
          <cell r="U500">
            <v>0</v>
          </cell>
          <cell r="V500">
            <v>4.4169611307420496E-3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E500">
            <v>2.7804852402493353E-3</v>
          </cell>
          <cell r="AJ500">
            <v>2.7982980983680293E-3</v>
          </cell>
        </row>
        <row r="503">
          <cell r="G503">
            <v>-1.9667591544787861</v>
          </cell>
          <cell r="H503">
            <v>-2.0945887282514448</v>
          </cell>
          <cell r="I503">
            <v>61.122767591831156</v>
          </cell>
          <cell r="J503">
            <v>-1.4443709114081871</v>
          </cell>
          <cell r="K503">
            <v>-1.5679622685903269</v>
          </cell>
          <cell r="L503">
            <v>-1.2618644586490744</v>
          </cell>
          <cell r="M503">
            <v>-1.9341968140528438</v>
          </cell>
          <cell r="N503">
            <v>-0.58817951847346917</v>
          </cell>
          <cell r="O503">
            <v>0</v>
          </cell>
          <cell r="P503">
            <v>-1.1186315049459576</v>
          </cell>
          <cell r="Q503">
            <v>0</v>
          </cell>
          <cell r="R503">
            <v>-0.19191399276475374</v>
          </cell>
          <cell r="S503">
            <v>0</v>
          </cell>
          <cell r="T503">
            <v>-2.605738715311436</v>
          </cell>
          <cell r="U503">
            <v>0</v>
          </cell>
          <cell r="V503">
            <v>-2.2954800564473561</v>
          </cell>
          <cell r="W503">
            <v>-2.4314680562226325</v>
          </cell>
          <cell r="X503">
            <v>-1.578104016334281</v>
          </cell>
          <cell r="Y503">
            <v>-1.5674037927886308</v>
          </cell>
          <cell r="Z503">
            <v>-2.8292363497506212</v>
          </cell>
          <cell r="AA503">
            <v>0</v>
          </cell>
          <cell r="AB503">
            <v>0</v>
          </cell>
          <cell r="AC503">
            <v>0</v>
          </cell>
          <cell r="AE503">
            <v>-1.6957616097334536</v>
          </cell>
          <cell r="AJ503">
            <v>-1.7158517315152051</v>
          </cell>
        </row>
        <row r="504">
          <cell r="G504">
            <v>-0.32517910170978154</v>
          </cell>
          <cell r="H504">
            <v>-17.837780394130238</v>
          </cell>
          <cell r="I504">
            <v>72.704860246833064</v>
          </cell>
          <cell r="J504">
            <v>-0.75742681047988758</v>
          </cell>
          <cell r="K504">
            <v>-0.99267471601566104</v>
          </cell>
          <cell r="L504">
            <v>-0.63819223828835359</v>
          </cell>
          <cell r="M504">
            <v>-0.63774534188350529</v>
          </cell>
          <cell r="N504">
            <v>-0.36109526704247136</v>
          </cell>
          <cell r="O504">
            <v>0</v>
          </cell>
          <cell r="P504">
            <v>-0.5978713750268706</v>
          </cell>
          <cell r="Q504">
            <v>0</v>
          </cell>
          <cell r="R504">
            <v>0</v>
          </cell>
          <cell r="S504">
            <v>0</v>
          </cell>
          <cell r="T504">
            <v>-1.7064103890295506</v>
          </cell>
          <cell r="U504">
            <v>0</v>
          </cell>
          <cell r="V504">
            <v>-1.3142963547750186</v>
          </cell>
          <cell r="W504">
            <v>-1.2973824934965419</v>
          </cell>
          <cell r="X504">
            <v>-0.91658857765048241</v>
          </cell>
          <cell r="Y504">
            <v>-0.5416637978643648</v>
          </cell>
          <cell r="Z504">
            <v>-1.6628958822692297</v>
          </cell>
          <cell r="AA504">
            <v>0</v>
          </cell>
          <cell r="AB504">
            <v>0</v>
          </cell>
          <cell r="AC504">
            <v>0</v>
          </cell>
          <cell r="AE504">
            <v>-0.86143493534824889</v>
          </cell>
          <cell r="AJ504">
            <v>-0.88060947791608557</v>
          </cell>
        </row>
        <row r="505">
          <cell r="G505">
            <v>-1.2006314867992642E-2</v>
          </cell>
          <cell r="H505">
            <v>0</v>
          </cell>
          <cell r="I505">
            <v>0</v>
          </cell>
          <cell r="J505">
            <v>0</v>
          </cell>
          <cell r="K505">
            <v>-1.7400491558065917E-2</v>
          </cell>
          <cell r="L505">
            <v>-4.7313596477662756E-3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E505">
            <v>-5.1827772445968961E-3</v>
          </cell>
          <cell r="AJ505">
            <v>-5.4820120557782757E-3</v>
          </cell>
        </row>
        <row r="506">
          <cell r="G506">
            <v>-2.6157672093681975E-2</v>
          </cell>
          <cell r="H506">
            <v>-1.7187165517733136</v>
          </cell>
          <cell r="I506">
            <v>30.958459687378721</v>
          </cell>
          <cell r="J506">
            <v>-3.4535331390562418E-2</v>
          </cell>
          <cell r="K506">
            <v>-9.2635586139812667E-2</v>
          </cell>
          <cell r="L506">
            <v>-6.2927025435177836E-2</v>
          </cell>
          <cell r="M506">
            <v>-4.4387011783439886E-2</v>
          </cell>
          <cell r="N506">
            <v>-8.0436970040756159E-2</v>
          </cell>
          <cell r="O506">
            <v>0</v>
          </cell>
          <cell r="P506">
            <v>-5.3545512077527356E-2</v>
          </cell>
          <cell r="Q506">
            <v>0</v>
          </cell>
          <cell r="R506">
            <v>0</v>
          </cell>
          <cell r="S506">
            <v>0</v>
          </cell>
          <cell r="T506">
            <v>-0.20428234191646483</v>
          </cell>
          <cell r="U506">
            <v>0</v>
          </cell>
          <cell r="V506">
            <v>0</v>
          </cell>
          <cell r="W506">
            <v>-0.14211055648985221</v>
          </cell>
          <cell r="X506">
            <v>-5.8615292035273298E-2</v>
          </cell>
          <cell r="Y506">
            <v>-3.3594140623840238E-2</v>
          </cell>
          <cell r="Z506">
            <v>-4.0145218294140132E-2</v>
          </cell>
          <cell r="AA506">
            <v>0</v>
          </cell>
          <cell r="AB506">
            <v>0</v>
          </cell>
          <cell r="AC506">
            <v>0</v>
          </cell>
          <cell r="AE506">
            <v>-7.9707777241721331E-2</v>
          </cell>
          <cell r="AJ506">
            <v>-8.3290450106791938E-2</v>
          </cell>
        </row>
        <row r="507">
          <cell r="G507">
            <v>-1.60341606580733</v>
          </cell>
          <cell r="H507">
            <v>17.461908217652105</v>
          </cell>
          <cell r="I507">
            <v>-42.540552342380629</v>
          </cell>
          <cell r="J507">
            <v>-0.65240876953773708</v>
          </cell>
          <cell r="K507">
            <v>-0.46525147487678725</v>
          </cell>
          <cell r="L507">
            <v>-0.55601383527777659</v>
          </cell>
          <cell r="M507">
            <v>-1.2520644603858988</v>
          </cell>
          <cell r="N507">
            <v>-0.14664728139024161</v>
          </cell>
          <cell r="O507">
            <v>0</v>
          </cell>
          <cell r="P507">
            <v>-0.4672146178415596</v>
          </cell>
          <cell r="Q507">
            <v>0</v>
          </cell>
          <cell r="R507">
            <v>-0.19191399276475374</v>
          </cell>
          <cell r="S507">
            <v>0</v>
          </cell>
          <cell r="T507">
            <v>-0.69504598436542053</v>
          </cell>
          <cell r="U507">
            <v>0</v>
          </cell>
          <cell r="V507">
            <v>-0.98118370167233759</v>
          </cell>
          <cell r="W507">
            <v>-0.99197500623623858</v>
          </cell>
          <cell r="X507">
            <v>-0.60290014664852531</v>
          </cell>
          <cell r="Y507">
            <v>-0.9921458543004259</v>
          </cell>
          <cell r="Z507">
            <v>-1.1261952491872513</v>
          </cell>
          <cell r="AA507">
            <v>0</v>
          </cell>
          <cell r="AB507">
            <v>0</v>
          </cell>
          <cell r="AC507">
            <v>0</v>
          </cell>
          <cell r="AE507">
            <v>-0.74943611989888659</v>
          </cell>
          <cell r="AJ507">
            <v>-0.74646979143654935</v>
          </cell>
        </row>
        <row r="509">
          <cell r="G509">
            <v>-4.200713338672446</v>
          </cell>
          <cell r="H509">
            <v>-1.2953311334690527</v>
          </cell>
          <cell r="I509">
            <v>-5.9271642218982725</v>
          </cell>
          <cell r="J509">
            <v>-5.8220713161906916</v>
          </cell>
          <cell r="K509">
            <v>-1.6463000388112321</v>
          </cell>
          <cell r="L509">
            <v>-3.1759392224609053</v>
          </cell>
          <cell r="M509">
            <v>-3.1625533578301077</v>
          </cell>
          <cell r="N509">
            <v>-2.6248088096496436</v>
          </cell>
          <cell r="O509" t="str">
            <v>-</v>
          </cell>
          <cell r="P509">
            <v>-1.1186315049459576</v>
          </cell>
          <cell r="Q509" t="str">
            <v>-</v>
          </cell>
          <cell r="R509">
            <v>2.2666786116573467E-2</v>
          </cell>
          <cell r="S509" t="str">
            <v>-</v>
          </cell>
          <cell r="T509">
            <v>-3.9879996942119673</v>
          </cell>
          <cell r="U509" t="str">
            <v>-</v>
          </cell>
          <cell r="V509">
            <v>-2.3708741228174746</v>
          </cell>
          <cell r="W509">
            <v>-6.1756401560474306</v>
          </cell>
          <cell r="X509">
            <v>-1.578104016334281</v>
          </cell>
          <cell r="Y509">
            <v>-1.5933287001499146</v>
          </cell>
          <cell r="Z509">
            <v>35.174661466028148</v>
          </cell>
          <cell r="AA509" t="str">
            <v>-</v>
          </cell>
          <cell r="AB509" t="str">
            <v>-</v>
          </cell>
          <cell r="AC509" t="str">
            <v>-</v>
          </cell>
          <cell r="AE509">
            <v>-3.1903813321862295</v>
          </cell>
          <cell r="AJ509">
            <v>-3.4607995523539499</v>
          </cell>
        </row>
        <row r="512">
          <cell r="G512">
            <v>6.0186190620679508E-2</v>
          </cell>
          <cell r="H512">
            <v>-1.1941343330281313</v>
          </cell>
          <cell r="I512">
            <v>8.9617669449572031</v>
          </cell>
          <cell r="J512">
            <v>2.2932180478729571</v>
          </cell>
          <cell r="K512">
            <v>2.0914713795207418</v>
          </cell>
          <cell r="L512">
            <v>0.14050400937023255</v>
          </cell>
          <cell r="M512">
            <v>4.8859067568699829E-2</v>
          </cell>
          <cell r="N512">
            <v>0.10305583852026948</v>
          </cell>
          <cell r="O512">
            <v>0</v>
          </cell>
          <cell r="P512">
            <v>1.9232610792321882E-2</v>
          </cell>
          <cell r="Q512">
            <v>0</v>
          </cell>
          <cell r="R512">
            <v>1.6712498025438284E-3</v>
          </cell>
          <cell r="S512">
            <v>0</v>
          </cell>
          <cell r="T512">
            <v>2.3134198253906446E-2</v>
          </cell>
          <cell r="U512">
            <v>0</v>
          </cell>
          <cell r="V512">
            <v>1.9601225616938152</v>
          </cell>
          <cell r="W512">
            <v>8.8350914090629118E-3</v>
          </cell>
          <cell r="X512">
            <v>9.0152868430092764E-2</v>
          </cell>
          <cell r="Y512">
            <v>0</v>
          </cell>
          <cell r="Z512">
            <v>3.1316557967075997E-3</v>
          </cell>
          <cell r="AA512">
            <v>0</v>
          </cell>
          <cell r="AB512">
            <v>0</v>
          </cell>
          <cell r="AC512">
            <v>0</v>
          </cell>
          <cell r="AE512">
            <v>4.6799142002920298E-2</v>
          </cell>
          <cell r="AJ512">
            <v>4.1602581159265309E-2</v>
          </cell>
        </row>
        <row r="514">
          <cell r="G514">
            <v>0.16115436460874744</v>
          </cell>
          <cell r="H514">
            <v>132.13070379112648</v>
          </cell>
          <cell r="I514">
            <v>5.6157054788923579</v>
          </cell>
          <cell r="J514">
            <v>7.244437827400894</v>
          </cell>
          <cell r="K514">
            <v>0.13996032901507249</v>
          </cell>
          <cell r="L514">
            <v>0.19433915551365802</v>
          </cell>
          <cell r="M514">
            <v>7.5308921427144071E-2</v>
          </cell>
          <cell r="N514">
            <v>0.1421257777909094</v>
          </cell>
          <cell r="O514">
            <v>0</v>
          </cell>
          <cell r="P514">
            <v>-8.6273907333506237E-4</v>
          </cell>
          <cell r="Q514">
            <v>0</v>
          </cell>
          <cell r="R514">
            <v>1.6915252443229157E-2</v>
          </cell>
          <cell r="S514">
            <v>0</v>
          </cell>
          <cell r="T514">
            <v>5.497973978401214E-2</v>
          </cell>
          <cell r="U514">
            <v>0</v>
          </cell>
          <cell r="V514">
            <v>0.27525208997673017</v>
          </cell>
          <cell r="W514">
            <v>7.5398684752740516E-2</v>
          </cell>
          <cell r="X514">
            <v>0</v>
          </cell>
          <cell r="Y514">
            <v>0</v>
          </cell>
          <cell r="Z514">
            <v>7.2629962464795167E-2</v>
          </cell>
          <cell r="AA514">
            <v>0</v>
          </cell>
          <cell r="AB514">
            <v>0</v>
          </cell>
          <cell r="AC514">
            <v>0</v>
          </cell>
          <cell r="AE514">
            <v>6.9734766169781054E-2</v>
          </cell>
          <cell r="AJ514">
            <v>7.1441408125687708E-2</v>
          </cell>
        </row>
        <row r="516">
          <cell r="G516">
            <v>-3.0780060918904412E-2</v>
          </cell>
          <cell r="H516">
            <v>0.80064747875268072</v>
          </cell>
          <cell r="I516">
            <v>0</v>
          </cell>
          <cell r="J516">
            <v>-1.7899723291734326</v>
          </cell>
          <cell r="K516">
            <v>0</v>
          </cell>
          <cell r="L516">
            <v>-1.2402834727861625E-2</v>
          </cell>
          <cell r="M516">
            <v>-1.9075558379061386E-2</v>
          </cell>
          <cell r="N516">
            <v>-1.1526100189125458E-2</v>
          </cell>
          <cell r="O516">
            <v>0</v>
          </cell>
          <cell r="P516">
            <v>-8.6273907333506248E-4</v>
          </cell>
          <cell r="Q516">
            <v>0</v>
          </cell>
          <cell r="R516">
            <v>0</v>
          </cell>
          <cell r="S516">
            <v>0</v>
          </cell>
          <cell r="T516">
            <v>2.3040171388714111E-3</v>
          </cell>
          <cell r="U516">
            <v>0</v>
          </cell>
          <cell r="V516">
            <v>0</v>
          </cell>
          <cell r="W516">
            <v>-8.0069249964133931E-3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E516">
            <v>-1.2196473820670449E-2</v>
          </cell>
          <cell r="AJ516">
            <v>-1.242126079841718E-2</v>
          </cell>
        </row>
        <row r="517">
          <cell r="G517">
            <v>-3.4154694862605327E-2</v>
          </cell>
          <cell r="H517">
            <v>-0.23601482560976692</v>
          </cell>
          <cell r="I517">
            <v>0</v>
          </cell>
          <cell r="J517">
            <v>-2.5212593341682549E-2</v>
          </cell>
          <cell r="K517">
            <v>0</v>
          </cell>
          <cell r="L517">
            <v>-1.7067046748319402E-2</v>
          </cell>
          <cell r="M517">
            <v>-1.9082293037153114E-2</v>
          </cell>
          <cell r="N517">
            <v>-3.6139042292375571E-2</v>
          </cell>
          <cell r="O517">
            <v>0</v>
          </cell>
          <cell r="P517">
            <v>-1.3242555679456413E-3</v>
          </cell>
          <cell r="Q517">
            <v>0</v>
          </cell>
          <cell r="R517">
            <v>0</v>
          </cell>
          <cell r="S517">
            <v>0</v>
          </cell>
          <cell r="T517">
            <v>4.7458921557035714E-3</v>
          </cell>
          <cell r="U517">
            <v>0</v>
          </cell>
          <cell r="V517">
            <v>0</v>
          </cell>
          <cell r="W517">
            <v>-8.0241070284078238E-3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E517">
            <v>-1.7461155733746202E-2</v>
          </cell>
          <cell r="AJ517">
            <v>-1.7222019760290839E-2</v>
          </cell>
        </row>
        <row r="518">
          <cell r="G518">
            <v>0.90119560554482736</v>
          </cell>
          <cell r="H518">
            <v>-3.3923609531059382</v>
          </cell>
          <cell r="I518">
            <v>-0.15341386100721799</v>
          </cell>
          <cell r="J518">
            <v>70.99516915676314</v>
          </cell>
          <cell r="K518">
            <v>0</v>
          </cell>
          <cell r="L518">
            <v>0.72671241315272872</v>
          </cell>
          <cell r="M518">
            <v>0.99964707291316535</v>
          </cell>
          <cell r="N518">
            <v>0.31893762141995596</v>
          </cell>
          <cell r="O518">
            <v>0</v>
          </cell>
          <cell r="P518">
            <v>0.651489859071128</v>
          </cell>
          <cell r="Q518">
            <v>0</v>
          </cell>
          <cell r="R518">
            <v>3.6268749178696803E-2</v>
          </cell>
          <cell r="S518">
            <v>0</v>
          </cell>
          <cell r="T518">
            <v>0.48547608400719006</v>
          </cell>
          <cell r="U518">
            <v>0</v>
          </cell>
          <cell r="V518">
            <v>0</v>
          </cell>
          <cell r="W518">
            <v>0.99785869855254905</v>
          </cell>
          <cell r="X518">
            <v>0</v>
          </cell>
          <cell r="Y518">
            <v>0</v>
          </cell>
          <cell r="Z518">
            <v>1</v>
          </cell>
          <cell r="AA518">
            <v>0</v>
          </cell>
          <cell r="AB518">
            <v>0</v>
          </cell>
          <cell r="AC518">
            <v>0</v>
          </cell>
          <cell r="AE518">
            <v>0.69849178408614754</v>
          </cell>
          <cell r="AJ518">
            <v>0.72124297679980209</v>
          </cell>
        </row>
        <row r="520">
          <cell r="G520">
            <v>0.16897785600844351</v>
          </cell>
          <cell r="H520">
            <v>-344.17246383178917</v>
          </cell>
          <cell r="I520">
            <v>-5.1192812813603137</v>
          </cell>
          <cell r="J520">
            <v>2.6651407574734356</v>
          </cell>
          <cell r="K520">
            <v>2.8013627957023277</v>
          </cell>
          <cell r="L520">
            <v>0.1362958096143595</v>
          </cell>
          <cell r="M520">
            <v>0.14861984581107146</v>
          </cell>
          <cell r="N520">
            <v>1.1706707293821034E-2</v>
          </cell>
          <cell r="O520">
            <v>0</v>
          </cell>
          <cell r="P520">
            <v>3.497340021719654E-2</v>
          </cell>
          <cell r="Q520">
            <v>0</v>
          </cell>
          <cell r="R520">
            <v>-1.51284455761958E-2</v>
          </cell>
          <cell r="S520">
            <v>0</v>
          </cell>
          <cell r="T520">
            <v>9.9300473607110196E-2</v>
          </cell>
          <cell r="U520">
            <v>0</v>
          </cell>
          <cell r="V520">
            <v>8.3804430966129448</v>
          </cell>
          <cell r="W520">
            <v>5.4163662996241091E-2</v>
          </cell>
          <cell r="X520">
            <v>0.19255181495476928</v>
          </cell>
          <cell r="Y520">
            <v>0</v>
          </cell>
          <cell r="Z520">
            <v>-5.4070066939582613E-3</v>
          </cell>
          <cell r="AA520">
            <v>0</v>
          </cell>
          <cell r="AB520">
            <v>0</v>
          </cell>
          <cell r="AC520">
            <v>0</v>
          </cell>
          <cell r="AE520">
            <v>8.9925897874622546E-2</v>
          </cell>
          <cell r="AJ520">
            <v>7.94134552272064E-2</v>
          </cell>
        </row>
        <row r="521">
          <cell r="G521">
            <v>0.1317960895828767</v>
          </cell>
          <cell r="H521">
            <v>-166.65229971507947</v>
          </cell>
          <cell r="I521">
            <v>-0.3011966746661619</v>
          </cell>
          <cell r="J521">
            <v>0.65345097379903772</v>
          </cell>
          <cell r="K521">
            <v>0</v>
          </cell>
          <cell r="L521">
            <v>8.5451781994103457E-2</v>
          </cell>
          <cell r="M521">
            <v>7.5234436231932475E-2</v>
          </cell>
          <cell r="N521">
            <v>-8.6187923964243935E-6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0.11829286247809474</v>
          </cell>
          <cell r="W521">
            <v>3.3374880771353224E-3</v>
          </cell>
          <cell r="X521">
            <v>0</v>
          </cell>
          <cell r="Y521">
            <v>0</v>
          </cell>
          <cell r="Z521">
            <v>2.607778574865571E-2</v>
          </cell>
          <cell r="AA521">
            <v>0</v>
          </cell>
          <cell r="AB521">
            <v>0</v>
          </cell>
          <cell r="AC521">
            <v>0</v>
          </cell>
          <cell r="AE521">
            <v>3.8850797846310521E-2</v>
          </cell>
          <cell r="AJ521">
            <v>3.9160819116305499E-2</v>
          </cell>
        </row>
        <row r="522">
          <cell r="G522">
            <v>5.8080391264901735E-3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2.8888551312457947E-2</v>
          </cell>
          <cell r="M522">
            <v>2.7347284130869703E-2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4.4066161287837644E-3</v>
          </cell>
          <cell r="U522">
            <v>0</v>
          </cell>
          <cell r="V522">
            <v>0</v>
          </cell>
          <cell r="W522">
            <v>1.4893455922307727E-3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E522">
            <v>4.874831226838558E-3</v>
          </cell>
          <cell r="AJ522">
            <v>4.9333395364252143E-3</v>
          </cell>
        </row>
        <row r="523">
          <cell r="G523">
            <v>2.0468637226702033E-2</v>
          </cell>
          <cell r="H523">
            <v>-1.9076682723980574</v>
          </cell>
          <cell r="I523">
            <v>0</v>
          </cell>
          <cell r="J523">
            <v>1.5904397543354967</v>
          </cell>
          <cell r="K523">
            <v>0</v>
          </cell>
          <cell r="L523">
            <v>4.8478464531862093E-3</v>
          </cell>
          <cell r="M523">
            <v>1.7908459612576241E-2</v>
          </cell>
          <cell r="N523">
            <v>3.7203420416220399E-6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7.5576296864231063E-2</v>
          </cell>
          <cell r="U523">
            <v>0</v>
          </cell>
          <cell r="V523">
            <v>0</v>
          </cell>
          <cell r="W523">
            <v>1.8454909984335327E-2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E523">
            <v>1.1769373325807877E-2</v>
          </cell>
          <cell r="AJ523">
            <v>1.2182785298118653E-2</v>
          </cell>
        </row>
        <row r="524">
          <cell r="G524">
            <v>-1.415754925702254E-4</v>
          </cell>
          <cell r="H524">
            <v>-1.0116083033164509</v>
          </cell>
          <cell r="I524">
            <v>0</v>
          </cell>
          <cell r="J524">
            <v>7.2715778873977009E-3</v>
          </cell>
          <cell r="K524">
            <v>4.0348342082297192E-2</v>
          </cell>
          <cell r="L524">
            <v>2.9976339203472777E-5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E524">
            <v>1.6701375141324121E-5</v>
          </cell>
          <cell r="AJ524">
            <v>1.6808370575600482E-5</v>
          </cell>
        </row>
        <row r="525">
          <cell r="G525">
            <v>8.1396407194065583E-4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3.5971607044167336E-3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E525">
            <v>2.7367037379605097E-4</v>
          </cell>
          <cell r="AJ525">
            <v>2.7542361149325301E-4</v>
          </cell>
        </row>
        <row r="526">
          <cell r="G526">
            <v>1.0232701493004188E-2</v>
          </cell>
          <cell r="H526">
            <v>-174.60088754099522</v>
          </cell>
          <cell r="I526">
            <v>-4.8180846066941516</v>
          </cell>
          <cell r="J526">
            <v>0.41397845145150358</v>
          </cell>
          <cell r="K526">
            <v>2.7610144536200307</v>
          </cell>
          <cell r="L526">
            <v>1.3480492810991677E-2</v>
          </cell>
          <cell r="M526">
            <v>2.8129665835693048E-2</v>
          </cell>
          <cell r="N526">
            <v>1.1711605744175835E-2</v>
          </cell>
          <cell r="O526">
            <v>0</v>
          </cell>
          <cell r="P526">
            <v>3.497340021719654E-2</v>
          </cell>
          <cell r="Q526">
            <v>0</v>
          </cell>
          <cell r="R526">
            <v>-1.51284455761958E-2</v>
          </cell>
          <cell r="S526">
            <v>0</v>
          </cell>
          <cell r="T526">
            <v>1.9317560614095369E-2</v>
          </cell>
          <cell r="U526">
            <v>0</v>
          </cell>
          <cell r="V526">
            <v>8.2621502341348503</v>
          </cell>
          <cell r="W526">
            <v>3.0881919342539668E-2</v>
          </cell>
          <cell r="X526">
            <v>0.19255181495476928</v>
          </cell>
          <cell r="Y526">
            <v>0</v>
          </cell>
          <cell r="Z526">
            <v>-3.1484792442613971E-2</v>
          </cell>
          <cell r="AA526">
            <v>0</v>
          </cell>
          <cell r="AB526">
            <v>0</v>
          </cell>
          <cell r="AC526">
            <v>0</v>
          </cell>
          <cell r="AE526">
            <v>3.4140523726728211E-2</v>
          </cell>
          <cell r="AJ526">
            <v>2.2844279294288176E-2</v>
          </cell>
        </row>
        <row r="528">
          <cell r="G528">
            <v>-0.2392021551836101</v>
          </cell>
          <cell r="H528">
            <v>150.23432560312426</v>
          </cell>
          <cell r="I528">
            <v>10.225114972283903</v>
          </cell>
          <cell r="J528">
            <v>-5.8771400006200327</v>
          </cell>
          <cell r="K528">
            <v>-2.343199301689427</v>
          </cell>
          <cell r="L528">
            <v>-0.14587031927723548</v>
          </cell>
          <cell r="M528">
            <v>-0.16287391159660622</v>
          </cell>
          <cell r="N528">
            <v>-3.9250546375335517E-2</v>
          </cell>
          <cell r="O528">
            <v>0</v>
          </cell>
          <cell r="P528">
            <v>-1.3526770898944E-2</v>
          </cell>
          <cell r="Q528">
            <v>0</v>
          </cell>
          <cell r="R528">
            <v>-1.1555706448952829E-4</v>
          </cell>
          <cell r="S528">
            <v>0</v>
          </cell>
          <cell r="T528">
            <v>-0.13345003227608732</v>
          </cell>
          <cell r="U528">
            <v>0</v>
          </cell>
          <cell r="V528">
            <v>-6.6955726248958598</v>
          </cell>
          <cell r="W528">
            <v>-0.1127203313435053</v>
          </cell>
          <cell r="X528">
            <v>-0.10239894652467652</v>
          </cell>
          <cell r="Y528">
            <v>0</v>
          </cell>
          <cell r="Z528">
            <v>-6.4091299974129309E-2</v>
          </cell>
          <cell r="AA528">
            <v>0</v>
          </cell>
          <cell r="AB528">
            <v>0</v>
          </cell>
          <cell r="AC528">
            <v>0</v>
          </cell>
          <cell r="AE528">
            <v>-0.10071553449836053</v>
          </cell>
          <cell r="AJ528">
            <v>-9.6963293927040242E-2</v>
          </cell>
        </row>
        <row r="529">
          <cell r="G529">
            <v>-3.9549093630767237E-2</v>
          </cell>
          <cell r="H529">
            <v>1279.41436503667</v>
          </cell>
          <cell r="I529">
            <v>12.16266187473907</v>
          </cell>
          <cell r="J529">
            <v>-3.0819669450926637</v>
          </cell>
          <cell r="K529">
            <v>-1.4834761958040379</v>
          </cell>
          <cell r="L529">
            <v>-7.3774409700895618E-2</v>
          </cell>
          <cell r="M529">
            <v>-5.3702951881836554E-2</v>
          </cell>
          <cell r="N529">
            <v>-2.4096701907861472E-2</v>
          </cell>
          <cell r="O529">
            <v>0</v>
          </cell>
          <cell r="P529">
            <v>-7.2296096447022678E-3</v>
          </cell>
          <cell r="Q529">
            <v>0</v>
          </cell>
          <cell r="R529">
            <v>0</v>
          </cell>
          <cell r="S529">
            <v>0</v>
          </cell>
          <cell r="T529">
            <v>-8.7391924660039158E-2</v>
          </cell>
          <cell r="U529">
            <v>0</v>
          </cell>
          <cell r="V529">
            <v>-3.8336062512568589</v>
          </cell>
          <cell r="W529">
            <v>-6.0145303645643702E-2</v>
          </cell>
          <cell r="X529">
            <v>-5.9474979961067216E-2</v>
          </cell>
          <cell r="Y529">
            <v>0</v>
          </cell>
          <cell r="Z529">
            <v>-3.7669938330057051E-2</v>
          </cell>
          <cell r="AA529">
            <v>0</v>
          </cell>
          <cell r="AB529">
            <v>0</v>
          </cell>
          <cell r="AC529">
            <v>0</v>
          </cell>
          <cell r="AE529">
            <v>-5.1162781048449839E-2</v>
          </cell>
          <cell r="AJ529">
            <v>-4.9763504662907528E-2</v>
          </cell>
        </row>
        <row r="530">
          <cell r="G530">
            <v>-1.4602379684857537E-3</v>
          </cell>
          <cell r="H530">
            <v>0</v>
          </cell>
          <cell r="I530">
            <v>0</v>
          </cell>
          <cell r="J530">
            <v>0</v>
          </cell>
          <cell r="K530">
            <v>-2.6003699505198895E-2</v>
          </cell>
          <cell r="L530">
            <v>-5.4694063035420708E-4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E530">
            <v>-3.0781813751377723E-4</v>
          </cell>
          <cell r="AJ530">
            <v>-3.0979013892220832E-4</v>
          </cell>
        </row>
        <row r="531">
          <cell r="G531">
            <v>-3.1813613401245741E-3</v>
          </cell>
          <cell r="H531">
            <v>123.27490288470328</v>
          </cell>
          <cell r="I531">
            <v>5.1789835791167622</v>
          </cell>
          <cell r="J531">
            <v>-0.14052413818847873</v>
          </cell>
          <cell r="K531">
            <v>-0.13843677561804496</v>
          </cell>
          <cell r="L531">
            <v>-7.2743036928254162E-3</v>
          </cell>
          <cell r="M531">
            <v>-3.7377200607135279E-3</v>
          </cell>
          <cell r="N531">
            <v>-5.3677405005026265E-3</v>
          </cell>
          <cell r="O531">
            <v>0</v>
          </cell>
          <cell r="P531">
            <v>-6.4748567453796427E-4</v>
          </cell>
          <cell r="Q531">
            <v>0</v>
          </cell>
          <cell r="R531">
            <v>0</v>
          </cell>
          <cell r="S531">
            <v>0</v>
          </cell>
          <cell r="T531">
            <v>-1.0462094668969394E-2</v>
          </cell>
          <cell r="U531">
            <v>0</v>
          </cell>
          <cell r="V531">
            <v>0</v>
          </cell>
          <cell r="W531">
            <v>-6.5880976613905164E-3</v>
          </cell>
          <cell r="X531">
            <v>-3.8033894423451279E-3</v>
          </cell>
          <cell r="Y531">
            <v>0</v>
          </cell>
          <cell r="Z531">
            <v>-9.0941827056740209E-4</v>
          </cell>
          <cell r="AA531">
            <v>0</v>
          </cell>
          <cell r="AB531">
            <v>0</v>
          </cell>
          <cell r="AC531">
            <v>0</v>
          </cell>
          <cell r="AE531">
            <v>-4.7340447752193546E-3</v>
          </cell>
          <cell r="AJ531">
            <v>-4.7067682170234063E-3</v>
          </cell>
        </row>
        <row r="532">
          <cell r="G532">
            <v>-0.19501146224423255</v>
          </cell>
          <cell r="H532">
            <v>-1252.4549423182491</v>
          </cell>
          <cell r="I532">
            <v>-7.1165304815719299</v>
          </cell>
          <cell r="J532">
            <v>-2.654648917338891</v>
          </cell>
          <cell r="K532">
            <v>-0.69528263076214525</v>
          </cell>
          <cell r="L532">
            <v>-6.4274665253160224E-2</v>
          </cell>
          <cell r="M532">
            <v>-0.10543323965405614</v>
          </cell>
          <cell r="N532">
            <v>-9.7861039669714187E-3</v>
          </cell>
          <cell r="O532">
            <v>0</v>
          </cell>
          <cell r="P532">
            <v>-5.6496755797037683E-3</v>
          </cell>
          <cell r="Q532">
            <v>0</v>
          </cell>
          <cell r="R532">
            <v>-1.1555706448952829E-4</v>
          </cell>
          <cell r="S532">
            <v>0</v>
          </cell>
          <cell r="T532">
            <v>-3.5596012947078752E-2</v>
          </cell>
          <cell r="U532">
            <v>0</v>
          </cell>
          <cell r="V532">
            <v>-2.8619663736390013</v>
          </cell>
          <cell r="W532">
            <v>-4.5986930036471085E-2</v>
          </cell>
          <cell r="X532">
            <v>-3.9120577121264169E-2</v>
          </cell>
          <cell r="Y532">
            <v>0</v>
          </cell>
          <cell r="Z532">
            <v>-2.5511943373504854E-2</v>
          </cell>
          <cell r="AA532">
            <v>0</v>
          </cell>
          <cell r="AB532">
            <v>0</v>
          </cell>
          <cell r="AC532">
            <v>0</v>
          </cell>
          <cell r="AE532">
            <v>-4.4510890537177557E-2</v>
          </cell>
          <cell r="AJ532">
            <v>-4.2183230908187097E-2</v>
          </cell>
        </row>
        <row r="534">
          <cell r="G534">
            <v>0</v>
          </cell>
          <cell r="H534">
            <v>59.812652625757607</v>
          </cell>
          <cell r="I534">
            <v>-1.7597722248587448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E534">
            <v>0</v>
          </cell>
          <cell r="AJ534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5.9456193908533413E-2</v>
          </cell>
          <cell r="K536">
            <v>1.4933475564927687</v>
          </cell>
          <cell r="L536">
            <v>0</v>
          </cell>
          <cell r="M536">
            <v>6.8797703061519028E-3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E536">
            <v>1.3574944238153065E-3</v>
          </cell>
          <cell r="AJ536">
            <v>1.3661910553306646E-3</v>
          </cell>
        </row>
        <row r="538">
          <cell r="G538">
            <v>3.6186106003063907E-5</v>
          </cell>
          <cell r="H538">
            <v>0</v>
          </cell>
          <cell r="I538">
            <v>0</v>
          </cell>
          <cell r="J538">
            <v>-8.7044011164415826E-3</v>
          </cell>
          <cell r="K538">
            <v>0</v>
          </cell>
          <cell r="L538">
            <v>-3.1857801752687806E-2</v>
          </cell>
          <cell r="M538">
            <v>0</v>
          </cell>
          <cell r="N538">
            <v>0</v>
          </cell>
          <cell r="O538">
            <v>0</v>
          </cell>
          <cell r="P538">
            <v>-4.8854037926053474E-4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E538">
            <v>-1.3070081462676116E-3</v>
          </cell>
          <cell r="AJ538">
            <v>-1.2339185235020441E-3</v>
          </cell>
        </row>
        <row r="542">
          <cell r="G542">
            <v>123</v>
          </cell>
          <cell r="H542">
            <v>123</v>
          </cell>
          <cell r="I542">
            <v>123</v>
          </cell>
          <cell r="J542">
            <v>123</v>
          </cell>
          <cell r="K542">
            <v>123</v>
          </cell>
          <cell r="L542">
            <v>123</v>
          </cell>
          <cell r="M542">
            <v>123</v>
          </cell>
          <cell r="N542">
            <v>123</v>
          </cell>
          <cell r="O542">
            <v>123</v>
          </cell>
          <cell r="P542">
            <v>123</v>
          </cell>
          <cell r="Q542">
            <v>123</v>
          </cell>
          <cell r="R542">
            <v>123</v>
          </cell>
          <cell r="S542">
            <v>123</v>
          </cell>
          <cell r="T542">
            <v>123</v>
          </cell>
          <cell r="U542">
            <v>123</v>
          </cell>
          <cell r="V542">
            <v>123</v>
          </cell>
          <cell r="W542">
            <v>123</v>
          </cell>
          <cell r="X542">
            <v>123</v>
          </cell>
          <cell r="Y542">
            <v>123</v>
          </cell>
          <cell r="Z542">
            <v>123</v>
          </cell>
          <cell r="AA542">
            <v>123</v>
          </cell>
          <cell r="AB542">
            <v>123</v>
          </cell>
          <cell r="AC542">
            <v>123</v>
          </cell>
          <cell r="AD542">
            <v>123</v>
          </cell>
          <cell r="AE542">
            <v>123</v>
          </cell>
          <cell r="AF542">
            <v>123</v>
          </cell>
          <cell r="AG542">
            <v>123</v>
          </cell>
          <cell r="AH542">
            <v>123</v>
          </cell>
          <cell r="AI542">
            <v>123</v>
          </cell>
          <cell r="AJ542">
            <v>123</v>
          </cell>
        </row>
        <row r="546">
          <cell r="F546" t="str">
            <v>FR5</v>
          </cell>
          <cell r="G546" t="str">
            <v>0</v>
          </cell>
          <cell r="H546" t="str">
            <v>0</v>
          </cell>
          <cell r="I546" t="str">
            <v>0</v>
          </cell>
          <cell r="J546" t="str">
            <v>0</v>
          </cell>
          <cell r="K546" t="str">
            <v>0</v>
          </cell>
          <cell r="L546" t="str">
            <v>0</v>
          </cell>
          <cell r="M546" t="str">
            <v>0</v>
          </cell>
          <cell r="N546" t="str">
            <v>0</v>
          </cell>
          <cell r="O546" t="str">
            <v>0</v>
          </cell>
          <cell r="P546" t="str">
            <v>0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0</v>
          </cell>
          <cell r="V546" t="str">
            <v>0</v>
          </cell>
          <cell r="W546" t="str">
            <v>0</v>
          </cell>
          <cell r="X546" t="str">
            <v>0</v>
          </cell>
          <cell r="Y546" t="str">
            <v>0</v>
          </cell>
          <cell r="Z546" t="str">
            <v>0</v>
          </cell>
          <cell r="AM546" t="str">
            <v>0</v>
          </cell>
          <cell r="AN546" t="str">
            <v>0</v>
          </cell>
          <cell r="AO546" t="str">
            <v>0</v>
          </cell>
          <cell r="AP546" t="str">
            <v>0</v>
          </cell>
          <cell r="AQ546" t="str">
            <v>0</v>
          </cell>
          <cell r="AR546" t="str">
            <v>0</v>
          </cell>
          <cell r="AS546" t="str">
            <v>0</v>
          </cell>
          <cell r="AT546" t="str">
            <v>0</v>
          </cell>
          <cell r="AU546" t="str">
            <v>0</v>
          </cell>
          <cell r="AV546" t="str">
            <v>0</v>
          </cell>
        </row>
        <row r="547">
          <cell r="F547" t="str">
            <v>FR10</v>
          </cell>
          <cell r="G547" t="str">
            <v>0</v>
          </cell>
          <cell r="H547" t="str">
            <v>0</v>
          </cell>
          <cell r="I547" t="str">
            <v>0</v>
          </cell>
          <cell r="J547" t="str">
            <v>0</v>
          </cell>
          <cell r="K547" t="str">
            <v>0</v>
          </cell>
          <cell r="L547" t="str">
            <v>0</v>
          </cell>
          <cell r="M547" t="str">
            <v>0</v>
          </cell>
          <cell r="N547" t="str">
            <v>0</v>
          </cell>
          <cell r="O547" t="str">
            <v>0</v>
          </cell>
          <cell r="P547" t="str">
            <v>0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 t="str">
            <v>0</v>
          </cell>
          <cell r="AM547" t="str">
            <v>0</v>
          </cell>
          <cell r="AN547" t="str">
            <v>0</v>
          </cell>
          <cell r="AO547" t="str">
            <v>0</v>
          </cell>
          <cell r="AP547" t="str">
            <v>0</v>
          </cell>
          <cell r="AQ547" t="str">
            <v>0</v>
          </cell>
          <cell r="AR547" t="str">
            <v>0</v>
          </cell>
          <cell r="AS547" t="str">
            <v>0</v>
          </cell>
          <cell r="AT547" t="str">
            <v>0</v>
          </cell>
          <cell r="AU547" t="str">
            <v>0</v>
          </cell>
          <cell r="AV547" t="str">
            <v>0</v>
          </cell>
        </row>
        <row r="548">
          <cell r="F548" t="str">
            <v>FR15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</row>
        <row r="549">
          <cell r="F549" t="str">
            <v>FR20</v>
          </cell>
          <cell r="G549" t="str">
            <v>0</v>
          </cell>
          <cell r="H549" t="str">
            <v>0</v>
          </cell>
          <cell r="I549" t="str">
            <v>0</v>
          </cell>
          <cell r="J549" t="str">
            <v>0</v>
          </cell>
          <cell r="K549" t="str">
            <v>0</v>
          </cell>
          <cell r="L549" t="str">
            <v>0</v>
          </cell>
          <cell r="M549" t="str">
            <v>0</v>
          </cell>
          <cell r="N549" t="str">
            <v>0</v>
          </cell>
          <cell r="O549" t="str">
            <v>0</v>
          </cell>
          <cell r="P549" t="str">
            <v>0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0</v>
          </cell>
          <cell r="V549" t="str">
            <v>0</v>
          </cell>
          <cell r="W549" t="str">
            <v>0</v>
          </cell>
          <cell r="X549" t="str">
            <v>0</v>
          </cell>
          <cell r="Y549" t="str">
            <v>0</v>
          </cell>
          <cell r="Z549" t="str">
            <v>0</v>
          </cell>
          <cell r="AM549" t="str">
            <v>0</v>
          </cell>
          <cell r="AN549" t="str">
            <v>0</v>
          </cell>
          <cell r="AO549" t="str">
            <v>0</v>
          </cell>
          <cell r="AP549" t="str">
            <v>0</v>
          </cell>
          <cell r="AQ549" t="str">
            <v>0</v>
          </cell>
          <cell r="AR549" t="str">
            <v>0</v>
          </cell>
          <cell r="AS549" t="str">
            <v>0</v>
          </cell>
          <cell r="AT549" t="str">
            <v>0</v>
          </cell>
          <cell r="AU549" t="str">
            <v>0</v>
          </cell>
          <cell r="AV549" t="str">
            <v>0</v>
          </cell>
        </row>
        <row r="550">
          <cell r="F550" t="str">
            <v>FR25</v>
          </cell>
          <cell r="G550" t="str">
            <v>0</v>
          </cell>
          <cell r="H550" t="str">
            <v>0</v>
          </cell>
          <cell r="I550" t="str">
            <v>0</v>
          </cell>
          <cell r="J550" t="str">
            <v>0</v>
          </cell>
          <cell r="K550" t="str">
            <v>0</v>
          </cell>
          <cell r="L550" t="str">
            <v>0</v>
          </cell>
          <cell r="M550" t="str">
            <v>0</v>
          </cell>
          <cell r="N550" t="str">
            <v>0</v>
          </cell>
          <cell r="O550" t="str">
            <v>0</v>
          </cell>
          <cell r="P550" t="str">
            <v>0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0</v>
          </cell>
          <cell r="V550" t="str">
            <v>0</v>
          </cell>
          <cell r="W550" t="str">
            <v>0</v>
          </cell>
          <cell r="X550" t="str">
            <v>0</v>
          </cell>
          <cell r="Y550" t="str">
            <v>0</v>
          </cell>
          <cell r="Z550" t="str">
            <v>0</v>
          </cell>
          <cell r="AM550" t="str">
            <v>0</v>
          </cell>
          <cell r="AN550" t="str">
            <v>0</v>
          </cell>
          <cell r="AO550" t="str">
            <v>0</v>
          </cell>
          <cell r="AP550" t="str">
            <v>0</v>
          </cell>
          <cell r="AQ550" t="str">
            <v>0</v>
          </cell>
          <cell r="AR550" t="str">
            <v>0</v>
          </cell>
          <cell r="AS550" t="str">
            <v>0</v>
          </cell>
          <cell r="AT550" t="str">
            <v>0</v>
          </cell>
          <cell r="AU550" t="str">
            <v>0</v>
          </cell>
          <cell r="AV550" t="str">
            <v>0</v>
          </cell>
        </row>
        <row r="551">
          <cell r="F551" t="str">
            <v>FR30</v>
          </cell>
          <cell r="G551" t="str">
            <v>0</v>
          </cell>
          <cell r="H551" t="str">
            <v>0</v>
          </cell>
          <cell r="I551" t="str">
            <v>0</v>
          </cell>
          <cell r="J551" t="str">
            <v>0</v>
          </cell>
          <cell r="K551" t="str">
            <v>0</v>
          </cell>
          <cell r="L551" t="str">
            <v>0</v>
          </cell>
          <cell r="M551" t="str">
            <v>0</v>
          </cell>
          <cell r="N551" t="str">
            <v>0</v>
          </cell>
          <cell r="O551" t="str">
            <v>0</v>
          </cell>
          <cell r="P551" t="str">
            <v>0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0</v>
          </cell>
          <cell r="V551" t="str">
            <v>0</v>
          </cell>
          <cell r="W551" t="str">
            <v>0</v>
          </cell>
          <cell r="X551" t="str">
            <v>0</v>
          </cell>
          <cell r="Y551" t="str">
            <v>0</v>
          </cell>
          <cell r="Z551" t="str">
            <v>0</v>
          </cell>
          <cell r="AM551" t="str">
            <v>0</v>
          </cell>
          <cell r="AN551" t="str">
            <v>0</v>
          </cell>
          <cell r="AO551" t="str">
            <v>0</v>
          </cell>
          <cell r="AP551" t="str">
            <v>0</v>
          </cell>
          <cell r="AQ551" t="str">
            <v>0</v>
          </cell>
          <cell r="AR551" t="str">
            <v>0</v>
          </cell>
          <cell r="AS551" t="str">
            <v>0</v>
          </cell>
          <cell r="AT551" t="str">
            <v>0</v>
          </cell>
          <cell r="AU551" t="str">
            <v>0</v>
          </cell>
          <cell r="AV551" t="str">
            <v>0</v>
          </cell>
        </row>
        <row r="552">
          <cell r="F552" t="str">
            <v>FR35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</row>
        <row r="553">
          <cell r="F553" t="str">
            <v>FR40</v>
          </cell>
          <cell r="G553" t="str">
            <v>0</v>
          </cell>
          <cell r="H553" t="str">
            <v>0</v>
          </cell>
          <cell r="I553" t="str">
            <v>0</v>
          </cell>
          <cell r="J553" t="str">
            <v>0</v>
          </cell>
          <cell r="K553" t="str">
            <v>0</v>
          </cell>
          <cell r="L553" t="str">
            <v>0</v>
          </cell>
          <cell r="M553" t="str">
            <v>0</v>
          </cell>
          <cell r="N553" t="str">
            <v>0</v>
          </cell>
          <cell r="O553" t="str">
            <v>0</v>
          </cell>
          <cell r="P553" t="str">
            <v>0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 t="str">
            <v>0</v>
          </cell>
          <cell r="AM553" t="str">
            <v>0</v>
          </cell>
          <cell r="AN553" t="str">
            <v>0</v>
          </cell>
          <cell r="AO553" t="str">
            <v>0</v>
          </cell>
          <cell r="AP553" t="str">
            <v>0</v>
          </cell>
          <cell r="AQ553" t="str">
            <v>0</v>
          </cell>
          <cell r="AR553" t="str">
            <v>0</v>
          </cell>
          <cell r="AS553" t="str">
            <v>0</v>
          </cell>
          <cell r="AT553" t="str">
            <v>0</v>
          </cell>
          <cell r="AU553" t="str">
            <v>0</v>
          </cell>
          <cell r="AV553" t="str">
            <v>0</v>
          </cell>
        </row>
        <row r="555">
          <cell r="F555" t="str">
            <v>FR45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</row>
        <row r="556">
          <cell r="F556" t="str">
            <v>FR50</v>
          </cell>
          <cell r="G556" t="str">
            <v>0</v>
          </cell>
          <cell r="H556" t="str">
            <v>0</v>
          </cell>
          <cell r="I556" t="str">
            <v>0</v>
          </cell>
          <cell r="J556" t="str">
            <v>0</v>
          </cell>
          <cell r="K556" t="str">
            <v>0</v>
          </cell>
          <cell r="L556" t="str">
            <v>0</v>
          </cell>
          <cell r="M556" t="str">
            <v>0</v>
          </cell>
          <cell r="N556" t="str">
            <v>0</v>
          </cell>
          <cell r="O556" t="str">
            <v>0</v>
          </cell>
          <cell r="P556" t="str">
            <v>0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0</v>
          </cell>
          <cell r="V556" t="str">
            <v>0</v>
          </cell>
          <cell r="W556" t="str">
            <v>0</v>
          </cell>
          <cell r="X556" t="str">
            <v>0</v>
          </cell>
          <cell r="Y556" t="str">
            <v>0</v>
          </cell>
          <cell r="Z556" t="str">
            <v>0</v>
          </cell>
          <cell r="AM556" t="str">
            <v>0</v>
          </cell>
          <cell r="AN556" t="str">
            <v>0</v>
          </cell>
          <cell r="AO556" t="str">
            <v>0</v>
          </cell>
          <cell r="AP556" t="str">
            <v>0</v>
          </cell>
          <cell r="AQ556" t="str">
            <v>0</v>
          </cell>
          <cell r="AR556" t="str">
            <v>0</v>
          </cell>
          <cell r="AS556" t="str">
            <v>0</v>
          </cell>
          <cell r="AT556" t="str">
            <v>0</v>
          </cell>
          <cell r="AU556" t="str">
            <v>0</v>
          </cell>
          <cell r="AV556" t="str">
            <v>0</v>
          </cell>
        </row>
        <row r="558">
          <cell r="F558" t="str">
            <v>FR55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</row>
        <row r="559">
          <cell r="F559" t="str">
            <v>FR60</v>
          </cell>
          <cell r="G559" t="str">
            <v>0</v>
          </cell>
          <cell r="H559" t="str">
            <v>0</v>
          </cell>
          <cell r="I559" t="str">
            <v>0</v>
          </cell>
          <cell r="J559" t="str">
            <v>0</v>
          </cell>
          <cell r="K559" t="str">
            <v>0</v>
          </cell>
          <cell r="L559" t="str">
            <v>0</v>
          </cell>
          <cell r="M559" t="str">
            <v>0</v>
          </cell>
          <cell r="N559" t="str">
            <v>0</v>
          </cell>
          <cell r="O559" t="str">
            <v>0</v>
          </cell>
          <cell r="P559" t="str">
            <v>0</v>
          </cell>
          <cell r="Q559" t="str">
            <v>0</v>
          </cell>
          <cell r="R559" t="str">
            <v>0</v>
          </cell>
          <cell r="S559" t="str">
            <v>0</v>
          </cell>
          <cell r="T559" t="str">
            <v>0</v>
          </cell>
          <cell r="U559" t="str">
            <v>0</v>
          </cell>
          <cell r="V559" t="str">
            <v>0</v>
          </cell>
          <cell r="W559" t="str">
            <v>0</v>
          </cell>
          <cell r="X559" t="str">
            <v>0</v>
          </cell>
          <cell r="Y559" t="str">
            <v>0</v>
          </cell>
          <cell r="Z559" t="str">
            <v>0</v>
          </cell>
          <cell r="AM559" t="str">
            <v>0</v>
          </cell>
          <cell r="AN559" t="str">
            <v>0</v>
          </cell>
          <cell r="AO559" t="str">
            <v>0</v>
          </cell>
          <cell r="AP559" t="str">
            <v>0</v>
          </cell>
          <cell r="AQ559" t="str">
            <v>0</v>
          </cell>
          <cell r="AR559" t="str">
            <v>0</v>
          </cell>
          <cell r="AS559" t="str">
            <v>0</v>
          </cell>
          <cell r="AT559" t="str">
            <v>0</v>
          </cell>
          <cell r="AU559" t="str">
            <v>0</v>
          </cell>
          <cell r="AV559" t="str">
            <v>0</v>
          </cell>
        </row>
        <row r="562">
          <cell r="F562" t="str">
            <v>FR65</v>
          </cell>
          <cell r="G562" t="str">
            <v>0</v>
          </cell>
          <cell r="H562" t="str">
            <v>0</v>
          </cell>
          <cell r="I562" t="str">
            <v>0</v>
          </cell>
          <cell r="J562" t="str">
            <v>0</v>
          </cell>
          <cell r="K562" t="str">
            <v>0</v>
          </cell>
          <cell r="L562" t="str">
            <v>0</v>
          </cell>
          <cell r="M562" t="str">
            <v>0</v>
          </cell>
          <cell r="N562" t="str">
            <v>0</v>
          </cell>
          <cell r="O562" t="str">
            <v>0</v>
          </cell>
          <cell r="P562" t="str">
            <v>0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0</v>
          </cell>
          <cell r="V562" t="str">
            <v>0</v>
          </cell>
          <cell r="W562" t="str">
            <v>0</v>
          </cell>
          <cell r="X562" t="str">
            <v>0</v>
          </cell>
          <cell r="Y562" t="str">
            <v>0</v>
          </cell>
          <cell r="Z562" t="str">
            <v>0</v>
          </cell>
          <cell r="AM562" t="str">
            <v>0</v>
          </cell>
          <cell r="AN562" t="str">
            <v>0</v>
          </cell>
          <cell r="AO562" t="str">
            <v>0</v>
          </cell>
          <cell r="AP562" t="str">
            <v>0</v>
          </cell>
          <cell r="AQ562" t="str">
            <v>0</v>
          </cell>
          <cell r="AR562" t="str">
            <v>0</v>
          </cell>
          <cell r="AS562" t="str">
            <v>0</v>
          </cell>
          <cell r="AT562" t="str">
            <v>0</v>
          </cell>
          <cell r="AU562" t="str">
            <v>0</v>
          </cell>
          <cell r="AV562" t="str">
            <v>0</v>
          </cell>
        </row>
        <row r="564">
          <cell r="F564" t="str">
            <v>FR70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</row>
        <row r="567">
          <cell r="F567" t="str">
            <v>FR80</v>
          </cell>
          <cell r="G567" t="str">
            <v>0</v>
          </cell>
          <cell r="H567" t="str">
            <v>0</v>
          </cell>
          <cell r="I567" t="str">
            <v>0</v>
          </cell>
          <cell r="J567" t="str">
            <v>0</v>
          </cell>
          <cell r="K567" t="str">
            <v>0</v>
          </cell>
          <cell r="L567" t="str">
            <v>0</v>
          </cell>
          <cell r="M567" t="str">
            <v>0</v>
          </cell>
          <cell r="N567" t="str">
            <v>0</v>
          </cell>
          <cell r="O567" t="str">
            <v>0</v>
          </cell>
          <cell r="P567" t="str">
            <v>0</v>
          </cell>
          <cell r="Q567" t="str">
            <v>0</v>
          </cell>
          <cell r="R567" t="str">
            <v>0</v>
          </cell>
          <cell r="S567" t="str">
            <v>0</v>
          </cell>
          <cell r="T567" t="str">
            <v>0</v>
          </cell>
          <cell r="U567" t="str">
            <v>0</v>
          </cell>
          <cell r="V567" t="str">
            <v>0</v>
          </cell>
          <cell r="W567" t="str">
            <v>0</v>
          </cell>
          <cell r="X567" t="str">
            <v>0</v>
          </cell>
          <cell r="Y567" t="str">
            <v>0</v>
          </cell>
          <cell r="Z567" t="str">
            <v>0</v>
          </cell>
          <cell r="AM567" t="str">
            <v>0</v>
          </cell>
          <cell r="AN567" t="str">
            <v>0</v>
          </cell>
          <cell r="AO567" t="str">
            <v>0</v>
          </cell>
          <cell r="AP567" t="str">
            <v>0</v>
          </cell>
          <cell r="AQ567" t="str">
            <v>0</v>
          </cell>
          <cell r="AR567" t="str">
            <v>0</v>
          </cell>
          <cell r="AS567" t="str">
            <v>0</v>
          </cell>
          <cell r="AT567" t="str">
            <v>0</v>
          </cell>
          <cell r="AU567" t="str">
            <v>0</v>
          </cell>
          <cell r="AV567" t="str">
            <v>0</v>
          </cell>
        </row>
        <row r="568">
          <cell r="F568" t="str">
            <v>FR85</v>
          </cell>
          <cell r="G568" t="str">
            <v>0</v>
          </cell>
          <cell r="H568" t="str">
            <v>0</v>
          </cell>
          <cell r="I568" t="str">
            <v>0</v>
          </cell>
          <cell r="J568" t="str">
            <v>0</v>
          </cell>
          <cell r="K568" t="str">
            <v>0</v>
          </cell>
          <cell r="L568" t="str">
            <v>0</v>
          </cell>
          <cell r="M568" t="str">
            <v>0</v>
          </cell>
          <cell r="N568" t="str">
            <v>0</v>
          </cell>
          <cell r="O568" t="str">
            <v>0</v>
          </cell>
          <cell r="P568" t="str">
            <v>0</v>
          </cell>
          <cell r="Q568" t="str">
            <v>0</v>
          </cell>
          <cell r="R568" t="str">
            <v>0</v>
          </cell>
          <cell r="S568" t="str">
            <v>0</v>
          </cell>
          <cell r="T568" t="str">
            <v>0</v>
          </cell>
          <cell r="U568" t="str">
            <v>0</v>
          </cell>
          <cell r="V568" t="str">
            <v>0</v>
          </cell>
          <cell r="W568" t="str">
            <v>0</v>
          </cell>
          <cell r="X568" t="str">
            <v>0</v>
          </cell>
          <cell r="Y568" t="str">
            <v>0</v>
          </cell>
          <cell r="Z568" t="str">
            <v>0</v>
          </cell>
          <cell r="AM568" t="str">
            <v>0</v>
          </cell>
          <cell r="AN568" t="str">
            <v>0</v>
          </cell>
          <cell r="AO568" t="str">
            <v>0</v>
          </cell>
          <cell r="AP568" t="str">
            <v>0</v>
          </cell>
          <cell r="AQ568" t="str">
            <v>0</v>
          </cell>
          <cell r="AR568" t="str">
            <v>0</v>
          </cell>
          <cell r="AS568" t="str">
            <v>0</v>
          </cell>
          <cell r="AT568" t="str">
            <v>0</v>
          </cell>
          <cell r="AU568" t="str">
            <v>0</v>
          </cell>
          <cell r="AV568" t="str">
            <v>0</v>
          </cell>
        </row>
        <row r="569">
          <cell r="F569" t="str">
            <v>FR90</v>
          </cell>
          <cell r="G569" t="str">
            <v>0</v>
          </cell>
          <cell r="H569" t="str">
            <v>0</v>
          </cell>
          <cell r="I569" t="str">
            <v>0</v>
          </cell>
          <cell r="J569" t="str">
            <v>0</v>
          </cell>
          <cell r="K569" t="str">
            <v>0</v>
          </cell>
          <cell r="L569" t="str">
            <v>0</v>
          </cell>
          <cell r="M569" t="str">
            <v>0</v>
          </cell>
          <cell r="N569" t="str">
            <v>0</v>
          </cell>
          <cell r="O569" t="str">
            <v>0</v>
          </cell>
          <cell r="P569" t="str">
            <v>0</v>
          </cell>
          <cell r="Q569" t="str">
            <v>0</v>
          </cell>
          <cell r="R569" t="str">
            <v>0</v>
          </cell>
          <cell r="S569" t="str">
            <v>0</v>
          </cell>
          <cell r="T569" t="str">
            <v>0</v>
          </cell>
          <cell r="U569" t="str">
            <v>0</v>
          </cell>
          <cell r="V569" t="str">
            <v>0</v>
          </cell>
          <cell r="W569" t="str">
            <v>0</v>
          </cell>
          <cell r="X569" t="str">
            <v>0</v>
          </cell>
          <cell r="Y569" t="str">
            <v>0</v>
          </cell>
          <cell r="Z569" t="str">
            <v>0</v>
          </cell>
          <cell r="AM569" t="str">
            <v>0</v>
          </cell>
          <cell r="AN569" t="str">
            <v>0</v>
          </cell>
          <cell r="AO569" t="str">
            <v>0</v>
          </cell>
          <cell r="AP569" t="str">
            <v>0</v>
          </cell>
          <cell r="AQ569" t="str">
            <v>0</v>
          </cell>
          <cell r="AR569" t="str">
            <v>0</v>
          </cell>
          <cell r="AS569" t="str">
            <v>0</v>
          </cell>
          <cell r="AT569" t="str">
            <v>0</v>
          </cell>
          <cell r="AU569" t="str">
            <v>0</v>
          </cell>
          <cell r="AV569" t="str">
            <v>0</v>
          </cell>
        </row>
        <row r="570">
          <cell r="F570" t="str">
            <v>FR95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</row>
        <row r="571">
          <cell r="F571" t="str">
            <v>FR100</v>
          </cell>
          <cell r="G571" t="str">
            <v>0</v>
          </cell>
          <cell r="H571" t="str">
            <v>0</v>
          </cell>
          <cell r="I571" t="str">
            <v>0</v>
          </cell>
          <cell r="J571" t="str">
            <v>0</v>
          </cell>
          <cell r="K571" t="str">
            <v>0</v>
          </cell>
          <cell r="L571" t="str">
            <v>0</v>
          </cell>
          <cell r="M571" t="str">
            <v>0</v>
          </cell>
          <cell r="N571" t="str">
            <v>0</v>
          </cell>
          <cell r="O571" t="str">
            <v>0</v>
          </cell>
          <cell r="P571" t="str">
            <v>0</v>
          </cell>
          <cell r="Q571" t="str">
            <v>0</v>
          </cell>
          <cell r="R571" t="str">
            <v>0</v>
          </cell>
          <cell r="S571" t="str">
            <v>0</v>
          </cell>
          <cell r="T571" t="str">
            <v>0</v>
          </cell>
          <cell r="U571" t="str">
            <v>0</v>
          </cell>
          <cell r="V571" t="str">
            <v>0</v>
          </cell>
          <cell r="W571" t="str">
            <v>0</v>
          </cell>
          <cell r="X571" t="str">
            <v>0</v>
          </cell>
          <cell r="Y571" t="str">
            <v>0</v>
          </cell>
          <cell r="Z571" t="str">
            <v>0</v>
          </cell>
          <cell r="AM571" t="str">
            <v>0</v>
          </cell>
          <cell r="AN571" t="str">
            <v>0</v>
          </cell>
          <cell r="AO571" t="str">
            <v>0</v>
          </cell>
          <cell r="AP571" t="str">
            <v>0</v>
          </cell>
          <cell r="AQ571" t="str">
            <v>0</v>
          </cell>
          <cell r="AR571" t="str">
            <v>0</v>
          </cell>
          <cell r="AS571" t="str">
            <v>0</v>
          </cell>
          <cell r="AT571" t="str">
            <v>0</v>
          </cell>
          <cell r="AU571" t="str">
            <v>0</v>
          </cell>
          <cell r="AV571" t="str">
            <v>0</v>
          </cell>
        </row>
        <row r="572">
          <cell r="F572" t="str">
            <v>FR105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</row>
        <row r="574">
          <cell r="F574" t="str">
            <v>FR110</v>
          </cell>
          <cell r="G574" t="str">
            <v>0</v>
          </cell>
          <cell r="H574" t="str">
            <v>0</v>
          </cell>
          <cell r="I574" t="str">
            <v>0</v>
          </cell>
          <cell r="J574" t="str">
            <v>0</v>
          </cell>
          <cell r="K574" t="str">
            <v>0</v>
          </cell>
          <cell r="L574" t="str">
            <v>0</v>
          </cell>
          <cell r="M574" t="str">
            <v>0</v>
          </cell>
          <cell r="N574" t="str">
            <v>0</v>
          </cell>
          <cell r="O574" t="str">
            <v>0</v>
          </cell>
          <cell r="P574" t="str">
            <v>0</v>
          </cell>
          <cell r="Q574" t="str">
            <v>0</v>
          </cell>
          <cell r="R574" t="str">
            <v>0</v>
          </cell>
          <cell r="S574" t="str">
            <v>0</v>
          </cell>
          <cell r="T574" t="str">
            <v>0</v>
          </cell>
          <cell r="U574" t="str">
            <v>0</v>
          </cell>
          <cell r="V574" t="str">
            <v>0</v>
          </cell>
          <cell r="W574" t="str">
            <v>0</v>
          </cell>
          <cell r="X574" t="str">
            <v>0</v>
          </cell>
          <cell r="Y574" t="str">
            <v>0</v>
          </cell>
          <cell r="Z574" t="str">
            <v>0</v>
          </cell>
          <cell r="AM574" t="str">
            <v>0</v>
          </cell>
          <cell r="AN574" t="str">
            <v>0</v>
          </cell>
          <cell r="AO574" t="str">
            <v>0</v>
          </cell>
          <cell r="AP574" t="str">
            <v>0</v>
          </cell>
          <cell r="AQ574">
            <v>210590000</v>
          </cell>
          <cell r="AR574" t="str">
            <v>0</v>
          </cell>
          <cell r="AS574" t="str">
            <v>0</v>
          </cell>
          <cell r="AT574" t="str">
            <v>0</v>
          </cell>
          <cell r="AU574" t="str">
            <v>0</v>
          </cell>
          <cell r="AV574" t="str">
            <v>0</v>
          </cell>
        </row>
        <row r="577">
          <cell r="F577" t="str">
            <v>FR120</v>
          </cell>
          <cell r="G577" t="str">
            <v>0</v>
          </cell>
          <cell r="H577" t="str">
            <v>0</v>
          </cell>
          <cell r="I577" t="str">
            <v>0</v>
          </cell>
          <cell r="J577" t="str">
            <v>0</v>
          </cell>
          <cell r="K577" t="str">
            <v>0</v>
          </cell>
          <cell r="L577" t="str">
            <v>0</v>
          </cell>
          <cell r="M577" t="str">
            <v>0</v>
          </cell>
          <cell r="N577" t="str">
            <v>0</v>
          </cell>
          <cell r="O577" t="str">
            <v>0</v>
          </cell>
          <cell r="P577" t="str">
            <v>0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0</v>
          </cell>
          <cell r="V577" t="str">
            <v>0</v>
          </cell>
          <cell r="W577" t="str">
            <v>0</v>
          </cell>
          <cell r="X577" t="str">
            <v>0</v>
          </cell>
          <cell r="Y577" t="str">
            <v>0</v>
          </cell>
          <cell r="Z577" t="str">
            <v>0</v>
          </cell>
          <cell r="AM577" t="str">
            <v>0</v>
          </cell>
          <cell r="AN577" t="str">
            <v>0</v>
          </cell>
          <cell r="AO577" t="str">
            <v>0</v>
          </cell>
          <cell r="AP577" t="str">
            <v>0</v>
          </cell>
          <cell r="AQ577" t="str">
            <v>0</v>
          </cell>
          <cell r="AR577" t="str">
            <v>0</v>
          </cell>
          <cell r="AS577" t="str">
            <v>0</v>
          </cell>
          <cell r="AT577" t="str">
            <v>0</v>
          </cell>
          <cell r="AU577" t="str">
            <v>0</v>
          </cell>
          <cell r="AV577" t="str">
            <v>0</v>
          </cell>
        </row>
        <row r="578">
          <cell r="F578" t="str">
            <v>FR125</v>
          </cell>
          <cell r="G578" t="str">
            <v>0</v>
          </cell>
          <cell r="H578" t="str">
            <v>0</v>
          </cell>
          <cell r="I578" t="str">
            <v>0</v>
          </cell>
          <cell r="J578" t="str">
            <v>0</v>
          </cell>
          <cell r="K578" t="str">
            <v>0</v>
          </cell>
          <cell r="L578" t="str">
            <v>0</v>
          </cell>
          <cell r="M578" t="str">
            <v>0</v>
          </cell>
          <cell r="N578" t="str">
            <v>0</v>
          </cell>
          <cell r="O578" t="str">
            <v>0</v>
          </cell>
          <cell r="P578" t="str">
            <v>0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0</v>
          </cell>
          <cell r="V578" t="str">
            <v>0</v>
          </cell>
          <cell r="W578" t="str">
            <v>0</v>
          </cell>
          <cell r="X578" t="str">
            <v>0</v>
          </cell>
          <cell r="Y578" t="str">
            <v>0</v>
          </cell>
          <cell r="Z578" t="str">
            <v>0</v>
          </cell>
          <cell r="AM578" t="str">
            <v>0</v>
          </cell>
          <cell r="AN578" t="str">
            <v>0</v>
          </cell>
          <cell r="AO578" t="str">
            <v>0</v>
          </cell>
          <cell r="AP578" t="str">
            <v>0</v>
          </cell>
          <cell r="AQ578" t="str">
            <v>0</v>
          </cell>
          <cell r="AR578" t="str">
            <v>0</v>
          </cell>
          <cell r="AS578" t="str">
            <v>0</v>
          </cell>
          <cell r="AT578" t="str">
            <v>0</v>
          </cell>
          <cell r="AU578" t="str">
            <v>0</v>
          </cell>
          <cell r="AV578" t="str">
            <v>0</v>
          </cell>
        </row>
        <row r="579">
          <cell r="F579" t="str">
            <v>FR130</v>
          </cell>
          <cell r="G579" t="str">
            <v>0</v>
          </cell>
          <cell r="H579" t="str">
            <v>0</v>
          </cell>
          <cell r="I579" t="str">
            <v>0</v>
          </cell>
          <cell r="J579" t="str">
            <v>0</v>
          </cell>
          <cell r="K579" t="str">
            <v>0</v>
          </cell>
          <cell r="L579" t="str">
            <v>0</v>
          </cell>
          <cell r="M579" t="str">
            <v>0</v>
          </cell>
          <cell r="N579" t="str">
            <v>0</v>
          </cell>
          <cell r="O579" t="str">
            <v>0</v>
          </cell>
          <cell r="P579" t="str">
            <v>0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0</v>
          </cell>
          <cell r="V579" t="str">
            <v>0</v>
          </cell>
          <cell r="W579" t="str">
            <v>0</v>
          </cell>
          <cell r="X579" t="str">
            <v>0</v>
          </cell>
          <cell r="Y579" t="str">
            <v>0</v>
          </cell>
          <cell r="Z579" t="str">
            <v>0</v>
          </cell>
          <cell r="AM579" t="str">
            <v>0</v>
          </cell>
          <cell r="AN579" t="str">
            <v>0</v>
          </cell>
          <cell r="AO579" t="str">
            <v>0</v>
          </cell>
          <cell r="AP579" t="str">
            <v>0</v>
          </cell>
          <cell r="AQ579" t="str">
            <v>0</v>
          </cell>
          <cell r="AR579" t="str">
            <v>0</v>
          </cell>
          <cell r="AS579" t="str">
            <v>0</v>
          </cell>
          <cell r="AT579" t="str">
            <v>0</v>
          </cell>
          <cell r="AU579" t="str">
            <v>0</v>
          </cell>
          <cell r="AV579" t="str">
            <v>0</v>
          </cell>
        </row>
        <row r="580">
          <cell r="F580" t="str">
            <v>FR135</v>
          </cell>
          <cell r="G580" t="str">
            <v>0</v>
          </cell>
          <cell r="H580" t="str">
            <v>0</v>
          </cell>
          <cell r="I580" t="str">
            <v>0</v>
          </cell>
          <cell r="J580" t="str">
            <v>0</v>
          </cell>
          <cell r="K580" t="str">
            <v>0</v>
          </cell>
          <cell r="L580" t="str">
            <v>0</v>
          </cell>
          <cell r="M580" t="str">
            <v>0</v>
          </cell>
          <cell r="N580" t="str">
            <v>0</v>
          </cell>
          <cell r="O580" t="str">
            <v>0</v>
          </cell>
          <cell r="P580" t="str">
            <v>0</v>
          </cell>
          <cell r="Q580" t="str">
            <v>0</v>
          </cell>
          <cell r="R580" t="str">
            <v>0</v>
          </cell>
          <cell r="S580" t="str">
            <v>0</v>
          </cell>
          <cell r="T580" t="str">
            <v>0</v>
          </cell>
          <cell r="U580" t="str">
            <v>0</v>
          </cell>
          <cell r="V580" t="str">
            <v>0</v>
          </cell>
          <cell r="W580" t="str">
            <v>0</v>
          </cell>
          <cell r="X580" t="str">
            <v>0</v>
          </cell>
          <cell r="Y580" t="str">
            <v>0</v>
          </cell>
          <cell r="Z580" t="str">
            <v>0</v>
          </cell>
          <cell r="AM580" t="str">
            <v>0</v>
          </cell>
          <cell r="AN580" t="str">
            <v>0</v>
          </cell>
          <cell r="AO580" t="str">
            <v>0</v>
          </cell>
          <cell r="AP580" t="str">
            <v>0</v>
          </cell>
          <cell r="AQ580" t="str">
            <v>0</v>
          </cell>
          <cell r="AR580" t="str">
            <v>0</v>
          </cell>
          <cell r="AS580" t="str">
            <v>0</v>
          </cell>
          <cell r="AT580" t="str">
            <v>0</v>
          </cell>
          <cell r="AU580" t="str">
            <v>0</v>
          </cell>
          <cell r="AV580" t="str">
            <v>0</v>
          </cell>
        </row>
        <row r="581">
          <cell r="F581" t="str">
            <v>FR150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</row>
      </sheetData>
      <sheetData sheetId="4" refreshError="1">
        <row r="9">
          <cell r="G9" t="str">
            <v>Y2002/2003</v>
          </cell>
          <cell r="H9" t="str">
            <v>Group</v>
          </cell>
        </row>
        <row r="10">
          <cell r="G10" t="str">
            <v>YTD June Actual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  <cell r="AE11" t="str">
            <v>Total Inc MOM &amp; RMBAM excludin HAH SA &amp; Origin</v>
          </cell>
          <cell r="AJ11" t="str">
            <v>Total Including HAH SA &amp; Origin, ex MOM &amp; RMBAM</v>
          </cell>
          <cell r="AM11" t="str">
            <v>Discovery Health</v>
          </cell>
          <cell r="AN11" t="str">
            <v>Discovery Life</v>
          </cell>
          <cell r="AO11" t="str">
            <v>Vitality</v>
          </cell>
          <cell r="AP11" t="str">
            <v>Destiny Health</v>
          </cell>
          <cell r="AQ11" t="str">
            <v>Momentum Retail</v>
          </cell>
          <cell r="AR11" t="str">
            <v>Momentum Multi Manager</v>
          </cell>
          <cell r="AS11" t="str">
            <v>Momentum International</v>
          </cell>
          <cell r="AT11" t="str">
            <v>Insurance Group Capital Centre</v>
          </cell>
          <cell r="AU11" t="str">
            <v>Health Cap</v>
          </cell>
          <cell r="AV11" t="str">
            <v>FirstRand Capital Centre</v>
          </cell>
          <cell r="AX11" t="str">
            <v>Total Other Group</v>
          </cell>
        </row>
        <row r="16">
          <cell r="F16" t="str">
            <v>Turn on Advances</v>
          </cell>
          <cell r="G16">
            <v>2410798.3779327194</v>
          </cell>
          <cell r="H16">
            <v>632.64610237348199</v>
          </cell>
          <cell r="I16">
            <v>-393.05959950823848</v>
          </cell>
          <cell r="J16">
            <v>1607614.1362699899</v>
          </cell>
          <cell r="K16">
            <v>0</v>
          </cell>
          <cell r="L16">
            <v>311768.00681106042</v>
          </cell>
          <cell r="M16">
            <v>437011.35795354698</v>
          </cell>
          <cell r="N16">
            <v>779663.63622530969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240930.23844598996</v>
          </cell>
          <cell r="U16">
            <v>0</v>
          </cell>
          <cell r="V16">
            <v>0</v>
          </cell>
          <cell r="W16">
            <v>160662</v>
          </cell>
          <cell r="X16">
            <v>0</v>
          </cell>
          <cell r="Y16">
            <v>0</v>
          </cell>
          <cell r="Z16">
            <v>93475.543999999994</v>
          </cell>
          <cell r="AA16">
            <v>0</v>
          </cell>
          <cell r="AB16">
            <v>0</v>
          </cell>
          <cell r="AC16">
            <v>0</v>
          </cell>
          <cell r="AE16">
            <v>5881500.8841414815</v>
          </cell>
          <cell r="AJ16">
            <v>6042162.8841414815</v>
          </cell>
          <cell r="AK16">
            <v>5948687.3401414808</v>
          </cell>
          <cell r="AL16">
            <v>93475.544000000693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0</v>
          </cell>
        </row>
        <row r="17">
          <cell r="F17" t="str">
            <v>2000</v>
          </cell>
          <cell r="G17">
            <v>363002.17963245796</v>
          </cell>
          <cell r="H17">
            <v>61.524641225972573</v>
          </cell>
          <cell r="I17">
            <v>226</v>
          </cell>
          <cell r="J17">
            <v>0</v>
          </cell>
          <cell r="K17">
            <v>0</v>
          </cell>
          <cell r="L17">
            <v>58007.319087750941</v>
          </cell>
          <cell r="M17">
            <v>191572.80682786982</v>
          </cell>
          <cell r="N17">
            <v>0</v>
          </cell>
          <cell r="O17" t="str">
            <v>0</v>
          </cell>
          <cell r="P17">
            <v>0</v>
          </cell>
          <cell r="Q17" t="str">
            <v>0</v>
          </cell>
          <cell r="R17">
            <v>0</v>
          </cell>
          <cell r="S17">
            <v>0</v>
          </cell>
          <cell r="T17">
            <v>0</v>
          </cell>
          <cell r="U17" t="str">
            <v>0</v>
          </cell>
          <cell r="V17">
            <v>0</v>
          </cell>
          <cell r="W17">
            <v>14934</v>
          </cell>
          <cell r="X17">
            <v>0</v>
          </cell>
          <cell r="Y17">
            <v>0</v>
          </cell>
          <cell r="Z17">
            <v>0</v>
          </cell>
          <cell r="AE17">
            <v>612869.83018930466</v>
          </cell>
          <cell r="AJ17">
            <v>627803.83018930466</v>
          </cell>
          <cell r="AK17">
            <v>627803.83018930466</v>
          </cell>
          <cell r="AL17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</row>
        <row r="18">
          <cell r="F18" t="str">
            <v>2005</v>
          </cell>
          <cell r="G18">
            <v>1253.7621634704651</v>
          </cell>
          <cell r="H18">
            <v>-9.4958799999999997</v>
          </cell>
          <cell r="I18">
            <v>0</v>
          </cell>
          <cell r="J18">
            <v>996.96543370825441</v>
          </cell>
          <cell r="K18">
            <v>0</v>
          </cell>
          <cell r="L18">
            <v>8455.7683808979637</v>
          </cell>
          <cell r="M18">
            <v>44529.674578636615</v>
          </cell>
          <cell r="N18">
            <v>0</v>
          </cell>
          <cell r="O18" t="str">
            <v>0</v>
          </cell>
          <cell r="P18">
            <v>0</v>
          </cell>
          <cell r="Q18" t="str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0</v>
          </cell>
          <cell r="V18">
            <v>0</v>
          </cell>
          <cell r="W18">
            <v>-270</v>
          </cell>
          <cell r="X18">
            <v>0</v>
          </cell>
          <cell r="Y18">
            <v>0</v>
          </cell>
          <cell r="Z18">
            <v>0</v>
          </cell>
          <cell r="AE18">
            <v>55226.674676713301</v>
          </cell>
          <cell r="AJ18">
            <v>54956.674676713301</v>
          </cell>
          <cell r="AK18">
            <v>54956.674676713301</v>
          </cell>
          <cell r="AL18">
            <v>0</v>
          </cell>
          <cell r="AM18" t="str">
            <v>0</v>
          </cell>
          <cell r="AN18" t="str">
            <v>0</v>
          </cell>
          <cell r="AO18" t="str">
            <v>0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 t="str">
            <v>0</v>
          </cell>
          <cell r="AV18" t="str">
            <v>0</v>
          </cell>
        </row>
        <row r="19">
          <cell r="F19" t="str">
            <v>2010</v>
          </cell>
          <cell r="G19">
            <v>256784.23069342438</v>
          </cell>
          <cell r="H19">
            <v>-9.4063176566575351</v>
          </cell>
          <cell r="I19">
            <v>0</v>
          </cell>
          <cell r="J19">
            <v>62021.093816102119</v>
          </cell>
          <cell r="K19">
            <v>0</v>
          </cell>
          <cell r="L19">
            <v>70474.839333448792</v>
          </cell>
          <cell r="M19">
            <v>0</v>
          </cell>
          <cell r="N19">
            <v>0</v>
          </cell>
          <cell r="O19" t="str">
            <v>0</v>
          </cell>
          <cell r="P19">
            <v>0</v>
          </cell>
          <cell r="Q19" t="str">
            <v>0</v>
          </cell>
          <cell r="R19">
            <v>0</v>
          </cell>
          <cell r="S19">
            <v>0</v>
          </cell>
          <cell r="T19">
            <v>0</v>
          </cell>
          <cell r="U19" t="str">
            <v>0</v>
          </cell>
          <cell r="V19">
            <v>0</v>
          </cell>
          <cell r="W19">
            <v>109</v>
          </cell>
          <cell r="X19">
            <v>0</v>
          </cell>
          <cell r="Y19">
            <v>0</v>
          </cell>
          <cell r="Z19">
            <v>0</v>
          </cell>
          <cell r="AE19">
            <v>389270.75752531865</v>
          </cell>
          <cell r="AJ19">
            <v>389379.75752531865</v>
          </cell>
          <cell r="AK19">
            <v>389379.75752531865</v>
          </cell>
          <cell r="AL19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</row>
        <row r="20">
          <cell r="F20" t="str">
            <v>2015</v>
          </cell>
          <cell r="G20">
            <v>2464.1225367632323</v>
          </cell>
          <cell r="H20">
            <v>-8.1310599068493143</v>
          </cell>
          <cell r="I20">
            <v>0</v>
          </cell>
          <cell r="J20">
            <v>0</v>
          </cell>
          <cell r="K20">
            <v>0</v>
          </cell>
          <cell r="L20">
            <v>213.14914676328763</v>
          </cell>
          <cell r="M20">
            <v>0</v>
          </cell>
          <cell r="N20">
            <v>0</v>
          </cell>
          <cell r="O20" t="str">
            <v>0</v>
          </cell>
          <cell r="P20">
            <v>0</v>
          </cell>
          <cell r="Q20" t="str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E20">
            <v>2669.1406236196708</v>
          </cell>
          <cell r="AJ20">
            <v>2669.1406236196708</v>
          </cell>
          <cell r="AK20">
            <v>2669.1406236196708</v>
          </cell>
          <cell r="AL20">
            <v>0</v>
          </cell>
          <cell r="AM20" t="str">
            <v>0</v>
          </cell>
          <cell r="AN20" t="str">
            <v>0</v>
          </cell>
          <cell r="AO20" t="str">
            <v>0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 t="str">
            <v>0</v>
          </cell>
          <cell r="AV20" t="str">
            <v>0</v>
          </cell>
        </row>
        <row r="21">
          <cell r="F21" t="str">
            <v>2020</v>
          </cell>
          <cell r="G21">
            <v>333510.90933415375</v>
          </cell>
          <cell r="H21">
            <v>0</v>
          </cell>
          <cell r="I21">
            <v>0</v>
          </cell>
          <cell r="J21">
            <v>4260.2661906087651</v>
          </cell>
          <cell r="K21">
            <v>0</v>
          </cell>
          <cell r="L21">
            <v>1855.8679942246438</v>
          </cell>
          <cell r="M21">
            <v>0</v>
          </cell>
          <cell r="N21">
            <v>0</v>
          </cell>
          <cell r="O21" t="str">
            <v>0</v>
          </cell>
          <cell r="P21">
            <v>0</v>
          </cell>
          <cell r="Q21" t="str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E21">
            <v>339627.04351898719</v>
          </cell>
          <cell r="AJ21">
            <v>339627.04351898719</v>
          </cell>
          <cell r="AK21">
            <v>339627.04351898719</v>
          </cell>
          <cell r="AL21">
            <v>0</v>
          </cell>
          <cell r="AM21" t="str">
            <v>0</v>
          </cell>
          <cell r="AN21" t="str">
            <v>0</v>
          </cell>
          <cell r="AO21" t="str">
            <v>0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 t="str">
            <v>0</v>
          </cell>
          <cell r="AV21" t="str">
            <v>0</v>
          </cell>
        </row>
        <row r="22">
          <cell r="F22" t="str">
            <v>2025</v>
          </cell>
          <cell r="G22">
            <v>3999.3947118842843</v>
          </cell>
          <cell r="H22">
            <v>-758.0241099672877</v>
          </cell>
          <cell r="I22">
            <v>0</v>
          </cell>
          <cell r="J22">
            <v>0</v>
          </cell>
          <cell r="K22">
            <v>0</v>
          </cell>
          <cell r="L22">
            <v>-7943.7087756940782</v>
          </cell>
          <cell r="M22">
            <v>0</v>
          </cell>
          <cell r="N22">
            <v>0</v>
          </cell>
          <cell r="O22" t="str">
            <v>0</v>
          </cell>
          <cell r="P22">
            <v>0</v>
          </cell>
          <cell r="Q22" t="str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E22">
            <v>-4702.3381737770815</v>
          </cell>
          <cell r="AJ22">
            <v>-4702.3381737770815</v>
          </cell>
          <cell r="AK22">
            <v>-4702.3381737770815</v>
          </cell>
          <cell r="AL22">
            <v>0</v>
          </cell>
          <cell r="AM22" t="str">
            <v>0</v>
          </cell>
          <cell r="AN22" t="str">
            <v>0</v>
          </cell>
          <cell r="AO22" t="str">
            <v>0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 t="str">
            <v>0</v>
          </cell>
          <cell r="AV22" t="str">
            <v>0</v>
          </cell>
        </row>
        <row r="23">
          <cell r="F23" t="str">
            <v>2030</v>
          </cell>
          <cell r="G23">
            <v>1093.3195085057534</v>
          </cell>
          <cell r="H23">
            <v>-0.39556129731506845</v>
          </cell>
          <cell r="I23">
            <v>-261.30950940652059</v>
          </cell>
          <cell r="J23">
            <v>1080912.8144874531</v>
          </cell>
          <cell r="K23">
            <v>0</v>
          </cell>
          <cell r="L23">
            <v>71143.80584017896</v>
          </cell>
          <cell r="M23">
            <v>0</v>
          </cell>
          <cell r="N23">
            <v>-60.421400000000403</v>
          </cell>
          <cell r="O23" t="str">
            <v>0</v>
          </cell>
          <cell r="P23">
            <v>0</v>
          </cell>
          <cell r="Q23" t="str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E23">
            <v>1152827.8133654338</v>
          </cell>
          <cell r="AJ23">
            <v>1152827.8133654338</v>
          </cell>
          <cell r="AK23">
            <v>1152827.8133654338</v>
          </cell>
          <cell r="AL23">
            <v>0</v>
          </cell>
          <cell r="AM23" t="str">
            <v>0</v>
          </cell>
          <cell r="AN23" t="str">
            <v>0</v>
          </cell>
          <cell r="AO23" t="str">
            <v>0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 t="str">
            <v>0</v>
          </cell>
          <cell r="AV23" t="str">
            <v>0</v>
          </cell>
        </row>
        <row r="24">
          <cell r="F24" t="str">
            <v>2035</v>
          </cell>
          <cell r="G24">
            <v>1.7578462753424655</v>
          </cell>
          <cell r="H24">
            <v>0</v>
          </cell>
          <cell r="I24">
            <v>0</v>
          </cell>
          <cell r="J24">
            <v>322824.63398564851</v>
          </cell>
          <cell r="K24">
            <v>0</v>
          </cell>
          <cell r="L24">
            <v>41981.252591640441</v>
          </cell>
          <cell r="M24">
            <v>0</v>
          </cell>
          <cell r="N24">
            <v>0</v>
          </cell>
          <cell r="O24" t="str">
            <v>0</v>
          </cell>
          <cell r="P24">
            <v>0</v>
          </cell>
          <cell r="Q24" t="str">
            <v>0</v>
          </cell>
          <cell r="R24">
            <v>0</v>
          </cell>
          <cell r="S24">
            <v>0</v>
          </cell>
          <cell r="T24">
            <v>0</v>
          </cell>
          <cell r="U24" t="str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E24">
            <v>364807.64442356431</v>
          </cell>
          <cell r="AJ24">
            <v>364807.64442356431</v>
          </cell>
          <cell r="AK24">
            <v>364807.64442356431</v>
          </cell>
          <cell r="AL24">
            <v>0</v>
          </cell>
          <cell r="AM24" t="str">
            <v>0</v>
          </cell>
          <cell r="AN24" t="str">
            <v>0</v>
          </cell>
          <cell r="AO24" t="str">
            <v>0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 t="str">
            <v>0</v>
          </cell>
          <cell r="AV24" t="str">
            <v>0</v>
          </cell>
        </row>
        <row r="25">
          <cell r="F25" t="str">
            <v>2040</v>
          </cell>
          <cell r="G25">
            <v>1394852.0013615114</v>
          </cell>
          <cell r="H25">
            <v>504.63484675358893</v>
          </cell>
          <cell r="I25">
            <v>0</v>
          </cell>
          <cell r="J25">
            <v>0</v>
          </cell>
          <cell r="K25">
            <v>0</v>
          </cell>
          <cell r="L25">
            <v>63116.120814532813</v>
          </cell>
          <cell r="M25">
            <v>37280.060099674833</v>
          </cell>
          <cell r="N25">
            <v>0</v>
          </cell>
          <cell r="O25" t="str">
            <v>0</v>
          </cell>
          <cell r="P25">
            <v>0</v>
          </cell>
          <cell r="Q25" t="str">
            <v>0</v>
          </cell>
          <cell r="R25">
            <v>0</v>
          </cell>
          <cell r="S25">
            <v>0</v>
          </cell>
          <cell r="T25">
            <v>0</v>
          </cell>
          <cell r="U25" t="str">
            <v>0</v>
          </cell>
          <cell r="V25">
            <v>0</v>
          </cell>
          <cell r="W25">
            <v>121546</v>
          </cell>
          <cell r="X25">
            <v>0</v>
          </cell>
          <cell r="Y25">
            <v>0</v>
          </cell>
          <cell r="Z25">
            <v>93475.543999999994</v>
          </cell>
          <cell r="AE25">
            <v>1589228.3611224727</v>
          </cell>
          <cell r="AJ25">
            <v>1710774.3611224727</v>
          </cell>
          <cell r="AK25">
            <v>1617298.8171224727</v>
          </cell>
          <cell r="AL25">
            <v>93475.543999999994</v>
          </cell>
          <cell r="AM25" t="str">
            <v>0</v>
          </cell>
          <cell r="AN25" t="str">
            <v>0</v>
          </cell>
          <cell r="AO25" t="str">
            <v>0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 t="str">
            <v>0</v>
          </cell>
          <cell r="AV25" t="str">
            <v>0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5882</v>
          </cell>
          <cell r="M26">
            <v>56182.532433454457</v>
          </cell>
          <cell r="N26">
            <v>60.684114478203398</v>
          </cell>
          <cell r="O26" t="str">
            <v>0</v>
          </cell>
          <cell r="P26">
            <v>0</v>
          </cell>
          <cell r="Q26" t="str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0</v>
          </cell>
          <cell r="V26">
            <v>0</v>
          </cell>
          <cell r="W26">
            <v>15278</v>
          </cell>
          <cell r="X26">
            <v>0</v>
          </cell>
          <cell r="Y26">
            <v>0</v>
          </cell>
          <cell r="Z26">
            <v>0</v>
          </cell>
          <cell r="AE26">
            <v>62125.21654793265</v>
          </cell>
          <cell r="AJ26">
            <v>77403.21654793265</v>
          </cell>
          <cell r="AK26">
            <v>77403.21654793265</v>
          </cell>
          <cell r="AL26">
            <v>0</v>
          </cell>
          <cell r="AM26" t="str">
            <v>0</v>
          </cell>
          <cell r="AN26" t="str">
            <v>0</v>
          </cell>
          <cell r="AO26" t="str">
            <v>0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 t="str">
            <v>0</v>
          </cell>
          <cell r="AV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-1900.4615511263016</v>
          </cell>
          <cell r="M27">
            <v>0</v>
          </cell>
          <cell r="N27">
            <v>-749</v>
          </cell>
          <cell r="O27" t="str">
            <v>0</v>
          </cell>
          <cell r="P27">
            <v>0</v>
          </cell>
          <cell r="Q27" t="str">
            <v>0</v>
          </cell>
          <cell r="R27">
            <v>0</v>
          </cell>
          <cell r="S27">
            <v>0</v>
          </cell>
          <cell r="T27">
            <v>42411.933557537079</v>
          </cell>
          <cell r="U27" t="str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E27">
            <v>39762.472006410775</v>
          </cell>
          <cell r="AJ27">
            <v>39762.472006410775</v>
          </cell>
          <cell r="AK27">
            <v>39762.472006410775</v>
          </cell>
          <cell r="AL27">
            <v>0</v>
          </cell>
          <cell r="AM27" t="str">
            <v>0</v>
          </cell>
          <cell r="AN27" t="str">
            <v>0</v>
          </cell>
          <cell r="AO27" t="str">
            <v>0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 t="str">
            <v>0</v>
          </cell>
          <cell r="AV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-6894</v>
          </cell>
          <cell r="M28">
            <v>0</v>
          </cell>
          <cell r="N28">
            <v>0</v>
          </cell>
          <cell r="O28" t="str">
            <v>0</v>
          </cell>
          <cell r="P28">
            <v>0</v>
          </cell>
          <cell r="Q28" t="str">
            <v>0</v>
          </cell>
          <cell r="R28">
            <v>0</v>
          </cell>
          <cell r="S28">
            <v>0</v>
          </cell>
          <cell r="T28" t="str">
            <v>0</v>
          </cell>
          <cell r="U28" t="str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E28">
            <v>-6894</v>
          </cell>
          <cell r="AJ28">
            <v>-6894</v>
          </cell>
          <cell r="AK28">
            <v>-6894</v>
          </cell>
          <cell r="AL28">
            <v>0</v>
          </cell>
          <cell r="AM28" t="str">
            <v>0</v>
          </cell>
          <cell r="AN28" t="str">
            <v>0</v>
          </cell>
          <cell r="AO28" t="str">
            <v>0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0</v>
          </cell>
          <cell r="P29">
            <v>0</v>
          </cell>
          <cell r="Q29" t="str">
            <v>0</v>
          </cell>
          <cell r="R29">
            <v>0</v>
          </cell>
          <cell r="S29">
            <v>0</v>
          </cell>
          <cell r="T29" t="str">
            <v>0</v>
          </cell>
          <cell r="U29" t="str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E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</row>
        <row r="30">
          <cell r="F30" t="str">
            <v>2065</v>
          </cell>
          <cell r="G30">
            <v>53836.700144272705</v>
          </cell>
          <cell r="H30">
            <v>851.93954322203012</v>
          </cell>
          <cell r="I30">
            <v>-357.75009010171789</v>
          </cell>
          <cell r="J30">
            <v>136598.36235646906</v>
          </cell>
          <cell r="K30">
            <v>0</v>
          </cell>
          <cell r="L30">
            <v>7376.0539484429664</v>
          </cell>
          <cell r="M30">
            <v>107446.28401391122</v>
          </cell>
          <cell r="N30">
            <v>701595.17779654579</v>
          </cell>
          <cell r="O30" t="str">
            <v>0</v>
          </cell>
          <cell r="P30">
            <v>0</v>
          </cell>
          <cell r="Q30" t="str">
            <v>0</v>
          </cell>
          <cell r="R30">
            <v>0</v>
          </cell>
          <cell r="S30">
            <v>0</v>
          </cell>
          <cell r="T30">
            <v>198518.30488845287</v>
          </cell>
          <cell r="U30" t="str">
            <v>0</v>
          </cell>
          <cell r="V30">
            <v>0</v>
          </cell>
          <cell r="W30">
            <v>9065</v>
          </cell>
          <cell r="X30">
            <v>0</v>
          </cell>
          <cell r="Y30">
            <v>0</v>
          </cell>
          <cell r="Z30">
            <v>0</v>
          </cell>
          <cell r="AE30">
            <v>1205865.072601215</v>
          </cell>
          <cell r="AJ30">
            <v>1214930.072601215</v>
          </cell>
          <cell r="AK30">
            <v>1214930.072601215</v>
          </cell>
          <cell r="AL30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78817.195714285714</v>
          </cell>
          <cell r="O31" t="str">
            <v>0</v>
          </cell>
          <cell r="P31">
            <v>0</v>
          </cell>
          <cell r="Q31" t="str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E31">
            <v>78817.195714285714</v>
          </cell>
          <cell r="AJ31">
            <v>78817.195714285714</v>
          </cell>
          <cell r="AK31">
            <v>78817.195714285714</v>
          </cell>
          <cell r="AL31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</row>
        <row r="32">
          <cell r="F32" t="str">
            <v>Turn on Other Assets</v>
          </cell>
          <cell r="G32">
            <v>-80063.414607951869</v>
          </cell>
          <cell r="H32">
            <v>-386207.57598422637</v>
          </cell>
          <cell r="I32">
            <v>-22155.030733002495</v>
          </cell>
          <cell r="J32">
            <v>-29618.990746052266</v>
          </cell>
          <cell r="K32">
            <v>0</v>
          </cell>
          <cell r="L32">
            <v>-86923.677545757819</v>
          </cell>
          <cell r="M32">
            <v>12561.897501897243</v>
          </cell>
          <cell r="N32">
            <v>782654.99239206722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173212.2530826916</v>
          </cell>
          <cell r="U32">
            <v>0</v>
          </cell>
          <cell r="V32">
            <v>8966</v>
          </cell>
          <cell r="W32">
            <v>-558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372426.45335966535</v>
          </cell>
          <cell r="AJ32">
            <v>371868.45335966535</v>
          </cell>
          <cell r="AK32">
            <v>371868.45335966523</v>
          </cell>
          <cell r="AL32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Q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</row>
        <row r="33">
          <cell r="F33" t="str">
            <v>2100</v>
          </cell>
          <cell r="G33">
            <v>12.701331185819178</v>
          </cell>
          <cell r="H33">
            <v>-240394.07585501275</v>
          </cell>
          <cell r="I33">
            <v>-2.6481904378465755</v>
          </cell>
          <cell r="J33">
            <v>-4.3235208273972592E-2</v>
          </cell>
          <cell r="K33">
            <v>0</v>
          </cell>
          <cell r="L33">
            <v>-35715.396879494576</v>
          </cell>
          <cell r="M33" t="str">
            <v>0</v>
          </cell>
          <cell r="N33">
            <v>194747.77389318997</v>
          </cell>
          <cell r="O33" t="str">
            <v>0</v>
          </cell>
          <cell r="P33">
            <v>0</v>
          </cell>
          <cell r="Q33" t="str">
            <v>0</v>
          </cell>
          <cell r="R33">
            <v>0</v>
          </cell>
          <cell r="S33">
            <v>0</v>
          </cell>
          <cell r="T33">
            <v>3.7510791044736105</v>
          </cell>
          <cell r="U33" t="str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E33">
            <v>-81347.937856673219</v>
          </cell>
          <cell r="AJ33">
            <v>-81347.937856673219</v>
          </cell>
          <cell r="AK33">
            <v>-81347.937856673219</v>
          </cell>
          <cell r="AL33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-22062.79425882276</v>
          </cell>
          <cell r="M34" t="str">
            <v>0</v>
          </cell>
          <cell r="N34">
            <v>0</v>
          </cell>
          <cell r="O34" t="str">
            <v>0</v>
          </cell>
          <cell r="P34">
            <v>0</v>
          </cell>
          <cell r="Q34" t="str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E34">
            <v>-22062.79425882276</v>
          </cell>
          <cell r="AJ34">
            <v>-22062.79425882276</v>
          </cell>
          <cell r="AK34">
            <v>-22062.79425882276</v>
          </cell>
          <cell r="AL34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</row>
        <row r="35">
          <cell r="F35" t="str">
            <v>2110</v>
          </cell>
          <cell r="G35">
            <v>-479.89523178783566</v>
          </cell>
          <cell r="H35">
            <v>6.2039814326029674E-2</v>
          </cell>
          <cell r="I35">
            <v>0</v>
          </cell>
          <cell r="J35">
            <v>-1255.0678778000001</v>
          </cell>
          <cell r="K35">
            <v>0</v>
          </cell>
          <cell r="L35">
            <v>-6125.952086308218</v>
          </cell>
          <cell r="M35" t="str">
            <v>0</v>
          </cell>
          <cell r="N35">
            <v>-4598.8017900000004</v>
          </cell>
          <cell r="O35" t="str">
            <v>0</v>
          </cell>
          <cell r="P35">
            <v>0</v>
          </cell>
          <cell r="Q35" t="str">
            <v>0</v>
          </cell>
          <cell r="R35">
            <v>0</v>
          </cell>
          <cell r="S35">
            <v>0</v>
          </cell>
          <cell r="T35">
            <v>168469.70078782475</v>
          </cell>
          <cell r="U35" t="str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E35">
            <v>156010.04584174303</v>
          </cell>
          <cell r="AJ35">
            <v>156010.04584174303</v>
          </cell>
          <cell r="AK35">
            <v>156010.04584174303</v>
          </cell>
          <cell r="AL35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Q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</row>
        <row r="36">
          <cell r="F36" t="str">
            <v>2115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>
            <v>0</v>
          </cell>
          <cell r="O36" t="str">
            <v>0</v>
          </cell>
          <cell r="P36">
            <v>0</v>
          </cell>
          <cell r="Q36" t="str">
            <v>0</v>
          </cell>
          <cell r="R36">
            <v>0</v>
          </cell>
          <cell r="S36">
            <v>0</v>
          </cell>
          <cell r="T36" t="str">
            <v>0</v>
          </cell>
          <cell r="U36" t="str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E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</row>
        <row r="37">
          <cell r="F37" t="str">
            <v>2120</v>
          </cell>
          <cell r="G37">
            <v>-46418.498320576298</v>
          </cell>
          <cell r="H37">
            <v>-16199.829794320494</v>
          </cell>
          <cell r="I37">
            <v>-2107.6366569163665</v>
          </cell>
          <cell r="J37">
            <v>-15982.800181016217</v>
          </cell>
          <cell r="K37">
            <v>0</v>
          </cell>
          <cell r="L37">
            <v>-5128.5237296320465</v>
          </cell>
          <cell r="M37">
            <v>12561.897501897243</v>
          </cell>
          <cell r="N37">
            <v>-156835.92241999999</v>
          </cell>
          <cell r="O37" t="str">
            <v>0</v>
          </cell>
          <cell r="P37">
            <v>0</v>
          </cell>
          <cell r="Q37" t="str">
            <v>0</v>
          </cell>
          <cell r="R37">
            <v>0</v>
          </cell>
          <cell r="S37">
            <v>0</v>
          </cell>
          <cell r="T37" t="str">
            <v>0</v>
          </cell>
          <cell r="U37" t="str">
            <v>0</v>
          </cell>
          <cell r="V37">
            <v>0</v>
          </cell>
          <cell r="W37">
            <v>-543</v>
          </cell>
          <cell r="X37">
            <v>0</v>
          </cell>
          <cell r="Y37">
            <v>0</v>
          </cell>
          <cell r="Z37">
            <v>0</v>
          </cell>
          <cell r="AE37">
            <v>-230111.31360056414</v>
          </cell>
          <cell r="AJ37">
            <v>-230654.31360056414</v>
          </cell>
          <cell r="AK37">
            <v>-230654.31360056414</v>
          </cell>
          <cell r="AL37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>
            <v>0</v>
          </cell>
          <cell r="O38" t="str">
            <v>0</v>
          </cell>
          <cell r="P38">
            <v>0</v>
          </cell>
          <cell r="Q38" t="str">
            <v>0</v>
          </cell>
          <cell r="R38">
            <v>0</v>
          </cell>
          <cell r="S38">
            <v>0</v>
          </cell>
          <cell r="T38" t="str">
            <v>0</v>
          </cell>
          <cell r="U38" t="str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E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</row>
        <row r="39">
          <cell r="F39" t="str">
            <v>2130</v>
          </cell>
          <cell r="G39">
            <v>17134.703904756894</v>
          </cell>
          <cell r="H39">
            <v>-1152.865007120567</v>
          </cell>
          <cell r="I39">
            <v>-55.17682571037534</v>
          </cell>
          <cell r="J39">
            <v>12195.24371698894</v>
          </cell>
          <cell r="K39">
            <v>0</v>
          </cell>
          <cell r="L39">
            <v>-4816.2103009194625</v>
          </cell>
          <cell r="M39" t="str">
            <v>0</v>
          </cell>
          <cell r="N39">
            <v>362537.41924343718</v>
          </cell>
          <cell r="O39" t="str">
            <v>0</v>
          </cell>
          <cell r="P39">
            <v>0</v>
          </cell>
          <cell r="Q39" t="str">
            <v>0</v>
          </cell>
          <cell r="R39">
            <v>0</v>
          </cell>
          <cell r="S39">
            <v>0</v>
          </cell>
          <cell r="T39">
            <v>4738.8012157624025</v>
          </cell>
          <cell r="U39" t="str">
            <v>0</v>
          </cell>
          <cell r="V39">
            <v>8966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E39">
            <v>399547.91594719503</v>
          </cell>
          <cell r="AJ39">
            <v>399547.91594719503</v>
          </cell>
          <cell r="AK39">
            <v>399547.91594719503</v>
          </cell>
          <cell r="AL39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</row>
        <row r="40">
          <cell r="F40" t="str">
            <v>2135</v>
          </cell>
          <cell r="G40">
            <v>1219.0255988866363</v>
          </cell>
          <cell r="H40">
            <v>-7.4577380878630155</v>
          </cell>
          <cell r="I40">
            <v>4.7398781409863009</v>
          </cell>
          <cell r="J40">
            <v>1176.9748430142063</v>
          </cell>
          <cell r="K40">
            <v>0</v>
          </cell>
          <cell r="L40">
            <v>266.45950884931511</v>
          </cell>
          <cell r="M40" t="str">
            <v>0</v>
          </cell>
          <cell r="N40">
            <v>284801.14711776283</v>
          </cell>
          <cell r="O40" t="str">
            <v>0</v>
          </cell>
          <cell r="P40">
            <v>0</v>
          </cell>
          <cell r="Q40" t="str">
            <v>0</v>
          </cell>
          <cell r="R40">
            <v>0</v>
          </cell>
          <cell r="S40">
            <v>0</v>
          </cell>
          <cell r="T40" t="str">
            <v>0</v>
          </cell>
          <cell r="U40" t="str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E40">
            <v>287460.88920856611</v>
          </cell>
          <cell r="AJ40">
            <v>287460.88920856611</v>
          </cell>
          <cell r="AK40">
            <v>287460.88920856611</v>
          </cell>
          <cell r="AL40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</row>
        <row r="41">
          <cell r="F41" t="str">
            <v>2140</v>
          </cell>
          <cell r="G41">
            <v>-12.845791511630139</v>
          </cell>
          <cell r="H41">
            <v>-224.20393341548498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>
            <v>14739.35274</v>
          </cell>
          <cell r="O41" t="str">
            <v>0</v>
          </cell>
          <cell r="P41">
            <v>0</v>
          </cell>
          <cell r="Q41" t="str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E41">
            <v>14502.303015072885</v>
          </cell>
          <cell r="AJ41">
            <v>14502.303015072885</v>
          </cell>
          <cell r="AK41">
            <v>14502.303015072885</v>
          </cell>
          <cell r="AL41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>
            <v>0</v>
          </cell>
          <cell r="O42" t="str">
            <v>0</v>
          </cell>
          <cell r="P42">
            <v>0</v>
          </cell>
          <cell r="Q42" t="str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E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9805.3922885916254</v>
          </cell>
          <cell r="M43" t="str">
            <v>0</v>
          </cell>
          <cell r="N43">
            <v>73487.744547677255</v>
          </cell>
          <cell r="O43" t="str">
            <v>0</v>
          </cell>
          <cell r="P43">
            <v>0</v>
          </cell>
          <cell r="Q43" t="str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E43">
            <v>83293.136836268881</v>
          </cell>
          <cell r="AJ43">
            <v>83293.136836268881</v>
          </cell>
          <cell r="AK43">
            <v>83293.136836268881</v>
          </cell>
          <cell r="AL43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-14792.029670689184</v>
          </cell>
          <cell r="K44">
            <v>0</v>
          </cell>
          <cell r="L44">
            <v>-1178.0053013809359</v>
          </cell>
          <cell r="M44" t="str">
            <v>0</v>
          </cell>
          <cell r="N44">
            <v>-64.39106000000001</v>
          </cell>
          <cell r="O44" t="str">
            <v>0</v>
          </cell>
          <cell r="P44">
            <v>0</v>
          </cell>
          <cell r="Q44" t="str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E44">
            <v>-16034.42603207012</v>
          </cell>
          <cell r="AJ44">
            <v>-16034.42603207012</v>
          </cell>
          <cell r="AK44">
            <v>-16034.42603207012</v>
          </cell>
          <cell r="AL44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</row>
        <row r="45">
          <cell r="F45" t="str">
            <v>2160</v>
          </cell>
          <cell r="G45">
            <v>1941.6722916410877</v>
          </cell>
          <cell r="H45">
            <v>0</v>
          </cell>
          <cell r="I45">
            <v>0</v>
          </cell>
          <cell r="J45">
            <v>-1426.8172904793125</v>
          </cell>
          <cell r="K45">
            <v>0</v>
          </cell>
          <cell r="L45">
            <v>-79.829166650684925</v>
          </cell>
          <cell r="M45" t="str">
            <v>0</v>
          </cell>
          <cell r="N45">
            <v>-3.9300000000000003E-3</v>
          </cell>
          <cell r="O45" t="str">
            <v>0</v>
          </cell>
          <cell r="P45">
            <v>0</v>
          </cell>
          <cell r="Q45" t="str">
            <v>0</v>
          </cell>
          <cell r="R45">
            <v>0</v>
          </cell>
          <cell r="S45">
            <v>0</v>
          </cell>
          <cell r="T45">
            <v>0</v>
          </cell>
          <cell r="U45" t="str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E45">
            <v>435.02190451109021</v>
          </cell>
          <cell r="AJ45">
            <v>435.02190451109021</v>
          </cell>
          <cell r="AK45">
            <v>435.02190451109021</v>
          </cell>
          <cell r="AL45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</row>
        <row r="46">
          <cell r="F46" t="str">
            <v>2165</v>
          </cell>
          <cell r="G46">
            <v>-24597.273225693931</v>
          </cell>
          <cell r="H46">
            <v>-128229.20569608355</v>
          </cell>
          <cell r="I46">
            <v>-19994.308938078892</v>
          </cell>
          <cell r="J46">
            <v>-9534.4510508624207</v>
          </cell>
          <cell r="K46">
            <v>0</v>
          </cell>
          <cell r="L46">
            <v>-17032.590345291159</v>
          </cell>
          <cell r="M46" t="str">
            <v>0</v>
          </cell>
          <cell r="N46">
            <v>13840.674049999998</v>
          </cell>
          <cell r="O46" t="str">
            <v>0</v>
          </cell>
          <cell r="P46">
            <v>0</v>
          </cell>
          <cell r="Q46" t="str">
            <v>0</v>
          </cell>
          <cell r="R46">
            <v>0</v>
          </cell>
          <cell r="S46">
            <v>0</v>
          </cell>
          <cell r="T46">
            <v>0</v>
          </cell>
          <cell r="U46" t="str">
            <v>0</v>
          </cell>
          <cell r="V46">
            <v>0</v>
          </cell>
          <cell r="W46">
            <v>-15</v>
          </cell>
          <cell r="X46">
            <v>0</v>
          </cell>
          <cell r="Y46">
            <v>0</v>
          </cell>
          <cell r="Z46">
            <v>0</v>
          </cell>
          <cell r="AE46">
            <v>-185547.15520600995</v>
          </cell>
          <cell r="AJ46">
            <v>-185562.15520600995</v>
          </cell>
          <cell r="AK46">
            <v>-185562.15520600995</v>
          </cell>
          <cell r="AL46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Q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</row>
        <row r="47">
          <cell r="F47" t="str">
            <v>2170</v>
          </cell>
          <cell r="G47">
            <v>-28863.005164852613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-4856.2272746989029</v>
          </cell>
          <cell r="M47" t="str">
            <v>0</v>
          </cell>
          <cell r="N47">
            <v>0</v>
          </cell>
          <cell r="O47" t="str">
            <v>0</v>
          </cell>
          <cell r="P47">
            <v>0</v>
          </cell>
          <cell r="Q47" t="str">
            <v>0</v>
          </cell>
          <cell r="R47">
            <v>0</v>
          </cell>
          <cell r="S47">
            <v>0</v>
          </cell>
          <cell r="T47">
            <v>0</v>
          </cell>
          <cell r="U47" t="str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E47">
            <v>-33719.232439551517</v>
          </cell>
          <cell r="AJ47">
            <v>-33719.232439551517</v>
          </cell>
          <cell r="AK47">
            <v>-33719.232439551517</v>
          </cell>
          <cell r="AL47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Q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>
            <v>0</v>
          </cell>
          <cell r="O48" t="str">
            <v>0</v>
          </cell>
          <cell r="P48">
            <v>0</v>
          </cell>
          <cell r="Q48" t="str">
            <v>0</v>
          </cell>
          <cell r="R48">
            <v>0</v>
          </cell>
          <cell r="S48">
            <v>0</v>
          </cell>
          <cell r="T48">
            <v>0</v>
          </cell>
          <cell r="U48" t="str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E48">
            <v>0</v>
          </cell>
          <cell r="AJ48">
            <v>0</v>
          </cell>
          <cell r="AK48">
            <v>0</v>
          </cell>
          <cell r="AL48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Q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>
            <v>0</v>
          </cell>
          <cell r="O49" t="str">
            <v>0</v>
          </cell>
          <cell r="P49">
            <v>0</v>
          </cell>
          <cell r="Q49" t="str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E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Q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>
            <v>0</v>
          </cell>
          <cell r="O50" t="str">
            <v>0</v>
          </cell>
          <cell r="P50">
            <v>0</v>
          </cell>
          <cell r="Q50" t="str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E50">
            <v>0</v>
          </cell>
          <cell r="AJ50">
            <v>0</v>
          </cell>
          <cell r="AK50">
            <v>0</v>
          </cell>
          <cell r="AL50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Q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</row>
        <row r="51">
          <cell r="F51" t="str">
            <v>Turn on Assets</v>
          </cell>
          <cell r="G51">
            <v>2330734.9633247675</v>
          </cell>
          <cell r="H51">
            <v>-385574.92988185288</v>
          </cell>
          <cell r="I51">
            <v>-22548.090332510732</v>
          </cell>
          <cell r="J51">
            <v>1577995.1455239377</v>
          </cell>
          <cell r="K51">
            <v>0</v>
          </cell>
          <cell r="L51">
            <v>224844.3292653026</v>
          </cell>
          <cell r="M51">
            <v>449573.25545544422</v>
          </cell>
          <cell r="N51">
            <v>1562318.628617377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414142.4915286816</v>
          </cell>
          <cell r="U51">
            <v>0</v>
          </cell>
          <cell r="V51">
            <v>8966</v>
          </cell>
          <cell r="W51">
            <v>160104</v>
          </cell>
          <cell r="X51">
            <v>0</v>
          </cell>
          <cell r="Y51">
            <v>0</v>
          </cell>
          <cell r="Z51">
            <v>93475.543999999994</v>
          </cell>
          <cell r="AA51">
            <v>0</v>
          </cell>
          <cell r="AB51">
            <v>0</v>
          </cell>
          <cell r="AC51">
            <v>0</v>
          </cell>
          <cell r="AE51">
            <v>6253927.3375011468</v>
          </cell>
          <cell r="AJ51">
            <v>6414031.3375011468</v>
          </cell>
          <cell r="AK51">
            <v>6320555.7935011471</v>
          </cell>
          <cell r="AL51">
            <v>93475.543999999762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Q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</row>
        <row r="52">
          <cell r="AK52">
            <v>0</v>
          </cell>
          <cell r="AL52">
            <v>0</v>
          </cell>
        </row>
        <row r="53">
          <cell r="F53" t="str">
            <v>Interest in Suspense (Charge)</v>
          </cell>
          <cell r="G53">
            <v>-206104.81901444445</v>
          </cell>
          <cell r="H53">
            <v>-645.04952000000185</v>
          </cell>
          <cell r="I53">
            <v>0</v>
          </cell>
          <cell r="J53">
            <v>-73058.180479999995</v>
          </cell>
          <cell r="K53">
            <v>0</v>
          </cell>
          <cell r="L53">
            <v>-9532.0165100000013</v>
          </cell>
          <cell r="M53">
            <v>-7939.9430580364497</v>
          </cell>
          <cell r="N53">
            <v>132.49453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884.87453213612241</v>
          </cell>
          <cell r="U53">
            <v>0</v>
          </cell>
          <cell r="V53">
            <v>0</v>
          </cell>
          <cell r="W53">
            <v>-2726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-296262.63952034479</v>
          </cell>
          <cell r="AJ53">
            <v>-298988.63952034479</v>
          </cell>
          <cell r="AK53">
            <v>-298988.63952034473</v>
          </cell>
          <cell r="AL53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Q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</row>
        <row r="54">
          <cell r="AK54">
            <v>0</v>
          </cell>
          <cell r="AL54">
            <v>0</v>
          </cell>
        </row>
        <row r="55">
          <cell r="F55" t="str">
            <v>Turn on Assets after Interest in Suspense</v>
          </cell>
          <cell r="G55">
            <v>2124630.1443103231</v>
          </cell>
          <cell r="H55">
            <v>-386219.97940185288</v>
          </cell>
          <cell r="I55">
            <v>-22548.090332510732</v>
          </cell>
          <cell r="J55">
            <v>1504936.9650439376</v>
          </cell>
          <cell r="K55">
            <v>0</v>
          </cell>
          <cell r="L55">
            <v>215312.31275530258</v>
          </cell>
          <cell r="M55">
            <v>441633.31239740778</v>
          </cell>
          <cell r="N55">
            <v>1562451.123147377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415027.36606081773</v>
          </cell>
          <cell r="U55">
            <v>0</v>
          </cell>
          <cell r="V55">
            <v>8966</v>
          </cell>
          <cell r="W55">
            <v>157378</v>
          </cell>
          <cell r="X55">
            <v>0</v>
          </cell>
          <cell r="Y55">
            <v>0</v>
          </cell>
          <cell r="Z55">
            <v>93475.543999999994</v>
          </cell>
          <cell r="AA55">
            <v>0</v>
          </cell>
          <cell r="AB55">
            <v>0</v>
          </cell>
          <cell r="AC55">
            <v>0</v>
          </cell>
          <cell r="AE55">
            <v>5957664.6979808025</v>
          </cell>
          <cell r="AJ55">
            <v>6115042.6979808025</v>
          </cell>
          <cell r="AK55">
            <v>6021567.1539808018</v>
          </cell>
          <cell r="AL55">
            <v>93475.544000000693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Q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</row>
        <row r="56">
          <cell r="AK56">
            <v>0</v>
          </cell>
          <cell r="AL56">
            <v>0</v>
          </cell>
        </row>
        <row r="57">
          <cell r="AK57">
            <v>0</v>
          </cell>
          <cell r="AL57">
            <v>0</v>
          </cell>
        </row>
        <row r="58">
          <cell r="AK58">
            <v>0</v>
          </cell>
          <cell r="AL58">
            <v>0</v>
          </cell>
        </row>
        <row r="59">
          <cell r="AK59">
            <v>0</v>
          </cell>
          <cell r="AL59">
            <v>0</v>
          </cell>
        </row>
        <row r="60">
          <cell r="F60" t="str">
            <v>Turn on Deposits and Current Accounts</v>
          </cell>
          <cell r="G60">
            <v>1996011.3789640327</v>
          </cell>
          <cell r="H60">
            <v>-1378.0170002758221</v>
          </cell>
          <cell r="I60">
            <v>6034.4</v>
          </cell>
          <cell r="J60">
            <v>-45469.999965939045</v>
          </cell>
          <cell r="K60">
            <v>0</v>
          </cell>
          <cell r="L60">
            <v>253896.06096794218</v>
          </cell>
          <cell r="M60">
            <v>510197.96177295013</v>
          </cell>
          <cell r="N60">
            <v>-466297.91104597179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-220155.32051724137</v>
          </cell>
          <cell r="U60">
            <v>0</v>
          </cell>
          <cell r="V60">
            <v>0</v>
          </cell>
          <cell r="W60">
            <v>29346</v>
          </cell>
          <cell r="X60">
            <v>0</v>
          </cell>
          <cell r="Y60">
            <v>1717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>
            <v>2034555.5531754973</v>
          </cell>
          <cell r="AJ60">
            <v>2062184.5531754973</v>
          </cell>
          <cell r="AK60">
            <v>2062184.5531754969</v>
          </cell>
          <cell r="AL60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Q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</row>
        <row r="61">
          <cell r="F61" t="str">
            <v>3000</v>
          </cell>
          <cell r="G61">
            <v>0</v>
          </cell>
          <cell r="H61">
            <v>7.4720083830465729</v>
          </cell>
          <cell r="I61">
            <v>0</v>
          </cell>
          <cell r="J61">
            <v>0</v>
          </cell>
          <cell r="K61">
            <v>0</v>
          </cell>
          <cell r="L61">
            <v>11386.924173468864</v>
          </cell>
          <cell r="M61">
            <v>46181.048554847017</v>
          </cell>
          <cell r="N61">
            <v>1656.7328648588016</v>
          </cell>
          <cell r="O61" t="str">
            <v>0</v>
          </cell>
          <cell r="P61">
            <v>0</v>
          </cell>
          <cell r="Q61" t="str">
            <v>0</v>
          </cell>
          <cell r="R61">
            <v>0</v>
          </cell>
          <cell r="S61">
            <v>0</v>
          </cell>
          <cell r="T61">
            <v>-5065.5740797551925</v>
          </cell>
          <cell r="U61" t="str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E61">
            <v>54166.603521802535</v>
          </cell>
          <cell r="AJ61">
            <v>54166.603521802535</v>
          </cell>
          <cell r="AK61">
            <v>54166.603521802535</v>
          </cell>
          <cell r="AL61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Q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</row>
        <row r="62">
          <cell r="F62" t="str">
            <v>3005</v>
          </cell>
          <cell r="G62">
            <v>1085408.3121508628</v>
          </cell>
          <cell r="H62">
            <v>-895.82746798147673</v>
          </cell>
          <cell r="I62">
            <v>1040</v>
          </cell>
          <cell r="J62">
            <v>-44039.460329999994</v>
          </cell>
          <cell r="K62">
            <v>0</v>
          </cell>
          <cell r="L62">
            <v>129290.30846111491</v>
          </cell>
          <cell r="M62">
            <v>178450.34463882001</v>
          </cell>
          <cell r="N62">
            <v>51381.933519999999</v>
          </cell>
          <cell r="O62" t="str">
            <v>0</v>
          </cell>
          <cell r="P62">
            <v>0</v>
          </cell>
          <cell r="Q62" t="str">
            <v>0</v>
          </cell>
          <cell r="R62">
            <v>0</v>
          </cell>
          <cell r="S62">
            <v>0</v>
          </cell>
          <cell r="T62">
            <v>-19689.848613784845</v>
          </cell>
          <cell r="U62" t="str">
            <v>0</v>
          </cell>
          <cell r="V62">
            <v>0</v>
          </cell>
          <cell r="W62">
            <v>11870</v>
          </cell>
          <cell r="X62">
            <v>0</v>
          </cell>
          <cell r="Y62">
            <v>1717</v>
          </cell>
          <cell r="Z62">
            <v>0</v>
          </cell>
          <cell r="AE62">
            <v>1382662.7623590312</v>
          </cell>
          <cell r="AJ62">
            <v>1392815.7623590312</v>
          </cell>
          <cell r="AK62">
            <v>1392815.7623590312</v>
          </cell>
          <cell r="AL62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Q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</row>
        <row r="63">
          <cell r="F63" t="str">
            <v>3010</v>
          </cell>
          <cell r="G63">
            <v>9026.4107909804079</v>
          </cell>
          <cell r="H63">
            <v>-0.31527906835890379</v>
          </cell>
          <cell r="I63">
            <v>283.45</v>
          </cell>
          <cell r="J63">
            <v>0</v>
          </cell>
          <cell r="K63">
            <v>0</v>
          </cell>
          <cell r="L63">
            <v>30859.419773007045</v>
          </cell>
          <cell r="M63">
            <v>191010.5158697367</v>
          </cell>
          <cell r="N63">
            <v>0</v>
          </cell>
          <cell r="O63" t="str">
            <v>0</v>
          </cell>
          <cell r="P63">
            <v>0</v>
          </cell>
          <cell r="Q63" t="str">
            <v>0</v>
          </cell>
          <cell r="R63">
            <v>0</v>
          </cell>
          <cell r="S63">
            <v>0</v>
          </cell>
          <cell r="T63" t="str">
            <v>0</v>
          </cell>
          <cell r="U63" t="str">
            <v>0</v>
          </cell>
          <cell r="V63">
            <v>0</v>
          </cell>
          <cell r="W63">
            <v>458</v>
          </cell>
          <cell r="X63">
            <v>0</v>
          </cell>
          <cell r="Y63">
            <v>0</v>
          </cell>
          <cell r="Z63">
            <v>0</v>
          </cell>
          <cell r="AE63">
            <v>231179.4811546558</v>
          </cell>
          <cell r="AJ63">
            <v>231637.4811546558</v>
          </cell>
          <cell r="AK63">
            <v>231637.4811546558</v>
          </cell>
          <cell r="AL63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Q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</row>
        <row r="64">
          <cell r="F64" t="str">
            <v>3015</v>
          </cell>
          <cell r="G64">
            <v>179717.98364819621</v>
          </cell>
          <cell r="H64">
            <v>0.19426625315068452</v>
          </cell>
          <cell r="I64">
            <v>1301.45</v>
          </cell>
          <cell r="J64">
            <v>0</v>
          </cell>
          <cell r="K64">
            <v>0</v>
          </cell>
          <cell r="L64">
            <v>32180.891320370905</v>
          </cell>
          <cell r="M64">
            <v>238.26830953720537</v>
          </cell>
          <cell r="N64">
            <v>0</v>
          </cell>
          <cell r="O64" t="str">
            <v>0</v>
          </cell>
          <cell r="P64">
            <v>0</v>
          </cell>
          <cell r="Q64" t="str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0</v>
          </cell>
          <cell r="V64">
            <v>0</v>
          </cell>
          <cell r="W64">
            <v>210</v>
          </cell>
          <cell r="X64">
            <v>0</v>
          </cell>
          <cell r="Y64">
            <v>0</v>
          </cell>
          <cell r="Z64">
            <v>0</v>
          </cell>
          <cell r="AE64">
            <v>213438.78754435747</v>
          </cell>
          <cell r="AJ64">
            <v>213648.78754435747</v>
          </cell>
          <cell r="AK64">
            <v>213648.78754435747</v>
          </cell>
          <cell r="AL64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Q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</row>
        <row r="65">
          <cell r="F65" t="str">
            <v>3020</v>
          </cell>
          <cell r="G65">
            <v>40469.028958004172</v>
          </cell>
          <cell r="H65">
            <v>0</v>
          </cell>
          <cell r="I65">
            <v>0</v>
          </cell>
          <cell r="J65">
            <v>-23.307160719947902</v>
          </cell>
          <cell r="K65">
            <v>0</v>
          </cell>
          <cell r="L65">
            <v>587.09975556021573</v>
          </cell>
          <cell r="M65">
            <v>0</v>
          </cell>
          <cell r="N65">
            <v>0</v>
          </cell>
          <cell r="O65" t="str">
            <v>0</v>
          </cell>
          <cell r="P65">
            <v>0</v>
          </cell>
          <cell r="Q65" t="str">
            <v>0</v>
          </cell>
          <cell r="R65">
            <v>0</v>
          </cell>
          <cell r="S65">
            <v>0</v>
          </cell>
          <cell r="T65" t="str">
            <v>0</v>
          </cell>
          <cell r="U65" t="str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E65">
            <v>41032.821552844442</v>
          </cell>
          <cell r="AJ65">
            <v>41032.821552844442</v>
          </cell>
          <cell r="AK65">
            <v>41032.821552844442</v>
          </cell>
          <cell r="AL65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Q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</row>
        <row r="66">
          <cell r="F66" t="str">
            <v>3025</v>
          </cell>
          <cell r="G66">
            <v>221400.56180585764</v>
          </cell>
          <cell r="H66">
            <v>4.9142969972602729E-2</v>
          </cell>
          <cell r="I66">
            <v>0</v>
          </cell>
          <cell r="J66">
            <v>0</v>
          </cell>
          <cell r="K66">
            <v>0</v>
          </cell>
          <cell r="L66">
            <v>736.48825000000011</v>
          </cell>
          <cell r="M66">
            <v>0</v>
          </cell>
          <cell r="N66">
            <v>0</v>
          </cell>
          <cell r="O66" t="str">
            <v>0</v>
          </cell>
          <cell r="P66">
            <v>0</v>
          </cell>
          <cell r="Q66" t="str">
            <v>0</v>
          </cell>
          <cell r="R66">
            <v>0</v>
          </cell>
          <cell r="S66">
            <v>0</v>
          </cell>
          <cell r="T66" t="str">
            <v>0</v>
          </cell>
          <cell r="U66" t="str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E66">
            <v>222137.09919882761</v>
          </cell>
          <cell r="AJ66">
            <v>222137.09919882761</v>
          </cell>
          <cell r="AK66">
            <v>222137.09919882761</v>
          </cell>
          <cell r="AL66">
            <v>0</v>
          </cell>
          <cell r="AM66" t="str">
            <v>0</v>
          </cell>
          <cell r="AN66" t="str">
            <v>0</v>
          </cell>
          <cell r="AO66" t="str">
            <v>0</v>
          </cell>
          <cell r="AP66" t="str">
            <v>0</v>
          </cell>
          <cell r="AQ66" t="str">
            <v>0</v>
          </cell>
          <cell r="AR66" t="str">
            <v>0</v>
          </cell>
          <cell r="AS66" t="str">
            <v>0</v>
          </cell>
          <cell r="AT66" t="str">
            <v>0</v>
          </cell>
          <cell r="AU66" t="str">
            <v>0</v>
          </cell>
          <cell r="AV66" t="str">
            <v>0</v>
          </cell>
        </row>
        <row r="67">
          <cell r="F67" t="str">
            <v>3030</v>
          </cell>
          <cell r="G67">
            <v>101416.47571036679</v>
          </cell>
          <cell r="H67">
            <v>-29.290902787610964</v>
          </cell>
          <cell r="I67">
            <v>180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0</v>
          </cell>
          <cell r="P67">
            <v>0</v>
          </cell>
          <cell r="Q67" t="str">
            <v>0</v>
          </cell>
          <cell r="R67">
            <v>0</v>
          </cell>
          <cell r="S67">
            <v>0</v>
          </cell>
          <cell r="T67" t="str">
            <v>0</v>
          </cell>
          <cell r="U67" t="str">
            <v>0</v>
          </cell>
          <cell r="V67">
            <v>0</v>
          </cell>
          <cell r="W67">
            <v>1143</v>
          </cell>
          <cell r="X67">
            <v>0</v>
          </cell>
          <cell r="Y67">
            <v>0</v>
          </cell>
          <cell r="Z67">
            <v>0</v>
          </cell>
          <cell r="AE67">
            <v>101567.18480757918</v>
          </cell>
          <cell r="AJ67">
            <v>102710.18480757918</v>
          </cell>
          <cell r="AK67">
            <v>102710.18480757918</v>
          </cell>
          <cell r="AL67">
            <v>0</v>
          </cell>
          <cell r="AM67" t="str">
            <v>0</v>
          </cell>
          <cell r="AN67" t="str">
            <v>0</v>
          </cell>
          <cell r="AO67" t="str">
            <v>0</v>
          </cell>
          <cell r="AP67" t="str">
            <v>0</v>
          </cell>
          <cell r="AQ67" t="str">
            <v>0</v>
          </cell>
          <cell r="AR67" t="str">
            <v>0</v>
          </cell>
          <cell r="AS67" t="str">
            <v>0</v>
          </cell>
          <cell r="AT67" t="str">
            <v>0</v>
          </cell>
          <cell r="AU67" t="str">
            <v>0</v>
          </cell>
          <cell r="AV67" t="str">
            <v>0</v>
          </cell>
        </row>
        <row r="68">
          <cell r="F68" t="str">
            <v>3035</v>
          </cell>
          <cell r="G68">
            <v>133800.38789453986</v>
          </cell>
          <cell r="H68">
            <v>-425.0983962041343</v>
          </cell>
          <cell r="I68">
            <v>428</v>
          </cell>
          <cell r="J68">
            <v>103.54083879645543</v>
          </cell>
          <cell r="K68">
            <v>0</v>
          </cell>
          <cell r="L68">
            <v>34235.913720747805</v>
          </cell>
          <cell r="M68">
            <v>13837.845624093152</v>
          </cell>
          <cell r="N68">
            <v>0</v>
          </cell>
          <cell r="O68" t="str">
            <v>0</v>
          </cell>
          <cell r="P68">
            <v>0</v>
          </cell>
          <cell r="Q68" t="str">
            <v>0</v>
          </cell>
          <cell r="R68">
            <v>0</v>
          </cell>
          <cell r="S68">
            <v>0</v>
          </cell>
          <cell r="T68" t="str">
            <v>0</v>
          </cell>
          <cell r="U68" t="str">
            <v>0</v>
          </cell>
          <cell r="V68">
            <v>0</v>
          </cell>
          <cell r="W68">
            <v>13130</v>
          </cell>
          <cell r="X68">
            <v>0</v>
          </cell>
          <cell r="Y68">
            <v>0</v>
          </cell>
          <cell r="Z68">
            <v>0</v>
          </cell>
          <cell r="AE68">
            <v>181980.58968197313</v>
          </cell>
          <cell r="AJ68">
            <v>195110.58968197313</v>
          </cell>
          <cell r="AK68">
            <v>195110.58968197313</v>
          </cell>
          <cell r="AL68">
            <v>0</v>
          </cell>
          <cell r="AM68" t="str">
            <v>0</v>
          </cell>
          <cell r="AN68" t="str">
            <v>0</v>
          </cell>
          <cell r="AO68" t="str">
            <v>0</v>
          </cell>
          <cell r="AP68" t="str">
            <v>0</v>
          </cell>
          <cell r="AQ68" t="str">
            <v>0</v>
          </cell>
          <cell r="AR68" t="str">
            <v>0</v>
          </cell>
          <cell r="AS68" t="str">
            <v>0</v>
          </cell>
          <cell r="AT68" t="str">
            <v>0</v>
          </cell>
          <cell r="AU68" t="str">
            <v>0</v>
          </cell>
          <cell r="AV68" t="str">
            <v>0</v>
          </cell>
        </row>
        <row r="69">
          <cell r="F69" t="str">
            <v>3040</v>
          </cell>
          <cell r="G69">
            <v>127816.04510160498</v>
          </cell>
          <cell r="H69">
            <v>-225.66389912567126</v>
          </cell>
          <cell r="I69">
            <v>1422</v>
          </cell>
          <cell r="J69">
            <v>-45.946218546082179</v>
          </cell>
          <cell r="K69">
            <v>0</v>
          </cell>
          <cell r="L69">
            <v>20961.038841589856</v>
          </cell>
          <cell r="M69">
            <v>67752.354217612752</v>
          </cell>
          <cell r="N69">
            <v>0</v>
          </cell>
          <cell r="O69" t="str">
            <v>0</v>
          </cell>
          <cell r="P69">
            <v>0</v>
          </cell>
          <cell r="Q69" t="str">
            <v>0</v>
          </cell>
          <cell r="R69">
            <v>0</v>
          </cell>
          <cell r="S69">
            <v>0</v>
          </cell>
          <cell r="T69">
            <v>-149134.56612719723</v>
          </cell>
          <cell r="U69" t="str">
            <v>0</v>
          </cell>
          <cell r="V69">
            <v>0</v>
          </cell>
          <cell r="W69">
            <v>2383</v>
          </cell>
          <cell r="X69">
            <v>0</v>
          </cell>
          <cell r="Y69">
            <v>0</v>
          </cell>
          <cell r="Z69">
            <v>0</v>
          </cell>
          <cell r="AE69">
            <v>68545.261915938579</v>
          </cell>
          <cell r="AJ69">
            <v>70928.261915938579</v>
          </cell>
          <cell r="AK69">
            <v>70928.261915938579</v>
          </cell>
          <cell r="AL69">
            <v>0</v>
          </cell>
          <cell r="AM69" t="str">
            <v>0</v>
          </cell>
          <cell r="AN69" t="str">
            <v>0</v>
          </cell>
          <cell r="AO69" t="str">
            <v>0</v>
          </cell>
          <cell r="AP69" t="str">
            <v>0</v>
          </cell>
          <cell r="AQ69" t="str">
            <v>0</v>
          </cell>
          <cell r="AR69" t="str">
            <v>0</v>
          </cell>
          <cell r="AS69" t="str">
            <v>0</v>
          </cell>
          <cell r="AT69" t="str">
            <v>0</v>
          </cell>
          <cell r="AU69" t="str">
            <v>0</v>
          </cell>
          <cell r="AV69" t="str">
            <v>0</v>
          </cell>
        </row>
        <row r="70">
          <cell r="F70" t="str">
            <v>3045</v>
          </cell>
          <cell r="G70">
            <v>96951.277403620101</v>
          </cell>
          <cell r="H70">
            <v>197.88899993780825</v>
          </cell>
          <cell r="I70">
            <v>1239.5</v>
          </cell>
          <cell r="J70">
            <v>-4454.8636000000006</v>
          </cell>
          <cell r="K70">
            <v>0</v>
          </cell>
          <cell r="L70">
            <v>9990.4262420825798</v>
          </cell>
          <cell r="M70">
            <v>0</v>
          </cell>
          <cell r="N70">
            <v>0</v>
          </cell>
          <cell r="O70" t="str">
            <v>0</v>
          </cell>
          <cell r="P70">
            <v>0</v>
          </cell>
          <cell r="Q70" t="str">
            <v>0</v>
          </cell>
          <cell r="R70">
            <v>0</v>
          </cell>
          <cell r="S70">
            <v>0</v>
          </cell>
          <cell r="T70" t="str">
            <v>0</v>
          </cell>
          <cell r="U70" t="str">
            <v>0</v>
          </cell>
          <cell r="V70">
            <v>0</v>
          </cell>
          <cell r="W70">
            <v>152</v>
          </cell>
          <cell r="X70">
            <v>0</v>
          </cell>
          <cell r="Y70">
            <v>0</v>
          </cell>
          <cell r="Z70">
            <v>0</v>
          </cell>
          <cell r="AE70">
            <v>103924.2290456405</v>
          </cell>
          <cell r="AJ70">
            <v>104076.2290456405</v>
          </cell>
          <cell r="AK70">
            <v>104076.2290456405</v>
          </cell>
          <cell r="AL70">
            <v>0</v>
          </cell>
          <cell r="AM70" t="str">
            <v>0</v>
          </cell>
          <cell r="AN70" t="str">
            <v>0</v>
          </cell>
          <cell r="AO70" t="str">
            <v>0</v>
          </cell>
          <cell r="AP70" t="str">
            <v>0</v>
          </cell>
          <cell r="AQ70" t="str">
            <v>0</v>
          </cell>
          <cell r="AR70" t="str">
            <v>0</v>
          </cell>
          <cell r="AS70" t="str">
            <v>0</v>
          </cell>
          <cell r="AT70" t="str">
            <v>0</v>
          </cell>
          <cell r="AU70" t="str">
            <v>0</v>
          </cell>
          <cell r="AV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5887.4192582507594</v>
          </cell>
          <cell r="N71">
            <v>0</v>
          </cell>
          <cell r="O71" t="str">
            <v>0</v>
          </cell>
          <cell r="P71">
            <v>0</v>
          </cell>
          <cell r="Q71" t="str">
            <v>0</v>
          </cell>
          <cell r="R71">
            <v>0</v>
          </cell>
          <cell r="S71">
            <v>0</v>
          </cell>
          <cell r="T71" t="str">
            <v>0</v>
          </cell>
          <cell r="U71" t="str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E71">
            <v>5887.4192582507594</v>
          </cell>
          <cell r="AJ71">
            <v>5887.4192582507594</v>
          </cell>
          <cell r="AK71">
            <v>5887.4192582507594</v>
          </cell>
          <cell r="AL71">
            <v>0</v>
          </cell>
          <cell r="AM71" t="str">
            <v>0</v>
          </cell>
          <cell r="AN71" t="str">
            <v>0</v>
          </cell>
          <cell r="AO71" t="str">
            <v>0</v>
          </cell>
          <cell r="AP71" t="str">
            <v>0</v>
          </cell>
          <cell r="AQ71" t="str">
            <v>0</v>
          </cell>
          <cell r="AR71" t="str">
            <v>0</v>
          </cell>
          <cell r="AS71" t="str">
            <v>0</v>
          </cell>
          <cell r="AT71" t="str">
            <v>0</v>
          </cell>
          <cell r="AU71" t="str">
            <v>0</v>
          </cell>
          <cell r="AV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0</v>
          </cell>
          <cell r="P72">
            <v>0</v>
          </cell>
          <cell r="Q72" t="str">
            <v>0</v>
          </cell>
          <cell r="R72">
            <v>0</v>
          </cell>
          <cell r="S72">
            <v>0</v>
          </cell>
          <cell r="T72" t="str">
            <v>0</v>
          </cell>
          <cell r="U72" t="str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E72">
            <v>0</v>
          </cell>
          <cell r="AJ72">
            <v>0</v>
          </cell>
          <cell r="AK72">
            <v>0</v>
          </cell>
          <cell r="AL72">
            <v>0</v>
          </cell>
          <cell r="AM72" t="str">
            <v>0</v>
          </cell>
          <cell r="AN72" t="str">
            <v>0</v>
          </cell>
          <cell r="AO72" t="str">
            <v>0</v>
          </cell>
          <cell r="AP72" t="str">
            <v>0</v>
          </cell>
          <cell r="AQ72" t="str">
            <v>0</v>
          </cell>
          <cell r="AR72" t="str">
            <v>0</v>
          </cell>
          <cell r="AS72" t="str">
            <v>0</v>
          </cell>
          <cell r="AT72" t="str">
            <v>0</v>
          </cell>
          <cell r="AU72" t="str">
            <v>0</v>
          </cell>
          <cell r="AV72" t="str">
            <v>0</v>
          </cell>
        </row>
        <row r="73">
          <cell r="F73" t="str">
            <v>3060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0</v>
          </cell>
          <cell r="P73">
            <v>0</v>
          </cell>
          <cell r="Q73" t="str">
            <v>0</v>
          </cell>
          <cell r="R73">
            <v>0</v>
          </cell>
          <cell r="S73">
            <v>0</v>
          </cell>
          <cell r="T73" t="str">
            <v>0</v>
          </cell>
          <cell r="U73" t="str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E73">
            <v>0</v>
          </cell>
          <cell r="AJ73">
            <v>0</v>
          </cell>
          <cell r="AK73">
            <v>0</v>
          </cell>
          <cell r="AL73">
            <v>0</v>
          </cell>
          <cell r="AM73" t="str">
            <v>0</v>
          </cell>
          <cell r="AN73" t="str">
            <v>0</v>
          </cell>
          <cell r="AO73" t="str">
            <v>0</v>
          </cell>
          <cell r="AP73" t="str">
            <v>0</v>
          </cell>
          <cell r="AQ73" t="str">
            <v>0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</row>
        <row r="74">
          <cell r="F74" t="str">
            <v>3065</v>
          </cell>
          <cell r="G74">
            <v>4.8954999999980426</v>
          </cell>
          <cell r="H74">
            <v>-7.4254726525479073</v>
          </cell>
          <cell r="I74">
            <v>140</v>
          </cell>
          <cell r="J74">
            <v>2990.0365045305234</v>
          </cell>
          <cell r="K74">
            <v>0</v>
          </cell>
          <cell r="L74">
            <v>-16332.449570000001</v>
          </cell>
          <cell r="M74">
            <v>6840.1653000525475</v>
          </cell>
          <cell r="N74">
            <v>-519336.57743083057</v>
          </cell>
          <cell r="O74" t="str">
            <v>0</v>
          </cell>
          <cell r="P74">
            <v>0</v>
          </cell>
          <cell r="Q74" t="str">
            <v>0</v>
          </cell>
          <cell r="R74">
            <v>0</v>
          </cell>
          <cell r="S74">
            <v>0</v>
          </cell>
          <cell r="T74">
            <v>-46265.331696504094</v>
          </cell>
          <cell r="U74" t="str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E74">
            <v>-571966.68686540425</v>
          </cell>
          <cell r="AJ74">
            <v>-571966.68686540425</v>
          </cell>
          <cell r="AK74">
            <v>-571966.68686540425</v>
          </cell>
          <cell r="AL74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Q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</row>
        <row r="75">
          <cell r="F75" t="str">
            <v>Turn on Other Liabilities</v>
          </cell>
          <cell r="G75">
            <v>-109275.45287577716</v>
          </cell>
          <cell r="H75">
            <v>77702.072498248875</v>
          </cell>
          <cell r="I75">
            <v>4575.2141625455506</v>
          </cell>
          <cell r="J75">
            <v>88628.606885162197</v>
          </cell>
          <cell r="K75">
            <v>0</v>
          </cell>
          <cell r="L75">
            <v>126478.71633208488</v>
          </cell>
          <cell r="M75">
            <v>55508.499142636909</v>
          </cell>
          <cell r="N75">
            <v>-341877.2077141882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-14157.37488287926</v>
          </cell>
          <cell r="U75">
            <v>0</v>
          </cell>
          <cell r="V75">
            <v>-57</v>
          </cell>
          <cell r="W75">
            <v>81</v>
          </cell>
          <cell r="X75">
            <v>0</v>
          </cell>
          <cell r="Y75">
            <v>0</v>
          </cell>
          <cell r="Z75">
            <v>-69399.683000000005</v>
          </cell>
          <cell r="AA75">
            <v>0</v>
          </cell>
          <cell r="AB75">
            <v>0</v>
          </cell>
          <cell r="AC75">
            <v>0</v>
          </cell>
          <cell r="AE75">
            <v>-181873.6094521663</v>
          </cell>
          <cell r="AJ75">
            <v>-181792.6094521663</v>
          </cell>
          <cell r="AK75">
            <v>-112392.92645216623</v>
          </cell>
          <cell r="AL75">
            <v>-69399.683000000077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Q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</row>
        <row r="76">
          <cell r="F76" t="str">
            <v>3100</v>
          </cell>
          <cell r="G76">
            <v>47488.282580962077</v>
          </cell>
          <cell r="H76">
            <v>83478.657498248882</v>
          </cell>
          <cell r="I76">
            <v>4576.2141625455506</v>
          </cell>
          <cell r="J76">
            <v>18398.700010114251</v>
          </cell>
          <cell r="K76">
            <v>0</v>
          </cell>
          <cell r="L76">
            <v>17468.131967955855</v>
          </cell>
          <cell r="M76">
            <v>55508.499142636909</v>
          </cell>
          <cell r="N76">
            <v>102049.38204</v>
          </cell>
          <cell r="O76" t="str">
            <v>0</v>
          </cell>
          <cell r="P76">
            <v>0</v>
          </cell>
          <cell r="Q76" t="str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0</v>
          </cell>
          <cell r="V76">
            <v>0</v>
          </cell>
          <cell r="W76">
            <v>81</v>
          </cell>
          <cell r="X76">
            <v>0</v>
          </cell>
          <cell r="Y76">
            <v>0</v>
          </cell>
          <cell r="Z76">
            <v>0</v>
          </cell>
          <cell r="AE76">
            <v>328967.86740246351</v>
          </cell>
          <cell r="AJ76">
            <v>329048.86740246351</v>
          </cell>
          <cell r="AK76">
            <v>329048.86740246351</v>
          </cell>
          <cell r="AL76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Q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</row>
        <row r="77">
          <cell r="F77" t="str">
            <v>3105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>
            <v>0</v>
          </cell>
          <cell r="O77" t="str">
            <v>0</v>
          </cell>
          <cell r="P77">
            <v>0</v>
          </cell>
          <cell r="Q77" t="str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E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Q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2279.8907445753421</v>
          </cell>
          <cell r="M78" t="str">
            <v>0</v>
          </cell>
          <cell r="N78">
            <v>10109.379150000004</v>
          </cell>
          <cell r="O78" t="str">
            <v>0</v>
          </cell>
          <cell r="P78">
            <v>0</v>
          </cell>
          <cell r="Q78" t="str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E78">
            <v>12389.269894575347</v>
          </cell>
          <cell r="AJ78">
            <v>12389.269894575347</v>
          </cell>
          <cell r="AK78">
            <v>12389.269894575347</v>
          </cell>
          <cell r="AL78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Q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</row>
        <row r="79">
          <cell r="F79" t="str">
            <v>3115</v>
          </cell>
          <cell r="G79">
            <v>5.8644604931506847E-2</v>
          </cell>
          <cell r="H79">
            <v>0</v>
          </cell>
          <cell r="I79">
            <v>0</v>
          </cell>
          <cell r="J79">
            <v>39413.51192924659</v>
          </cell>
          <cell r="K79">
            <v>0</v>
          </cell>
          <cell r="L79">
            <v>15897.006835906042</v>
          </cell>
          <cell r="M79" t="str">
            <v>0</v>
          </cell>
          <cell r="N79">
            <v>-33634.973920000004</v>
          </cell>
          <cell r="O79" t="str">
            <v>0</v>
          </cell>
          <cell r="P79">
            <v>0</v>
          </cell>
          <cell r="Q79" t="str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E79">
            <v>21675.603489757559</v>
          </cell>
          <cell r="AJ79">
            <v>21675.603489757559</v>
          </cell>
          <cell r="AK79">
            <v>21675.603489757559</v>
          </cell>
          <cell r="AL79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Q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>
            <v>0</v>
          </cell>
          <cell r="O80" t="str">
            <v>0</v>
          </cell>
          <cell r="P80">
            <v>0</v>
          </cell>
          <cell r="Q80" t="str">
            <v>0</v>
          </cell>
          <cell r="R80">
            <v>0</v>
          </cell>
          <cell r="S80">
            <v>0</v>
          </cell>
          <cell r="T80">
            <v>0</v>
          </cell>
          <cell r="U80" t="str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E80">
            <v>0</v>
          </cell>
          <cell r="AJ80">
            <v>0</v>
          </cell>
          <cell r="AK80">
            <v>0</v>
          </cell>
          <cell r="AL80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Q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>
            <v>0</v>
          </cell>
          <cell r="O81" t="str">
            <v>0</v>
          </cell>
          <cell r="P81">
            <v>0</v>
          </cell>
          <cell r="Q81" t="str">
            <v>0</v>
          </cell>
          <cell r="R81">
            <v>0</v>
          </cell>
          <cell r="S81">
            <v>0</v>
          </cell>
          <cell r="T81">
            <v>0</v>
          </cell>
          <cell r="U81" t="str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E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Q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</row>
        <row r="82">
          <cell r="F82" t="str">
            <v>3130</v>
          </cell>
          <cell r="G82">
            <v>0</v>
          </cell>
          <cell r="H82">
            <v>-5763.08</v>
          </cell>
          <cell r="I82">
            <v>0</v>
          </cell>
          <cell r="J82">
            <v>30816.394945801349</v>
          </cell>
          <cell r="K82">
            <v>0</v>
          </cell>
          <cell r="L82">
            <v>-1447.6213359025644</v>
          </cell>
          <cell r="M82" t="str">
            <v>0</v>
          </cell>
          <cell r="N82">
            <v>-70606.423596000008</v>
          </cell>
          <cell r="O82" t="str">
            <v>0</v>
          </cell>
          <cell r="P82">
            <v>0</v>
          </cell>
          <cell r="Q82" t="str">
            <v>0</v>
          </cell>
          <cell r="R82">
            <v>0</v>
          </cell>
          <cell r="S82">
            <v>0</v>
          </cell>
          <cell r="T82">
            <v>-1420.1499138428271</v>
          </cell>
          <cell r="U82" t="str">
            <v>0</v>
          </cell>
          <cell r="V82">
            <v>-57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E82">
            <v>-48477.879899944048</v>
          </cell>
          <cell r="AJ82">
            <v>-48477.879899944048</v>
          </cell>
          <cell r="AK82">
            <v>-48477.879899944048</v>
          </cell>
          <cell r="AL82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Q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0</v>
          </cell>
          <cell r="N83">
            <v>998.13388999999995</v>
          </cell>
          <cell r="O83" t="str">
            <v>0</v>
          </cell>
          <cell r="P83">
            <v>0</v>
          </cell>
          <cell r="Q83" t="str">
            <v>0</v>
          </cell>
          <cell r="R83">
            <v>0</v>
          </cell>
          <cell r="S83">
            <v>0</v>
          </cell>
          <cell r="T83">
            <v>0</v>
          </cell>
          <cell r="U83" t="str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E83">
            <v>998.13388999999995</v>
          </cell>
          <cell r="AJ83">
            <v>998.13388999999995</v>
          </cell>
          <cell r="AK83">
            <v>998.13388999999995</v>
          </cell>
          <cell r="AL83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Q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</row>
        <row r="84">
          <cell r="F84" t="str">
            <v>3140</v>
          </cell>
          <cell r="G84">
            <v>-7230.9651013441762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8079.6323953932415</v>
          </cell>
          <cell r="M84" t="str">
            <v>0</v>
          </cell>
          <cell r="N84">
            <v>-338611.08452999999</v>
          </cell>
          <cell r="O84" t="str">
            <v>0</v>
          </cell>
          <cell r="P84">
            <v>0</v>
          </cell>
          <cell r="Q84" t="str">
            <v>0</v>
          </cell>
          <cell r="R84">
            <v>0</v>
          </cell>
          <cell r="S84">
            <v>0</v>
          </cell>
          <cell r="T84">
            <v>-2035.9664724524084</v>
          </cell>
          <cell r="U84" t="str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E84">
            <v>-339798.38370840333</v>
          </cell>
          <cell r="AJ84">
            <v>-339798.38370840333</v>
          </cell>
          <cell r="AK84">
            <v>-339798.38370840333</v>
          </cell>
          <cell r="AL84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Q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-477</v>
          </cell>
          <cell r="M85" t="str">
            <v>0</v>
          </cell>
          <cell r="N85">
            <v>0</v>
          </cell>
          <cell r="O85" t="str">
            <v>0</v>
          </cell>
          <cell r="P85">
            <v>0</v>
          </cell>
          <cell r="Q85" t="str">
            <v>0</v>
          </cell>
          <cell r="R85">
            <v>0</v>
          </cell>
          <cell r="S85">
            <v>0</v>
          </cell>
          <cell r="T85">
            <v>-10701.258496584025</v>
          </cell>
          <cell r="U85" t="str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E85">
            <v>-11178.258496584025</v>
          </cell>
          <cell r="AJ85">
            <v>-11178.258496584025</v>
          </cell>
          <cell r="AK85">
            <v>-11178.258496584025</v>
          </cell>
          <cell r="AL85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Q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</row>
        <row r="86">
          <cell r="F86" t="str">
            <v>3150</v>
          </cell>
          <cell r="G86">
            <v>-9611.8289999999979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117.43600360651824</v>
          </cell>
          <cell r="M86" t="str">
            <v>0</v>
          </cell>
          <cell r="N86">
            <v>0</v>
          </cell>
          <cell r="O86" t="str">
            <v>0</v>
          </cell>
          <cell r="P86">
            <v>0</v>
          </cell>
          <cell r="Q86" t="str">
            <v>0</v>
          </cell>
          <cell r="R86">
            <v>0</v>
          </cell>
          <cell r="S86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E86">
            <v>-9494.3929963934788</v>
          </cell>
          <cell r="AG86">
            <v>-8496.2591063934797</v>
          </cell>
          <cell r="AH86">
            <v>-8496.2591063934797</v>
          </cell>
          <cell r="AJ86">
            <v>-9494.3929963934788</v>
          </cell>
          <cell r="AK86">
            <v>-9494.3929963934788</v>
          </cell>
          <cell r="AL86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>
            <v>0</v>
          </cell>
          <cell r="O87" t="str">
            <v>0</v>
          </cell>
          <cell r="P87">
            <v>0</v>
          </cell>
          <cell r="Q87" t="str">
            <v>0</v>
          </cell>
          <cell r="R87">
            <v>0</v>
          </cell>
          <cell r="S87">
            <v>0</v>
          </cell>
          <cell r="T87" t="str">
            <v>0</v>
          </cell>
          <cell r="U87" t="str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E87">
            <v>0</v>
          </cell>
          <cell r="AJ87">
            <v>0</v>
          </cell>
          <cell r="AK87">
            <v>0</v>
          </cell>
          <cell r="AL87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Q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>
            <v>0</v>
          </cell>
          <cell r="O88" t="str">
            <v>0</v>
          </cell>
          <cell r="P88">
            <v>0</v>
          </cell>
          <cell r="Q88" t="str">
            <v>0</v>
          </cell>
          <cell r="R88">
            <v>0</v>
          </cell>
          <cell r="S88">
            <v>0</v>
          </cell>
          <cell r="T88" t="str">
            <v>0</v>
          </cell>
          <cell r="U88" t="str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E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Q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</row>
        <row r="89">
          <cell r="F89" t="str">
            <v>3165</v>
          </cell>
          <cell r="G89">
            <v>-139921</v>
          </cell>
          <cell r="H89">
            <v>-13.505000000000001</v>
          </cell>
          <cell r="I89">
            <v>-1</v>
          </cell>
          <cell r="J89">
            <v>0</v>
          </cell>
          <cell r="K89">
            <v>0</v>
          </cell>
          <cell r="L89">
            <v>84561.239720550439</v>
          </cell>
          <cell r="M89" t="str">
            <v>0</v>
          </cell>
          <cell r="N89">
            <v>-12181.620748188248</v>
          </cell>
          <cell r="O89" t="str">
            <v>0</v>
          </cell>
          <cell r="P89">
            <v>0</v>
          </cell>
          <cell r="Q89" t="str">
            <v>0</v>
          </cell>
          <cell r="R89">
            <v>0</v>
          </cell>
          <cell r="S89">
            <v>0</v>
          </cell>
          <cell r="T89" t="str">
            <v>0</v>
          </cell>
          <cell r="U89" t="str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-69399.683000000005</v>
          </cell>
          <cell r="AE89">
            <v>-136955.56902763783</v>
          </cell>
          <cell r="AJ89">
            <v>-136955.56902763783</v>
          </cell>
          <cell r="AK89">
            <v>-67555.886027637811</v>
          </cell>
          <cell r="AL89">
            <v>-69399.683000000019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Q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</row>
        <row r="90">
          <cell r="F90" t="str">
            <v>Turn on Liabilities</v>
          </cell>
          <cell r="G90">
            <v>1886735.9260882556</v>
          </cell>
          <cell r="H90">
            <v>76324.055497973051</v>
          </cell>
          <cell r="I90">
            <v>10609.614162545549</v>
          </cell>
          <cell r="J90">
            <v>43158.606919223152</v>
          </cell>
          <cell r="K90">
            <v>0</v>
          </cell>
          <cell r="L90">
            <v>380374.77730002708</v>
          </cell>
          <cell r="M90">
            <v>565706.46091558703</v>
          </cell>
          <cell r="N90">
            <v>-808175.11876015994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-234312.69540012063</v>
          </cell>
          <cell r="U90">
            <v>0</v>
          </cell>
          <cell r="V90">
            <v>-57</v>
          </cell>
          <cell r="W90">
            <v>29427</v>
          </cell>
          <cell r="X90">
            <v>0</v>
          </cell>
          <cell r="Y90">
            <v>1717</v>
          </cell>
          <cell r="Z90">
            <v>-69399.683000000005</v>
          </cell>
          <cell r="AA90">
            <v>0</v>
          </cell>
          <cell r="AB90">
            <v>0</v>
          </cell>
          <cell r="AC90">
            <v>0</v>
          </cell>
          <cell r="AE90">
            <v>1852681.943723331</v>
          </cell>
          <cell r="AJ90">
            <v>1880391.943723331</v>
          </cell>
          <cell r="AK90">
            <v>1949791.6267233305</v>
          </cell>
          <cell r="AL90">
            <v>-69399.682999999495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Q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</row>
        <row r="91">
          <cell r="AK91">
            <v>0</v>
          </cell>
          <cell r="AL91">
            <v>0</v>
          </cell>
        </row>
        <row r="92">
          <cell r="F92" t="str">
            <v>3200</v>
          </cell>
          <cell r="G92">
            <v>558.24</v>
          </cell>
          <cell r="H92">
            <v>405</v>
          </cell>
          <cell r="I92">
            <v>-251</v>
          </cell>
          <cell r="J92">
            <v>-56739</v>
          </cell>
          <cell r="K92">
            <v>0</v>
          </cell>
          <cell r="L92">
            <v>18797</v>
          </cell>
          <cell r="M92">
            <v>10412.314103651566</v>
          </cell>
          <cell r="N92">
            <v>-1035.425142191998</v>
          </cell>
          <cell r="O92" t="str">
            <v>0</v>
          </cell>
          <cell r="P92">
            <v>0</v>
          </cell>
          <cell r="Q92" t="str">
            <v>0</v>
          </cell>
          <cell r="R92">
            <v>-72560.313999999998</v>
          </cell>
          <cell r="S92">
            <v>0</v>
          </cell>
          <cell r="T92">
            <v>0</v>
          </cell>
          <cell r="U92" t="str">
            <v>0</v>
          </cell>
          <cell r="V92">
            <v>0</v>
          </cell>
          <cell r="W92">
            <v>3894</v>
          </cell>
          <cell r="X92">
            <v>0</v>
          </cell>
          <cell r="Y92">
            <v>0</v>
          </cell>
          <cell r="Z92">
            <v>0</v>
          </cell>
          <cell r="AE92">
            <v>-100413.18503854043</v>
          </cell>
          <cell r="AJ92">
            <v>-96519.185038540425</v>
          </cell>
          <cell r="AK92">
            <v>-96519.185038540425</v>
          </cell>
          <cell r="AL92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Q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</row>
        <row r="93">
          <cell r="F93" t="str">
            <v>3205</v>
          </cell>
          <cell r="G93">
            <v>-160415.53367389858</v>
          </cell>
          <cell r="H93">
            <v>120228.18550422603</v>
          </cell>
          <cell r="I93">
            <v>-675.86559430129194</v>
          </cell>
          <cell r="J93">
            <v>-122654.86682938076</v>
          </cell>
          <cell r="K93">
            <v>0</v>
          </cell>
          <cell r="L93">
            <v>0</v>
          </cell>
          <cell r="M93">
            <v>-62801.164985411786</v>
          </cell>
          <cell r="N93">
            <v>12053.998639183654</v>
          </cell>
          <cell r="O93" t="str">
            <v>0</v>
          </cell>
          <cell r="P93">
            <v>0</v>
          </cell>
          <cell r="Q93" t="str">
            <v>0</v>
          </cell>
          <cell r="R93">
            <v>272602.00199999998</v>
          </cell>
          <cell r="S93">
            <v>0</v>
          </cell>
          <cell r="T93">
            <v>0</v>
          </cell>
          <cell r="U93" t="str">
            <v>0</v>
          </cell>
          <cell r="V93">
            <v>0</v>
          </cell>
          <cell r="W93">
            <v>-14964</v>
          </cell>
          <cell r="X93">
            <v>0</v>
          </cell>
          <cell r="Y93">
            <v>0</v>
          </cell>
          <cell r="Z93">
            <v>0</v>
          </cell>
          <cell r="AE93">
            <v>58336.755060417228</v>
          </cell>
          <cell r="AJ93">
            <v>43372.755060417228</v>
          </cell>
          <cell r="AK93">
            <v>43372.755060417228</v>
          </cell>
          <cell r="AL93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Q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</row>
        <row r="94">
          <cell r="F94" t="str">
            <v>3210</v>
          </cell>
          <cell r="G94">
            <v>146890.6980360795</v>
          </cell>
          <cell r="H94">
            <v>11176.409884825205</v>
          </cell>
          <cell r="I94">
            <v>-931.40814308995255</v>
          </cell>
          <cell r="J94">
            <v>40159.035664002673</v>
          </cell>
          <cell r="K94">
            <v>15461</v>
          </cell>
          <cell r="L94">
            <v>73292.119552876713</v>
          </cell>
          <cell r="M94" t="str">
            <v>0</v>
          </cell>
          <cell r="N94">
            <v>615185.72219569678</v>
          </cell>
          <cell r="O94" t="str">
            <v>0</v>
          </cell>
          <cell r="P94">
            <v>0</v>
          </cell>
          <cell r="Q94" t="str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E94">
            <v>901233.5771903909</v>
          </cell>
          <cell r="AJ94">
            <v>901233.5771903909</v>
          </cell>
          <cell r="AK94">
            <v>901233.5771903909</v>
          </cell>
          <cell r="AL94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Q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</row>
        <row r="95">
          <cell r="AK95">
            <v>0</v>
          </cell>
          <cell r="AL95">
            <v>0</v>
          </cell>
        </row>
        <row r="96">
          <cell r="F96" t="str">
            <v>Gross Interest Income</v>
          </cell>
          <cell r="G96">
            <v>3998399.4747607592</v>
          </cell>
          <cell r="H96">
            <v>-178086.32851482858</v>
          </cell>
          <cell r="I96">
            <v>-13796.749907356427</v>
          </cell>
          <cell r="J96">
            <v>1408860.7407977828</v>
          </cell>
          <cell r="K96">
            <v>15461</v>
          </cell>
          <cell r="L96">
            <v>687776.20960820641</v>
          </cell>
          <cell r="M96">
            <v>954950.9224312345</v>
          </cell>
          <cell r="N96">
            <v>1380480.3000799054</v>
          </cell>
          <cell r="O96">
            <v>0</v>
          </cell>
          <cell r="P96">
            <v>0</v>
          </cell>
          <cell r="Q96">
            <v>0</v>
          </cell>
          <cell r="R96">
            <v>200041.68799999997</v>
          </cell>
          <cell r="S96">
            <v>0</v>
          </cell>
          <cell r="T96">
            <v>180714.6706606971</v>
          </cell>
          <cell r="U96">
            <v>0</v>
          </cell>
          <cell r="V96">
            <v>8909</v>
          </cell>
          <cell r="W96">
            <v>175735</v>
          </cell>
          <cell r="X96">
            <v>0</v>
          </cell>
          <cell r="Y96">
            <v>1717</v>
          </cell>
          <cell r="Z96">
            <v>24075.86099999999</v>
          </cell>
          <cell r="AA96">
            <v>0</v>
          </cell>
          <cell r="AB96">
            <v>0</v>
          </cell>
          <cell r="AC96">
            <v>0</v>
          </cell>
          <cell r="AE96">
            <v>8669503.7889164016</v>
          </cell>
          <cell r="AJ96">
            <v>8843521.7889164016</v>
          </cell>
          <cell r="AK96">
            <v>8819445.9279164001</v>
          </cell>
          <cell r="AL96">
            <v>24075.861000001431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Q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</row>
        <row r="97">
          <cell r="AK97">
            <v>0</v>
          </cell>
          <cell r="AL97">
            <v>0</v>
          </cell>
        </row>
        <row r="98">
          <cell r="F98" t="str">
            <v>Charge for Bad and Doubtful Debts</v>
          </cell>
          <cell r="G98">
            <v>-638460.45695000002</v>
          </cell>
          <cell r="H98">
            <v>-346.1123199999991</v>
          </cell>
          <cell r="I98">
            <v>-101.79076999999999</v>
          </cell>
          <cell r="J98">
            <v>-229665.86235999997</v>
          </cell>
          <cell r="K98">
            <v>-9</v>
          </cell>
          <cell r="L98">
            <v>-48058.336217593685</v>
          </cell>
          <cell r="M98">
            <v>-224520.15038548998</v>
          </cell>
          <cell r="N98">
            <v>33957.056158040003</v>
          </cell>
          <cell r="O98">
            <v>0</v>
          </cell>
          <cell r="P98">
            <v>-3500</v>
          </cell>
          <cell r="Q98">
            <v>0</v>
          </cell>
          <cell r="R98">
            <v>0</v>
          </cell>
          <cell r="S98">
            <v>0</v>
          </cell>
          <cell r="T98">
            <v>-2894.9480137845603</v>
          </cell>
          <cell r="U98">
            <v>0</v>
          </cell>
          <cell r="V98">
            <v>0</v>
          </cell>
          <cell r="W98">
            <v>-33102</v>
          </cell>
          <cell r="X98">
            <v>0</v>
          </cell>
          <cell r="Y98">
            <v>0</v>
          </cell>
          <cell r="Z98">
            <v>-231.44200000000001</v>
          </cell>
          <cell r="AA98">
            <v>0</v>
          </cell>
          <cell r="AB98">
            <v>0</v>
          </cell>
          <cell r="AC98">
            <v>0</v>
          </cell>
          <cell r="AE98">
            <v>-1113831.0428588279</v>
          </cell>
          <cell r="AJ98">
            <v>-1146933.0428588279</v>
          </cell>
          <cell r="AK98">
            <v>-1146701.6008588281</v>
          </cell>
          <cell r="AL98">
            <v>-231.44199999980628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Q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</row>
        <row r="99">
          <cell r="F99" t="str">
            <v>Specific Charge</v>
          </cell>
          <cell r="G99">
            <v>-61591.817379999993</v>
          </cell>
          <cell r="H99">
            <v>-11.358460000000077</v>
          </cell>
          <cell r="I99">
            <v>0</v>
          </cell>
          <cell r="J99">
            <v>52286.614630000004</v>
          </cell>
          <cell r="K99">
            <v>0</v>
          </cell>
          <cell r="L99">
            <v>-28062.205751139409</v>
          </cell>
          <cell r="M99">
            <v>-84999.082770563575</v>
          </cell>
          <cell r="N99">
            <v>34383.920750000005</v>
          </cell>
          <cell r="O99">
            <v>0</v>
          </cell>
          <cell r="P99">
            <v>-3500</v>
          </cell>
          <cell r="Q99">
            <v>0</v>
          </cell>
          <cell r="R99">
            <v>0</v>
          </cell>
          <cell r="S99">
            <v>0</v>
          </cell>
          <cell r="T99">
            <v>4387.6289268290384</v>
          </cell>
          <cell r="U99">
            <v>0</v>
          </cell>
          <cell r="V99">
            <v>0</v>
          </cell>
          <cell r="W99">
            <v>-12912</v>
          </cell>
          <cell r="X99">
            <v>0</v>
          </cell>
          <cell r="Y99">
            <v>0</v>
          </cell>
          <cell r="Z99">
            <v>-231.44200000000001</v>
          </cell>
          <cell r="AA99">
            <v>0</v>
          </cell>
          <cell r="AB99">
            <v>0</v>
          </cell>
          <cell r="AC99">
            <v>0</v>
          </cell>
          <cell r="AE99">
            <v>-87337.742054873903</v>
          </cell>
          <cell r="AJ99">
            <v>-100249.7420548739</v>
          </cell>
          <cell r="AK99">
            <v>-100018.30005487392</v>
          </cell>
          <cell r="AL99">
            <v>-231.44199999998091</v>
          </cell>
          <cell r="AM99" t="str">
            <v>0</v>
          </cell>
          <cell r="AN99" t="str">
            <v>0</v>
          </cell>
          <cell r="AO99" t="str">
            <v>0</v>
          </cell>
          <cell r="AP99" t="str">
            <v>0</v>
          </cell>
          <cell r="AQ99" t="str">
            <v>0</v>
          </cell>
          <cell r="AR99" t="str">
            <v>0</v>
          </cell>
          <cell r="AS99" t="str">
            <v>0</v>
          </cell>
          <cell r="AT99" t="str">
            <v>0</v>
          </cell>
          <cell r="AU99" t="str">
            <v>0</v>
          </cell>
          <cell r="AV99" t="str">
            <v>0</v>
          </cell>
        </row>
        <row r="100">
          <cell r="F100" t="str">
            <v>Write-Offs</v>
          </cell>
          <cell r="G100">
            <v>-595168.33899999992</v>
          </cell>
          <cell r="H100">
            <v>-482.85803999999894</v>
          </cell>
          <cell r="I100">
            <v>0</v>
          </cell>
          <cell r="J100">
            <v>-243966.61349999998</v>
          </cell>
          <cell r="K100">
            <v>-9</v>
          </cell>
          <cell r="L100">
            <v>-14169.162016216455</v>
          </cell>
          <cell r="M100">
            <v>-94320.126289999986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-2067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E100">
            <v>-948116.09884621622</v>
          </cell>
          <cell r="AJ100">
            <v>-950183.09884621622</v>
          </cell>
          <cell r="AK100">
            <v>-950183.09884621622</v>
          </cell>
          <cell r="AL100">
            <v>0</v>
          </cell>
          <cell r="AM100" t="str">
            <v>0</v>
          </cell>
          <cell r="AN100" t="str">
            <v>0</v>
          </cell>
          <cell r="AO100" t="str">
            <v>0</v>
          </cell>
          <cell r="AP100" t="str">
            <v>0</v>
          </cell>
          <cell r="AQ100" t="str">
            <v>0</v>
          </cell>
          <cell r="AR100" t="str">
            <v>0</v>
          </cell>
          <cell r="AS100" t="str">
            <v>0</v>
          </cell>
          <cell r="AT100" t="str">
            <v>0</v>
          </cell>
          <cell r="AU100" t="str">
            <v>0</v>
          </cell>
          <cell r="AV100" t="str">
            <v>0</v>
          </cell>
        </row>
        <row r="101">
          <cell r="F101" t="str">
            <v>General Charge</v>
          </cell>
          <cell r="G101">
            <v>18299.699429999979</v>
          </cell>
          <cell r="H101">
            <v>148.10417999999993</v>
          </cell>
          <cell r="I101">
            <v>-101.79076999999999</v>
          </cell>
          <cell r="J101">
            <v>-37985.863490000003</v>
          </cell>
          <cell r="K101">
            <v>0</v>
          </cell>
          <cell r="L101">
            <v>-5826.9684502378232</v>
          </cell>
          <cell r="M101">
            <v>-45200.941324926433</v>
          </cell>
          <cell r="N101">
            <v>-426.86459195999896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-7282.5769406135987</v>
          </cell>
          <cell r="U101">
            <v>0</v>
          </cell>
          <cell r="V101">
            <v>0</v>
          </cell>
          <cell r="W101">
            <v>-18123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>
            <v>-78377.201957737867</v>
          </cell>
          <cell r="AJ101">
            <v>-96500.201957737867</v>
          </cell>
          <cell r="AK101">
            <v>-96500.201957737867</v>
          </cell>
          <cell r="AL101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Q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</row>
        <row r="102">
          <cell r="AK102">
            <v>0</v>
          </cell>
          <cell r="AL102">
            <v>0</v>
          </cell>
        </row>
        <row r="103">
          <cell r="F103" t="str">
            <v>Net Interest Income</v>
          </cell>
          <cell r="G103">
            <v>3359939.0178107591</v>
          </cell>
          <cell r="H103">
            <v>-178432.44083482857</v>
          </cell>
          <cell r="I103">
            <v>-13898.540677356426</v>
          </cell>
          <cell r="J103">
            <v>1179194.8784377829</v>
          </cell>
          <cell r="K103">
            <v>15452</v>
          </cell>
          <cell r="L103">
            <v>639717.87339061277</v>
          </cell>
          <cell r="M103">
            <v>730430.77204574458</v>
          </cell>
          <cell r="N103">
            <v>1414437.3562379454</v>
          </cell>
          <cell r="O103">
            <v>0</v>
          </cell>
          <cell r="P103">
            <v>-3500</v>
          </cell>
          <cell r="Q103">
            <v>0</v>
          </cell>
          <cell r="R103">
            <v>200041.68799999997</v>
          </cell>
          <cell r="S103">
            <v>0</v>
          </cell>
          <cell r="T103">
            <v>177819.72264691253</v>
          </cell>
          <cell r="U103">
            <v>0</v>
          </cell>
          <cell r="V103">
            <v>8909</v>
          </cell>
          <cell r="W103">
            <v>142633</v>
          </cell>
          <cell r="X103">
            <v>0</v>
          </cell>
          <cell r="Y103">
            <v>1717</v>
          </cell>
          <cell r="Z103">
            <v>23844.418999999991</v>
          </cell>
          <cell r="AA103">
            <v>0</v>
          </cell>
          <cell r="AB103">
            <v>0</v>
          </cell>
          <cell r="AC103">
            <v>0</v>
          </cell>
          <cell r="AE103">
            <v>7555672.7460575737</v>
          </cell>
          <cell r="AJ103">
            <v>7696588.7460575737</v>
          </cell>
          <cell r="AK103">
            <v>7672744.3270575721</v>
          </cell>
          <cell r="AL103">
            <v>23844.419000001624</v>
          </cell>
          <cell r="AM103" t="str">
            <v>0</v>
          </cell>
          <cell r="AN103" t="str">
            <v>0</v>
          </cell>
          <cell r="AO103" t="str">
            <v>0</v>
          </cell>
          <cell r="AP103" t="str">
            <v>0</v>
          </cell>
          <cell r="AQ103" t="str">
            <v>0</v>
          </cell>
          <cell r="AR103" t="str">
            <v>0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</row>
        <row r="106">
          <cell r="F106" t="str">
            <v>4500</v>
          </cell>
          <cell r="G106">
            <v>124038.86926999998</v>
          </cell>
          <cell r="H106">
            <v>-1712.3008100000002</v>
          </cell>
          <cell r="I106">
            <v>0</v>
          </cell>
          <cell r="J106">
            <v>0</v>
          </cell>
          <cell r="K106">
            <v>0</v>
          </cell>
          <cell r="L106">
            <v>84744.231232827107</v>
          </cell>
          <cell r="M106">
            <v>317017.27263289731</v>
          </cell>
          <cell r="N106">
            <v>-17040.367278796191</v>
          </cell>
          <cell r="O106" t="str">
            <v>0</v>
          </cell>
          <cell r="P106">
            <v>0</v>
          </cell>
          <cell r="Q106" t="str">
            <v>0</v>
          </cell>
          <cell r="R106">
            <v>0</v>
          </cell>
          <cell r="S106">
            <v>0</v>
          </cell>
          <cell r="T106">
            <v>20470.699840523655</v>
          </cell>
          <cell r="U106" t="str">
            <v>0</v>
          </cell>
          <cell r="V106">
            <v>0</v>
          </cell>
          <cell r="W106">
            <v>5243</v>
          </cell>
          <cell r="X106">
            <v>0</v>
          </cell>
          <cell r="Y106">
            <v>0</v>
          </cell>
          <cell r="Z106">
            <v>0</v>
          </cell>
          <cell r="AE106">
            <v>527518.40488745191</v>
          </cell>
          <cell r="AJ106">
            <v>532761.40488745191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Q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</row>
        <row r="107">
          <cell r="F107" t="str">
            <v>4505</v>
          </cell>
          <cell r="G107">
            <v>2484385.9087499999</v>
          </cell>
          <cell r="H107">
            <v>227430.32603999999</v>
          </cell>
          <cell r="I107">
            <v>2011.0858999999996</v>
          </cell>
          <cell r="J107">
            <v>122360.94269000001</v>
          </cell>
          <cell r="K107">
            <v>0</v>
          </cell>
          <cell r="L107">
            <v>259221.18079832854</v>
          </cell>
          <cell r="M107">
            <v>703510.32410648384</v>
          </cell>
          <cell r="N107">
            <v>15.418809999999944</v>
          </cell>
          <cell r="O107" t="str">
            <v>0</v>
          </cell>
          <cell r="P107">
            <v>0</v>
          </cell>
          <cell r="Q107" t="str">
            <v>0</v>
          </cell>
          <cell r="R107">
            <v>0</v>
          </cell>
          <cell r="S107">
            <v>0</v>
          </cell>
          <cell r="T107" t="str">
            <v>0</v>
          </cell>
          <cell r="U107" t="str">
            <v>0</v>
          </cell>
          <cell r="V107">
            <v>2453</v>
          </cell>
          <cell r="W107">
            <v>4537</v>
          </cell>
          <cell r="X107">
            <v>0</v>
          </cell>
          <cell r="Y107">
            <v>0</v>
          </cell>
          <cell r="Z107">
            <v>12821.985000000001</v>
          </cell>
          <cell r="AE107">
            <v>3814210.1720948122</v>
          </cell>
          <cell r="AJ107">
            <v>3818747.1720948122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Q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</row>
        <row r="108">
          <cell r="F108" t="str">
            <v>4510</v>
          </cell>
          <cell r="G108">
            <v>-4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0</v>
          </cell>
          <cell r="P108">
            <v>0</v>
          </cell>
          <cell r="Q108" t="str">
            <v>0</v>
          </cell>
          <cell r="R108">
            <v>0</v>
          </cell>
          <cell r="S108">
            <v>0</v>
          </cell>
          <cell r="T108" t="str">
            <v>0</v>
          </cell>
          <cell r="U108" t="str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E108">
            <v>-4</v>
          </cell>
          <cell r="AJ108">
            <v>-4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Q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</row>
        <row r="109">
          <cell r="F109" t="str">
            <v>4515</v>
          </cell>
          <cell r="G109">
            <v>404347.04440000007</v>
          </cell>
          <cell r="H109">
            <v>6156.9823800000004</v>
          </cell>
          <cell r="I109">
            <v>2361.9185799999996</v>
          </cell>
          <cell r="J109">
            <v>353618.61829000001</v>
          </cell>
          <cell r="K109">
            <v>0</v>
          </cell>
          <cell r="L109">
            <v>7023.0637123581173</v>
          </cell>
          <cell r="M109">
            <v>159091.96044000002</v>
          </cell>
          <cell r="N109">
            <v>956.97983178979962</v>
          </cell>
          <cell r="O109" t="str">
            <v>0</v>
          </cell>
          <cell r="P109">
            <v>0</v>
          </cell>
          <cell r="Q109" t="str">
            <v>0</v>
          </cell>
          <cell r="R109">
            <v>0</v>
          </cell>
          <cell r="S109">
            <v>0</v>
          </cell>
          <cell r="T109">
            <v>294455.81261984614</v>
          </cell>
          <cell r="U109" t="str">
            <v>0</v>
          </cell>
          <cell r="V109">
            <v>0</v>
          </cell>
          <cell r="W109">
            <v>30770</v>
          </cell>
          <cell r="X109">
            <v>0</v>
          </cell>
          <cell r="Y109">
            <v>0</v>
          </cell>
          <cell r="Z109">
            <v>0</v>
          </cell>
          <cell r="AE109">
            <v>1228012.3802539944</v>
          </cell>
          <cell r="AJ109">
            <v>1258782.3802539944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Q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</row>
        <row r="110">
          <cell r="F110" t="str">
            <v>4520</v>
          </cell>
          <cell r="G110">
            <v>1201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-341.98793348819999</v>
          </cell>
          <cell r="O110" t="str">
            <v>0</v>
          </cell>
          <cell r="P110">
            <v>0</v>
          </cell>
          <cell r="Q110" t="str">
            <v>0</v>
          </cell>
          <cell r="R110">
            <v>0</v>
          </cell>
          <cell r="S110">
            <v>0</v>
          </cell>
          <cell r="T110" t="str">
            <v>0</v>
          </cell>
          <cell r="U110" t="str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E110">
            <v>859.01206651179996</v>
          </cell>
          <cell r="AJ110">
            <v>859.01206651179996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Q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-388.35615999999999</v>
          </cell>
          <cell r="N111">
            <v>1226.3989723776001</v>
          </cell>
          <cell r="O111" t="str">
            <v>0</v>
          </cell>
          <cell r="P111">
            <v>0</v>
          </cell>
          <cell r="Q111" t="str">
            <v>0</v>
          </cell>
          <cell r="R111">
            <v>0</v>
          </cell>
          <cell r="S111">
            <v>0</v>
          </cell>
          <cell r="T111" t="str">
            <v>0</v>
          </cell>
          <cell r="U111" t="str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E111">
            <v>838.04281237760006</v>
          </cell>
          <cell r="AJ111">
            <v>838.04281237760006</v>
          </cell>
          <cell r="AM111" t="str">
            <v>0</v>
          </cell>
          <cell r="AN111" t="str">
            <v>0</v>
          </cell>
          <cell r="AO111" t="str">
            <v>0</v>
          </cell>
          <cell r="AP111" t="str">
            <v>0</v>
          </cell>
          <cell r="AQ111" t="str">
            <v>0</v>
          </cell>
          <cell r="AR111" t="str">
            <v>0</v>
          </cell>
          <cell r="AS111" t="str">
            <v>0</v>
          </cell>
          <cell r="AT111" t="str">
            <v>0</v>
          </cell>
          <cell r="AU111" t="str">
            <v>0</v>
          </cell>
          <cell r="AV111" t="str">
            <v>0</v>
          </cell>
        </row>
        <row r="112">
          <cell r="F112" t="str">
            <v>4530</v>
          </cell>
          <cell r="G112">
            <v>-812.87892000000033</v>
          </cell>
          <cell r="H112">
            <v>-571.6389000000022</v>
          </cell>
          <cell r="I112">
            <v>-30874.282959999997</v>
          </cell>
          <cell r="J112">
            <v>112.72089000000025</v>
          </cell>
          <cell r="K112">
            <v>1207</v>
          </cell>
          <cell r="L112">
            <v>1553.3909930366638</v>
          </cell>
          <cell r="M112">
            <v>0</v>
          </cell>
          <cell r="N112">
            <v>-4622.3165868919978</v>
          </cell>
          <cell r="O112" t="str">
            <v>0</v>
          </cell>
          <cell r="P112">
            <v>0</v>
          </cell>
          <cell r="Q112" t="str">
            <v>0</v>
          </cell>
          <cell r="R112">
            <v>0</v>
          </cell>
          <cell r="S112">
            <v>0</v>
          </cell>
          <cell r="T112">
            <v>536.6927180300388</v>
          </cell>
          <cell r="U112" t="str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E112">
            <v>-33471.312765825292</v>
          </cell>
          <cell r="AJ112">
            <v>-33471.312765825292</v>
          </cell>
          <cell r="AM112" t="str">
            <v>0</v>
          </cell>
          <cell r="AN112" t="str">
            <v>0</v>
          </cell>
          <cell r="AO112" t="str">
            <v>0</v>
          </cell>
          <cell r="AP112" t="str">
            <v>0</v>
          </cell>
          <cell r="AQ112" t="str">
            <v>0</v>
          </cell>
          <cell r="AR112" t="str">
            <v>0</v>
          </cell>
          <cell r="AS112" t="str">
            <v>0</v>
          </cell>
          <cell r="AT112" t="str">
            <v>0</v>
          </cell>
          <cell r="AU112" t="str">
            <v>0</v>
          </cell>
          <cell r="AV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53592.235999999997</v>
          </cell>
          <cell r="K113">
            <v>0</v>
          </cell>
          <cell r="L113">
            <v>15</v>
          </cell>
          <cell r="M113">
            <v>0</v>
          </cell>
          <cell r="N113">
            <v>115754.84819956402</v>
          </cell>
          <cell r="O113" t="str">
            <v>0</v>
          </cell>
          <cell r="P113">
            <v>0</v>
          </cell>
          <cell r="Q113" t="str">
            <v>0</v>
          </cell>
          <cell r="R113">
            <v>0</v>
          </cell>
          <cell r="S113">
            <v>0</v>
          </cell>
          <cell r="T113">
            <v>0</v>
          </cell>
          <cell r="U113" t="str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E113">
            <v>169362.08419956401</v>
          </cell>
          <cell r="AJ113">
            <v>169362.08419956401</v>
          </cell>
          <cell r="AM113" t="str">
            <v>0</v>
          </cell>
          <cell r="AN113" t="str">
            <v>0</v>
          </cell>
          <cell r="AO113" t="str">
            <v>0</v>
          </cell>
          <cell r="AP113" t="str">
            <v>0</v>
          </cell>
          <cell r="AQ113" t="str">
            <v>0</v>
          </cell>
          <cell r="AR113" t="str">
            <v>0</v>
          </cell>
          <cell r="AS113" t="str">
            <v>0</v>
          </cell>
          <cell r="AT113" t="str">
            <v>0</v>
          </cell>
          <cell r="AU113" t="str">
            <v>0</v>
          </cell>
          <cell r="AV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0</v>
          </cell>
          <cell r="P114">
            <v>64865</v>
          </cell>
          <cell r="Q114" t="str">
            <v>0</v>
          </cell>
          <cell r="R114">
            <v>0</v>
          </cell>
          <cell r="S114">
            <v>0</v>
          </cell>
          <cell r="T114">
            <v>0</v>
          </cell>
          <cell r="U114" t="str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E114">
            <v>64865</v>
          </cell>
          <cell r="AJ114">
            <v>64865</v>
          </cell>
          <cell r="AM114" t="str">
            <v>0</v>
          </cell>
          <cell r="AN114" t="str">
            <v>0</v>
          </cell>
          <cell r="AO114" t="str">
            <v>0</v>
          </cell>
          <cell r="AP114" t="str">
            <v>0</v>
          </cell>
          <cell r="AQ114" t="str">
            <v>0</v>
          </cell>
          <cell r="AR114" t="str">
            <v>0</v>
          </cell>
          <cell r="AS114" t="str">
            <v>0</v>
          </cell>
          <cell r="AT114" t="str">
            <v>0</v>
          </cell>
          <cell r="AU114" t="str">
            <v>0</v>
          </cell>
          <cell r="AV114" t="str">
            <v>0</v>
          </cell>
        </row>
        <row r="115">
          <cell r="F115" t="str">
            <v>4545</v>
          </cell>
          <cell r="G115">
            <v>21148.931979999998</v>
          </cell>
          <cell r="H115">
            <v>7447.3022099999998</v>
          </cell>
          <cell r="I115">
            <v>0</v>
          </cell>
          <cell r="J115">
            <v>0</v>
          </cell>
          <cell r="K115">
            <v>4551</v>
          </cell>
          <cell r="L115">
            <v>758.62459200000001</v>
          </cell>
          <cell r="M115">
            <v>0</v>
          </cell>
          <cell r="N115">
            <v>0</v>
          </cell>
          <cell r="O115" t="str">
            <v>0</v>
          </cell>
          <cell r="P115">
            <v>0</v>
          </cell>
          <cell r="Q115" t="str">
            <v>0</v>
          </cell>
          <cell r="R115">
            <v>0</v>
          </cell>
          <cell r="S115">
            <v>0</v>
          </cell>
          <cell r="T115">
            <v>0</v>
          </cell>
          <cell r="U115" t="str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E115">
            <v>33905.858781999996</v>
          </cell>
          <cell r="AJ115">
            <v>33905.858781999996</v>
          </cell>
          <cell r="AM115" t="str">
            <v>0</v>
          </cell>
          <cell r="AN115" t="str">
            <v>0</v>
          </cell>
          <cell r="AO115" t="str">
            <v>0</v>
          </cell>
          <cell r="AP115" t="str">
            <v>0</v>
          </cell>
          <cell r="AQ115" t="str">
            <v>0</v>
          </cell>
          <cell r="AR115" t="str">
            <v>0</v>
          </cell>
          <cell r="AS115" t="str">
            <v>0</v>
          </cell>
          <cell r="AT115" t="str">
            <v>0</v>
          </cell>
          <cell r="AU115" t="str">
            <v>0</v>
          </cell>
          <cell r="AV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-1.0037143061800862</v>
          </cell>
          <cell r="M116">
            <v>0</v>
          </cell>
          <cell r="N116">
            <v>0</v>
          </cell>
          <cell r="O116" t="str">
            <v>0</v>
          </cell>
          <cell r="P116">
            <v>0</v>
          </cell>
          <cell r="Q116" t="str">
            <v>0</v>
          </cell>
          <cell r="R116">
            <v>0</v>
          </cell>
          <cell r="S116">
            <v>0</v>
          </cell>
          <cell r="T116">
            <v>0</v>
          </cell>
          <cell r="U116" t="str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E116">
            <v>-1.0037143061800862</v>
          </cell>
          <cell r="AJ116">
            <v>-1.0037143061800862</v>
          </cell>
          <cell r="AM116" t="str">
            <v>0</v>
          </cell>
          <cell r="AN116" t="str">
            <v>0</v>
          </cell>
          <cell r="AO116" t="str">
            <v>0</v>
          </cell>
          <cell r="AP116" t="str">
            <v>0</v>
          </cell>
          <cell r="AQ116" t="str">
            <v>0</v>
          </cell>
          <cell r="AR116" t="str">
            <v>0</v>
          </cell>
          <cell r="AS116" t="str">
            <v>0</v>
          </cell>
          <cell r="AT116" t="str">
            <v>0</v>
          </cell>
          <cell r="AU116" t="str">
            <v>0</v>
          </cell>
          <cell r="AV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22905</v>
          </cell>
          <cell r="K117">
            <v>0</v>
          </cell>
          <cell r="L117">
            <v>0</v>
          </cell>
          <cell r="M117">
            <v>37982.503750000003</v>
          </cell>
          <cell r="N117">
            <v>9230.3941642857153</v>
          </cell>
          <cell r="O117" t="str">
            <v>0</v>
          </cell>
          <cell r="P117">
            <v>534806</v>
          </cell>
          <cell r="Q117" t="str">
            <v>0</v>
          </cell>
          <cell r="R117">
            <v>0</v>
          </cell>
          <cell r="S117">
            <v>0</v>
          </cell>
          <cell r="T117">
            <v>0</v>
          </cell>
          <cell r="U117" t="str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E117">
            <v>604923.89791428577</v>
          </cell>
          <cell r="AJ117">
            <v>604923.89791428577</v>
          </cell>
          <cell r="AM117" t="str">
            <v>0</v>
          </cell>
          <cell r="AN117" t="str">
            <v>0</v>
          </cell>
          <cell r="AO117" t="str">
            <v>0</v>
          </cell>
          <cell r="AP117" t="str">
            <v>0</v>
          </cell>
          <cell r="AQ117" t="str">
            <v>0</v>
          </cell>
          <cell r="AR117" t="str">
            <v>0</v>
          </cell>
          <cell r="AS117" t="str">
            <v>0</v>
          </cell>
          <cell r="AT117" t="str">
            <v>0</v>
          </cell>
          <cell r="AU117" t="str">
            <v>0</v>
          </cell>
          <cell r="AV117" t="str">
            <v>0</v>
          </cell>
        </row>
        <row r="118">
          <cell r="F118" t="str">
            <v>Other Income</v>
          </cell>
          <cell r="G118">
            <v>147442.42482000001</v>
          </cell>
          <cell r="H118">
            <v>266275.60369999998</v>
          </cell>
          <cell r="I118">
            <v>26288.862150000001</v>
          </cell>
          <cell r="J118">
            <v>8645.3880600000011</v>
          </cell>
          <cell r="K118">
            <v>99075</v>
          </cell>
          <cell r="L118">
            <v>59229.638813784288</v>
          </cell>
          <cell r="M118">
            <v>327638.98356088396</v>
          </cell>
          <cell r="N118">
            <v>-153080.50660286407</v>
          </cell>
          <cell r="O118" t="str">
            <v>0</v>
          </cell>
          <cell r="P118">
            <v>877863</v>
          </cell>
          <cell r="Q118">
            <v>0</v>
          </cell>
          <cell r="R118">
            <v>-59851.682000000059</v>
          </cell>
          <cell r="S118">
            <v>0</v>
          </cell>
          <cell r="T118">
            <v>-5792.6529831877342</v>
          </cell>
          <cell r="U118">
            <v>0</v>
          </cell>
          <cell r="V118">
            <v>116150</v>
          </cell>
          <cell r="W118">
            <v>60721</v>
          </cell>
          <cell r="X118">
            <v>492300</v>
          </cell>
          <cell r="Y118">
            <v>605594</v>
          </cell>
          <cell r="Z118">
            <v>-11847.692999999999</v>
          </cell>
          <cell r="AA118">
            <v>0</v>
          </cell>
          <cell r="AB118">
            <v>0</v>
          </cell>
          <cell r="AC118">
            <v>0</v>
          </cell>
          <cell r="AE118">
            <v>2795930.3665186162</v>
          </cell>
          <cell r="AJ118">
            <v>1758757.3665186162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Q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</row>
        <row r="119">
          <cell r="F119" t="str">
            <v>4600</v>
          </cell>
          <cell r="G119">
            <v>10186.649960000002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2741.4651942001901</v>
          </cell>
          <cell r="M119">
            <v>0</v>
          </cell>
          <cell r="N119">
            <v>0</v>
          </cell>
          <cell r="O119" t="str">
            <v>0</v>
          </cell>
          <cell r="P119">
            <v>0</v>
          </cell>
          <cell r="Q119" t="str">
            <v>0</v>
          </cell>
          <cell r="R119">
            <v>0</v>
          </cell>
          <cell r="S119">
            <v>0</v>
          </cell>
          <cell r="T119">
            <v>0</v>
          </cell>
          <cell r="U119" t="str">
            <v>0</v>
          </cell>
          <cell r="V119">
            <v>0</v>
          </cell>
          <cell r="W119">
            <v>24565</v>
          </cell>
          <cell r="X119">
            <v>213200</v>
          </cell>
          <cell r="Y119">
            <v>0</v>
          </cell>
          <cell r="Z119">
            <v>5754.424</v>
          </cell>
          <cell r="AE119">
            <v>231882.53915420017</v>
          </cell>
          <cell r="AJ119">
            <v>43247.539154200174</v>
          </cell>
          <cell r="AM119" t="str">
            <v>0</v>
          </cell>
          <cell r="AN119" t="str">
            <v>0</v>
          </cell>
          <cell r="AO119" t="str">
            <v>0</v>
          </cell>
          <cell r="AP119" t="str">
            <v>0</v>
          </cell>
          <cell r="AQ119" t="str">
            <v>0</v>
          </cell>
          <cell r="AR119" t="str">
            <v>0</v>
          </cell>
          <cell r="AS119" t="str">
            <v>0</v>
          </cell>
          <cell r="AT119" t="str">
            <v>0</v>
          </cell>
          <cell r="AU119" t="str">
            <v>0</v>
          </cell>
          <cell r="AV119" t="str">
            <v>0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0</v>
          </cell>
          <cell r="P120">
            <v>0</v>
          </cell>
          <cell r="Q120" t="str">
            <v>0</v>
          </cell>
          <cell r="R120">
            <v>0</v>
          </cell>
          <cell r="S120">
            <v>0</v>
          </cell>
          <cell r="T120">
            <v>0</v>
          </cell>
          <cell r="U120" t="str">
            <v>0</v>
          </cell>
          <cell r="V120">
            <v>0</v>
          </cell>
          <cell r="W120">
            <v>24946</v>
          </cell>
          <cell r="X120">
            <v>38000</v>
          </cell>
          <cell r="Y120">
            <v>588363</v>
          </cell>
          <cell r="Z120">
            <v>0</v>
          </cell>
          <cell r="AE120">
            <v>626363</v>
          </cell>
          <cell r="AJ120">
            <v>24946</v>
          </cell>
          <cell r="AM120" t="str">
            <v>0</v>
          </cell>
          <cell r="AN120" t="str">
            <v>0</v>
          </cell>
          <cell r="AO120" t="str">
            <v>0</v>
          </cell>
          <cell r="AP120" t="str">
            <v>0</v>
          </cell>
          <cell r="AQ120" t="str">
            <v>0</v>
          </cell>
          <cell r="AR120" t="str">
            <v>0</v>
          </cell>
          <cell r="AS120" t="str">
            <v>0</v>
          </cell>
          <cell r="AT120" t="str">
            <v>0</v>
          </cell>
          <cell r="AU120" t="str">
            <v>0</v>
          </cell>
          <cell r="AV120" t="str">
            <v>0</v>
          </cell>
        </row>
        <row r="121">
          <cell r="F121" t="str">
            <v>4610</v>
          </cell>
          <cell r="G121">
            <v>93002.884500000015</v>
          </cell>
          <cell r="H121">
            <v>30191.100170000002</v>
          </cell>
          <cell r="I121">
            <v>0</v>
          </cell>
          <cell r="J121">
            <v>0</v>
          </cell>
          <cell r="K121">
            <v>109610</v>
          </cell>
          <cell r="L121">
            <v>31836.993694117369</v>
          </cell>
          <cell r="M121">
            <v>0</v>
          </cell>
          <cell r="N121">
            <v>0</v>
          </cell>
          <cell r="O121" t="str">
            <v>0</v>
          </cell>
          <cell r="P121">
            <v>0</v>
          </cell>
          <cell r="Q121" t="str">
            <v>0</v>
          </cell>
          <cell r="R121">
            <v>0</v>
          </cell>
          <cell r="S121">
            <v>0</v>
          </cell>
          <cell r="T121">
            <v>0</v>
          </cell>
          <cell r="U121" t="str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E121">
            <v>264640.97836411739</v>
          </cell>
          <cell r="AJ121">
            <v>264640.97836411739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Q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</row>
        <row r="122">
          <cell r="F122" t="str">
            <v>4615</v>
          </cell>
          <cell r="G122">
            <v>48499.587849999996</v>
          </cell>
          <cell r="H122">
            <v>148512.45190000001</v>
          </cell>
          <cell r="I122">
            <v>6754.5583000000006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5362.1655291936004</v>
          </cell>
          <cell r="O122" t="str">
            <v>0</v>
          </cell>
          <cell r="P122">
            <v>0</v>
          </cell>
          <cell r="Q122" t="str">
            <v>0</v>
          </cell>
          <cell r="R122">
            <v>0</v>
          </cell>
          <cell r="S122">
            <v>0</v>
          </cell>
          <cell r="T122">
            <v>0</v>
          </cell>
          <cell r="U122" t="str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-7041.4467999999997</v>
          </cell>
          <cell r="AE122">
            <v>202087.31677919358</v>
          </cell>
          <cell r="AJ122">
            <v>202087.31677919358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Q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</row>
        <row r="123">
          <cell r="F123" t="str">
            <v>4620</v>
          </cell>
          <cell r="G123">
            <v>-7402.107</v>
          </cell>
          <cell r="H123">
            <v>20683.919999999998</v>
          </cell>
          <cell r="I123">
            <v>0</v>
          </cell>
          <cell r="J123">
            <v>0</v>
          </cell>
          <cell r="K123">
            <v>0</v>
          </cell>
          <cell r="L123">
            <v>1981.7290086068326</v>
          </cell>
          <cell r="M123">
            <v>0</v>
          </cell>
          <cell r="N123">
            <v>-10034</v>
          </cell>
          <cell r="O123" t="str">
            <v>0</v>
          </cell>
          <cell r="P123">
            <v>0</v>
          </cell>
          <cell r="Q123" t="str">
            <v>0</v>
          </cell>
          <cell r="R123">
            <v>0</v>
          </cell>
          <cell r="S123">
            <v>0</v>
          </cell>
          <cell r="T123">
            <v>0</v>
          </cell>
          <cell r="U123" t="str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E123">
            <v>5229.5420086068316</v>
          </cell>
          <cell r="AJ123">
            <v>5229.5420086068316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Q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0</v>
          </cell>
          <cell r="P124">
            <v>130715</v>
          </cell>
          <cell r="Q124" t="str">
            <v>0</v>
          </cell>
          <cell r="R124">
            <v>0</v>
          </cell>
          <cell r="S124">
            <v>0</v>
          </cell>
          <cell r="T124">
            <v>0</v>
          </cell>
          <cell r="U124" t="str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E124">
            <v>130715</v>
          </cell>
          <cell r="AJ124">
            <v>130715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Q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417.25047617100029</v>
          </cell>
          <cell r="O125" t="str">
            <v>0</v>
          </cell>
          <cell r="P125">
            <v>76789</v>
          </cell>
          <cell r="Q125" t="str">
            <v>0</v>
          </cell>
          <cell r="R125">
            <v>0</v>
          </cell>
          <cell r="S125">
            <v>0</v>
          </cell>
          <cell r="T125">
            <v>0</v>
          </cell>
          <cell r="U125" t="str">
            <v>0</v>
          </cell>
          <cell r="V125">
            <v>0</v>
          </cell>
          <cell r="W125">
            <v>7414</v>
          </cell>
          <cell r="X125">
            <v>0</v>
          </cell>
          <cell r="Y125">
            <v>0</v>
          </cell>
          <cell r="Z125">
            <v>0</v>
          </cell>
          <cell r="AE125">
            <v>77206.250476171001</v>
          </cell>
          <cell r="AJ125">
            <v>84620.250476171001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Q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624</v>
          </cell>
          <cell r="L126">
            <v>0</v>
          </cell>
          <cell r="M126">
            <v>0</v>
          </cell>
          <cell r="N126">
            <v>359.6682483876001</v>
          </cell>
          <cell r="O126" t="str">
            <v>0</v>
          </cell>
          <cell r="P126">
            <v>0</v>
          </cell>
          <cell r="Q126" t="str">
            <v>0</v>
          </cell>
          <cell r="R126">
            <v>0</v>
          </cell>
          <cell r="S126">
            <v>0</v>
          </cell>
          <cell r="T126">
            <v>0</v>
          </cell>
          <cell r="U126" t="str">
            <v>0</v>
          </cell>
          <cell r="V126">
            <v>100135</v>
          </cell>
          <cell r="W126">
            <v>3426</v>
          </cell>
          <cell r="X126">
            <v>0</v>
          </cell>
          <cell r="Y126">
            <v>0</v>
          </cell>
          <cell r="Z126">
            <v>0</v>
          </cell>
          <cell r="AE126">
            <v>101118.66824838761</v>
          </cell>
          <cell r="AJ126">
            <v>104544.66824838761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Q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14991.017697855803</v>
          </cell>
          <cell r="M127">
            <v>223788.45445999998</v>
          </cell>
          <cell r="N127">
            <v>0</v>
          </cell>
          <cell r="O127" t="str">
            <v>0</v>
          </cell>
          <cell r="P127">
            <v>0</v>
          </cell>
          <cell r="Q127" t="str">
            <v>0</v>
          </cell>
          <cell r="R127">
            <v>0</v>
          </cell>
          <cell r="S127">
            <v>0</v>
          </cell>
          <cell r="T127" t="str">
            <v>0</v>
          </cell>
          <cell r="U127" t="str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E127">
            <v>238779.47215785578</v>
          </cell>
          <cell r="AJ127">
            <v>238779.47215785578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Q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0</v>
          </cell>
          <cell r="P128">
            <v>0</v>
          </cell>
          <cell r="Q128" t="str">
            <v>0</v>
          </cell>
          <cell r="R128">
            <v>0</v>
          </cell>
          <cell r="S128">
            <v>0</v>
          </cell>
          <cell r="T128" t="str">
            <v>0</v>
          </cell>
          <cell r="U128" t="str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E128">
            <v>0</v>
          </cell>
          <cell r="AJ128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Q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0</v>
          </cell>
          <cell r="P129">
            <v>0</v>
          </cell>
          <cell r="Q129" t="str">
            <v>0</v>
          </cell>
          <cell r="R129">
            <v>0</v>
          </cell>
          <cell r="S129">
            <v>0</v>
          </cell>
          <cell r="T129">
            <v>27686.859772159984</v>
          </cell>
          <cell r="U129" t="str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E129">
            <v>27686.859772159984</v>
          </cell>
          <cell r="AJ129">
            <v>27686.859772159984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Q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</row>
        <row r="130">
          <cell r="F130" t="str">
            <v>4655</v>
          </cell>
          <cell r="G130">
            <v>0</v>
          </cell>
          <cell r="H130">
            <v>2030.84601</v>
          </cell>
          <cell r="I130">
            <v>5324.6014000000014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10473.892030000003</v>
          </cell>
          <cell r="O130" t="str">
            <v>0</v>
          </cell>
          <cell r="P130">
            <v>0</v>
          </cell>
          <cell r="Q130" t="str">
            <v>0</v>
          </cell>
          <cell r="R130">
            <v>0</v>
          </cell>
          <cell r="S130">
            <v>0</v>
          </cell>
          <cell r="T130">
            <v>1998.7620786688001</v>
          </cell>
          <cell r="U130" t="str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E130">
            <v>19828.101518668802</v>
          </cell>
          <cell r="AJ130">
            <v>19828.101518668802</v>
          </cell>
          <cell r="AM130" t="str">
            <v>0</v>
          </cell>
          <cell r="AN130" t="str">
            <v>0</v>
          </cell>
          <cell r="AO130" t="str">
            <v>0</v>
          </cell>
          <cell r="AP130" t="str">
            <v>0</v>
          </cell>
          <cell r="AQ130" t="str">
            <v>0</v>
          </cell>
          <cell r="AR130" t="str">
            <v>0</v>
          </cell>
          <cell r="AS130" t="str">
            <v>0</v>
          </cell>
          <cell r="AT130" t="str">
            <v>0</v>
          </cell>
          <cell r="AU130" t="str">
            <v>0</v>
          </cell>
          <cell r="AV130" t="str">
            <v>0</v>
          </cell>
        </row>
        <row r="131">
          <cell r="F131" t="str">
            <v>4660</v>
          </cell>
          <cell r="G131">
            <v>0</v>
          </cell>
          <cell r="H131">
            <v>42924.335289999995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0</v>
          </cell>
          <cell r="P131">
            <v>0</v>
          </cell>
          <cell r="Q131" t="str">
            <v>0</v>
          </cell>
          <cell r="R131">
            <v>0</v>
          </cell>
          <cell r="S131">
            <v>0</v>
          </cell>
          <cell r="T131" t="str">
            <v>0</v>
          </cell>
          <cell r="U131" t="str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E131">
            <v>42924.335289999995</v>
          </cell>
          <cell r="AJ131">
            <v>42924.335289999995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Q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</row>
        <row r="132">
          <cell r="F132" t="str">
            <v>4665</v>
          </cell>
          <cell r="G132">
            <v>1460.192</v>
          </cell>
          <cell r="H132">
            <v>212.88700000000003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-279675.36843247141</v>
          </cell>
          <cell r="O132" t="str">
            <v>0</v>
          </cell>
          <cell r="P132">
            <v>664492</v>
          </cell>
          <cell r="Q132" t="str">
            <v>0</v>
          </cell>
          <cell r="R132">
            <v>212750.65299999996</v>
          </cell>
          <cell r="S132">
            <v>0</v>
          </cell>
          <cell r="T132">
            <v>-51612.946096104766</v>
          </cell>
          <cell r="U132" t="str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-10560.6702</v>
          </cell>
          <cell r="AE132">
            <v>537066.74727142369</v>
          </cell>
          <cell r="AJ132">
            <v>537066.74727142369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Q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15561.300144000001</v>
          </cell>
          <cell r="O133" t="str">
            <v>0</v>
          </cell>
          <cell r="P133">
            <v>0</v>
          </cell>
          <cell r="Q133" t="str">
            <v>0</v>
          </cell>
          <cell r="R133">
            <v>0</v>
          </cell>
          <cell r="S133">
            <v>0</v>
          </cell>
          <cell r="T133" t="str">
            <v>0</v>
          </cell>
          <cell r="U133" t="str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E133">
            <v>15561.300144000001</v>
          </cell>
          <cell r="AJ133">
            <v>15561.300144000001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Q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</row>
        <row r="134">
          <cell r="F134" t="str">
            <v>4675</v>
          </cell>
          <cell r="G134">
            <v>1695.2175099999995</v>
          </cell>
          <cell r="H134">
            <v>21720.063329999997</v>
          </cell>
          <cell r="I134">
            <v>14209.702449999997</v>
          </cell>
          <cell r="J134">
            <v>8645.3880600000011</v>
          </cell>
          <cell r="K134">
            <v>-11159</v>
          </cell>
          <cell r="L134">
            <v>7678.4332190040932</v>
          </cell>
          <cell r="M134">
            <v>103850.52910088398</v>
          </cell>
          <cell r="N134">
            <v>104454.58540185513</v>
          </cell>
          <cell r="O134" t="str">
            <v>0</v>
          </cell>
          <cell r="P134">
            <v>5867</v>
          </cell>
          <cell r="Q134" t="str">
            <v>0</v>
          </cell>
          <cell r="R134">
            <v>-272602.33500000002</v>
          </cell>
          <cell r="S134">
            <v>0</v>
          </cell>
          <cell r="T134">
            <v>16134.67126208825</v>
          </cell>
          <cell r="U134" t="str">
            <v>0</v>
          </cell>
          <cell r="V134">
            <v>16015</v>
          </cell>
          <cell r="W134">
            <v>370</v>
          </cell>
          <cell r="X134">
            <v>241100</v>
          </cell>
          <cell r="Y134">
            <v>17231</v>
          </cell>
          <cell r="Z134">
            <v>0</v>
          </cell>
          <cell r="AE134">
            <v>274840.25533383142</v>
          </cell>
          <cell r="AJ134">
            <v>16879.255333831417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Q134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</row>
        <row r="135">
          <cell r="F135" t="str">
            <v>Other Operating Income</v>
          </cell>
          <cell r="G135">
            <v>3181747.3002999998</v>
          </cell>
          <cell r="H135">
            <v>505026.27461999998</v>
          </cell>
          <cell r="I135">
            <v>-212.41632999999638</v>
          </cell>
          <cell r="J135">
            <v>561234.90593000001</v>
          </cell>
          <cell r="K135">
            <v>104833</v>
          </cell>
          <cell r="L135">
            <v>412544.12642802857</v>
          </cell>
          <cell r="M135">
            <v>1544852.688330265</v>
          </cell>
          <cell r="N135">
            <v>-47901.138424023331</v>
          </cell>
          <cell r="O135">
            <v>0</v>
          </cell>
          <cell r="P135">
            <v>1477534</v>
          </cell>
          <cell r="Q135">
            <v>0</v>
          </cell>
          <cell r="R135">
            <v>-59851.682000000059</v>
          </cell>
          <cell r="S135">
            <v>0</v>
          </cell>
          <cell r="T135">
            <v>309670.55219521205</v>
          </cell>
          <cell r="U135">
            <v>0</v>
          </cell>
          <cell r="V135">
            <v>118603</v>
          </cell>
          <cell r="W135">
            <v>101271</v>
          </cell>
          <cell r="X135">
            <v>492300</v>
          </cell>
          <cell r="Y135">
            <v>605594</v>
          </cell>
          <cell r="Z135">
            <v>974.29200000000128</v>
          </cell>
          <cell r="AA135">
            <v>0</v>
          </cell>
          <cell r="AB135">
            <v>0</v>
          </cell>
          <cell r="AC135">
            <v>0</v>
          </cell>
          <cell r="AE135">
            <v>9206948.9030494802</v>
          </cell>
          <cell r="AJ135">
            <v>8210325.9030494802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Q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</row>
        <row r="138">
          <cell r="F138" t="str">
            <v>5000</v>
          </cell>
          <cell r="G138">
            <v>-797069.14332000003</v>
          </cell>
          <cell r="H138">
            <v>-1731652.6746899998</v>
          </cell>
          <cell r="I138">
            <v>-47892.230740000006</v>
          </cell>
          <cell r="J138">
            <v>-538715.54010999994</v>
          </cell>
          <cell r="K138">
            <v>-52189</v>
          </cell>
          <cell r="L138">
            <v>-244090.95418186032</v>
          </cell>
          <cell r="M138">
            <v>-495614.18895843247</v>
          </cell>
          <cell r="N138">
            <v>-186639.05074679604</v>
          </cell>
          <cell r="O138" t="str">
            <v>0</v>
          </cell>
          <cell r="P138">
            <v>-246016</v>
          </cell>
          <cell r="Q138" t="str">
            <v>0</v>
          </cell>
          <cell r="R138">
            <v>0</v>
          </cell>
          <cell r="S138">
            <v>0</v>
          </cell>
          <cell r="T138">
            <v>-352733.51512662153</v>
          </cell>
          <cell r="U138" t="str">
            <v>0</v>
          </cell>
          <cell r="V138">
            <v>-61418</v>
          </cell>
          <cell r="W138">
            <v>-109706</v>
          </cell>
          <cell r="X138">
            <v>-162500</v>
          </cell>
          <cell r="Y138">
            <v>-129460</v>
          </cell>
          <cell r="Z138">
            <v>-12320.224</v>
          </cell>
          <cell r="AE138">
            <v>-5058310.5218737097</v>
          </cell>
          <cell r="AJ138">
            <v>-4876056.5218737097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Q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</row>
        <row r="139">
          <cell r="F139" t="str">
            <v>5005</v>
          </cell>
          <cell r="G139">
            <v>-47738.379518403803</v>
          </cell>
          <cell r="H139">
            <v>0</v>
          </cell>
          <cell r="I139">
            <v>0</v>
          </cell>
          <cell r="J139">
            <v>0</v>
          </cell>
          <cell r="K139">
            <v>-789</v>
          </cell>
          <cell r="L139">
            <v>-2356.8940830742677</v>
          </cell>
          <cell r="M139">
            <v>0</v>
          </cell>
          <cell r="N139">
            <v>0</v>
          </cell>
          <cell r="O139" t="str">
            <v>0</v>
          </cell>
          <cell r="P139">
            <v>0</v>
          </cell>
          <cell r="Q139" t="str">
            <v>0</v>
          </cell>
          <cell r="R139">
            <v>0</v>
          </cell>
          <cell r="S139">
            <v>0</v>
          </cell>
          <cell r="T139">
            <v>-5574.2643908654172</v>
          </cell>
          <cell r="U139" t="str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E139">
            <v>-56458.537992343481</v>
          </cell>
          <cell r="AJ139">
            <v>-56458.537992343481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Q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</row>
        <row r="140">
          <cell r="F140" t="str">
            <v>Other Expenditure</v>
          </cell>
          <cell r="G140">
            <v>-3971850.5930577302</v>
          </cell>
          <cell r="H140">
            <v>1685108.9419375432</v>
          </cell>
          <cell r="I140">
            <v>35302.395112499995</v>
          </cell>
          <cell r="J140">
            <v>-524403.40592000005</v>
          </cell>
          <cell r="K140">
            <v>-32560</v>
          </cell>
          <cell r="L140">
            <v>-220402.9988400522</v>
          </cell>
          <cell r="M140">
            <v>-1047453.4698493395</v>
          </cell>
          <cell r="N140">
            <v>-128961.83286745746</v>
          </cell>
          <cell r="O140">
            <v>0</v>
          </cell>
          <cell r="P140">
            <v>-138415</v>
          </cell>
          <cell r="Q140">
            <v>0</v>
          </cell>
          <cell r="R140">
            <v>-103864.17529999999</v>
          </cell>
          <cell r="S140">
            <v>0</v>
          </cell>
          <cell r="T140">
            <v>-204019.79199878956</v>
          </cell>
          <cell r="U140">
            <v>0</v>
          </cell>
          <cell r="V140">
            <v>-40467</v>
          </cell>
          <cell r="W140">
            <v>-91782</v>
          </cell>
          <cell r="X140">
            <v>-145100</v>
          </cell>
          <cell r="Y140">
            <v>-286102</v>
          </cell>
          <cell r="Z140">
            <v>-9973.2759999999998</v>
          </cell>
          <cell r="AA140">
            <v>0</v>
          </cell>
          <cell r="AB140">
            <v>0</v>
          </cell>
          <cell r="AC140">
            <v>0</v>
          </cell>
          <cell r="AE140">
            <v>-5133162.2067833263</v>
          </cell>
          <cell r="AJ140">
            <v>-4793742.2067833263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Q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</row>
        <row r="141">
          <cell r="F141" t="str">
            <v>5020</v>
          </cell>
          <cell r="G141">
            <v>-224858.73115000004</v>
          </cell>
          <cell r="H141">
            <v>-35216.121169999999</v>
          </cell>
          <cell r="I141">
            <v>-1610.8975700000001</v>
          </cell>
          <cell r="J141">
            <v>-65901.964110000001</v>
          </cell>
          <cell r="K141">
            <v>-964</v>
          </cell>
          <cell r="L141">
            <v>-11849.452697410314</v>
          </cell>
          <cell r="M141">
            <v>-17607.210213596663</v>
          </cell>
          <cell r="N141">
            <v>-3154.7084624499998</v>
          </cell>
          <cell r="O141" t="str">
            <v>0</v>
          </cell>
          <cell r="P141">
            <v>0</v>
          </cell>
          <cell r="Q141" t="str">
            <v>0</v>
          </cell>
          <cell r="R141">
            <v>0</v>
          </cell>
          <cell r="S141">
            <v>0</v>
          </cell>
          <cell r="T141">
            <v>-5684.8921340762308</v>
          </cell>
          <cell r="U141" t="str">
            <v>0</v>
          </cell>
          <cell r="V141">
            <v>-1129</v>
          </cell>
          <cell r="W141">
            <v>-5767</v>
          </cell>
          <cell r="X141">
            <v>-1500</v>
          </cell>
          <cell r="Y141">
            <v>-10878</v>
          </cell>
          <cell r="Z141">
            <v>0</v>
          </cell>
          <cell r="AE141">
            <v>-380354.97750753321</v>
          </cell>
          <cell r="AJ141">
            <v>-373743.97750753321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Q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</row>
        <row r="142">
          <cell r="F142" t="str">
            <v>5025</v>
          </cell>
          <cell r="G142">
            <v>-60</v>
          </cell>
          <cell r="H142">
            <v>-26.955149999999925</v>
          </cell>
          <cell r="I142">
            <v>0</v>
          </cell>
          <cell r="J142">
            <v>-332.46012999999999</v>
          </cell>
          <cell r="K142">
            <v>-1113</v>
          </cell>
          <cell r="L142">
            <v>-2650.4577865422225</v>
          </cell>
          <cell r="M142">
            <v>-2712.6458500528865</v>
          </cell>
          <cell r="N142">
            <v>-27575.984149056527</v>
          </cell>
          <cell r="O142" t="str">
            <v>0</v>
          </cell>
          <cell r="P142">
            <v>0</v>
          </cell>
          <cell r="Q142" t="str">
            <v>0</v>
          </cell>
          <cell r="R142">
            <v>0</v>
          </cell>
          <cell r="S142">
            <v>0</v>
          </cell>
          <cell r="T142">
            <v>-7265.7221363416993</v>
          </cell>
          <cell r="U142" t="str">
            <v>0</v>
          </cell>
          <cell r="V142">
            <v>-431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E142">
            <v>-42168.225201993329</v>
          </cell>
          <cell r="AJ142">
            <v>-42168.225201993329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Q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</row>
        <row r="143">
          <cell r="F143" t="str">
            <v>5030</v>
          </cell>
          <cell r="G143">
            <v>-17293.671129999995</v>
          </cell>
          <cell r="H143">
            <v>-46142.760979999999</v>
          </cell>
          <cell r="I143">
            <v>-1145.51352</v>
          </cell>
          <cell r="J143">
            <v>-9145.0665199999985</v>
          </cell>
          <cell r="K143">
            <v>-491</v>
          </cell>
          <cell r="L143">
            <v>-4341.3903908154016</v>
          </cell>
          <cell r="M143">
            <v>-14947.644516874301</v>
          </cell>
          <cell r="N143">
            <v>-8013.6748578012121</v>
          </cell>
          <cell r="O143" t="str">
            <v>0</v>
          </cell>
          <cell r="P143">
            <v>0</v>
          </cell>
          <cell r="Q143" t="str">
            <v>0</v>
          </cell>
          <cell r="R143">
            <v>0</v>
          </cell>
          <cell r="S143">
            <v>0</v>
          </cell>
          <cell r="T143">
            <v>-14941.381226617888</v>
          </cell>
          <cell r="U143" t="str">
            <v>0</v>
          </cell>
          <cell r="V143">
            <v>-1589</v>
          </cell>
          <cell r="W143">
            <v>-3551</v>
          </cell>
          <cell r="X143">
            <v>-6900</v>
          </cell>
          <cell r="Y143">
            <v>-8390</v>
          </cell>
          <cell r="Z143">
            <v>0</v>
          </cell>
          <cell r="AE143">
            <v>-133341.10314210877</v>
          </cell>
          <cell r="AJ143">
            <v>-121602.10314210877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Q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</row>
        <row r="144">
          <cell r="F144" t="str">
            <v>5035</v>
          </cell>
          <cell r="G144">
            <v>-49524.431929999999</v>
          </cell>
          <cell r="H144">
            <v>-45056.194490000002</v>
          </cell>
          <cell r="I144">
            <v>-612.5619099999999</v>
          </cell>
          <cell r="J144">
            <v>-26163.208040000001</v>
          </cell>
          <cell r="K144">
            <v>-3265</v>
          </cell>
          <cell r="L144">
            <v>-20414.68133093082</v>
          </cell>
          <cell r="M144">
            <v>-202094.08337818665</v>
          </cell>
          <cell r="N144">
            <v>-2420.2748470075394</v>
          </cell>
          <cell r="O144" t="str">
            <v>0</v>
          </cell>
          <cell r="P144">
            <v>0</v>
          </cell>
          <cell r="Q144" t="str">
            <v>0</v>
          </cell>
          <cell r="R144">
            <v>0</v>
          </cell>
          <cell r="S144">
            <v>0</v>
          </cell>
          <cell r="T144">
            <v>-18392.288757223258</v>
          </cell>
          <cell r="U144" t="str">
            <v>0</v>
          </cell>
          <cell r="V144">
            <v>-3599</v>
          </cell>
          <cell r="W144">
            <v>-4500</v>
          </cell>
          <cell r="X144">
            <v>-19100</v>
          </cell>
          <cell r="Y144">
            <v>-23260</v>
          </cell>
          <cell r="Z144">
            <v>-4497.2349999999997</v>
          </cell>
          <cell r="AE144">
            <v>-418398.95968334819</v>
          </cell>
          <cell r="AJ144">
            <v>-380538.95968334819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Q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</row>
        <row r="145">
          <cell r="F145" t="str">
            <v>5040</v>
          </cell>
          <cell r="G145">
            <v>0</v>
          </cell>
          <cell r="H145">
            <v>-0.34949999999999998</v>
          </cell>
          <cell r="I145">
            <v>0</v>
          </cell>
          <cell r="J145">
            <v>-50</v>
          </cell>
          <cell r="K145">
            <v>-5952</v>
          </cell>
          <cell r="L145">
            <v>-1630.3587907165684</v>
          </cell>
          <cell r="M145">
            <v>0</v>
          </cell>
          <cell r="N145">
            <v>-2224.7263360843899</v>
          </cell>
          <cell r="O145" t="str">
            <v>0</v>
          </cell>
          <cell r="P145">
            <v>0</v>
          </cell>
          <cell r="Q145" t="str">
            <v>0</v>
          </cell>
          <cell r="R145">
            <v>0</v>
          </cell>
          <cell r="S145">
            <v>0</v>
          </cell>
          <cell r="T145">
            <v>0</v>
          </cell>
          <cell r="U145" t="str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E145">
            <v>-9857.4346268009576</v>
          </cell>
          <cell r="AJ145">
            <v>-9857.4346268009576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Q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</row>
        <row r="146">
          <cell r="F146" t="str">
            <v>5045</v>
          </cell>
          <cell r="G146">
            <v>-7983.3575799999999</v>
          </cell>
          <cell r="H146">
            <v>-966.47582999999997</v>
          </cell>
          <cell r="I146">
            <v>-52.86383</v>
          </cell>
          <cell r="J146">
            <v>-275.04730000000006</v>
          </cell>
          <cell r="K146">
            <v>-35</v>
          </cell>
          <cell r="L146">
            <v>-2860.0339498262856</v>
          </cell>
          <cell r="M146">
            <v>0</v>
          </cell>
          <cell r="N146">
            <v>-29156.091255018378</v>
          </cell>
          <cell r="O146" t="str">
            <v>0</v>
          </cell>
          <cell r="P146">
            <v>0</v>
          </cell>
          <cell r="Q146" t="str">
            <v>0</v>
          </cell>
          <cell r="R146">
            <v>0</v>
          </cell>
          <cell r="S146">
            <v>0</v>
          </cell>
          <cell r="T146">
            <v>-362.57982079496367</v>
          </cell>
          <cell r="U146" t="str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E146">
            <v>-41691.449565639625</v>
          </cell>
          <cell r="AJ146">
            <v>-41691.449565639625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Q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</row>
        <row r="147">
          <cell r="F147" t="str">
            <v>5050</v>
          </cell>
          <cell r="G147">
            <v>-5064.8959700000005</v>
          </cell>
          <cell r="H147">
            <v>-10372.448259999999</v>
          </cell>
          <cell r="I147">
            <v>-246.99779000000001</v>
          </cell>
          <cell r="J147">
            <v>-8575.692030000002</v>
          </cell>
          <cell r="K147">
            <v>-526</v>
          </cell>
          <cell r="L147">
            <v>-1512.2979515707666</v>
          </cell>
          <cell r="M147">
            <v>-14289.90084815165</v>
          </cell>
          <cell r="N147">
            <v>-1411.2987680139768</v>
          </cell>
          <cell r="O147" t="str">
            <v>0</v>
          </cell>
          <cell r="P147">
            <v>0</v>
          </cell>
          <cell r="Q147" t="str">
            <v>0</v>
          </cell>
          <cell r="R147">
            <v>0</v>
          </cell>
          <cell r="S147">
            <v>0</v>
          </cell>
          <cell r="T147">
            <v>-3830.4558916329388</v>
          </cell>
          <cell r="U147" t="str">
            <v>0</v>
          </cell>
          <cell r="V147">
            <v>-131</v>
          </cell>
          <cell r="W147">
            <v>-168</v>
          </cell>
          <cell r="X147">
            <v>0</v>
          </cell>
          <cell r="Y147">
            <v>0</v>
          </cell>
          <cell r="Z147">
            <v>0</v>
          </cell>
          <cell r="AE147">
            <v>-45960.987509369341</v>
          </cell>
          <cell r="AJ147">
            <v>-46128.987509369341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Q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</row>
        <row r="148">
          <cell r="F148" t="str">
            <v>5055</v>
          </cell>
          <cell r="G148">
            <v>-64752.646909999996</v>
          </cell>
          <cell r="H148">
            <v>-7244.0305700000017</v>
          </cell>
          <cell r="I148">
            <v>-113.83149</v>
          </cell>
          <cell r="J148">
            <v>-5337.7500400000008</v>
          </cell>
          <cell r="K148">
            <v>-2078</v>
          </cell>
          <cell r="L148">
            <v>-5933.8906595955268</v>
          </cell>
          <cell r="M148">
            <v>-6957.0387300000011</v>
          </cell>
          <cell r="N148">
            <v>-73342.323457025428</v>
          </cell>
          <cell r="O148" t="str">
            <v>0</v>
          </cell>
          <cell r="P148">
            <v>0</v>
          </cell>
          <cell r="Q148" t="str">
            <v>0</v>
          </cell>
          <cell r="R148">
            <v>0</v>
          </cell>
          <cell r="S148">
            <v>0</v>
          </cell>
          <cell r="T148">
            <v>-12960.939529646308</v>
          </cell>
          <cell r="U148" t="str">
            <v>0</v>
          </cell>
          <cell r="V148">
            <v>-652</v>
          </cell>
          <cell r="W148">
            <v>-358</v>
          </cell>
          <cell r="X148">
            <v>0</v>
          </cell>
          <cell r="Y148">
            <v>0</v>
          </cell>
          <cell r="Z148">
            <v>0</v>
          </cell>
          <cell r="AE148">
            <v>-179372.45138626726</v>
          </cell>
          <cell r="AJ148">
            <v>-179730.45138626726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Q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</row>
        <row r="149">
          <cell r="F149" t="str">
            <v>5060</v>
          </cell>
          <cell r="G149">
            <v>-11417.326220000001</v>
          </cell>
          <cell r="H149">
            <v>-34617.960499999994</v>
          </cell>
          <cell r="I149">
            <v>26.205770000000001</v>
          </cell>
          <cell r="J149">
            <v>-5561.9902700000002</v>
          </cell>
          <cell r="K149">
            <v>0</v>
          </cell>
          <cell r="L149">
            <v>-5878.0353954751035</v>
          </cell>
          <cell r="M149">
            <v>14371.282863372853</v>
          </cell>
          <cell r="N149">
            <v>0</v>
          </cell>
          <cell r="O149" t="str">
            <v>0</v>
          </cell>
          <cell r="P149">
            <v>0</v>
          </cell>
          <cell r="Q149" t="str">
            <v>0</v>
          </cell>
          <cell r="R149">
            <v>0</v>
          </cell>
          <cell r="S149">
            <v>0</v>
          </cell>
          <cell r="T149" t="str">
            <v>0</v>
          </cell>
          <cell r="U149" t="str">
            <v>0</v>
          </cell>
          <cell r="V149">
            <v>-358</v>
          </cell>
          <cell r="W149">
            <v>-347</v>
          </cell>
          <cell r="X149">
            <v>-2100</v>
          </cell>
          <cell r="Y149">
            <v>0</v>
          </cell>
          <cell r="Z149">
            <v>0</v>
          </cell>
          <cell r="AE149">
            <v>-45535.823752102253</v>
          </cell>
          <cell r="AJ149">
            <v>-43782.823752102253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Q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</row>
        <row r="150">
          <cell r="F150" t="str">
            <v>5065</v>
          </cell>
          <cell r="G150">
            <v>-84875.769080000013</v>
          </cell>
          <cell r="H150">
            <v>-14772.75332</v>
          </cell>
          <cell r="I150">
            <v>-440.46365000000003</v>
          </cell>
          <cell r="J150">
            <v>-35162.752289999989</v>
          </cell>
          <cell r="K150">
            <v>-7447</v>
          </cell>
          <cell r="L150">
            <v>-5339.1419429303969</v>
          </cell>
          <cell r="M150">
            <v>0</v>
          </cell>
          <cell r="N150">
            <v>-303.41322561485447</v>
          </cell>
          <cell r="O150" t="str">
            <v>0</v>
          </cell>
          <cell r="P150">
            <v>0</v>
          </cell>
          <cell r="Q150" t="str">
            <v>0</v>
          </cell>
          <cell r="R150">
            <v>0</v>
          </cell>
          <cell r="S150">
            <v>0</v>
          </cell>
          <cell r="T150">
            <v>-7782.1581783996044</v>
          </cell>
          <cell r="U150" t="str">
            <v>0</v>
          </cell>
          <cell r="V150">
            <v>-500</v>
          </cell>
          <cell r="W150">
            <v>-936</v>
          </cell>
          <cell r="X150">
            <v>0</v>
          </cell>
          <cell r="Y150">
            <v>0</v>
          </cell>
          <cell r="Z150">
            <v>-1039.538</v>
          </cell>
          <cell r="AE150">
            <v>-157662.98968694487</v>
          </cell>
          <cell r="AJ150">
            <v>-158598.98968694487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Q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</row>
        <row r="151">
          <cell r="F151" t="str">
            <v>5070</v>
          </cell>
          <cell r="G151">
            <v>-29222.265869999996</v>
          </cell>
          <cell r="H151">
            <v>-6944.0917900000004</v>
          </cell>
          <cell r="I151">
            <v>-186.42415</v>
          </cell>
          <cell r="J151">
            <v>-1231.0879200000002</v>
          </cell>
          <cell r="K151">
            <v>-63</v>
          </cell>
          <cell r="L151">
            <v>-918.8737485849565</v>
          </cell>
          <cell r="M151">
            <v>-5870.1538500880015</v>
          </cell>
          <cell r="N151">
            <v>-39863.13416236153</v>
          </cell>
          <cell r="O151" t="str">
            <v>0</v>
          </cell>
          <cell r="P151">
            <v>0</v>
          </cell>
          <cell r="Q151" t="str">
            <v>0</v>
          </cell>
          <cell r="R151">
            <v>0</v>
          </cell>
          <cell r="S151">
            <v>0</v>
          </cell>
          <cell r="T151">
            <v>-46950.508332567857</v>
          </cell>
          <cell r="U151" t="str">
            <v>0</v>
          </cell>
          <cell r="V151">
            <v>-198</v>
          </cell>
          <cell r="W151">
            <v>150</v>
          </cell>
          <cell r="X151">
            <v>0</v>
          </cell>
          <cell r="Y151">
            <v>0</v>
          </cell>
          <cell r="Z151">
            <v>0</v>
          </cell>
          <cell r="AE151">
            <v>-131447.53982360233</v>
          </cell>
          <cell r="AJ151">
            <v>-131297.53982360233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Q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</row>
        <row r="152">
          <cell r="F152" t="str">
            <v>5075</v>
          </cell>
          <cell r="G152">
            <v>-138374.23157999999</v>
          </cell>
          <cell r="H152">
            <v>-135920.11163</v>
          </cell>
          <cell r="I152">
            <v>-19614.507939999996</v>
          </cell>
          <cell r="J152">
            <v>-19977.251070000006</v>
          </cell>
          <cell r="K152">
            <v>-773</v>
          </cell>
          <cell r="L152">
            <v>-16354.827547580102</v>
          </cell>
          <cell r="M152">
            <v>-23913.996257134204</v>
          </cell>
          <cell r="N152">
            <v>-13296.895155231749</v>
          </cell>
          <cell r="O152" t="str">
            <v>0</v>
          </cell>
          <cell r="P152">
            <v>0</v>
          </cell>
          <cell r="Q152" t="str">
            <v>0</v>
          </cell>
          <cell r="R152">
            <v>0</v>
          </cell>
          <cell r="S152">
            <v>0</v>
          </cell>
          <cell r="T152">
            <v>-11435.038247561062</v>
          </cell>
          <cell r="U152" t="str">
            <v>0</v>
          </cell>
          <cell r="V152">
            <v>-1303</v>
          </cell>
          <cell r="W152">
            <v>-376</v>
          </cell>
          <cell r="X152">
            <v>0</v>
          </cell>
          <cell r="Y152">
            <v>-23351</v>
          </cell>
          <cell r="Z152">
            <v>0</v>
          </cell>
          <cell r="AE152">
            <v>-404313.85942750709</v>
          </cell>
          <cell r="AJ152">
            <v>-381338.85942750709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Q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</row>
        <row r="153">
          <cell r="F153" t="str">
            <v>5080</v>
          </cell>
          <cell r="G153">
            <v>-27609.806767777784</v>
          </cell>
          <cell r="H153">
            <v>-95568.841109999994</v>
          </cell>
          <cell r="I153">
            <v>-449.90456999999969</v>
          </cell>
          <cell r="J153">
            <v>-9654.806700000001</v>
          </cell>
          <cell r="K153">
            <v>-783</v>
          </cell>
          <cell r="L153">
            <v>-17919.311089128696</v>
          </cell>
          <cell r="M153">
            <v>-14296.539168159999</v>
          </cell>
          <cell r="N153">
            <v>-33138.800820426688</v>
          </cell>
          <cell r="O153" t="str">
            <v>0</v>
          </cell>
          <cell r="P153">
            <v>0</v>
          </cell>
          <cell r="Q153" t="str">
            <v>0</v>
          </cell>
          <cell r="R153">
            <v>0</v>
          </cell>
          <cell r="S153">
            <v>0</v>
          </cell>
          <cell r="T153">
            <v>-21004.617204158094</v>
          </cell>
          <cell r="U153" t="str">
            <v>0</v>
          </cell>
          <cell r="V153">
            <v>-44</v>
          </cell>
          <cell r="W153">
            <v>-924</v>
          </cell>
          <cell r="X153">
            <v>-20200</v>
          </cell>
          <cell r="Y153">
            <v>-8192</v>
          </cell>
          <cell r="Z153">
            <v>0</v>
          </cell>
          <cell r="AE153">
            <v>-248861.62742965127</v>
          </cell>
          <cell r="AJ153">
            <v>-221393.62742965127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Q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</row>
        <row r="154">
          <cell r="F154" t="str">
            <v>5085</v>
          </cell>
          <cell r="G154">
            <v>-38463.311499999996</v>
          </cell>
          <cell r="H154">
            <v>-270843.08431999997</v>
          </cell>
          <cell r="I154">
            <v>-51494.904210000001</v>
          </cell>
          <cell r="J154">
            <v>-37532.321830000001</v>
          </cell>
          <cell r="K154">
            <v>0</v>
          </cell>
          <cell r="L154">
            <v>-30406.871184852349</v>
          </cell>
          <cell r="M154">
            <v>0</v>
          </cell>
          <cell r="N154">
            <v>37850.331619292483</v>
          </cell>
          <cell r="O154" t="str">
            <v>0</v>
          </cell>
          <cell r="P154">
            <v>0</v>
          </cell>
          <cell r="Q154" t="str">
            <v>0</v>
          </cell>
          <cell r="R154">
            <v>0</v>
          </cell>
          <cell r="S154">
            <v>0</v>
          </cell>
          <cell r="T154">
            <v>-25858.49655350735</v>
          </cell>
          <cell r="U154" t="str">
            <v>0</v>
          </cell>
          <cell r="V154">
            <v>-8697</v>
          </cell>
          <cell r="W154">
            <v>-11320</v>
          </cell>
          <cell r="X154">
            <v>-24700</v>
          </cell>
          <cell r="Y154">
            <v>0</v>
          </cell>
          <cell r="Z154">
            <v>0</v>
          </cell>
          <cell r="AE154">
            <v>-450145.65797906712</v>
          </cell>
          <cell r="AJ154">
            <v>-436765.65797906712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Q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</row>
        <row r="155">
          <cell r="F155" t="str">
            <v>5090</v>
          </cell>
          <cell r="G155">
            <v>4000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-105.52724737499989</v>
          </cell>
          <cell r="O155" t="str">
            <v>0</v>
          </cell>
          <cell r="P155">
            <v>0</v>
          </cell>
          <cell r="Q155" t="str">
            <v>0</v>
          </cell>
          <cell r="R155">
            <v>0</v>
          </cell>
          <cell r="S155">
            <v>0</v>
          </cell>
          <cell r="T155" t="str">
            <v>0</v>
          </cell>
          <cell r="U155" t="str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E155">
            <v>3894.4727526249999</v>
          </cell>
          <cell r="AJ155">
            <v>3894.4727526249999</v>
          </cell>
          <cell r="AM155" t="str">
            <v>0</v>
          </cell>
          <cell r="AN155" t="str">
            <v>0</v>
          </cell>
          <cell r="AO155" t="str">
            <v>0</v>
          </cell>
          <cell r="AP155" t="str">
            <v>0</v>
          </cell>
          <cell r="AQ155" t="str">
            <v>0</v>
          </cell>
          <cell r="AR155" t="str">
            <v>0</v>
          </cell>
          <cell r="AS155" t="str">
            <v>0</v>
          </cell>
          <cell r="AT155" t="str">
            <v>0</v>
          </cell>
          <cell r="AU155" t="str">
            <v>0</v>
          </cell>
          <cell r="AV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795</v>
          </cell>
          <cell r="O156" t="str">
            <v>0</v>
          </cell>
          <cell r="P156">
            <v>0</v>
          </cell>
          <cell r="Q156" t="str">
            <v>0</v>
          </cell>
          <cell r="R156">
            <v>0</v>
          </cell>
          <cell r="S156">
            <v>0</v>
          </cell>
          <cell r="T156" t="str">
            <v>0</v>
          </cell>
          <cell r="U156" t="str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E156">
            <v>795</v>
          </cell>
          <cell r="AJ156">
            <v>795</v>
          </cell>
          <cell r="AM156" t="str">
            <v>0</v>
          </cell>
          <cell r="AN156" t="str">
            <v>0</v>
          </cell>
          <cell r="AO156" t="str">
            <v>0</v>
          </cell>
          <cell r="AP156" t="str">
            <v>0</v>
          </cell>
          <cell r="AQ156" t="str">
            <v>0</v>
          </cell>
          <cell r="AR156" t="str">
            <v>0</v>
          </cell>
          <cell r="AS156" t="str">
            <v>0</v>
          </cell>
          <cell r="AT156" t="str">
            <v>0</v>
          </cell>
          <cell r="AU156" t="str">
            <v>0</v>
          </cell>
          <cell r="AV156" t="str">
            <v>0</v>
          </cell>
        </row>
        <row r="157">
          <cell r="F157" t="str">
            <v>5100</v>
          </cell>
          <cell r="G157">
            <v>-39956.957039999994</v>
          </cell>
          <cell r="H157">
            <v>-113051.08482999999</v>
          </cell>
          <cell r="I157">
            <v>-87.475769999999997</v>
          </cell>
          <cell r="J157">
            <v>-17788.997910000002</v>
          </cell>
          <cell r="K157">
            <v>-2172</v>
          </cell>
          <cell r="L157">
            <v>-17185.637680324955</v>
          </cell>
          <cell r="M157">
            <v>-10435.590655324042</v>
          </cell>
          <cell r="N157">
            <v>-992.35197810904435</v>
          </cell>
          <cell r="O157" t="str">
            <v>0</v>
          </cell>
          <cell r="P157">
            <v>0</v>
          </cell>
          <cell r="Q157" t="str">
            <v>0</v>
          </cell>
          <cell r="R157">
            <v>0</v>
          </cell>
          <cell r="S157">
            <v>0</v>
          </cell>
          <cell r="T157">
            <v>-9461.0949068998434</v>
          </cell>
          <cell r="U157" t="str">
            <v>0</v>
          </cell>
          <cell r="V157">
            <v>-2137</v>
          </cell>
          <cell r="W157">
            <v>-2173</v>
          </cell>
          <cell r="X157">
            <v>-6700</v>
          </cell>
          <cell r="Y157">
            <v>0</v>
          </cell>
          <cell r="Z157">
            <v>0</v>
          </cell>
          <cell r="AE157">
            <v>-219968.19077065788</v>
          </cell>
          <cell r="AJ157">
            <v>-215441.19077065788</v>
          </cell>
          <cell r="AM157" t="str">
            <v>0</v>
          </cell>
          <cell r="AN157" t="str">
            <v>0</v>
          </cell>
          <cell r="AO157" t="str">
            <v>0</v>
          </cell>
          <cell r="AP157" t="str">
            <v>0</v>
          </cell>
          <cell r="AQ157" t="str">
            <v>0</v>
          </cell>
          <cell r="AR157" t="str">
            <v>0</v>
          </cell>
          <cell r="AS157" t="str">
            <v>0</v>
          </cell>
          <cell r="AT157" t="str">
            <v>0</v>
          </cell>
          <cell r="AU157" t="str">
            <v>0</v>
          </cell>
          <cell r="AV157" t="str">
            <v>0</v>
          </cell>
        </row>
        <row r="158">
          <cell r="F158" t="str">
            <v>5105</v>
          </cell>
          <cell r="G158">
            <v>-57163.665760000004</v>
          </cell>
          <cell r="H158">
            <v>-91210.703179999997</v>
          </cell>
          <cell r="I158">
            <v>-176.97008000000002</v>
          </cell>
          <cell r="J158">
            <v>-35429.013149999999</v>
          </cell>
          <cell r="K158">
            <v>-3436</v>
          </cell>
          <cell r="L158">
            <v>-13850.073946284687</v>
          </cell>
          <cell r="M158">
            <v>-19104.083051478789</v>
          </cell>
          <cell r="N158">
            <v>-1470.8625282111352</v>
          </cell>
          <cell r="O158" t="str">
            <v>0</v>
          </cell>
          <cell r="P158">
            <v>0</v>
          </cell>
          <cell r="Q158" t="str">
            <v>0</v>
          </cell>
          <cell r="R158">
            <v>0</v>
          </cell>
          <cell r="S158">
            <v>0</v>
          </cell>
          <cell r="T158">
            <v>-7689.8507073601695</v>
          </cell>
          <cell r="U158" t="str">
            <v>0</v>
          </cell>
          <cell r="V158">
            <v>-2114</v>
          </cell>
          <cell r="W158">
            <v>-4031</v>
          </cell>
          <cell r="X158">
            <v>-6000</v>
          </cell>
          <cell r="Y158">
            <v>0</v>
          </cell>
          <cell r="Z158">
            <v>-636.99599999999998</v>
          </cell>
          <cell r="AE158">
            <v>-238282.21840333482</v>
          </cell>
          <cell r="AJ158">
            <v>-236313.21840333482</v>
          </cell>
          <cell r="AM158" t="str">
            <v>0</v>
          </cell>
          <cell r="AN158" t="str">
            <v>0</v>
          </cell>
          <cell r="AO158" t="str">
            <v>0</v>
          </cell>
          <cell r="AP158" t="str">
            <v>0</v>
          </cell>
          <cell r="AQ158" t="str">
            <v>0</v>
          </cell>
          <cell r="AR158" t="str">
            <v>0</v>
          </cell>
          <cell r="AS158" t="str">
            <v>0</v>
          </cell>
          <cell r="AT158" t="str">
            <v>0</v>
          </cell>
          <cell r="AU158" t="str">
            <v>0</v>
          </cell>
          <cell r="AV158" t="str">
            <v>0</v>
          </cell>
        </row>
        <row r="159">
          <cell r="F159" t="str">
            <v>5110</v>
          </cell>
          <cell r="G159">
            <v>-508314.77236815373</v>
          </cell>
          <cell r="H159">
            <v>-183525.15658000001</v>
          </cell>
          <cell r="I159">
            <v>-8291.6042800000014</v>
          </cell>
          <cell r="J159">
            <v>-139189.93829000002</v>
          </cell>
          <cell r="K159">
            <v>-3127</v>
          </cell>
          <cell r="L159">
            <v>-41806.244030486501</v>
          </cell>
          <cell r="M159">
            <v>-84685.386033008006</v>
          </cell>
          <cell r="N159">
            <v>-143724.03132487228</v>
          </cell>
          <cell r="O159" t="str">
            <v>0</v>
          </cell>
          <cell r="P159">
            <v>-138415</v>
          </cell>
          <cell r="Q159" t="str">
            <v>0</v>
          </cell>
          <cell r="R159">
            <v>-73787.093299999993</v>
          </cell>
          <cell r="S159">
            <v>0</v>
          </cell>
          <cell r="T159">
            <v>-12632.28582493401</v>
          </cell>
          <cell r="U159" t="str">
            <v>0</v>
          </cell>
          <cell r="V159">
            <v>-17020</v>
          </cell>
          <cell r="W159">
            <v>-42035</v>
          </cell>
          <cell r="X159">
            <v>-8400</v>
          </cell>
          <cell r="Y159">
            <v>-212031</v>
          </cell>
          <cell r="Z159">
            <v>-2737.3379999999997</v>
          </cell>
          <cell r="AE159">
            <v>-1577686.8500314548</v>
          </cell>
          <cell r="AJ159">
            <v>-1399290.8500314548</v>
          </cell>
          <cell r="AM159" t="str">
            <v>0</v>
          </cell>
          <cell r="AN159" t="str">
            <v>0</v>
          </cell>
          <cell r="AO159" t="str">
            <v>0</v>
          </cell>
          <cell r="AP159" t="str">
            <v>0</v>
          </cell>
          <cell r="AQ159" t="str">
            <v>0</v>
          </cell>
          <cell r="AR159" t="str">
            <v>0</v>
          </cell>
          <cell r="AS159" t="str">
            <v>0</v>
          </cell>
          <cell r="AT159" t="str">
            <v>0</v>
          </cell>
          <cell r="AU159" t="str">
            <v>0</v>
          </cell>
          <cell r="AV159" t="str">
            <v>0</v>
          </cell>
        </row>
        <row r="160">
          <cell r="F160" t="str">
            <v>5115</v>
          </cell>
          <cell r="G160">
            <v>-116107.47477</v>
          </cell>
          <cell r="H160">
            <v>-30215.704089999999</v>
          </cell>
          <cell r="I160">
            <v>-183.30049999999997</v>
          </cell>
          <cell r="J160">
            <v>-29078.359290000004</v>
          </cell>
          <cell r="K160">
            <v>0</v>
          </cell>
          <cell r="L160">
            <v>0</v>
          </cell>
          <cell r="M160">
            <v>0</v>
          </cell>
          <cell r="N160">
            <v>6779.7607323919456</v>
          </cell>
          <cell r="O160" t="str">
            <v>0</v>
          </cell>
          <cell r="P160">
            <v>0</v>
          </cell>
          <cell r="Q160" t="str">
            <v>0</v>
          </cell>
          <cell r="R160">
            <v>0</v>
          </cell>
          <cell r="S160">
            <v>0</v>
          </cell>
          <cell r="T160">
            <v>8356.9519668128469</v>
          </cell>
          <cell r="U160" t="str">
            <v>0</v>
          </cell>
          <cell r="V160">
            <v>0</v>
          </cell>
          <cell r="W160">
            <v>-6315</v>
          </cell>
          <cell r="X160">
            <v>-12500</v>
          </cell>
          <cell r="Y160">
            <v>0</v>
          </cell>
          <cell r="Z160">
            <v>-164</v>
          </cell>
          <cell r="AE160">
            <v>-173112.12595079522</v>
          </cell>
          <cell r="AJ160">
            <v>-166927.12595079522</v>
          </cell>
          <cell r="AM160" t="str">
            <v>0</v>
          </cell>
          <cell r="AN160" t="str">
            <v>0</v>
          </cell>
          <cell r="AO160" t="str">
            <v>0</v>
          </cell>
          <cell r="AP160" t="str">
            <v>0</v>
          </cell>
          <cell r="AQ160" t="str">
            <v>0</v>
          </cell>
          <cell r="AR160" t="str">
            <v>0</v>
          </cell>
          <cell r="AS160" t="str">
            <v>0</v>
          </cell>
          <cell r="AT160" t="str">
            <v>0</v>
          </cell>
          <cell r="AU160" t="str">
            <v>0</v>
          </cell>
          <cell r="AV160" t="str">
            <v>0</v>
          </cell>
        </row>
        <row r="161">
          <cell r="F161" t="str">
            <v>5120</v>
          </cell>
          <cell r="G161">
            <v>1299541.7441600002</v>
          </cell>
          <cell r="H161">
            <v>3749261.6758128037</v>
          </cell>
          <cell r="I161">
            <v>173371.68159999998</v>
          </cell>
          <cell r="J161">
            <v>62863.857319999996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183582.70800000001</v>
          </cell>
          <cell r="S161">
            <v>0</v>
          </cell>
          <cell r="T161" t="str">
            <v>0</v>
          </cell>
          <cell r="U161" t="str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E161">
            <v>5468621.6668928033</v>
          </cell>
          <cell r="AJ161">
            <v>5468621.6668928033</v>
          </cell>
          <cell r="AM161" t="str">
            <v>0</v>
          </cell>
          <cell r="AN161" t="str">
            <v>0</v>
          </cell>
          <cell r="AO161" t="str">
            <v>0</v>
          </cell>
          <cell r="AP161" t="str">
            <v>0</v>
          </cell>
          <cell r="AQ161" t="str">
            <v>0</v>
          </cell>
          <cell r="AR161" t="str">
            <v>0</v>
          </cell>
          <cell r="AS161" t="str">
            <v>0</v>
          </cell>
          <cell r="AT161" t="str">
            <v>0</v>
          </cell>
          <cell r="AU161" t="str">
            <v>0</v>
          </cell>
          <cell r="AV161" t="str">
            <v>0</v>
          </cell>
        </row>
        <row r="162">
          <cell r="F162" t="str">
            <v>5125</v>
          </cell>
          <cell r="G162">
            <v>-3732785.6965900003</v>
          </cell>
          <cell r="H162">
            <v>-852756.60098999983</v>
          </cell>
          <cell r="I162">
            <v>-44790.69902</v>
          </cell>
          <cell r="J162">
            <v>-96872.784679999997</v>
          </cell>
          <cell r="K162">
            <v>0</v>
          </cell>
          <cell r="L162">
            <v>-6515.9927524358409</v>
          </cell>
          <cell r="M162">
            <v>-644910.48016065708</v>
          </cell>
          <cell r="N162">
            <v>166910.78486399999</v>
          </cell>
          <cell r="O162" t="str">
            <v>0</v>
          </cell>
          <cell r="P162">
            <v>0</v>
          </cell>
          <cell r="Q162" t="str">
            <v>0</v>
          </cell>
          <cell r="R162">
            <v>-213659.79</v>
          </cell>
          <cell r="S162">
            <v>0</v>
          </cell>
          <cell r="T162" t="str">
            <v>0</v>
          </cell>
          <cell r="U162" t="str">
            <v>0</v>
          </cell>
          <cell r="V162">
            <v>0</v>
          </cell>
          <cell r="W162">
            <v>-2673</v>
          </cell>
          <cell r="X162">
            <v>0</v>
          </cell>
          <cell r="Y162">
            <v>0</v>
          </cell>
          <cell r="Z162">
            <v>0</v>
          </cell>
          <cell r="AE162">
            <v>-5425381.2593290927</v>
          </cell>
          <cell r="AJ162">
            <v>-5428054.2593290927</v>
          </cell>
          <cell r="AM162" t="str">
            <v>0</v>
          </cell>
          <cell r="AN162" t="str">
            <v>0</v>
          </cell>
          <cell r="AO162" t="str">
            <v>0</v>
          </cell>
          <cell r="AP162" t="str">
            <v>0</v>
          </cell>
          <cell r="AQ162" t="str">
            <v>0</v>
          </cell>
          <cell r="AR162" t="str">
            <v>0</v>
          </cell>
          <cell r="AS162" t="str">
            <v>0</v>
          </cell>
          <cell r="AT162" t="str">
            <v>0</v>
          </cell>
          <cell r="AU162" t="str">
            <v>0</v>
          </cell>
          <cell r="AV162" t="str">
            <v>0</v>
          </cell>
        </row>
        <row r="163">
          <cell r="F163" t="str">
            <v>5130</v>
          </cell>
          <cell r="G163">
            <v>-89761.644961798665</v>
          </cell>
          <cell r="H163">
            <v>-81614.53899526126</v>
          </cell>
          <cell r="I163">
            <v>-8375.2809474999995</v>
          </cell>
          <cell r="J163">
            <v>-34751.602939999997</v>
          </cell>
          <cell r="K163">
            <v>0</v>
          </cell>
          <cell r="L163">
            <v>-12848.581204560674</v>
          </cell>
          <cell r="M163">
            <v>0</v>
          </cell>
          <cell r="N163">
            <v>62279.699257517845</v>
          </cell>
          <cell r="O163" t="str">
            <v>0</v>
          </cell>
          <cell r="P163">
            <v>0</v>
          </cell>
          <cell r="Q163" t="str">
            <v>0</v>
          </cell>
          <cell r="R163">
            <v>0</v>
          </cell>
          <cell r="S163">
            <v>0</v>
          </cell>
          <cell r="T163">
            <v>-1941.0236523156909</v>
          </cell>
          <cell r="U163" t="str">
            <v>0</v>
          </cell>
          <cell r="V163">
            <v>-221</v>
          </cell>
          <cell r="W163">
            <v>-4797</v>
          </cell>
          <cell r="X163">
            <v>-5200</v>
          </cell>
          <cell r="Y163">
            <v>0</v>
          </cell>
          <cell r="Z163">
            <v>-898.16899999999998</v>
          </cell>
          <cell r="AE163">
            <v>-173332.14244391842</v>
          </cell>
          <cell r="AJ163">
            <v>-172929.14244391842</v>
          </cell>
          <cell r="AM163" t="str">
            <v>0</v>
          </cell>
          <cell r="AN163" t="str">
            <v>0</v>
          </cell>
          <cell r="AO163" t="str">
            <v>0</v>
          </cell>
          <cell r="AP163" t="str">
            <v>0</v>
          </cell>
          <cell r="AQ163" t="str">
            <v>0</v>
          </cell>
          <cell r="AR163" t="str">
            <v>0</v>
          </cell>
          <cell r="AS163" t="str">
            <v>0</v>
          </cell>
          <cell r="AT163" t="str">
            <v>0</v>
          </cell>
          <cell r="AU163" t="str">
            <v>0</v>
          </cell>
          <cell r="AV163" t="str">
            <v>0</v>
          </cell>
        </row>
        <row r="164">
          <cell r="F164" t="str">
            <v>5135</v>
          </cell>
          <cell r="G164">
            <v>-31801.680040000003</v>
          </cell>
          <cell r="H164">
            <v>-8086.7665899999902</v>
          </cell>
          <cell r="I164">
            <v>-221.29102999999998</v>
          </cell>
          <cell r="J164">
            <v>-9255.1687299999976</v>
          </cell>
          <cell r="K164">
            <v>-335</v>
          </cell>
          <cell r="L164">
            <v>-186.84476000000001</v>
          </cell>
          <cell r="M164">
            <v>0</v>
          </cell>
          <cell r="N164">
            <v>-23383.310766000028</v>
          </cell>
          <cell r="O164" t="str">
            <v>0</v>
          </cell>
          <cell r="P164">
            <v>0</v>
          </cell>
          <cell r="Q164" t="str">
            <v>0</v>
          </cell>
          <cell r="R164">
            <v>0</v>
          </cell>
          <cell r="S164">
            <v>0</v>
          </cell>
          <cell r="T164">
            <v>-4183.4108615654068</v>
          </cell>
          <cell r="U164" t="str">
            <v>0</v>
          </cell>
          <cell r="V164">
            <v>-344</v>
          </cell>
          <cell r="W164">
            <v>-1661</v>
          </cell>
          <cell r="X164">
            <v>-31800</v>
          </cell>
          <cell r="Y164">
            <v>0</v>
          </cell>
          <cell r="Z164">
            <v>0</v>
          </cell>
          <cell r="AE164">
            <v>-109597.47277756543</v>
          </cell>
          <cell r="AJ164">
            <v>-79458.472777565432</v>
          </cell>
          <cell r="AM164" t="str">
            <v>0</v>
          </cell>
          <cell r="AN164" t="str">
            <v>0</v>
          </cell>
          <cell r="AO164" t="str">
            <v>0</v>
          </cell>
          <cell r="AP164" t="str">
            <v>0</v>
          </cell>
          <cell r="AQ164" t="str">
            <v>0</v>
          </cell>
          <cell r="AR164" t="str">
            <v>0</v>
          </cell>
          <cell r="AS164" t="str">
            <v>0</v>
          </cell>
          <cell r="AT164" t="str">
            <v>0</v>
          </cell>
          <cell r="AU164" t="str">
            <v>0</v>
          </cell>
          <cell r="AV164" t="str">
            <v>0</v>
          </cell>
        </row>
        <row r="165">
          <cell r="F165" t="str">
            <v>5150</v>
          </cell>
          <cell r="G165">
            <v>-59945.659209999998</v>
          </cell>
          <cell r="H165">
            <v>-181286.73136999999</v>
          </cell>
          <cell r="I165">
            <v>-30308.273400000002</v>
          </cell>
          <cell r="J165">
            <v>-22428.367589999998</v>
          </cell>
          <cell r="K165">
            <v>-4953</v>
          </cell>
          <cell r="L165">
            <v>-24071.82776755773</v>
          </cell>
          <cell r="M165">
            <v>-31364.333237600007</v>
          </cell>
          <cell r="N165">
            <v>-69351.940523265948</v>
          </cell>
          <cell r="O165" t="str">
            <v>0</v>
          </cell>
          <cell r="P165">
            <v>-33368</v>
          </cell>
          <cell r="Q165" t="str">
            <v>0</v>
          </cell>
          <cell r="R165">
            <v>0</v>
          </cell>
          <cell r="S165">
            <v>0</v>
          </cell>
          <cell r="T165">
            <v>-39682.922130041072</v>
          </cell>
          <cell r="U165" t="str">
            <v>0</v>
          </cell>
          <cell r="V165">
            <v>0</v>
          </cell>
          <cell r="W165">
            <v>-7898</v>
          </cell>
          <cell r="X165">
            <v>-9600</v>
          </cell>
          <cell r="Y165">
            <v>-6415</v>
          </cell>
          <cell r="Z165">
            <v>-164.851</v>
          </cell>
          <cell r="AE165">
            <v>-512940.9062284648</v>
          </cell>
          <cell r="AJ165">
            <v>-504823.9062284648</v>
          </cell>
          <cell r="AM165" t="str">
            <v>0</v>
          </cell>
          <cell r="AN165" t="str">
            <v>0</v>
          </cell>
          <cell r="AO165" t="str">
            <v>0</v>
          </cell>
          <cell r="AP165" t="str">
            <v>0</v>
          </cell>
          <cell r="AQ165" t="str">
            <v>0</v>
          </cell>
          <cell r="AR165" t="str">
            <v>0</v>
          </cell>
          <cell r="AS165" t="str">
            <v>0</v>
          </cell>
          <cell r="AT165" t="str">
            <v>0</v>
          </cell>
          <cell r="AU165" t="str">
            <v>0</v>
          </cell>
          <cell r="AV165" t="str">
            <v>0</v>
          </cell>
        </row>
        <row r="166">
          <cell r="F166" t="str">
            <v>Other Operating Expenditure</v>
          </cell>
          <cell r="G166">
            <v>-4876603.7751061339</v>
          </cell>
          <cell r="H166">
            <v>-227830.46412245656</v>
          </cell>
          <cell r="I166">
            <v>-42898.109027500017</v>
          </cell>
          <cell r="J166">
            <v>-1085547.3136199999</v>
          </cell>
          <cell r="K166">
            <v>-90491</v>
          </cell>
          <cell r="L166">
            <v>-490922.67487254454</v>
          </cell>
          <cell r="M166">
            <v>-1574431.992045372</v>
          </cell>
          <cell r="N166">
            <v>-384952.82413751946</v>
          </cell>
          <cell r="O166">
            <v>0</v>
          </cell>
          <cell r="P166">
            <v>-417799</v>
          </cell>
          <cell r="Q166">
            <v>0</v>
          </cell>
          <cell r="R166">
            <v>-103864.17529999999</v>
          </cell>
          <cell r="S166">
            <v>0</v>
          </cell>
          <cell r="T166">
            <v>-602010.49364631751</v>
          </cell>
          <cell r="U166">
            <v>0</v>
          </cell>
          <cell r="V166">
            <v>-101885</v>
          </cell>
          <cell r="W166">
            <v>-209386</v>
          </cell>
          <cell r="X166">
            <v>-317200</v>
          </cell>
          <cell r="Y166">
            <v>-421977</v>
          </cell>
          <cell r="Z166">
            <v>-22458.350999999999</v>
          </cell>
          <cell r="AA166">
            <v>0</v>
          </cell>
          <cell r="AB166">
            <v>0</v>
          </cell>
          <cell r="AC166">
            <v>0</v>
          </cell>
          <cell r="AE166">
            <v>-10760872.172877844</v>
          </cell>
          <cell r="AJ166">
            <v>-10231081.172877844</v>
          </cell>
          <cell r="AM166" t="str">
            <v>0</v>
          </cell>
          <cell r="AN166" t="str">
            <v>0</v>
          </cell>
          <cell r="AO166" t="str">
            <v>0</v>
          </cell>
          <cell r="AP166" t="str">
            <v>0</v>
          </cell>
          <cell r="AQ166" t="str">
            <v>0</v>
          </cell>
          <cell r="AR166" t="str">
            <v>0</v>
          </cell>
          <cell r="AS166" t="str">
            <v>0</v>
          </cell>
          <cell r="AT166" t="str">
            <v>0</v>
          </cell>
          <cell r="AU166" t="str">
            <v>0</v>
          </cell>
          <cell r="AV166" t="str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26637</v>
          </cell>
          <cell r="K167">
            <v>117521.66800000001</v>
          </cell>
          <cell r="L167">
            <v>0</v>
          </cell>
          <cell r="M167">
            <v>0</v>
          </cell>
          <cell r="N167">
            <v>4.4202599999999315E-2</v>
          </cell>
          <cell r="O167" t="str">
            <v>0</v>
          </cell>
          <cell r="P167">
            <v>0</v>
          </cell>
          <cell r="Q167" t="str">
            <v>0</v>
          </cell>
          <cell r="R167">
            <v>0</v>
          </cell>
          <cell r="S167">
            <v>0</v>
          </cell>
          <cell r="T167">
            <v>0</v>
          </cell>
          <cell r="U167" t="str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E167">
            <v>144158.7122026</v>
          </cell>
          <cell r="AJ167">
            <v>144158.7122026</v>
          </cell>
          <cell r="AM167" t="str">
            <v>0</v>
          </cell>
          <cell r="AN167" t="str">
            <v>0</v>
          </cell>
          <cell r="AO167" t="str">
            <v>0</v>
          </cell>
          <cell r="AP167" t="str">
            <v>0</v>
          </cell>
          <cell r="AQ167" t="str">
            <v>0</v>
          </cell>
          <cell r="AR167" t="str">
            <v>0</v>
          </cell>
          <cell r="AS167" t="str">
            <v>0</v>
          </cell>
          <cell r="AT167" t="str">
            <v>0</v>
          </cell>
          <cell r="AU167" t="str">
            <v>0</v>
          </cell>
          <cell r="AV167" t="str">
            <v>0</v>
          </cell>
        </row>
        <row r="168">
          <cell r="F168" t="str">
            <v>Income Before Taxation</v>
          </cell>
          <cell r="G168">
            <v>1665082.5430046245</v>
          </cell>
          <cell r="H168">
            <v>98763.369662714831</v>
          </cell>
          <cell r="I168">
            <v>-57009.066034856442</v>
          </cell>
          <cell r="J168">
            <v>681519.47074778308</v>
          </cell>
          <cell r="K168">
            <v>147315.66800000001</v>
          </cell>
          <cell r="L168">
            <v>561339.32494609663</v>
          </cell>
          <cell r="M168">
            <v>700851.46833063732</v>
          </cell>
          <cell r="N168">
            <v>981583.43787900265</v>
          </cell>
          <cell r="O168">
            <v>0</v>
          </cell>
          <cell r="P168">
            <v>1056235</v>
          </cell>
          <cell r="Q168">
            <v>0</v>
          </cell>
          <cell r="R168">
            <v>36325.830699999919</v>
          </cell>
          <cell r="S168">
            <v>0</v>
          </cell>
          <cell r="T168">
            <v>-114520.21880419296</v>
          </cell>
          <cell r="U168">
            <v>0</v>
          </cell>
          <cell r="V168">
            <v>25627</v>
          </cell>
          <cell r="W168">
            <v>34518</v>
          </cell>
          <cell r="X168">
            <v>175100</v>
          </cell>
          <cell r="Y168">
            <v>185334</v>
          </cell>
          <cell r="Z168">
            <v>2360.3599999999933</v>
          </cell>
          <cell r="AA168">
            <v>0</v>
          </cell>
          <cell r="AB168">
            <v>0</v>
          </cell>
          <cell r="AC168">
            <v>0</v>
          </cell>
          <cell r="AE168">
            <v>6145908.1884318097</v>
          </cell>
          <cell r="AJ168">
            <v>5819992.1884318097</v>
          </cell>
          <cell r="AM168" t="str">
            <v>0</v>
          </cell>
          <cell r="AN168" t="str">
            <v>0</v>
          </cell>
          <cell r="AO168" t="str">
            <v>0</v>
          </cell>
          <cell r="AP168" t="str">
            <v>0</v>
          </cell>
          <cell r="AQ168" t="str">
            <v>0</v>
          </cell>
          <cell r="AR168" t="str">
            <v>0</v>
          </cell>
          <cell r="AS168" t="str">
            <v>0</v>
          </cell>
          <cell r="AT168" t="str">
            <v>0</v>
          </cell>
          <cell r="AU168" t="str">
            <v>0</v>
          </cell>
          <cell r="AV168" t="str">
            <v>0</v>
          </cell>
        </row>
        <row r="169">
          <cell r="F169" t="str">
            <v>Taxation</v>
          </cell>
          <cell r="G169">
            <v>-499524.76290138724</v>
          </cell>
          <cell r="H169">
            <v>-29629.010898814297</v>
          </cell>
          <cell r="I169">
            <v>17102.719810456932</v>
          </cell>
          <cell r="J169">
            <v>-227360.84122433478</v>
          </cell>
          <cell r="K169">
            <v>-55672.400399999999</v>
          </cell>
          <cell r="L169">
            <v>-168401.797483829</v>
          </cell>
          <cell r="M169">
            <v>-210255.44049919135</v>
          </cell>
          <cell r="N169">
            <v>-1220266.6071774317</v>
          </cell>
          <cell r="O169">
            <v>0</v>
          </cell>
          <cell r="P169">
            <v>-253496</v>
          </cell>
          <cell r="Q169">
            <v>0</v>
          </cell>
          <cell r="R169">
            <v>-10897.749209999984</v>
          </cell>
          <cell r="S169">
            <v>0</v>
          </cell>
          <cell r="T169">
            <v>-5891.2474053675687</v>
          </cell>
          <cell r="U169">
            <v>0</v>
          </cell>
          <cell r="V169">
            <v>-7688.1</v>
          </cell>
          <cell r="W169">
            <v>-10355.4</v>
          </cell>
          <cell r="X169">
            <v>-52530</v>
          </cell>
          <cell r="Y169">
            <v>-47017.2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-2534289.6594547397</v>
          </cell>
          <cell r="AJ169">
            <v>-2445097.8594547398</v>
          </cell>
          <cell r="AM169" t="str">
            <v>0</v>
          </cell>
          <cell r="AN169" t="str">
            <v>0</v>
          </cell>
          <cell r="AO169" t="str">
            <v>0</v>
          </cell>
          <cell r="AP169" t="str">
            <v>0</v>
          </cell>
          <cell r="AQ169" t="str">
            <v>0</v>
          </cell>
          <cell r="AR169" t="str">
            <v>0</v>
          </cell>
          <cell r="AS169" t="str">
            <v>0</v>
          </cell>
          <cell r="AT169" t="str">
            <v>0</v>
          </cell>
          <cell r="AU169" t="str">
            <v>0</v>
          </cell>
          <cell r="AV169" t="str">
            <v>0</v>
          </cell>
        </row>
        <row r="170">
          <cell r="F170" t="str">
            <v>5170</v>
          </cell>
          <cell r="G170">
            <v>-499524.76290138724</v>
          </cell>
          <cell r="H170">
            <v>-29629.010898814297</v>
          </cell>
          <cell r="I170">
            <v>17102.719810456932</v>
          </cell>
          <cell r="J170">
            <v>-204455.84122433478</v>
          </cell>
          <cell r="K170">
            <v>-44194.700400000002</v>
          </cell>
          <cell r="L170">
            <v>-168401.797483829</v>
          </cell>
          <cell r="M170">
            <v>-210255.44049919135</v>
          </cell>
          <cell r="N170">
            <v>-1130602.4172988604</v>
          </cell>
          <cell r="O170" t="str">
            <v>0</v>
          </cell>
          <cell r="P170">
            <v>281310</v>
          </cell>
          <cell r="Q170" t="str">
            <v>0</v>
          </cell>
          <cell r="R170">
            <v>-10897.749209999984</v>
          </cell>
          <cell r="S170">
            <v>0</v>
          </cell>
          <cell r="T170">
            <v>34356.065641257876</v>
          </cell>
          <cell r="U170" t="str">
            <v>0</v>
          </cell>
          <cell r="V170">
            <v>-7688.1</v>
          </cell>
          <cell r="W170">
            <v>-10355.4</v>
          </cell>
          <cell r="X170">
            <v>-52530</v>
          </cell>
          <cell r="Y170">
            <v>-55600.2</v>
          </cell>
          <cell r="Z170">
            <v>0</v>
          </cell>
          <cell r="AE170">
            <v>-1843772.4565295428</v>
          </cell>
          <cell r="AJ170">
            <v>-1745997.6565295428</v>
          </cell>
          <cell r="AM170" t="str">
            <v>0</v>
          </cell>
          <cell r="AN170" t="str">
            <v>0</v>
          </cell>
          <cell r="AO170" t="str">
            <v>0</v>
          </cell>
          <cell r="AP170" t="str">
            <v>0</v>
          </cell>
          <cell r="AQ170" t="str">
            <v>0</v>
          </cell>
          <cell r="AR170" t="str">
            <v>0</v>
          </cell>
          <cell r="AS170" t="str">
            <v>0</v>
          </cell>
          <cell r="AT170" t="str">
            <v>0</v>
          </cell>
          <cell r="AU170" t="str">
            <v>0</v>
          </cell>
          <cell r="AV170" t="str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-22905</v>
          </cell>
          <cell r="K171">
            <v>0</v>
          </cell>
          <cell r="L171">
            <v>0</v>
          </cell>
          <cell r="M171" t="str">
            <v>0</v>
          </cell>
          <cell r="N171">
            <v>-89664.189878571429</v>
          </cell>
          <cell r="O171" t="str">
            <v>0</v>
          </cell>
          <cell r="P171">
            <v>-534806</v>
          </cell>
          <cell r="Q171" t="str">
            <v>0</v>
          </cell>
          <cell r="R171">
            <v>0</v>
          </cell>
          <cell r="S171">
            <v>0</v>
          </cell>
          <cell r="T171">
            <v>-40247.313046625444</v>
          </cell>
          <cell r="U171" t="str">
            <v>0</v>
          </cell>
          <cell r="V171">
            <v>0</v>
          </cell>
          <cell r="W171">
            <v>0</v>
          </cell>
          <cell r="X171">
            <v>0</v>
          </cell>
          <cell r="Y171">
            <v>8583</v>
          </cell>
          <cell r="Z171">
            <v>0</v>
          </cell>
          <cell r="AE171">
            <v>-679039.5029251969</v>
          </cell>
          <cell r="AJ171">
            <v>-687622.5029251969</v>
          </cell>
          <cell r="AM171" t="str">
            <v>0</v>
          </cell>
          <cell r="AN171" t="str">
            <v>0</v>
          </cell>
          <cell r="AO171" t="str">
            <v>0</v>
          </cell>
          <cell r="AP171" t="str">
            <v>0</v>
          </cell>
          <cell r="AQ171" t="str">
            <v>0</v>
          </cell>
          <cell r="AR171" t="str">
            <v>0</v>
          </cell>
          <cell r="AS171" t="str">
            <v>0</v>
          </cell>
          <cell r="AT171" t="str">
            <v>0</v>
          </cell>
          <cell r="AU171" t="str">
            <v>0</v>
          </cell>
          <cell r="AV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-11477.7</v>
          </cell>
          <cell r="L172">
            <v>0</v>
          </cell>
          <cell r="M172" t="str">
            <v>0</v>
          </cell>
          <cell r="N172">
            <v>0</v>
          </cell>
          <cell r="O172" t="str">
            <v>0</v>
          </cell>
          <cell r="P172">
            <v>0</v>
          </cell>
          <cell r="Q172" t="str">
            <v>0</v>
          </cell>
          <cell r="R172">
            <v>0</v>
          </cell>
          <cell r="S172">
            <v>0</v>
          </cell>
          <cell r="T172">
            <v>0</v>
          </cell>
          <cell r="U172" t="str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E172">
            <v>-11477.7</v>
          </cell>
          <cell r="AJ172">
            <v>-11477.7</v>
          </cell>
          <cell r="AM172" t="str">
            <v>0</v>
          </cell>
          <cell r="AN172" t="str">
            <v>0</v>
          </cell>
          <cell r="AO172" t="str">
            <v>0</v>
          </cell>
          <cell r="AP172" t="str">
            <v>0</v>
          </cell>
          <cell r="AQ172" t="str">
            <v>0</v>
          </cell>
          <cell r="AR172" t="str">
            <v>0</v>
          </cell>
          <cell r="AS172" t="str">
            <v>0</v>
          </cell>
          <cell r="AT172" t="str">
            <v>0</v>
          </cell>
          <cell r="AU172" t="str">
            <v>0</v>
          </cell>
          <cell r="AV172" t="str">
            <v>0</v>
          </cell>
        </row>
        <row r="174">
          <cell r="F174" t="str">
            <v>Income after Tax</v>
          </cell>
          <cell r="G174">
            <v>1165557.7801032374</v>
          </cell>
          <cell r="H174">
            <v>69134.358763900527</v>
          </cell>
          <cell r="I174">
            <v>-39906.346224399509</v>
          </cell>
          <cell r="J174">
            <v>454158.6295234483</v>
          </cell>
          <cell r="K174">
            <v>91643.267600000006</v>
          </cell>
          <cell r="L174">
            <v>392937.52746226767</v>
          </cell>
          <cell r="M174">
            <v>490596.02783144597</v>
          </cell>
          <cell r="N174">
            <v>-238683.16929842904</v>
          </cell>
          <cell r="O174">
            <v>0</v>
          </cell>
          <cell r="P174">
            <v>802739</v>
          </cell>
          <cell r="Q174">
            <v>0</v>
          </cell>
          <cell r="R174">
            <v>25428.081489999935</v>
          </cell>
          <cell r="S174">
            <v>0</v>
          </cell>
          <cell r="T174">
            <v>-120411.46620956053</v>
          </cell>
          <cell r="U174">
            <v>0</v>
          </cell>
          <cell r="V174">
            <v>17938.900000000001</v>
          </cell>
          <cell r="W174">
            <v>24162.6</v>
          </cell>
          <cell r="X174">
            <v>122570</v>
          </cell>
          <cell r="Y174">
            <v>138316.79999999999</v>
          </cell>
          <cell r="Z174">
            <v>2360.3599999999933</v>
          </cell>
          <cell r="AA174">
            <v>0</v>
          </cell>
          <cell r="AB174">
            <v>0</v>
          </cell>
          <cell r="AC174">
            <v>0</v>
          </cell>
          <cell r="AE174">
            <v>3611618.52897707</v>
          </cell>
          <cell r="AJ174">
            <v>3374894.3289770698</v>
          </cell>
          <cell r="AM174" t="str">
            <v>0</v>
          </cell>
          <cell r="AN174" t="str">
            <v>0</v>
          </cell>
          <cell r="AO174" t="str">
            <v>0</v>
          </cell>
          <cell r="AP174" t="str">
            <v>0</v>
          </cell>
          <cell r="AQ174" t="str">
            <v>0</v>
          </cell>
          <cell r="AR174" t="str">
            <v>0</v>
          </cell>
          <cell r="AS174" t="str">
            <v>0</v>
          </cell>
          <cell r="AT174" t="str">
            <v>0</v>
          </cell>
          <cell r="AU174" t="str">
            <v>0</v>
          </cell>
          <cell r="AV174" t="str">
            <v>0</v>
          </cell>
        </row>
        <row r="176">
          <cell r="F176" t="str">
            <v>5200</v>
          </cell>
          <cell r="G176">
            <v>7923.78838</v>
          </cell>
          <cell r="H176">
            <v>0</v>
          </cell>
          <cell r="I176">
            <v>0</v>
          </cell>
          <cell r="J176">
            <v>-3454</v>
          </cell>
          <cell r="K176">
            <v>0</v>
          </cell>
          <cell r="L176">
            <v>-109512.87192790063</v>
          </cell>
          <cell r="M176" t="str">
            <v>0</v>
          </cell>
          <cell r="N176">
            <v>0</v>
          </cell>
          <cell r="O176" t="str">
            <v>0</v>
          </cell>
          <cell r="P176">
            <v>-25206</v>
          </cell>
          <cell r="Q176" t="str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0</v>
          </cell>
          <cell r="V176">
            <v>0</v>
          </cell>
          <cell r="W176">
            <v>0</v>
          </cell>
          <cell r="X176">
            <v>0</v>
          </cell>
          <cell r="Y176">
            <v>-6675</v>
          </cell>
          <cell r="Z176">
            <v>0</v>
          </cell>
          <cell r="AE176">
            <v>-136924.08354790063</v>
          </cell>
          <cell r="AJ176">
            <v>-130249.08354790063</v>
          </cell>
          <cell r="AM176" t="str">
            <v>0</v>
          </cell>
          <cell r="AN176" t="str">
            <v>0</v>
          </cell>
          <cell r="AO176" t="str">
            <v>0</v>
          </cell>
          <cell r="AP176" t="str">
            <v>0</v>
          </cell>
          <cell r="AQ176" t="str">
            <v>0</v>
          </cell>
          <cell r="AR176" t="str">
            <v>0</v>
          </cell>
          <cell r="AS176" t="str">
            <v>0</v>
          </cell>
          <cell r="AT176" t="str">
            <v>0</v>
          </cell>
          <cell r="AU176" t="str">
            <v>0</v>
          </cell>
          <cell r="AV176" t="str">
            <v>0</v>
          </cell>
        </row>
        <row r="178">
          <cell r="F178" t="str">
            <v>Net Income</v>
          </cell>
          <cell r="G178">
            <v>1173481.5684832374</v>
          </cell>
          <cell r="H178">
            <v>69134.358763900527</v>
          </cell>
          <cell r="I178">
            <v>-39906.346224399509</v>
          </cell>
          <cell r="J178">
            <v>450704.6295234483</v>
          </cell>
          <cell r="K178">
            <v>91643.267600000006</v>
          </cell>
          <cell r="L178">
            <v>283424.65553436702</v>
          </cell>
          <cell r="M178">
            <v>490596.02783144597</v>
          </cell>
          <cell r="N178">
            <v>-238683.16929842904</v>
          </cell>
          <cell r="O178">
            <v>0</v>
          </cell>
          <cell r="P178">
            <v>777533</v>
          </cell>
          <cell r="Q178">
            <v>0</v>
          </cell>
          <cell r="R178">
            <v>25428.081489999935</v>
          </cell>
          <cell r="S178">
            <v>0</v>
          </cell>
          <cell r="T178">
            <v>-120411.46620956053</v>
          </cell>
          <cell r="U178">
            <v>0</v>
          </cell>
          <cell r="V178">
            <v>17938.900000000001</v>
          </cell>
          <cell r="W178">
            <v>24162.6</v>
          </cell>
          <cell r="X178">
            <v>122570</v>
          </cell>
          <cell r="Y178">
            <v>131641.79999999999</v>
          </cell>
          <cell r="Z178">
            <v>2360.3599999999933</v>
          </cell>
          <cell r="AA178">
            <v>0</v>
          </cell>
          <cell r="AB178">
            <v>0</v>
          </cell>
          <cell r="AC178">
            <v>0</v>
          </cell>
          <cell r="AE178">
            <v>3474694.4454291696</v>
          </cell>
          <cell r="AJ178">
            <v>3244645.2454291694</v>
          </cell>
          <cell r="AM178" t="str">
            <v>0</v>
          </cell>
          <cell r="AN178" t="str">
            <v>0</v>
          </cell>
          <cell r="AO178" t="str">
            <v>0</v>
          </cell>
          <cell r="AP178" t="str">
            <v>0</v>
          </cell>
          <cell r="AQ178" t="str">
            <v>0</v>
          </cell>
          <cell r="AR178" t="str">
            <v>0</v>
          </cell>
          <cell r="AS178" t="str">
            <v>0</v>
          </cell>
          <cell r="AT178" t="str">
            <v>0</v>
          </cell>
          <cell r="AU178" t="str">
            <v>0</v>
          </cell>
          <cell r="AV178" t="str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-106574.18700000001</v>
          </cell>
          <cell r="K179">
            <v>0</v>
          </cell>
          <cell r="L179">
            <v>-241615</v>
          </cell>
          <cell r="M179" t="str">
            <v>0</v>
          </cell>
          <cell r="N179">
            <v>-1123585.78957</v>
          </cell>
          <cell r="O179" t="str">
            <v>0</v>
          </cell>
          <cell r="P179">
            <v>0</v>
          </cell>
          <cell r="Q179" t="str">
            <v>0</v>
          </cell>
          <cell r="R179">
            <v>0</v>
          </cell>
          <cell r="S179">
            <v>0</v>
          </cell>
          <cell r="T179">
            <v>-87306.15119485544</v>
          </cell>
          <cell r="U179" t="str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E179">
            <v>-1559081.1277648553</v>
          </cell>
          <cell r="AJ179">
            <v>-1559081.1277648553</v>
          </cell>
          <cell r="AM179" t="str">
            <v>0</v>
          </cell>
          <cell r="AN179" t="str">
            <v>0</v>
          </cell>
          <cell r="AO179" t="str">
            <v>0</v>
          </cell>
          <cell r="AP179" t="str">
            <v>0</v>
          </cell>
          <cell r="AQ179" t="str">
            <v>0</v>
          </cell>
          <cell r="AR179" t="str">
            <v>0</v>
          </cell>
          <cell r="AS179" t="str">
            <v>0</v>
          </cell>
          <cell r="AT179" t="str">
            <v>0</v>
          </cell>
          <cell r="AU179" t="str">
            <v>0</v>
          </cell>
          <cell r="AV179" t="str">
            <v>0</v>
          </cell>
        </row>
        <row r="180">
          <cell r="F180" t="str">
            <v>5210</v>
          </cell>
          <cell r="G180">
            <v>-6329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-2316</v>
          </cell>
          <cell r="M180" t="str">
            <v>0</v>
          </cell>
          <cell r="N180">
            <v>0</v>
          </cell>
          <cell r="O180" t="str">
            <v>0</v>
          </cell>
          <cell r="P180">
            <v>0</v>
          </cell>
          <cell r="Q180" t="str">
            <v>0</v>
          </cell>
          <cell r="R180">
            <v>0</v>
          </cell>
          <cell r="S180">
            <v>0</v>
          </cell>
          <cell r="T180">
            <v>0</v>
          </cell>
          <cell r="U180" t="str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-2360.029</v>
          </cell>
          <cell r="AE180">
            <v>-11005.029</v>
          </cell>
          <cell r="AJ180">
            <v>-11005.029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Q180" t="str">
            <v>0</v>
          </cell>
          <cell r="AR180" t="str">
            <v>0</v>
          </cell>
          <cell r="AS180" t="str">
            <v>0</v>
          </cell>
          <cell r="AT180" t="str">
            <v>0</v>
          </cell>
          <cell r="AU180" t="str">
            <v>0</v>
          </cell>
          <cell r="AV180" t="str">
            <v>0</v>
          </cell>
        </row>
        <row r="181">
          <cell r="F181" t="str">
            <v>Retained Income for the Period</v>
          </cell>
          <cell r="G181">
            <v>1167152.5684832374</v>
          </cell>
          <cell r="H181">
            <v>69134.358763900527</v>
          </cell>
          <cell r="I181">
            <v>-39906.346224399509</v>
          </cell>
          <cell r="J181">
            <v>344130.44252344826</v>
          </cell>
          <cell r="K181">
            <v>91643.267600000006</v>
          </cell>
          <cell r="L181">
            <v>39493.655534367019</v>
          </cell>
          <cell r="M181">
            <v>490596.02783144597</v>
          </cell>
          <cell r="N181">
            <v>-1362268.9588684291</v>
          </cell>
          <cell r="O181">
            <v>0</v>
          </cell>
          <cell r="P181">
            <v>777533</v>
          </cell>
          <cell r="Q181">
            <v>0</v>
          </cell>
          <cell r="R181">
            <v>25428.081489999935</v>
          </cell>
          <cell r="S181">
            <v>0</v>
          </cell>
          <cell r="T181">
            <v>-207717.61740441597</v>
          </cell>
          <cell r="U181">
            <v>0</v>
          </cell>
          <cell r="V181">
            <v>17938.900000000001</v>
          </cell>
          <cell r="W181">
            <v>24162.6</v>
          </cell>
          <cell r="X181">
            <v>122570</v>
          </cell>
          <cell r="Y181">
            <v>131641.79999999999</v>
          </cell>
          <cell r="Z181">
            <v>0.33099999999330976</v>
          </cell>
          <cell r="AA181">
            <v>0</v>
          </cell>
          <cell r="AB181">
            <v>0</v>
          </cell>
          <cell r="AC181">
            <v>0</v>
          </cell>
          <cell r="AE181">
            <v>1904608.2886643142</v>
          </cell>
          <cell r="AJ181">
            <v>1674559.088664314</v>
          </cell>
          <cell r="AM181" t="str">
            <v>0</v>
          </cell>
          <cell r="AN181" t="str">
            <v>0</v>
          </cell>
          <cell r="AO181" t="str">
            <v>0</v>
          </cell>
          <cell r="AP181" t="str">
            <v>0</v>
          </cell>
          <cell r="AQ181" t="str">
            <v>0</v>
          </cell>
          <cell r="AR181" t="str">
            <v>0</v>
          </cell>
          <cell r="AS181" t="str">
            <v>0</v>
          </cell>
          <cell r="AT181" t="str">
            <v>0</v>
          </cell>
          <cell r="AU181" t="str">
            <v>0</v>
          </cell>
          <cell r="AV181" t="str">
            <v>0</v>
          </cell>
        </row>
        <row r="187">
          <cell r="F187" t="str">
            <v>Deposits and Current Accounts</v>
          </cell>
          <cell r="G187">
            <v>50537905.585679449</v>
          </cell>
          <cell r="H187">
            <v>713.92371232876724</v>
          </cell>
          <cell r="I187">
            <v>423145.65479452058</v>
          </cell>
          <cell r="J187">
            <v>90940.456405479461</v>
          </cell>
          <cell r="K187">
            <v>0</v>
          </cell>
          <cell r="L187">
            <v>7073614.4304395793</v>
          </cell>
          <cell r="M187">
            <v>36342515.237614043</v>
          </cell>
          <cell r="N187">
            <v>2356884.2379999999</v>
          </cell>
          <cell r="O187">
            <v>0</v>
          </cell>
          <cell r="P187">
            <v>50031548</v>
          </cell>
          <cell r="Q187">
            <v>0</v>
          </cell>
          <cell r="R187">
            <v>59515000</v>
          </cell>
          <cell r="S187">
            <v>0</v>
          </cell>
          <cell r="T187">
            <v>9185100.7378377244</v>
          </cell>
          <cell r="U187">
            <v>0</v>
          </cell>
          <cell r="V187">
            <v>0</v>
          </cell>
          <cell r="W187">
            <v>2205180.5833333335</v>
          </cell>
          <cell r="X187">
            <v>7100000</v>
          </cell>
          <cell r="Y187">
            <v>0</v>
          </cell>
          <cell r="Z187">
            <v>446481</v>
          </cell>
          <cell r="AA187">
            <v>0</v>
          </cell>
          <cell r="AB187">
            <v>0</v>
          </cell>
          <cell r="AC187">
            <v>0</v>
          </cell>
          <cell r="AE187">
            <v>223103849.26448312</v>
          </cell>
          <cell r="AJ187">
            <v>218209029.84781644</v>
          </cell>
          <cell r="AM187" t="str">
            <v>0</v>
          </cell>
          <cell r="AN187" t="str">
            <v>0</v>
          </cell>
          <cell r="AO187" t="str">
            <v>0</v>
          </cell>
          <cell r="AP187" t="str">
            <v>0</v>
          </cell>
          <cell r="AQ187" t="str">
            <v>0</v>
          </cell>
          <cell r="AR187" t="str">
            <v>0</v>
          </cell>
          <cell r="AS187" t="str">
            <v>0</v>
          </cell>
          <cell r="AT187" t="str">
            <v>0</v>
          </cell>
          <cell r="AU187" t="str">
            <v>0</v>
          </cell>
          <cell r="AV187" t="str">
            <v>0</v>
          </cell>
        </row>
        <row r="188">
          <cell r="F188" t="str">
            <v>5</v>
          </cell>
          <cell r="G188">
            <v>-121.06027397260274</v>
          </cell>
          <cell r="H188">
            <v>58.635219178082195</v>
          </cell>
          <cell r="I188">
            <v>0</v>
          </cell>
          <cell r="J188">
            <v>0</v>
          </cell>
          <cell r="K188">
            <v>0</v>
          </cell>
          <cell r="L188">
            <v>48360.621498917826</v>
          </cell>
          <cell r="M188">
            <v>1529007.6047499999</v>
          </cell>
          <cell r="N188">
            <v>0</v>
          </cell>
          <cell r="O188" t="str">
            <v>0</v>
          </cell>
          <cell r="P188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>
            <v>296294.3989935639</v>
          </cell>
          <cell r="U188" t="str">
            <v>0</v>
          </cell>
          <cell r="V188" t="str">
            <v>0</v>
          </cell>
          <cell r="W188">
            <v>0</v>
          </cell>
          <cell r="X188" t="str">
            <v>0</v>
          </cell>
          <cell r="Y188" t="str">
            <v>0</v>
          </cell>
          <cell r="Z188" t="str">
            <v>0</v>
          </cell>
          <cell r="AE188">
            <v>1873600.2001876871</v>
          </cell>
          <cell r="AJ188">
            <v>1873600.2001876871</v>
          </cell>
          <cell r="AM188" t="str">
            <v>0</v>
          </cell>
          <cell r="AN188" t="str">
            <v>0</v>
          </cell>
          <cell r="AO188" t="str">
            <v>0</v>
          </cell>
          <cell r="AP188" t="str">
            <v>0</v>
          </cell>
          <cell r="AQ188" t="str">
            <v>0</v>
          </cell>
          <cell r="AR188" t="str">
            <v>0</v>
          </cell>
          <cell r="AS188" t="str">
            <v>0</v>
          </cell>
          <cell r="AT188" t="str">
            <v>0</v>
          </cell>
          <cell r="AU188" t="str">
            <v>0</v>
          </cell>
          <cell r="AV188" t="str">
            <v>0</v>
          </cell>
        </row>
        <row r="189">
          <cell r="F189" t="str">
            <v>10</v>
          </cell>
          <cell r="G189">
            <v>11507372.496041097</v>
          </cell>
          <cell r="H189">
            <v>107.39112328767125</v>
          </cell>
          <cell r="I189">
            <v>15707.405479452058</v>
          </cell>
          <cell r="J189">
            <v>0</v>
          </cell>
          <cell r="K189">
            <v>0</v>
          </cell>
          <cell r="L189">
            <v>1217146.9225862925</v>
          </cell>
          <cell r="M189">
            <v>3793632.6780833332</v>
          </cell>
          <cell r="N189">
            <v>488869.23800000001</v>
          </cell>
          <cell r="O189" t="str">
            <v>0</v>
          </cell>
          <cell r="P189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>
            <v>1922479.5309105222</v>
          </cell>
          <cell r="U189" t="str">
            <v>0</v>
          </cell>
          <cell r="V189" t="str">
            <v>0</v>
          </cell>
          <cell r="W189">
            <v>137513.25</v>
          </cell>
          <cell r="X189" t="str">
            <v>0</v>
          </cell>
          <cell r="Y189" t="str">
            <v>0</v>
          </cell>
          <cell r="Z189" t="str">
            <v>0</v>
          </cell>
          <cell r="AE189">
            <v>18945315.662223984</v>
          </cell>
          <cell r="AJ189">
            <v>19082828.912223984</v>
          </cell>
          <cell r="AM189" t="str">
            <v>0</v>
          </cell>
          <cell r="AN189" t="str">
            <v>0</v>
          </cell>
          <cell r="AO189" t="str">
            <v>0</v>
          </cell>
          <cell r="AP189" t="str">
            <v>0</v>
          </cell>
          <cell r="AQ189" t="str">
            <v>0</v>
          </cell>
          <cell r="AR189" t="str">
            <v>0</v>
          </cell>
          <cell r="AS189" t="str">
            <v>0</v>
          </cell>
          <cell r="AT189" t="str">
            <v>0</v>
          </cell>
          <cell r="AU189" t="str">
            <v>0</v>
          </cell>
          <cell r="AV189" t="str">
            <v>0</v>
          </cell>
        </row>
        <row r="190">
          <cell r="F190" t="str">
            <v>15</v>
          </cell>
          <cell r="G190">
            <v>202269.37575342468</v>
          </cell>
          <cell r="H190">
            <v>-0.24621369863013695</v>
          </cell>
          <cell r="I190">
            <v>41948.57808219178</v>
          </cell>
          <cell r="J190">
            <v>0</v>
          </cell>
          <cell r="K190">
            <v>0</v>
          </cell>
          <cell r="L190">
            <v>930884.05591559794</v>
          </cell>
          <cell r="M190">
            <v>12814975.24941667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>
            <v>629.5</v>
          </cell>
          <cell r="X190" t="str">
            <v>0</v>
          </cell>
          <cell r="Y190" t="str">
            <v>0</v>
          </cell>
          <cell r="Z190" t="str">
            <v>0</v>
          </cell>
          <cell r="AE190">
            <v>13990077.012954187</v>
          </cell>
          <cell r="AJ190">
            <v>13990706.512954187</v>
          </cell>
          <cell r="AM190" t="str">
            <v>0</v>
          </cell>
          <cell r="AN190" t="str">
            <v>0</v>
          </cell>
          <cell r="AO190" t="str">
            <v>0</v>
          </cell>
          <cell r="AP190" t="str">
            <v>0</v>
          </cell>
          <cell r="AQ190" t="str">
            <v>0</v>
          </cell>
          <cell r="AR190" t="str">
            <v>0</v>
          </cell>
          <cell r="AS190" t="str">
            <v>0</v>
          </cell>
          <cell r="AT190" t="str">
            <v>0</v>
          </cell>
          <cell r="AU190" t="str">
            <v>0</v>
          </cell>
          <cell r="AV190" t="str">
            <v>0</v>
          </cell>
        </row>
        <row r="191">
          <cell r="F191" t="str">
            <v>20</v>
          </cell>
          <cell r="G191">
            <v>2052399.8477890415</v>
          </cell>
          <cell r="H191">
            <v>2.1238410958904104</v>
          </cell>
          <cell r="I191">
            <v>16639.739726027394</v>
          </cell>
          <cell r="J191">
            <v>0</v>
          </cell>
          <cell r="K191">
            <v>0</v>
          </cell>
          <cell r="L191">
            <v>563590.31287541601</v>
          </cell>
          <cell r="M191">
            <v>3830.9331666666671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>
            <v>0</v>
          </cell>
          <cell r="U191" t="str">
            <v>0</v>
          </cell>
          <cell r="V191" t="str">
            <v>0</v>
          </cell>
          <cell r="W191">
            <v>238.33333333333334</v>
          </cell>
          <cell r="X191" t="str">
            <v>0</v>
          </cell>
          <cell r="Y191" t="str">
            <v>0</v>
          </cell>
          <cell r="Z191" t="str">
            <v>0</v>
          </cell>
          <cell r="AE191">
            <v>2636462.9573982479</v>
          </cell>
          <cell r="AJ191">
            <v>2636701.2907315814</v>
          </cell>
          <cell r="AM191" t="str">
            <v>0</v>
          </cell>
          <cell r="AN191" t="str">
            <v>0</v>
          </cell>
          <cell r="AO191" t="str">
            <v>0</v>
          </cell>
          <cell r="AP191" t="str">
            <v>0</v>
          </cell>
          <cell r="AQ191" t="str">
            <v>0</v>
          </cell>
          <cell r="AR191" t="str">
            <v>0</v>
          </cell>
          <cell r="AS191" t="str">
            <v>0</v>
          </cell>
          <cell r="AT191" t="str">
            <v>0</v>
          </cell>
          <cell r="AU191" t="str">
            <v>0</v>
          </cell>
          <cell r="AV191" t="str">
            <v>0</v>
          </cell>
        </row>
        <row r="192">
          <cell r="F192" t="str">
            <v>25</v>
          </cell>
          <cell r="G192">
            <v>824992.24056164373</v>
          </cell>
          <cell r="H192">
            <v>0</v>
          </cell>
          <cell r="I192">
            <v>0</v>
          </cell>
          <cell r="J192">
            <v>12505.633764383565</v>
          </cell>
          <cell r="K192">
            <v>0</v>
          </cell>
          <cell r="L192">
            <v>7399.6885741956439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>
            <v>0</v>
          </cell>
          <cell r="X192" t="str">
            <v>0</v>
          </cell>
          <cell r="Y192" t="str">
            <v>0</v>
          </cell>
          <cell r="Z192" t="str">
            <v>0</v>
          </cell>
          <cell r="AE192">
            <v>844897.56290022295</v>
          </cell>
          <cell r="AJ192">
            <v>844897.56290022295</v>
          </cell>
          <cell r="AM192" t="str">
            <v>0</v>
          </cell>
          <cell r="AN192" t="str">
            <v>0</v>
          </cell>
          <cell r="AO192" t="str">
            <v>0</v>
          </cell>
          <cell r="AP192" t="str">
            <v>0</v>
          </cell>
          <cell r="AQ192" t="str">
            <v>0</v>
          </cell>
          <cell r="AR192" t="str">
            <v>0</v>
          </cell>
          <cell r="AS192" t="str">
            <v>0</v>
          </cell>
          <cell r="AT192" t="str">
            <v>0</v>
          </cell>
          <cell r="AU192" t="str">
            <v>0</v>
          </cell>
          <cell r="AV192" t="str">
            <v>0</v>
          </cell>
        </row>
        <row r="193">
          <cell r="F193" t="str">
            <v>30</v>
          </cell>
          <cell r="G193">
            <v>2327678.7643123283</v>
          </cell>
          <cell r="H193">
            <v>-0.26286575342465757</v>
          </cell>
          <cell r="I193">
            <v>0</v>
          </cell>
          <cell r="J193">
            <v>0</v>
          </cell>
          <cell r="K193">
            <v>0</v>
          </cell>
          <cell r="L193">
            <v>82665.846413732652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>
            <v>0</v>
          </cell>
          <cell r="X193" t="str">
            <v>0</v>
          </cell>
          <cell r="Y193" t="str">
            <v>0</v>
          </cell>
          <cell r="Z193" t="str">
            <v>0</v>
          </cell>
          <cell r="AE193">
            <v>2410344.3478603074</v>
          </cell>
          <cell r="AJ193">
            <v>2410344.3478603074</v>
          </cell>
          <cell r="AM193" t="str">
            <v>0</v>
          </cell>
          <cell r="AN193" t="str">
            <v>0</v>
          </cell>
          <cell r="AO193" t="str">
            <v>0</v>
          </cell>
          <cell r="AP193" t="str">
            <v>0</v>
          </cell>
          <cell r="AQ193" t="str">
            <v>0</v>
          </cell>
          <cell r="AR193" t="str">
            <v>0</v>
          </cell>
          <cell r="AS193" t="str">
            <v>0</v>
          </cell>
          <cell r="AT193" t="str">
            <v>0</v>
          </cell>
          <cell r="AU193" t="str">
            <v>0</v>
          </cell>
          <cell r="AV193" t="str">
            <v>0</v>
          </cell>
        </row>
        <row r="194">
          <cell r="F194" t="str">
            <v>35</v>
          </cell>
          <cell r="G194">
            <v>6017275.8374356162</v>
          </cell>
          <cell r="H194">
            <v>-4.6194520547944817E-2</v>
          </cell>
          <cell r="I194">
            <v>12383.465753424658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>
            <v>6047.083333333333</v>
          </cell>
          <cell r="X194" t="str">
            <v>0</v>
          </cell>
          <cell r="Y194" t="str">
            <v>0</v>
          </cell>
          <cell r="Z194" t="str">
            <v>0</v>
          </cell>
          <cell r="AE194">
            <v>6029659.2569945203</v>
          </cell>
          <cell r="AJ194">
            <v>6035706.3403278533</v>
          </cell>
          <cell r="AM194" t="str">
            <v>0</v>
          </cell>
          <cell r="AN194" t="str">
            <v>0</v>
          </cell>
          <cell r="AO194" t="str">
            <v>0</v>
          </cell>
          <cell r="AP194" t="str">
            <v>0</v>
          </cell>
          <cell r="AQ194" t="str">
            <v>0</v>
          </cell>
          <cell r="AR194" t="str">
            <v>0</v>
          </cell>
          <cell r="AS194" t="str">
            <v>0</v>
          </cell>
          <cell r="AT194" t="str">
            <v>0</v>
          </cell>
          <cell r="AU194" t="str">
            <v>0</v>
          </cell>
          <cell r="AV194" t="str">
            <v>0</v>
          </cell>
        </row>
        <row r="195">
          <cell r="F195" t="str">
            <v>40</v>
          </cell>
          <cell r="G195">
            <v>7838281.5898356168</v>
          </cell>
          <cell r="H195">
            <v>-16.749786301369866</v>
          </cell>
          <cell r="I195">
            <v>27442.94794520548</v>
          </cell>
          <cell r="J195">
            <v>52830.798476712334</v>
          </cell>
          <cell r="K195">
            <v>0</v>
          </cell>
          <cell r="L195">
            <v>1920276.258849279</v>
          </cell>
          <cell r="M195">
            <v>2640815.0379166668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21001000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>
            <v>1178598.4166666667</v>
          </cell>
          <cell r="X195" t="str">
            <v>0</v>
          </cell>
          <cell r="Y195" t="str">
            <v>0</v>
          </cell>
          <cell r="Z195" t="str">
            <v>0</v>
          </cell>
          <cell r="AE195">
            <v>33480629.883237179</v>
          </cell>
          <cell r="AJ195">
            <v>34659228.299903847</v>
          </cell>
          <cell r="AM195" t="str">
            <v>0</v>
          </cell>
          <cell r="AN195" t="str">
            <v>0</v>
          </cell>
          <cell r="AO195" t="str">
            <v>0</v>
          </cell>
          <cell r="AP195" t="str">
            <v>0</v>
          </cell>
          <cell r="AQ195" t="str">
            <v>0</v>
          </cell>
          <cell r="AR195" t="str">
            <v>0</v>
          </cell>
          <cell r="AS195" t="str">
            <v>0</v>
          </cell>
          <cell r="AT195" t="str">
            <v>0</v>
          </cell>
          <cell r="AU195" t="str">
            <v>0</v>
          </cell>
          <cell r="AV195" t="str">
            <v>0</v>
          </cell>
        </row>
        <row r="196">
          <cell r="F196" t="str">
            <v>45</v>
          </cell>
          <cell r="G196">
            <v>9306001.0884356145</v>
          </cell>
          <cell r="H196">
            <v>541.91296438356164</v>
          </cell>
          <cell r="I196">
            <v>118389.37808219178</v>
          </cell>
          <cell r="J196">
            <v>1809.8124136986303</v>
          </cell>
          <cell r="K196">
            <v>0</v>
          </cell>
          <cell r="L196">
            <v>972031.80921832565</v>
          </cell>
          <cell r="M196">
            <v>8993130.6737777777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>
            <v>0</v>
          </cell>
          <cell r="S196" t="str">
            <v>0</v>
          </cell>
          <cell r="T196">
            <v>5592543.9614177449</v>
          </cell>
          <cell r="U196" t="str">
            <v>0</v>
          </cell>
          <cell r="V196" t="str">
            <v>0</v>
          </cell>
          <cell r="W196">
            <v>372687.16666666669</v>
          </cell>
          <cell r="X196" t="str">
            <v>0</v>
          </cell>
          <cell r="Y196" t="str">
            <v>0</v>
          </cell>
          <cell r="Z196" t="str">
            <v>0</v>
          </cell>
          <cell r="AE196">
            <v>24984448.636309735</v>
          </cell>
          <cell r="AJ196">
            <v>25357135.802976403</v>
          </cell>
          <cell r="AM196" t="str">
            <v>0</v>
          </cell>
          <cell r="AN196" t="str">
            <v>0</v>
          </cell>
          <cell r="AO196" t="str">
            <v>0</v>
          </cell>
          <cell r="AP196" t="str">
            <v>0</v>
          </cell>
          <cell r="AQ196" t="str">
            <v>0</v>
          </cell>
          <cell r="AR196" t="str">
            <v>0</v>
          </cell>
          <cell r="AS196" t="str">
            <v>0</v>
          </cell>
          <cell r="AT196" t="str">
            <v>0</v>
          </cell>
          <cell r="AU196" t="str">
            <v>0</v>
          </cell>
          <cell r="AV196" t="str">
            <v>0</v>
          </cell>
        </row>
        <row r="197">
          <cell r="F197" t="str">
            <v>50</v>
          </cell>
          <cell r="G197">
            <v>10461755.40578904</v>
          </cell>
          <cell r="H197">
            <v>33.314169863013703</v>
          </cell>
          <cell r="I197">
            <v>190634.13972602741</v>
          </cell>
          <cell r="J197">
            <v>0</v>
          </cell>
          <cell r="K197">
            <v>0</v>
          </cell>
          <cell r="L197">
            <v>698687.55270861427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9244000</v>
          </cell>
          <cell r="S197" t="str">
            <v>0</v>
          </cell>
          <cell r="T197">
            <v>0</v>
          </cell>
          <cell r="U197" t="str">
            <v>0</v>
          </cell>
          <cell r="V197" t="str">
            <v>0</v>
          </cell>
          <cell r="W197">
            <v>2170.5</v>
          </cell>
          <cell r="X197" t="str">
            <v>0</v>
          </cell>
          <cell r="Y197" t="str">
            <v>0</v>
          </cell>
          <cell r="Z197" t="str">
            <v>0</v>
          </cell>
          <cell r="AE197">
            <v>20595110.412393548</v>
          </cell>
          <cell r="AJ197">
            <v>20597280.912393548</v>
          </cell>
          <cell r="AM197" t="str">
            <v>0</v>
          </cell>
          <cell r="AN197" t="str">
            <v>0</v>
          </cell>
          <cell r="AO197" t="str">
            <v>0</v>
          </cell>
          <cell r="AP197" t="str">
            <v>0</v>
          </cell>
          <cell r="AQ197" t="str">
            <v>0</v>
          </cell>
          <cell r="AR197" t="str">
            <v>0</v>
          </cell>
          <cell r="AS197" t="str">
            <v>0</v>
          </cell>
          <cell r="AT197" t="str">
            <v>0</v>
          </cell>
          <cell r="AU197" t="str">
            <v>0</v>
          </cell>
          <cell r="AV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7366393.9181666654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>
            <v>0</v>
          </cell>
          <cell r="S198" t="str">
            <v>0</v>
          </cell>
          <cell r="T198">
            <v>0</v>
          </cell>
          <cell r="U198" t="str">
            <v>0</v>
          </cell>
          <cell r="V198" t="str">
            <v>0</v>
          </cell>
          <cell r="W198">
            <v>0</v>
          </cell>
          <cell r="X198" t="str">
            <v>0</v>
          </cell>
          <cell r="Y198" t="str">
            <v>0</v>
          </cell>
          <cell r="Z198" t="str">
            <v>0</v>
          </cell>
          <cell r="AE198">
            <v>7366393.9181666654</v>
          </cell>
          <cell r="AJ198">
            <v>7366393.9181666654</v>
          </cell>
          <cell r="AM198" t="str">
            <v>0</v>
          </cell>
          <cell r="AN198" t="str">
            <v>0</v>
          </cell>
          <cell r="AO198" t="str">
            <v>0</v>
          </cell>
          <cell r="AP198" t="str">
            <v>0</v>
          </cell>
          <cell r="AQ198" t="str">
            <v>0</v>
          </cell>
          <cell r="AR198" t="str">
            <v>0</v>
          </cell>
          <cell r="AS198" t="str">
            <v>0</v>
          </cell>
          <cell r="AT198" t="str">
            <v>0</v>
          </cell>
          <cell r="AU198" t="str">
            <v>0</v>
          </cell>
          <cell r="AV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6861.5561643835617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27534000</v>
          </cell>
          <cell r="S199" t="str">
            <v>0</v>
          </cell>
          <cell r="T199">
            <v>0</v>
          </cell>
          <cell r="U199" t="str">
            <v>0</v>
          </cell>
          <cell r="V199" t="str">
            <v>0</v>
          </cell>
          <cell r="W199">
            <v>0</v>
          </cell>
          <cell r="X199" t="str">
            <v>0</v>
          </cell>
          <cell r="Y199" t="str">
            <v>0</v>
          </cell>
          <cell r="Z199" t="str">
            <v>0</v>
          </cell>
          <cell r="AE199">
            <v>27540861.556164384</v>
          </cell>
          <cell r="AJ199">
            <v>27540861.556164384</v>
          </cell>
          <cell r="AM199" t="str">
            <v>0</v>
          </cell>
          <cell r="AN199" t="str">
            <v>0</v>
          </cell>
          <cell r="AO199" t="str">
            <v>0</v>
          </cell>
          <cell r="AP199" t="str">
            <v>0</v>
          </cell>
          <cell r="AQ199" t="str">
            <v>0</v>
          </cell>
          <cell r="AR199" t="str">
            <v>0</v>
          </cell>
          <cell r="AS199" t="str">
            <v>0</v>
          </cell>
          <cell r="AT199" t="str">
            <v>0</v>
          </cell>
          <cell r="AU199" t="str">
            <v>0</v>
          </cell>
          <cell r="AV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>
            <v>0</v>
          </cell>
          <cell r="S200" t="str">
            <v>0</v>
          </cell>
          <cell r="T200">
            <v>0</v>
          </cell>
          <cell r="U200" t="str">
            <v>0</v>
          </cell>
          <cell r="V200" t="str">
            <v>0</v>
          </cell>
          <cell r="W200">
            <v>0</v>
          </cell>
          <cell r="X200" t="str">
            <v>0</v>
          </cell>
          <cell r="Y200" t="str">
            <v>0</v>
          </cell>
          <cell r="Z200" t="str">
            <v>0</v>
          </cell>
          <cell r="AE200">
            <v>0</v>
          </cell>
          <cell r="AJ200">
            <v>0</v>
          </cell>
          <cell r="AM200" t="str">
            <v>0</v>
          </cell>
          <cell r="AN200" t="str">
            <v>0</v>
          </cell>
          <cell r="AO200" t="str">
            <v>0</v>
          </cell>
          <cell r="AP200" t="str">
            <v>0</v>
          </cell>
          <cell r="AQ200" t="str">
            <v>0</v>
          </cell>
          <cell r="AR200" t="str">
            <v>0</v>
          </cell>
          <cell r="AS200" t="str">
            <v>0</v>
          </cell>
          <cell r="AT200" t="str">
            <v>0</v>
          </cell>
          <cell r="AU200" t="str">
            <v>0</v>
          </cell>
          <cell r="AV200" t="str">
            <v>0</v>
          </cell>
        </row>
        <row r="201">
          <cell r="F201" t="str">
            <v>70</v>
          </cell>
          <cell r="G201">
            <v>0</v>
          </cell>
          <cell r="H201">
            <v>-12.148545205479449</v>
          </cell>
          <cell r="I201">
            <v>0</v>
          </cell>
          <cell r="J201">
            <v>23794.211750684935</v>
          </cell>
          <cell r="K201">
            <v>0</v>
          </cell>
          <cell r="L201">
            <v>625709.80563482246</v>
          </cell>
          <cell r="M201">
            <v>-799270.85766373575</v>
          </cell>
          <cell r="N201">
            <v>1868015</v>
          </cell>
          <cell r="O201" t="str">
            <v>0</v>
          </cell>
          <cell r="P201">
            <v>50031548</v>
          </cell>
          <cell r="Q201" t="str">
            <v>0</v>
          </cell>
          <cell r="R201">
            <v>1736000</v>
          </cell>
          <cell r="S201" t="str">
            <v>0</v>
          </cell>
          <cell r="T201">
            <v>1373782.8465158937</v>
          </cell>
          <cell r="U201" t="str">
            <v>0</v>
          </cell>
          <cell r="V201" t="str">
            <v>0</v>
          </cell>
          <cell r="W201">
            <v>507296.33333333331</v>
          </cell>
          <cell r="X201">
            <v>7100000</v>
          </cell>
          <cell r="Y201" t="str">
            <v>0</v>
          </cell>
          <cell r="Z201">
            <v>446481</v>
          </cell>
          <cell r="AE201">
            <v>62406047.857692458</v>
          </cell>
          <cell r="AJ201">
            <v>55813344.191025794</v>
          </cell>
          <cell r="AM201" t="str">
            <v>0</v>
          </cell>
          <cell r="AN201" t="str">
            <v>0</v>
          </cell>
          <cell r="AO201" t="str">
            <v>0</v>
          </cell>
          <cell r="AP201" t="str">
            <v>0</v>
          </cell>
          <cell r="AQ201" t="str">
            <v>0</v>
          </cell>
          <cell r="AR201" t="str">
            <v>0</v>
          </cell>
          <cell r="AS201" t="str">
            <v>0</v>
          </cell>
          <cell r="AT201" t="str">
            <v>0</v>
          </cell>
          <cell r="AU201" t="str">
            <v>0</v>
          </cell>
          <cell r="AV201" t="str">
            <v>0</v>
          </cell>
        </row>
        <row r="202">
          <cell r="F202" t="str">
            <v>Other Liabilities</v>
          </cell>
          <cell r="G202">
            <v>5395444.5342291696</v>
          </cell>
          <cell r="H202">
            <v>675577.83045479457</v>
          </cell>
          <cell r="I202">
            <v>43724.80273972603</v>
          </cell>
          <cell r="J202">
            <v>721890.10063287674</v>
          </cell>
          <cell r="K202">
            <v>92825.038128767119</v>
          </cell>
          <cell r="L202">
            <v>1045180.5082745536</v>
          </cell>
          <cell r="M202">
            <v>-15912202.288961098</v>
          </cell>
          <cell r="N202">
            <v>10376836.50595</v>
          </cell>
          <cell r="O202">
            <v>0</v>
          </cell>
          <cell r="P202">
            <v>58619753</v>
          </cell>
          <cell r="Q202">
            <v>0</v>
          </cell>
          <cell r="R202">
            <v>12831000</v>
          </cell>
          <cell r="S202">
            <v>0</v>
          </cell>
          <cell r="T202">
            <v>807979.44931951584</v>
          </cell>
          <cell r="U202">
            <v>-21445132.88287643</v>
          </cell>
          <cell r="V202">
            <v>13541</v>
          </cell>
          <cell r="W202">
            <v>3941895.5</v>
          </cell>
          <cell r="X202">
            <v>0</v>
          </cell>
          <cell r="Y202">
            <v>0</v>
          </cell>
          <cell r="Z202">
            <v>444841</v>
          </cell>
          <cell r="AA202">
            <v>0</v>
          </cell>
          <cell r="AB202">
            <v>0</v>
          </cell>
          <cell r="AC202">
            <v>0</v>
          </cell>
          <cell r="AE202">
            <v>53711258.597891875</v>
          </cell>
          <cell r="AJ202">
            <v>57653154.097891875</v>
          </cell>
          <cell r="AM202" t="str">
            <v>0</v>
          </cell>
          <cell r="AN202" t="str">
            <v>0</v>
          </cell>
          <cell r="AO202" t="str">
            <v>0</v>
          </cell>
          <cell r="AP202" t="str">
            <v>0</v>
          </cell>
          <cell r="AQ202" t="str">
            <v>0</v>
          </cell>
          <cell r="AR202" t="str">
            <v>0</v>
          </cell>
          <cell r="AS202" t="str">
            <v>0</v>
          </cell>
          <cell r="AT202" t="str">
            <v>0</v>
          </cell>
          <cell r="AU202" t="str">
            <v>0</v>
          </cell>
          <cell r="AV202" t="str">
            <v>0</v>
          </cell>
        </row>
        <row r="203">
          <cell r="F203" t="str">
            <v>100</v>
          </cell>
          <cell r="G203">
            <v>-49199.008584527663</v>
          </cell>
          <cell r="H203">
            <v>675577.83045479457</v>
          </cell>
          <cell r="I203">
            <v>43724.80273972603</v>
          </cell>
          <cell r="J203">
            <v>162443.5487369863</v>
          </cell>
          <cell r="K203">
            <v>68689.04323287672</v>
          </cell>
          <cell r="L203">
            <v>222307.53470754664</v>
          </cell>
          <cell r="M203">
            <v>352869.42515083338</v>
          </cell>
          <cell r="N203">
            <v>1636074.5366099998</v>
          </cell>
          <cell r="O203" t="str">
            <v>0</v>
          </cell>
          <cell r="P203">
            <v>0</v>
          </cell>
          <cell r="Q203" t="str">
            <v>0</v>
          </cell>
          <cell r="R203" t="str">
            <v>0</v>
          </cell>
          <cell r="S203" t="str">
            <v>0</v>
          </cell>
          <cell r="T203">
            <v>247722.78853220888</v>
          </cell>
          <cell r="U203" t="str">
            <v>0</v>
          </cell>
          <cell r="V203">
            <v>16465</v>
          </cell>
          <cell r="W203">
            <v>29580.25</v>
          </cell>
          <cell r="X203" t="str">
            <v>0</v>
          </cell>
          <cell r="Y203" t="str">
            <v>0</v>
          </cell>
          <cell r="Z203">
            <v>444841</v>
          </cell>
          <cell r="AE203">
            <v>3821516.5015804442</v>
          </cell>
          <cell r="AJ203">
            <v>3851096.7515804442</v>
          </cell>
          <cell r="AM203" t="str">
            <v>0</v>
          </cell>
          <cell r="AN203" t="str">
            <v>0</v>
          </cell>
          <cell r="AO203" t="str">
            <v>0</v>
          </cell>
          <cell r="AP203" t="str">
            <v>0</v>
          </cell>
          <cell r="AQ203" t="str">
            <v>0</v>
          </cell>
          <cell r="AR203" t="str">
            <v>0</v>
          </cell>
          <cell r="AS203" t="str">
            <v>0</v>
          </cell>
          <cell r="AT203" t="str">
            <v>0</v>
          </cell>
          <cell r="AU203" t="str">
            <v>0</v>
          </cell>
          <cell r="AV203" t="str">
            <v>0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1175.5938700000002</v>
          </cell>
          <cell r="O204" t="str">
            <v>0</v>
          </cell>
          <cell r="P204">
            <v>22909433</v>
          </cell>
          <cell r="Q204" t="str">
            <v>0</v>
          </cell>
          <cell r="R204">
            <v>-420000</v>
          </cell>
          <cell r="S204" t="str">
            <v>0</v>
          </cell>
          <cell r="T204">
            <v>0</v>
          </cell>
          <cell r="U204" t="str">
            <v>0</v>
          </cell>
          <cell r="V204" t="str">
            <v>0</v>
          </cell>
          <cell r="W204">
            <v>0</v>
          </cell>
          <cell r="X204" t="str">
            <v>0</v>
          </cell>
          <cell r="Y204" t="str">
            <v>0</v>
          </cell>
          <cell r="Z204" t="str">
            <v>0</v>
          </cell>
          <cell r="AE204">
            <v>22490608.593869999</v>
          </cell>
          <cell r="AJ204">
            <v>22490608.593869999</v>
          </cell>
          <cell r="AM204" t="str">
            <v>0</v>
          </cell>
          <cell r="AN204" t="str">
            <v>0</v>
          </cell>
          <cell r="AO204" t="str">
            <v>0</v>
          </cell>
          <cell r="AP204" t="str">
            <v>0</v>
          </cell>
          <cell r="AQ204" t="str">
            <v>0</v>
          </cell>
          <cell r="AR204" t="str">
            <v>0</v>
          </cell>
          <cell r="AS204" t="str">
            <v>0</v>
          </cell>
          <cell r="AT204" t="str">
            <v>0</v>
          </cell>
          <cell r="AU204" t="str">
            <v>0</v>
          </cell>
          <cell r="AV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-2484.8396712328768</v>
          </cell>
          <cell r="L205">
            <v>51666.291935260553</v>
          </cell>
          <cell r="M205">
            <v>0</v>
          </cell>
          <cell r="N205">
            <v>267217.23263000004</v>
          </cell>
          <cell r="O205" t="str">
            <v>0</v>
          </cell>
          <cell r="P205">
            <v>0</v>
          </cell>
          <cell r="Q205" t="str">
            <v>0</v>
          </cell>
          <cell r="R205">
            <v>0</v>
          </cell>
          <cell r="S205" t="str">
            <v>0</v>
          </cell>
          <cell r="T205">
            <v>156.38614347675355</v>
          </cell>
          <cell r="U205" t="str">
            <v>0</v>
          </cell>
          <cell r="V205">
            <v>-205</v>
          </cell>
          <cell r="W205">
            <v>0</v>
          </cell>
          <cell r="X205" t="str">
            <v>0</v>
          </cell>
          <cell r="Y205" t="str">
            <v>0</v>
          </cell>
          <cell r="Z205" t="str">
            <v>0</v>
          </cell>
          <cell r="AE205">
            <v>316350.07103750447</v>
          </cell>
          <cell r="AJ205">
            <v>316350.07103750447</v>
          </cell>
          <cell r="AM205" t="str">
            <v>0</v>
          </cell>
          <cell r="AN205" t="str">
            <v>0</v>
          </cell>
          <cell r="AO205" t="str">
            <v>0</v>
          </cell>
          <cell r="AP205" t="str">
            <v>0</v>
          </cell>
          <cell r="AQ205" t="str">
            <v>0</v>
          </cell>
          <cell r="AR205" t="str">
            <v>0</v>
          </cell>
          <cell r="AS205" t="str">
            <v>0</v>
          </cell>
          <cell r="AT205" t="str">
            <v>0</v>
          </cell>
          <cell r="AU205" t="str">
            <v>0</v>
          </cell>
          <cell r="AV205" t="str">
            <v>0</v>
          </cell>
        </row>
        <row r="206">
          <cell r="F206" t="str">
            <v>115</v>
          </cell>
          <cell r="G206">
            <v>0.47967123287671237</v>
          </cell>
          <cell r="H206">
            <v>0</v>
          </cell>
          <cell r="I206">
            <v>0</v>
          </cell>
          <cell r="J206">
            <v>314074.77830136992</v>
          </cell>
          <cell r="K206">
            <v>0</v>
          </cell>
          <cell r="L206">
            <v>129324.91237626369</v>
          </cell>
          <cell r="M206">
            <v>0</v>
          </cell>
          <cell r="N206">
            <v>818122.63271000015</v>
          </cell>
          <cell r="O206" t="str">
            <v>0</v>
          </cell>
          <cell r="P206">
            <v>0</v>
          </cell>
          <cell r="Q206" t="str">
            <v>0</v>
          </cell>
          <cell r="R206">
            <v>0</v>
          </cell>
          <cell r="S206" t="str">
            <v>0</v>
          </cell>
          <cell r="T206">
            <v>0</v>
          </cell>
          <cell r="U206" t="str">
            <v>0</v>
          </cell>
          <cell r="V206">
            <v>-2719</v>
          </cell>
          <cell r="W206">
            <v>0</v>
          </cell>
          <cell r="X206" t="str">
            <v>0</v>
          </cell>
          <cell r="Y206" t="str">
            <v>0</v>
          </cell>
          <cell r="Z206" t="str">
            <v>0</v>
          </cell>
          <cell r="AE206">
            <v>1258803.8030588666</v>
          </cell>
          <cell r="AJ206">
            <v>1258803.8030588666</v>
          </cell>
          <cell r="AM206" t="str">
            <v>0</v>
          </cell>
          <cell r="AN206" t="str">
            <v>0</v>
          </cell>
          <cell r="AO206" t="str">
            <v>0</v>
          </cell>
          <cell r="AP206" t="str">
            <v>0</v>
          </cell>
          <cell r="AQ206" t="str">
            <v>0</v>
          </cell>
          <cell r="AR206" t="str">
            <v>0</v>
          </cell>
          <cell r="AS206" t="str">
            <v>0</v>
          </cell>
          <cell r="AT206" t="str">
            <v>0</v>
          </cell>
          <cell r="AU206" t="str">
            <v>0</v>
          </cell>
          <cell r="AV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12961555</v>
          </cell>
          <cell r="Q207" t="str">
            <v>0</v>
          </cell>
          <cell r="R207">
            <v>13251000</v>
          </cell>
          <cell r="S207" t="str">
            <v>0</v>
          </cell>
          <cell r="T207">
            <v>0</v>
          </cell>
          <cell r="U207" t="str">
            <v>0</v>
          </cell>
          <cell r="V207" t="str">
            <v>0</v>
          </cell>
          <cell r="W207">
            <v>0</v>
          </cell>
          <cell r="X207" t="str">
            <v>0</v>
          </cell>
          <cell r="Y207" t="str">
            <v>0</v>
          </cell>
          <cell r="Z207" t="str">
            <v>0</v>
          </cell>
          <cell r="AE207">
            <v>26212555</v>
          </cell>
          <cell r="AJ207">
            <v>26212555</v>
          </cell>
          <cell r="AM207" t="str">
            <v>0</v>
          </cell>
          <cell r="AN207" t="str">
            <v>0</v>
          </cell>
          <cell r="AO207" t="str">
            <v>0</v>
          </cell>
          <cell r="AP207" t="str">
            <v>0</v>
          </cell>
          <cell r="AQ207" t="str">
            <v>0</v>
          </cell>
          <cell r="AR207" t="str">
            <v>0</v>
          </cell>
          <cell r="AS207" t="str">
            <v>0</v>
          </cell>
          <cell r="AT207" t="str">
            <v>0</v>
          </cell>
          <cell r="AU207" t="str">
            <v>0</v>
          </cell>
          <cell r="AV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26393.838356164382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>
            <v>0</v>
          </cell>
          <cell r="S208" t="str">
            <v>0</v>
          </cell>
          <cell r="T208">
            <v>0</v>
          </cell>
          <cell r="U208" t="str">
            <v>0</v>
          </cell>
          <cell r="V208" t="str">
            <v>0</v>
          </cell>
          <cell r="W208">
            <v>0</v>
          </cell>
          <cell r="X208" t="str">
            <v>0</v>
          </cell>
          <cell r="Y208" t="str">
            <v>0</v>
          </cell>
          <cell r="Z208" t="str">
            <v>0</v>
          </cell>
          <cell r="AE208">
            <v>26393.838356164382</v>
          </cell>
          <cell r="AJ208">
            <v>26393.838356164382</v>
          </cell>
          <cell r="AM208" t="str">
            <v>0</v>
          </cell>
          <cell r="AN208" t="str">
            <v>0</v>
          </cell>
          <cell r="AO208" t="str">
            <v>0</v>
          </cell>
          <cell r="AP208" t="str">
            <v>0</v>
          </cell>
          <cell r="AQ208" t="str">
            <v>0</v>
          </cell>
          <cell r="AR208" t="str">
            <v>0</v>
          </cell>
          <cell r="AS208" t="str">
            <v>0</v>
          </cell>
          <cell r="AT208" t="str">
            <v>0</v>
          </cell>
          <cell r="AU208" t="str">
            <v>0</v>
          </cell>
          <cell r="AV208" t="str">
            <v>0</v>
          </cell>
        </row>
        <row r="209">
          <cell r="F209" t="str">
            <v>130</v>
          </cell>
          <cell r="G209">
            <v>0</v>
          </cell>
          <cell r="H209">
            <v>0</v>
          </cell>
          <cell r="I209">
            <v>0</v>
          </cell>
          <cell r="J209">
            <v>245371.77359452049</v>
          </cell>
          <cell r="K209">
            <v>21.837306849315066</v>
          </cell>
          <cell r="L209">
            <v>449972.17536203051</v>
          </cell>
          <cell r="M209">
            <v>-16265071.714111932</v>
          </cell>
          <cell r="N209">
            <v>4816600.2929400001</v>
          </cell>
          <cell r="O209" t="str">
            <v>0</v>
          </cell>
          <cell r="P209">
            <v>22748765</v>
          </cell>
          <cell r="Q209" t="str">
            <v>0</v>
          </cell>
          <cell r="R209">
            <v>0</v>
          </cell>
          <cell r="S209" t="str">
            <v>0</v>
          </cell>
          <cell r="T209">
            <v>92515.204642495606</v>
          </cell>
          <cell r="U209">
            <v>-16000489.819733964</v>
          </cell>
          <cell r="V209" t="str">
            <v>0</v>
          </cell>
          <cell r="W209">
            <v>3912315.25</v>
          </cell>
          <cell r="X209" t="str">
            <v>0</v>
          </cell>
          <cell r="Y209" t="str">
            <v>0</v>
          </cell>
          <cell r="Z209" t="str">
            <v>0</v>
          </cell>
          <cell r="AE209">
            <v>-3912315.25</v>
          </cell>
          <cell r="AJ209">
            <v>0</v>
          </cell>
          <cell r="AM209" t="str">
            <v>0</v>
          </cell>
          <cell r="AN209" t="str">
            <v>0</v>
          </cell>
          <cell r="AO209" t="str">
            <v>0</v>
          </cell>
          <cell r="AP209" t="str">
            <v>0</v>
          </cell>
          <cell r="AQ209" t="str">
            <v>0</v>
          </cell>
          <cell r="AR209" t="str">
            <v>0</v>
          </cell>
          <cell r="AS209" t="str">
            <v>0</v>
          </cell>
          <cell r="AT209" t="str">
            <v>0</v>
          </cell>
          <cell r="AU209" t="str">
            <v>0</v>
          </cell>
          <cell r="AV209" t="str">
            <v>0</v>
          </cell>
        </row>
        <row r="210">
          <cell r="F210" t="str">
            <v>135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205.15890410958903</v>
          </cell>
          <cell r="L210">
            <v>0</v>
          </cell>
          <cell r="M210">
            <v>0</v>
          </cell>
          <cell r="N210">
            <v>-2691.5048099999999</v>
          </cell>
          <cell r="O210" t="str">
            <v>0</v>
          </cell>
          <cell r="P210">
            <v>0</v>
          </cell>
          <cell r="Q210" t="str">
            <v>0</v>
          </cell>
          <cell r="R210">
            <v>0</v>
          </cell>
          <cell r="S210" t="str">
            <v>0</v>
          </cell>
          <cell r="T210">
            <v>0</v>
          </cell>
          <cell r="U210" t="str">
            <v>0</v>
          </cell>
          <cell r="V210" t="str">
            <v>0</v>
          </cell>
          <cell r="W210">
            <v>0</v>
          </cell>
          <cell r="X210" t="str">
            <v>0</v>
          </cell>
          <cell r="Y210" t="str">
            <v>0</v>
          </cell>
          <cell r="Z210" t="str">
            <v>0</v>
          </cell>
          <cell r="AE210">
            <v>-2486.3459058904109</v>
          </cell>
          <cell r="AJ210">
            <v>-2486.3459058904109</v>
          </cell>
          <cell r="AM210" t="str">
            <v>0</v>
          </cell>
          <cell r="AN210" t="str">
            <v>0</v>
          </cell>
          <cell r="AO210" t="str">
            <v>0</v>
          </cell>
          <cell r="AP210" t="str">
            <v>0</v>
          </cell>
          <cell r="AQ210" t="str">
            <v>0</v>
          </cell>
          <cell r="AR210" t="str">
            <v>0</v>
          </cell>
          <cell r="AS210" t="str">
            <v>0</v>
          </cell>
          <cell r="AT210" t="str">
            <v>0</v>
          </cell>
          <cell r="AU210" t="str">
            <v>0</v>
          </cell>
          <cell r="AV210" t="str">
            <v>0</v>
          </cell>
        </row>
        <row r="211">
          <cell r="F211" t="str">
            <v>140</v>
          </cell>
          <cell r="G211">
            <v>5444643.0631424645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181375.08502832981</v>
          </cell>
          <cell r="M211">
            <v>0</v>
          </cell>
          <cell r="N211">
            <v>2840337.7220000001</v>
          </cell>
          <cell r="O211" t="str">
            <v>0</v>
          </cell>
          <cell r="P211">
            <v>0</v>
          </cell>
          <cell r="Q211" t="str">
            <v>0</v>
          </cell>
          <cell r="R211">
            <v>0</v>
          </cell>
          <cell r="S211" t="str">
            <v>0</v>
          </cell>
          <cell r="T211">
            <v>117103.53624186281</v>
          </cell>
          <cell r="U211">
            <v>-5444643.0631424645</v>
          </cell>
          <cell r="V211" t="str">
            <v>0</v>
          </cell>
          <cell r="W211">
            <v>0</v>
          </cell>
          <cell r="X211" t="str">
            <v>0</v>
          </cell>
          <cell r="Y211" t="str">
            <v>0</v>
          </cell>
          <cell r="Z211" t="str">
            <v>0</v>
          </cell>
          <cell r="AE211">
            <v>3138816.3432701929</v>
          </cell>
          <cell r="AJ211">
            <v>3138816.3432701929</v>
          </cell>
          <cell r="AM211" t="str">
            <v>0</v>
          </cell>
          <cell r="AN211" t="str">
            <v>0</v>
          </cell>
          <cell r="AO211" t="str">
            <v>0</v>
          </cell>
          <cell r="AP211" t="str">
            <v>0</v>
          </cell>
          <cell r="AQ211" t="str">
            <v>0</v>
          </cell>
          <cell r="AR211" t="str">
            <v>0</v>
          </cell>
          <cell r="AS211" t="str">
            <v>0</v>
          </cell>
          <cell r="AT211" t="str">
            <v>0</v>
          </cell>
          <cell r="AU211" t="str">
            <v>0</v>
          </cell>
          <cell r="AV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9636.986301369865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>
            <v>0</v>
          </cell>
          <cell r="S212" t="str">
            <v>0</v>
          </cell>
          <cell r="T212">
            <v>350481.53375947173</v>
          </cell>
          <cell r="U212" t="str">
            <v>0</v>
          </cell>
          <cell r="V212" t="str">
            <v>0</v>
          </cell>
          <cell r="W212">
            <v>0</v>
          </cell>
          <cell r="X212" t="str">
            <v>0</v>
          </cell>
          <cell r="Y212" t="str">
            <v>0</v>
          </cell>
          <cell r="Z212" t="str">
            <v>0</v>
          </cell>
          <cell r="AE212">
            <v>360118.52006084158</v>
          </cell>
          <cell r="AJ212">
            <v>360118.52006084158</v>
          </cell>
          <cell r="AM212" t="str">
            <v>0</v>
          </cell>
          <cell r="AN212" t="str">
            <v>0</v>
          </cell>
          <cell r="AO212" t="str">
            <v>0</v>
          </cell>
          <cell r="AP212" t="str">
            <v>0</v>
          </cell>
          <cell r="AQ212" t="str">
            <v>0</v>
          </cell>
          <cell r="AR212" t="str">
            <v>0</v>
          </cell>
          <cell r="AS212" t="str">
            <v>0</v>
          </cell>
          <cell r="AT212" t="str">
            <v>0</v>
          </cell>
          <cell r="AU212" t="str">
            <v>0</v>
          </cell>
          <cell r="AV212" t="str">
            <v>0</v>
          </cell>
        </row>
        <row r="213">
          <cell r="F213" t="str">
            <v>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897.52256375240643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>
            <v>0</v>
          </cell>
          <cell r="S213" t="str">
            <v>0</v>
          </cell>
          <cell r="T213">
            <v>0</v>
          </cell>
          <cell r="U213" t="str">
            <v>0</v>
          </cell>
          <cell r="V213" t="str">
            <v>0</v>
          </cell>
          <cell r="W213">
            <v>0</v>
          </cell>
          <cell r="X213" t="str">
            <v>0</v>
          </cell>
          <cell r="Y213" t="str">
            <v>0</v>
          </cell>
          <cell r="Z213" t="str">
            <v>0</v>
          </cell>
          <cell r="AE213">
            <v>897.52256375240643</v>
          </cell>
          <cell r="AJ213">
            <v>897.52256375240643</v>
          </cell>
          <cell r="AM213" t="str">
            <v>0</v>
          </cell>
          <cell r="AN213" t="str">
            <v>0</v>
          </cell>
          <cell r="AO213" t="str">
            <v>0</v>
          </cell>
          <cell r="AP213" t="str">
            <v>0</v>
          </cell>
          <cell r="AQ213" t="str">
            <v>0</v>
          </cell>
          <cell r="AR213" t="str">
            <v>0</v>
          </cell>
          <cell r="AS213" t="str">
            <v>0</v>
          </cell>
          <cell r="AT213" t="str">
            <v>0</v>
          </cell>
          <cell r="AU213" t="str">
            <v>0</v>
          </cell>
          <cell r="AV213" t="str">
            <v>0</v>
          </cell>
        </row>
        <row r="214">
          <cell r="F214" t="str">
            <v>Shareholders Funds</v>
          </cell>
          <cell r="G214">
            <v>929585.09389041155</v>
          </cell>
          <cell r="H214">
            <v>88080.575879452052</v>
          </cell>
          <cell r="I214">
            <v>-7640.7542109589049</v>
          </cell>
          <cell r="J214">
            <v>768694.27978630154</v>
          </cell>
          <cell r="K214">
            <v>68354.692569863022</v>
          </cell>
          <cell r="L214">
            <v>1162684.8316596188</v>
          </cell>
          <cell r="M214">
            <v>301148.41856394877</v>
          </cell>
          <cell r="N214">
            <v>11502501.667162001</v>
          </cell>
          <cell r="O214">
            <v>0</v>
          </cell>
          <cell r="P214">
            <v>828765</v>
          </cell>
          <cell r="Q214">
            <v>0</v>
          </cell>
          <cell r="R214">
            <v>412000</v>
          </cell>
          <cell r="S214">
            <v>0</v>
          </cell>
          <cell r="T214">
            <v>-135277.77714643304</v>
          </cell>
          <cell r="U214">
            <v>1103554.6438434443</v>
          </cell>
          <cell r="V214">
            <v>65961</v>
          </cell>
          <cell r="W214">
            <v>25834.416666666668</v>
          </cell>
          <cell r="X214">
            <v>0</v>
          </cell>
          <cell r="Y214">
            <v>0</v>
          </cell>
          <cell r="Z214">
            <v>20113</v>
          </cell>
          <cell r="AA214">
            <v>0</v>
          </cell>
          <cell r="AB214">
            <v>0</v>
          </cell>
          <cell r="AC214">
            <v>0</v>
          </cell>
          <cell r="AE214">
            <v>17108524.671997651</v>
          </cell>
          <cell r="AJ214">
            <v>17134359.088664319</v>
          </cell>
          <cell r="AM214" t="str">
            <v>0</v>
          </cell>
          <cell r="AN214" t="str">
            <v>0</v>
          </cell>
          <cell r="AO214" t="str">
            <v>0</v>
          </cell>
          <cell r="AP214" t="str">
            <v>0</v>
          </cell>
          <cell r="AQ214" t="str">
            <v>0</v>
          </cell>
          <cell r="AR214" t="str">
            <v>0</v>
          </cell>
          <cell r="AS214" t="str">
            <v>0</v>
          </cell>
          <cell r="AT214" t="str">
            <v>0</v>
          </cell>
          <cell r="AU214" t="str">
            <v>0</v>
          </cell>
          <cell r="AV214" t="str">
            <v>0</v>
          </cell>
        </row>
        <row r="215">
          <cell r="F215" t="str">
            <v>170</v>
          </cell>
          <cell r="G215">
            <v>29278.059391780829</v>
          </cell>
          <cell r="H215">
            <v>0</v>
          </cell>
          <cell r="I215">
            <v>0</v>
          </cell>
          <cell r="J215">
            <v>1.92</v>
          </cell>
          <cell r="K215">
            <v>150.00131506849314</v>
          </cell>
          <cell r="L215">
            <v>69518.764193390234</v>
          </cell>
          <cell r="M215" t="str">
            <v>0</v>
          </cell>
          <cell r="N215">
            <v>780369.27770000009</v>
          </cell>
          <cell r="O215" t="str">
            <v>0</v>
          </cell>
          <cell r="P215">
            <v>0</v>
          </cell>
          <cell r="Q215" t="str">
            <v>0</v>
          </cell>
          <cell r="R215">
            <v>0</v>
          </cell>
          <cell r="S215" t="str">
            <v>0</v>
          </cell>
          <cell r="T215">
            <v>6.7852928401339091E-4</v>
          </cell>
          <cell r="U215">
            <v>-773518.02327876887</v>
          </cell>
          <cell r="V215">
            <v>200</v>
          </cell>
          <cell r="W215">
            <v>0</v>
          </cell>
          <cell r="X215" t="str">
            <v>0</v>
          </cell>
          <cell r="Y215" t="str">
            <v>0</v>
          </cell>
          <cell r="Z215" t="str">
            <v>0</v>
          </cell>
          <cell r="AE215">
            <v>106000</v>
          </cell>
          <cell r="AJ215">
            <v>106000</v>
          </cell>
          <cell r="AM215" t="str">
            <v>0</v>
          </cell>
          <cell r="AN215" t="str">
            <v>0</v>
          </cell>
          <cell r="AO215" t="str">
            <v>0</v>
          </cell>
          <cell r="AP215" t="str">
            <v>0</v>
          </cell>
          <cell r="AQ215" t="str">
            <v>0</v>
          </cell>
          <cell r="AR215" t="str">
            <v>0</v>
          </cell>
          <cell r="AS215" t="str">
            <v>0</v>
          </cell>
          <cell r="AT215" t="str">
            <v>0</v>
          </cell>
          <cell r="AU215" t="str">
            <v>0</v>
          </cell>
          <cell r="AV215" t="str">
            <v>0</v>
          </cell>
        </row>
        <row r="216">
          <cell r="F216" t="str">
            <v>175</v>
          </cell>
          <cell r="G216">
            <v>900307.03449863067</v>
          </cell>
          <cell r="H216">
            <v>88080.575879452052</v>
          </cell>
          <cell r="I216">
            <v>-7640.7542109589049</v>
          </cell>
          <cell r="J216">
            <v>768692.3597863015</v>
          </cell>
          <cell r="K216">
            <v>68204.691254794525</v>
          </cell>
          <cell r="L216">
            <v>1093166.0674662285</v>
          </cell>
          <cell r="M216">
            <v>301148.41856394877</v>
          </cell>
          <cell r="N216">
            <v>10722132.389462002</v>
          </cell>
          <cell r="O216" t="str">
            <v>0</v>
          </cell>
          <cell r="P216">
            <v>828765</v>
          </cell>
          <cell r="Q216" t="str">
            <v>0</v>
          </cell>
          <cell r="R216">
            <v>412000</v>
          </cell>
          <cell r="S216" t="str">
            <v>0</v>
          </cell>
          <cell r="T216">
            <v>-135277.77782496234</v>
          </cell>
          <cell r="U216">
            <v>1877072.6671222132</v>
          </cell>
          <cell r="V216">
            <v>65761</v>
          </cell>
          <cell r="W216">
            <v>25834.416666666668</v>
          </cell>
          <cell r="X216" t="str">
            <v>0</v>
          </cell>
          <cell r="Y216" t="str">
            <v>0</v>
          </cell>
          <cell r="Z216">
            <v>20113</v>
          </cell>
          <cell r="AE216">
            <v>17002524.671997651</v>
          </cell>
          <cell r="AJ216">
            <v>17028359.088664319</v>
          </cell>
          <cell r="AM216" t="str">
            <v>0</v>
          </cell>
          <cell r="AN216" t="str">
            <v>0</v>
          </cell>
          <cell r="AO216" t="str">
            <v>0</v>
          </cell>
          <cell r="AP216" t="str">
            <v>0</v>
          </cell>
          <cell r="AQ216" t="str">
            <v>0</v>
          </cell>
          <cell r="AR216" t="str">
            <v>0</v>
          </cell>
          <cell r="AS216" t="str">
            <v>0</v>
          </cell>
          <cell r="AT216" t="str">
            <v>0</v>
          </cell>
          <cell r="AU216" t="str">
            <v>0</v>
          </cell>
          <cell r="AV216" t="str">
            <v>0</v>
          </cell>
        </row>
        <row r="217">
          <cell r="F217" t="str">
            <v>Total Liabilities</v>
          </cell>
          <cell r="G217">
            <v>56862935.21379903</v>
          </cell>
          <cell r="H217">
            <v>764372.3300465754</v>
          </cell>
          <cell r="I217">
            <v>459229.70332328771</v>
          </cell>
          <cell r="J217">
            <v>1581524.8368246579</v>
          </cell>
          <cell r="K217">
            <v>161179.73069863016</v>
          </cell>
          <cell r="L217">
            <v>9281479.7703737505</v>
          </cell>
          <cell r="M217">
            <v>20731461.367216893</v>
          </cell>
          <cell r="N217">
            <v>24236222.411112003</v>
          </cell>
          <cell r="O217">
            <v>0</v>
          </cell>
          <cell r="P217">
            <v>109480066</v>
          </cell>
          <cell r="Q217">
            <v>0</v>
          </cell>
          <cell r="R217">
            <v>72758000</v>
          </cell>
          <cell r="S217">
            <v>0</v>
          </cell>
          <cell r="T217">
            <v>9857802.4100108072</v>
          </cell>
          <cell r="U217">
            <v>-20341578.239032984</v>
          </cell>
          <cell r="V217">
            <v>79502</v>
          </cell>
          <cell r="W217">
            <v>6172910.5000000009</v>
          </cell>
          <cell r="X217">
            <v>7100000</v>
          </cell>
          <cell r="Y217">
            <v>0</v>
          </cell>
          <cell r="Z217">
            <v>911435</v>
          </cell>
          <cell r="AA217">
            <v>0</v>
          </cell>
          <cell r="AB217">
            <v>0</v>
          </cell>
          <cell r="AC217">
            <v>0</v>
          </cell>
          <cell r="AD217" t="e">
            <v>#DIV/0!</v>
          </cell>
          <cell r="AE217">
            <v>293923632.53437269</v>
          </cell>
          <cell r="AF217" t="e">
            <v>#DIV/0!</v>
          </cell>
          <cell r="AJ217">
            <v>292996543.03437263</v>
          </cell>
          <cell r="AM217" t="str">
            <v>0</v>
          </cell>
          <cell r="AN217" t="str">
            <v>0</v>
          </cell>
          <cell r="AO217" t="str">
            <v>0</v>
          </cell>
          <cell r="AP217" t="str">
            <v>0</v>
          </cell>
          <cell r="AQ217" t="str">
            <v>0</v>
          </cell>
          <cell r="AR217" t="str">
            <v>0</v>
          </cell>
          <cell r="AS217" t="str">
            <v>0</v>
          </cell>
          <cell r="AT217" t="str">
            <v>0</v>
          </cell>
          <cell r="AU217" t="str">
            <v>0</v>
          </cell>
          <cell r="AV217" t="str">
            <v>0</v>
          </cell>
        </row>
        <row r="220">
          <cell r="F220" t="str">
            <v>180</v>
          </cell>
          <cell r="G220">
            <v>2589685.3794081453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2487000</v>
          </cell>
          <cell r="N220">
            <v>0</v>
          </cell>
          <cell r="O220" t="str">
            <v>0</v>
          </cell>
          <cell r="P220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>
            <v>0</v>
          </cell>
          <cell r="U220" t="str">
            <v>0</v>
          </cell>
          <cell r="V220" t="str">
            <v>0</v>
          </cell>
          <cell r="W220">
            <v>0</v>
          </cell>
          <cell r="X220" t="str">
            <v>0</v>
          </cell>
          <cell r="Y220" t="str">
            <v>0</v>
          </cell>
          <cell r="Z220" t="str">
            <v>0</v>
          </cell>
          <cell r="AE220">
            <v>5076685.3794081453</v>
          </cell>
          <cell r="AJ220">
            <v>5076685.3794081453</v>
          </cell>
          <cell r="AM220" t="str">
            <v>0</v>
          </cell>
          <cell r="AN220" t="str">
            <v>0</v>
          </cell>
          <cell r="AO220" t="str">
            <v>0</v>
          </cell>
          <cell r="AP220" t="str">
            <v>0</v>
          </cell>
          <cell r="AQ220" t="str">
            <v>0</v>
          </cell>
          <cell r="AR220" t="str">
            <v>0</v>
          </cell>
          <cell r="AS220" t="str">
            <v>0</v>
          </cell>
          <cell r="AT220" t="str">
            <v>0</v>
          </cell>
          <cell r="AU220" t="str">
            <v>0</v>
          </cell>
          <cell r="AV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0</v>
          </cell>
          <cell r="O221" t="str">
            <v>0</v>
          </cell>
          <cell r="P221">
            <v>2821998</v>
          </cell>
          <cell r="Q221" t="str">
            <v>0</v>
          </cell>
          <cell r="R221" t="str">
            <v>0</v>
          </cell>
          <cell r="S221" t="str">
            <v>0</v>
          </cell>
          <cell r="T221">
            <v>0</v>
          </cell>
          <cell r="U221" t="str">
            <v>0</v>
          </cell>
          <cell r="V221" t="str">
            <v>0</v>
          </cell>
          <cell r="W221">
            <v>0</v>
          </cell>
          <cell r="X221" t="str">
            <v>0</v>
          </cell>
          <cell r="Y221" t="str">
            <v>0</v>
          </cell>
          <cell r="Z221" t="str">
            <v>0</v>
          </cell>
          <cell r="AE221">
            <v>4921998</v>
          </cell>
          <cell r="AJ221">
            <v>4921998</v>
          </cell>
          <cell r="AM221" t="str">
            <v>0</v>
          </cell>
          <cell r="AN221" t="str">
            <v>0</v>
          </cell>
          <cell r="AO221" t="str">
            <v>0</v>
          </cell>
          <cell r="AP221" t="str">
            <v>0</v>
          </cell>
          <cell r="AQ221" t="str">
            <v>0</v>
          </cell>
          <cell r="AR221" t="str">
            <v>0</v>
          </cell>
          <cell r="AS221" t="str">
            <v>0</v>
          </cell>
          <cell r="AT221" t="str">
            <v>0</v>
          </cell>
          <cell r="AU221" t="str">
            <v>0</v>
          </cell>
          <cell r="AV221" t="str">
            <v>0</v>
          </cell>
        </row>
        <row r="224">
          <cell r="F224" t="str">
            <v>Advances</v>
          </cell>
          <cell r="G224">
            <v>50509594.655901216</v>
          </cell>
          <cell r="H224">
            <v>4910.5043068493133</v>
          </cell>
          <cell r="I224">
            <v>26009.517301369866</v>
          </cell>
          <cell r="J224">
            <v>36526158.021873973</v>
          </cell>
          <cell r="K224">
            <v>168.77876986301368</v>
          </cell>
          <cell r="L224">
            <v>6733119.8831647672</v>
          </cell>
          <cell r="M224">
            <v>20818884.072782319</v>
          </cell>
          <cell r="N224">
            <v>9752460.7490999997</v>
          </cell>
          <cell r="O224">
            <v>0</v>
          </cell>
          <cell r="P224">
            <v>69651635</v>
          </cell>
          <cell r="Q224">
            <v>0</v>
          </cell>
          <cell r="R224">
            <v>22921000</v>
          </cell>
          <cell r="S224">
            <v>0</v>
          </cell>
          <cell r="T224">
            <v>5485486.3999701766</v>
          </cell>
          <cell r="U224">
            <v>-19559644.008703999</v>
          </cell>
          <cell r="V224">
            <v>0</v>
          </cell>
          <cell r="W224">
            <v>6166147.9999999991</v>
          </cell>
          <cell r="X224">
            <v>0</v>
          </cell>
          <cell r="Y224">
            <v>0</v>
          </cell>
          <cell r="Z224">
            <v>911480</v>
          </cell>
          <cell r="AA224">
            <v>0</v>
          </cell>
          <cell r="AB224">
            <v>0</v>
          </cell>
          <cell r="AC224">
            <v>0</v>
          </cell>
          <cell r="AE224">
            <v>203781263.57446653</v>
          </cell>
          <cell r="AJ224">
            <v>209947411.57446653</v>
          </cell>
          <cell r="AM224" t="str">
            <v>0</v>
          </cell>
          <cell r="AN224" t="str">
            <v>0</v>
          </cell>
          <cell r="AO224" t="str">
            <v>0</v>
          </cell>
          <cell r="AP224" t="str">
            <v>0</v>
          </cell>
          <cell r="AQ224" t="str">
            <v>0</v>
          </cell>
          <cell r="AR224" t="str">
            <v>0</v>
          </cell>
          <cell r="AS224" t="str">
            <v>0</v>
          </cell>
          <cell r="AT224" t="str">
            <v>0</v>
          </cell>
          <cell r="AU224" t="str">
            <v>0</v>
          </cell>
          <cell r="AV224" t="str">
            <v>0</v>
          </cell>
        </row>
        <row r="225">
          <cell r="F225" t="str">
            <v>500</v>
          </cell>
          <cell r="G225">
            <v>5341442.0093671232</v>
          </cell>
          <cell r="H225">
            <v>9.435761643835388</v>
          </cell>
          <cell r="I225">
            <v>1089.0767123287674</v>
          </cell>
          <cell r="J225">
            <v>0</v>
          </cell>
          <cell r="K225">
            <v>0</v>
          </cell>
          <cell r="L225">
            <v>1203637.7958024605</v>
          </cell>
          <cell r="M225">
            <v>8749865.602273358</v>
          </cell>
          <cell r="N225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22921000</v>
          </cell>
          <cell r="S225" t="str">
            <v>0</v>
          </cell>
          <cell r="T225">
            <v>0</v>
          </cell>
          <cell r="U225" t="str">
            <v>0</v>
          </cell>
          <cell r="V225" t="str">
            <v>0</v>
          </cell>
          <cell r="W225">
            <v>298229.83333333331</v>
          </cell>
          <cell r="X225" t="str">
            <v>0</v>
          </cell>
          <cell r="Y225" t="str">
            <v>0</v>
          </cell>
          <cell r="Z225" t="str">
            <v>0</v>
          </cell>
          <cell r="AE225">
            <v>38217043.919916913</v>
          </cell>
          <cell r="AJ225">
            <v>38515273.753250249</v>
          </cell>
          <cell r="AM225" t="str">
            <v>0</v>
          </cell>
          <cell r="AN225" t="str">
            <v>0</v>
          </cell>
          <cell r="AO225" t="str">
            <v>0</v>
          </cell>
          <cell r="AP225" t="str">
            <v>0</v>
          </cell>
          <cell r="AQ225" t="str">
            <v>0</v>
          </cell>
          <cell r="AR225" t="str">
            <v>0</v>
          </cell>
          <cell r="AS225" t="str">
            <v>0</v>
          </cell>
          <cell r="AT225" t="str">
            <v>0</v>
          </cell>
          <cell r="AU225" t="str">
            <v>0</v>
          </cell>
          <cell r="AV225" t="str">
            <v>0</v>
          </cell>
        </row>
        <row r="226">
          <cell r="F226" t="str">
            <v>505</v>
          </cell>
          <cell r="G226">
            <v>114590.56516986302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280070.64637468394</v>
          </cell>
          <cell r="M226">
            <v>2199115.7141666668</v>
          </cell>
          <cell r="N226">
            <v>0</v>
          </cell>
          <cell r="O226" t="str">
            <v>0</v>
          </cell>
          <cell r="P226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>
            <v>0</v>
          </cell>
          <cell r="U226" t="str">
            <v>0</v>
          </cell>
          <cell r="V226" t="str">
            <v>0</v>
          </cell>
          <cell r="W226">
            <v>252.16666666666666</v>
          </cell>
          <cell r="X226" t="str">
            <v>0</v>
          </cell>
          <cell r="Y226" t="str">
            <v>0</v>
          </cell>
          <cell r="Z226" t="str">
            <v>0</v>
          </cell>
          <cell r="AE226">
            <v>2593776.9257112136</v>
          </cell>
          <cell r="AJ226">
            <v>2594029.0923778801</v>
          </cell>
          <cell r="AM226" t="str">
            <v>0</v>
          </cell>
          <cell r="AN226" t="str">
            <v>0</v>
          </cell>
          <cell r="AO226" t="str">
            <v>0</v>
          </cell>
          <cell r="AP226" t="str">
            <v>0</v>
          </cell>
          <cell r="AQ226" t="str">
            <v>0</v>
          </cell>
          <cell r="AR226" t="str">
            <v>0</v>
          </cell>
          <cell r="AS226" t="str">
            <v>0</v>
          </cell>
          <cell r="AT226" t="str">
            <v>0</v>
          </cell>
          <cell r="AU226" t="str">
            <v>0</v>
          </cell>
          <cell r="AV226" t="str">
            <v>0</v>
          </cell>
        </row>
        <row r="227">
          <cell r="F227" t="str">
            <v>510</v>
          </cell>
          <cell r="G227">
            <v>2898504.9530547946</v>
          </cell>
          <cell r="H227">
            <v>4.1999999999999996E-2</v>
          </cell>
          <cell r="I227">
            <v>3305.0904109589042</v>
          </cell>
          <cell r="J227">
            <v>944507.10073424655</v>
          </cell>
          <cell r="K227">
            <v>0</v>
          </cell>
          <cell r="L227">
            <v>684188.96353485214</v>
          </cell>
          <cell r="M227">
            <v>0</v>
          </cell>
          <cell r="N227">
            <v>0</v>
          </cell>
          <cell r="O227" t="str">
            <v>0</v>
          </cell>
          <cell r="P227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>
            <v>0</v>
          </cell>
          <cell r="U227" t="str">
            <v>0</v>
          </cell>
          <cell r="V227" t="str">
            <v>0</v>
          </cell>
          <cell r="W227">
            <v>218.5</v>
          </cell>
          <cell r="X227" t="str">
            <v>0</v>
          </cell>
          <cell r="Y227" t="str">
            <v>0</v>
          </cell>
          <cell r="Z227" t="str">
            <v>0</v>
          </cell>
          <cell r="AE227">
            <v>4530506.1497348519</v>
          </cell>
          <cell r="AJ227">
            <v>4530724.6497348519</v>
          </cell>
          <cell r="AM227" t="str">
            <v>0</v>
          </cell>
          <cell r="AN227" t="str">
            <v>0</v>
          </cell>
          <cell r="AO227" t="str">
            <v>0</v>
          </cell>
          <cell r="AP227" t="str">
            <v>0</v>
          </cell>
          <cell r="AQ227" t="str">
            <v>0</v>
          </cell>
          <cell r="AR227" t="str">
            <v>0</v>
          </cell>
          <cell r="AS227" t="str">
            <v>0</v>
          </cell>
          <cell r="AT227" t="str">
            <v>0</v>
          </cell>
          <cell r="AU227" t="str">
            <v>0</v>
          </cell>
          <cell r="AV227" t="str">
            <v>0</v>
          </cell>
        </row>
        <row r="228">
          <cell r="F228" t="str">
            <v>515</v>
          </cell>
          <cell r="G228">
            <v>15475.568969863014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7.9835616438443079E-3</v>
          </cell>
          <cell r="M228">
            <v>0</v>
          </cell>
          <cell r="N228">
            <v>0</v>
          </cell>
          <cell r="O228" t="str">
            <v>0</v>
          </cell>
          <cell r="P228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>
            <v>0</v>
          </cell>
          <cell r="U228" t="str">
            <v>0</v>
          </cell>
          <cell r="V228" t="str">
            <v>0</v>
          </cell>
          <cell r="W228">
            <v>0</v>
          </cell>
          <cell r="X228" t="str">
            <v>0</v>
          </cell>
          <cell r="Y228" t="str">
            <v>0</v>
          </cell>
          <cell r="Z228" t="str">
            <v>0</v>
          </cell>
          <cell r="AE228">
            <v>15475.576953424657</v>
          </cell>
          <cell r="AJ228">
            <v>15475.576953424657</v>
          </cell>
          <cell r="AM228" t="str">
            <v>0</v>
          </cell>
          <cell r="AN228" t="str">
            <v>0</v>
          </cell>
          <cell r="AO228" t="str">
            <v>0</v>
          </cell>
          <cell r="AP228" t="str">
            <v>0</v>
          </cell>
          <cell r="AQ228" t="str">
            <v>0</v>
          </cell>
          <cell r="AR228" t="str">
            <v>0</v>
          </cell>
          <cell r="AS228" t="str">
            <v>0</v>
          </cell>
          <cell r="AT228" t="str">
            <v>0</v>
          </cell>
          <cell r="AU228" t="str">
            <v>0</v>
          </cell>
          <cell r="AV228" t="str">
            <v>0</v>
          </cell>
        </row>
        <row r="229">
          <cell r="F229" t="str">
            <v>520</v>
          </cell>
          <cell r="G229">
            <v>4081812.9329506843</v>
          </cell>
          <cell r="H229">
            <v>0</v>
          </cell>
          <cell r="I229">
            <v>0</v>
          </cell>
          <cell r="J229">
            <v>260786.63832054794</v>
          </cell>
          <cell r="K229">
            <v>0</v>
          </cell>
          <cell r="L229">
            <v>37860.497373409897</v>
          </cell>
          <cell r="M229">
            <v>0</v>
          </cell>
          <cell r="N229">
            <v>0</v>
          </cell>
          <cell r="O229" t="str">
            <v>0</v>
          </cell>
          <cell r="P229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>
            <v>0</v>
          </cell>
          <cell r="U229" t="str">
            <v>0</v>
          </cell>
          <cell r="V229" t="str">
            <v>0</v>
          </cell>
          <cell r="W229">
            <v>0</v>
          </cell>
          <cell r="X229" t="str">
            <v>0</v>
          </cell>
          <cell r="Y229" t="str">
            <v>0</v>
          </cell>
          <cell r="Z229" t="str">
            <v>0</v>
          </cell>
          <cell r="AE229">
            <v>4380460.0686446419</v>
          </cell>
          <cell r="AJ229">
            <v>4380460.0686446419</v>
          </cell>
          <cell r="AM229" t="str">
            <v>0</v>
          </cell>
          <cell r="AN229" t="str">
            <v>0</v>
          </cell>
          <cell r="AO229" t="str">
            <v>0</v>
          </cell>
          <cell r="AP229" t="str">
            <v>0</v>
          </cell>
          <cell r="AQ229" t="str">
            <v>0</v>
          </cell>
          <cell r="AR229" t="str">
            <v>0</v>
          </cell>
          <cell r="AS229" t="str">
            <v>0</v>
          </cell>
          <cell r="AT229" t="str">
            <v>0</v>
          </cell>
          <cell r="AU229" t="str">
            <v>0</v>
          </cell>
          <cell r="AV229" t="str">
            <v>0</v>
          </cell>
        </row>
        <row r="230">
          <cell r="F230" t="str">
            <v>525</v>
          </cell>
          <cell r="G230">
            <v>458835.93943835626</v>
          </cell>
          <cell r="H230">
            <v>6031.788287671232</v>
          </cell>
          <cell r="I230">
            <v>0</v>
          </cell>
          <cell r="J230">
            <v>0</v>
          </cell>
          <cell r="K230">
            <v>168.77876986301368</v>
          </cell>
          <cell r="L230">
            <v>127319.85492824638</v>
          </cell>
          <cell r="M230">
            <v>0</v>
          </cell>
          <cell r="N230">
            <v>0</v>
          </cell>
          <cell r="O230" t="str">
            <v>0</v>
          </cell>
          <cell r="P230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>
            <v>0</v>
          </cell>
          <cell r="U230" t="str">
            <v>0</v>
          </cell>
          <cell r="V230" t="str">
            <v>0</v>
          </cell>
          <cell r="W230">
            <v>0</v>
          </cell>
          <cell r="X230" t="str">
            <v>0</v>
          </cell>
          <cell r="Y230" t="str">
            <v>0</v>
          </cell>
          <cell r="Z230" t="str">
            <v>0</v>
          </cell>
          <cell r="AE230">
            <v>592356.36142413691</v>
          </cell>
          <cell r="AJ230">
            <v>592356.36142413691</v>
          </cell>
          <cell r="AM230" t="str">
            <v>0</v>
          </cell>
          <cell r="AN230" t="str">
            <v>0</v>
          </cell>
          <cell r="AO230" t="str">
            <v>0</v>
          </cell>
          <cell r="AP230" t="str">
            <v>0</v>
          </cell>
          <cell r="AQ230" t="str">
            <v>0</v>
          </cell>
          <cell r="AR230" t="str">
            <v>0</v>
          </cell>
          <cell r="AS230" t="str">
            <v>0</v>
          </cell>
          <cell r="AT230" t="str">
            <v>0</v>
          </cell>
          <cell r="AU230" t="str">
            <v>0</v>
          </cell>
          <cell r="AV230" t="str">
            <v>0</v>
          </cell>
        </row>
        <row r="231">
          <cell r="F231" t="str">
            <v>530</v>
          </cell>
          <cell r="G231">
            <v>0.34536438356164384</v>
          </cell>
          <cell r="H231">
            <v>3.1967999999999996</v>
          </cell>
          <cell r="I231">
            <v>2118.4920520547948</v>
          </cell>
          <cell r="J231">
            <v>21385147.052339725</v>
          </cell>
          <cell r="K231">
            <v>0</v>
          </cell>
          <cell r="L231">
            <v>1422870.6508990924</v>
          </cell>
          <cell r="M231">
            <v>0</v>
          </cell>
          <cell r="N231">
            <v>0</v>
          </cell>
          <cell r="O231" t="str">
            <v>0</v>
          </cell>
          <cell r="P231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>
            <v>0</v>
          </cell>
          <cell r="U231" t="str">
            <v>0</v>
          </cell>
          <cell r="V231" t="str">
            <v>0</v>
          </cell>
          <cell r="W231">
            <v>0</v>
          </cell>
          <cell r="X231" t="str">
            <v>0</v>
          </cell>
          <cell r="Y231" t="str">
            <v>0</v>
          </cell>
          <cell r="Z231" t="str">
            <v>0</v>
          </cell>
          <cell r="AE231">
            <v>22810139.737455256</v>
          </cell>
          <cell r="AJ231">
            <v>22810139.737455256</v>
          </cell>
          <cell r="AM231" t="str">
            <v>0</v>
          </cell>
          <cell r="AN231" t="str">
            <v>0</v>
          </cell>
          <cell r="AO231" t="str">
            <v>0</v>
          </cell>
          <cell r="AP231" t="str">
            <v>0</v>
          </cell>
          <cell r="AQ231" t="str">
            <v>0</v>
          </cell>
          <cell r="AR231" t="str">
            <v>0</v>
          </cell>
          <cell r="AS231" t="str">
            <v>0</v>
          </cell>
          <cell r="AT231" t="str">
            <v>0</v>
          </cell>
          <cell r="AU231" t="str">
            <v>0</v>
          </cell>
          <cell r="AV231" t="str">
            <v>0</v>
          </cell>
        </row>
        <row r="232">
          <cell r="F232" t="str">
            <v>535</v>
          </cell>
          <cell r="G232">
            <v>0</v>
          </cell>
          <cell r="H232">
            <v>0</v>
          </cell>
          <cell r="I232">
            <v>0</v>
          </cell>
          <cell r="J232">
            <v>8813712.7869917806</v>
          </cell>
          <cell r="K232">
            <v>0</v>
          </cell>
          <cell r="L232">
            <v>579263.92342093051</v>
          </cell>
          <cell r="M232">
            <v>0</v>
          </cell>
          <cell r="N232">
            <v>0</v>
          </cell>
          <cell r="O232" t="str">
            <v>0</v>
          </cell>
          <cell r="P232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>
            <v>0</v>
          </cell>
          <cell r="U232" t="str">
            <v>0</v>
          </cell>
          <cell r="V232" t="str">
            <v>0</v>
          </cell>
          <cell r="W232">
            <v>0</v>
          </cell>
          <cell r="X232" t="str">
            <v>0</v>
          </cell>
          <cell r="Y232" t="str">
            <v>0</v>
          </cell>
          <cell r="Z232" t="str">
            <v>0</v>
          </cell>
          <cell r="AE232">
            <v>9392976.7104127109</v>
          </cell>
          <cell r="AJ232">
            <v>9392976.7104127109</v>
          </cell>
          <cell r="AM232" t="str">
            <v>0</v>
          </cell>
          <cell r="AN232" t="str">
            <v>0</v>
          </cell>
          <cell r="AO232" t="str">
            <v>0</v>
          </cell>
          <cell r="AP232" t="str">
            <v>0</v>
          </cell>
          <cell r="AQ232" t="str">
            <v>0</v>
          </cell>
          <cell r="AR232" t="str">
            <v>0</v>
          </cell>
          <cell r="AS232" t="str">
            <v>0</v>
          </cell>
          <cell r="AT232" t="str">
            <v>0</v>
          </cell>
          <cell r="AU232" t="str">
            <v>0</v>
          </cell>
          <cell r="AV232" t="str">
            <v>0</v>
          </cell>
        </row>
        <row r="233">
          <cell r="F233" t="str">
            <v>540</v>
          </cell>
          <cell r="G233">
            <v>37599041.695454642</v>
          </cell>
          <cell r="H233">
            <v>-1138.6087123287671</v>
          </cell>
          <cell r="I233">
            <v>0</v>
          </cell>
          <cell r="J233">
            <v>0</v>
          </cell>
          <cell r="K233">
            <v>0</v>
          </cell>
          <cell r="L233">
            <v>1863190.8717451738</v>
          </cell>
          <cell r="M233">
            <v>1476547.012458333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>
            <v>0</v>
          </cell>
          <cell r="U233" t="str">
            <v>0</v>
          </cell>
          <cell r="V233" t="str">
            <v>0</v>
          </cell>
          <cell r="W233">
            <v>4804961.333333333</v>
          </cell>
          <cell r="X233" t="str">
            <v>0</v>
          </cell>
          <cell r="Y233" t="str">
            <v>0</v>
          </cell>
          <cell r="Z233">
            <v>911480</v>
          </cell>
          <cell r="AE233">
            <v>41849120.97094582</v>
          </cell>
          <cell r="AJ233">
            <v>46654082.304279156</v>
          </cell>
          <cell r="AM233" t="str">
            <v>0</v>
          </cell>
          <cell r="AN233" t="str">
            <v>0</v>
          </cell>
          <cell r="AO233" t="str">
            <v>0</v>
          </cell>
          <cell r="AP233" t="str">
            <v>0</v>
          </cell>
          <cell r="AQ233" t="str">
            <v>0</v>
          </cell>
          <cell r="AR233" t="str">
            <v>0</v>
          </cell>
          <cell r="AS233" t="str">
            <v>0</v>
          </cell>
          <cell r="AT233" t="str">
            <v>0</v>
          </cell>
          <cell r="AU233" t="str">
            <v>0</v>
          </cell>
          <cell r="AV233" t="str">
            <v>0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152447.1205479452</v>
          </cell>
          <cell r="M234">
            <v>5887875.8972998131</v>
          </cell>
          <cell r="N234">
            <v>0</v>
          </cell>
          <cell r="O234" t="str">
            <v>0</v>
          </cell>
          <cell r="P234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>
            <v>0</v>
          </cell>
          <cell r="U234" t="str">
            <v>0</v>
          </cell>
          <cell r="V234" t="str">
            <v>0</v>
          </cell>
          <cell r="W234">
            <v>630463.83333333337</v>
          </cell>
          <cell r="X234" t="str">
            <v>0</v>
          </cell>
          <cell r="Y234" t="str">
            <v>0</v>
          </cell>
          <cell r="Z234" t="str">
            <v>0</v>
          </cell>
          <cell r="AE234">
            <v>6040323.0178477587</v>
          </cell>
          <cell r="AJ234">
            <v>6670786.8511810917</v>
          </cell>
          <cell r="AM234" t="str">
            <v>0</v>
          </cell>
          <cell r="AN234" t="str">
            <v>0</v>
          </cell>
          <cell r="AO234" t="str">
            <v>0</v>
          </cell>
          <cell r="AP234" t="str">
            <v>0</v>
          </cell>
          <cell r="AQ234" t="str">
            <v>0</v>
          </cell>
          <cell r="AR234" t="str">
            <v>0</v>
          </cell>
          <cell r="AS234" t="str">
            <v>0</v>
          </cell>
          <cell r="AT234" t="str">
            <v>0</v>
          </cell>
          <cell r="AU234" t="str">
            <v>0</v>
          </cell>
          <cell r="AV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8000000</v>
          </cell>
          <cell r="O235" t="str">
            <v>0</v>
          </cell>
          <cell r="P235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>
            <v>1510421.3988852</v>
          </cell>
          <cell r="U235" t="str">
            <v>0</v>
          </cell>
          <cell r="V235" t="str">
            <v>0</v>
          </cell>
          <cell r="W235">
            <v>0</v>
          </cell>
          <cell r="X235" t="str">
            <v>0</v>
          </cell>
          <cell r="Y235" t="str">
            <v>0</v>
          </cell>
          <cell r="Z235" t="str">
            <v>0</v>
          </cell>
          <cell r="AE235">
            <v>9510421.3988851998</v>
          </cell>
          <cell r="AJ235">
            <v>9510421.3988851998</v>
          </cell>
          <cell r="AM235" t="str">
            <v>0</v>
          </cell>
          <cell r="AN235" t="str">
            <v>0</v>
          </cell>
          <cell r="AO235" t="str">
            <v>0</v>
          </cell>
          <cell r="AP235" t="str">
            <v>0</v>
          </cell>
          <cell r="AQ235" t="str">
            <v>0</v>
          </cell>
          <cell r="AR235" t="str">
            <v>0</v>
          </cell>
          <cell r="AS235" t="str">
            <v>0</v>
          </cell>
          <cell r="AT235" t="str">
            <v>0</v>
          </cell>
          <cell r="AU235" t="str">
            <v>0</v>
          </cell>
          <cell r="AV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 t="str">
            <v>0</v>
          </cell>
          <cell r="P236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>
            <v>0</v>
          </cell>
          <cell r="X236" t="str">
            <v>0</v>
          </cell>
          <cell r="Y236" t="str">
            <v>0</v>
          </cell>
          <cell r="Z236" t="str">
            <v>0</v>
          </cell>
          <cell r="AE236">
            <v>0</v>
          </cell>
          <cell r="AJ236">
            <v>0</v>
          </cell>
          <cell r="AM236" t="str">
            <v>0</v>
          </cell>
          <cell r="AN236" t="str">
            <v>0</v>
          </cell>
          <cell r="AO236" t="str">
            <v>0</v>
          </cell>
          <cell r="AP236" t="str">
            <v>0</v>
          </cell>
          <cell r="AQ236" t="str">
            <v>0</v>
          </cell>
          <cell r="AR236" t="str">
            <v>0</v>
          </cell>
          <cell r="AS236" t="str">
            <v>0</v>
          </cell>
          <cell r="AT236" t="str">
            <v>0</v>
          </cell>
          <cell r="AU236" t="str">
            <v>0</v>
          </cell>
          <cell r="AV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 t="str">
            <v>0</v>
          </cell>
          <cell r="P237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>
            <v>0</v>
          </cell>
          <cell r="X237" t="str">
            <v>0</v>
          </cell>
          <cell r="Y237" t="str">
            <v>0</v>
          </cell>
          <cell r="Z237" t="str">
            <v>0</v>
          </cell>
          <cell r="AE237">
            <v>0</v>
          </cell>
          <cell r="AJ237">
            <v>0</v>
          </cell>
          <cell r="AM237" t="str">
            <v>0</v>
          </cell>
          <cell r="AN237" t="str">
            <v>0</v>
          </cell>
          <cell r="AO237" t="str">
            <v>0</v>
          </cell>
          <cell r="AP237" t="str">
            <v>0</v>
          </cell>
          <cell r="AQ237" t="str">
            <v>0</v>
          </cell>
          <cell r="AR237" t="str">
            <v>0</v>
          </cell>
          <cell r="AS237" t="str">
            <v>0</v>
          </cell>
          <cell r="AT237" t="str">
            <v>0</v>
          </cell>
          <cell r="AU237" t="str">
            <v>0</v>
          </cell>
          <cell r="AV237" t="str">
            <v>0</v>
          </cell>
        </row>
        <row r="238">
          <cell r="F238" t="str">
            <v>565</v>
          </cell>
          <cell r="G238">
            <v>-109.35386849315091</v>
          </cell>
          <cell r="H238">
            <v>4.6501698630136978</v>
          </cell>
          <cell r="I238">
            <v>19496.8581260274</v>
          </cell>
          <cell r="J238">
            <v>5122004.4434876712</v>
          </cell>
          <cell r="K238">
            <v>0</v>
          </cell>
          <cell r="L238">
            <v>382269.55055441061</v>
          </cell>
          <cell r="M238">
            <v>2505479.8465841464</v>
          </cell>
          <cell r="N238">
            <v>1752460.7490999999</v>
          </cell>
          <cell r="O238" t="str">
            <v>0</v>
          </cell>
          <cell r="P238">
            <v>69651635</v>
          </cell>
          <cell r="Q238" t="str">
            <v>0</v>
          </cell>
          <cell r="R238" t="str">
            <v>0</v>
          </cell>
          <cell r="S238" t="str">
            <v>0</v>
          </cell>
          <cell r="T238">
            <v>3975065.0010849764</v>
          </cell>
          <cell r="U238">
            <v>-19559644.008703999</v>
          </cell>
          <cell r="V238" t="str">
            <v>0</v>
          </cell>
          <cell r="W238">
            <v>432022.33333333331</v>
          </cell>
          <cell r="X238" t="str">
            <v>0</v>
          </cell>
          <cell r="Y238" t="str">
            <v>0</v>
          </cell>
          <cell r="Z238" t="str">
            <v>0</v>
          </cell>
          <cell r="AE238">
            <v>63848662.736534603</v>
          </cell>
          <cell r="AJ238">
            <v>64280685.069867939</v>
          </cell>
          <cell r="AM238" t="str">
            <v>0</v>
          </cell>
          <cell r="AN238" t="str">
            <v>0</v>
          </cell>
          <cell r="AO238" t="str">
            <v>0</v>
          </cell>
          <cell r="AP238" t="str">
            <v>0</v>
          </cell>
          <cell r="AQ238" t="str">
            <v>0</v>
          </cell>
          <cell r="AR238" t="str">
            <v>0</v>
          </cell>
          <cell r="AS238" t="str">
            <v>0</v>
          </cell>
          <cell r="AT238" t="str">
            <v>0</v>
          </cell>
          <cell r="AU238" t="str">
            <v>0</v>
          </cell>
          <cell r="AV238" t="str">
            <v>0</v>
          </cell>
        </row>
        <row r="239">
          <cell r="F239" t="str">
            <v>Provision for Doubtful Debts</v>
          </cell>
          <cell r="G239">
            <v>-1882744.5385921649</v>
          </cell>
          <cell r="H239">
            <v>-1846.1830520547946</v>
          </cell>
          <cell r="I239">
            <v>-1367.4881616438358</v>
          </cell>
          <cell r="J239">
            <v>-427753.35118904116</v>
          </cell>
          <cell r="K239">
            <v>-298.44657534246574</v>
          </cell>
          <cell r="L239">
            <v>-197250.41016813528</v>
          </cell>
          <cell r="M239">
            <v>-922756.27358525933</v>
          </cell>
          <cell r="N239">
            <v>-102219.65900000001</v>
          </cell>
          <cell r="O239">
            <v>0</v>
          </cell>
          <cell r="P239">
            <v>-340541</v>
          </cell>
          <cell r="Q239">
            <v>0</v>
          </cell>
          <cell r="R239">
            <v>0</v>
          </cell>
          <cell r="S239">
            <v>0</v>
          </cell>
          <cell r="T239">
            <v>-75813.480228014261</v>
          </cell>
          <cell r="U239">
            <v>0</v>
          </cell>
          <cell r="V239">
            <v>0</v>
          </cell>
          <cell r="W239">
            <v>-64910.583333333328</v>
          </cell>
          <cell r="X239">
            <v>0</v>
          </cell>
          <cell r="Y239">
            <v>0</v>
          </cell>
          <cell r="Z239">
            <v>-1173</v>
          </cell>
          <cell r="AA239">
            <v>0</v>
          </cell>
          <cell r="AB239">
            <v>0</v>
          </cell>
          <cell r="AC239">
            <v>0</v>
          </cell>
          <cell r="AE239">
            <v>-3953763.8305516555</v>
          </cell>
          <cell r="AJ239">
            <v>-4018674.413884989</v>
          </cell>
          <cell r="AM239" t="str">
            <v>0</v>
          </cell>
          <cell r="AN239" t="str">
            <v>0</v>
          </cell>
          <cell r="AO239" t="str">
            <v>0</v>
          </cell>
          <cell r="AP239" t="str">
            <v>0</v>
          </cell>
          <cell r="AQ239" t="str">
            <v>0</v>
          </cell>
          <cell r="AR239" t="str">
            <v>0</v>
          </cell>
          <cell r="AS239" t="str">
            <v>0</v>
          </cell>
          <cell r="AT239" t="str">
            <v>0</v>
          </cell>
          <cell r="AU239" t="str">
            <v>0</v>
          </cell>
          <cell r="AV239" t="str">
            <v>0</v>
          </cell>
        </row>
        <row r="240">
          <cell r="F240" t="str">
            <v>Interest in Suspense (ISP)</v>
          </cell>
          <cell r="G240">
            <v>-368705.11256353435</v>
          </cell>
          <cell r="H240">
            <v>-56.183473972602719</v>
          </cell>
          <cell r="I240">
            <v>-16.175342465753424</v>
          </cell>
          <cell r="J240">
            <v>-60339.906295890418</v>
          </cell>
          <cell r="K240">
            <v>0</v>
          </cell>
          <cell r="L240">
            <v>-54616.838133652534</v>
          </cell>
          <cell r="M240">
            <v>-207573.33228255704</v>
          </cell>
          <cell r="N240">
            <v>0</v>
          </cell>
          <cell r="O240">
            <v>0</v>
          </cell>
          <cell r="P240">
            <v>-43987</v>
          </cell>
          <cell r="Q240">
            <v>0</v>
          </cell>
          <cell r="R240" t="str">
            <v>0</v>
          </cell>
          <cell r="S240">
            <v>0</v>
          </cell>
          <cell r="T240">
            <v>-454.77998609521404</v>
          </cell>
          <cell r="U240">
            <v>0</v>
          </cell>
          <cell r="V240">
            <v>0</v>
          </cell>
          <cell r="W240">
            <v>-6534.166666666667</v>
          </cell>
          <cell r="X240">
            <v>0</v>
          </cell>
          <cell r="Y240">
            <v>0</v>
          </cell>
          <cell r="Z240">
            <v>-976</v>
          </cell>
          <cell r="AA240">
            <v>0</v>
          </cell>
          <cell r="AB240">
            <v>0</v>
          </cell>
          <cell r="AC240">
            <v>0</v>
          </cell>
          <cell r="AE240">
            <v>-736725.32807816775</v>
          </cell>
          <cell r="AJ240">
            <v>-743259.49474483437</v>
          </cell>
          <cell r="AM240" t="str">
            <v>0</v>
          </cell>
          <cell r="AN240" t="str">
            <v>0</v>
          </cell>
          <cell r="AO240" t="str">
            <v>0</v>
          </cell>
          <cell r="AP240" t="str">
            <v>0</v>
          </cell>
          <cell r="AQ240" t="str">
            <v>0</v>
          </cell>
          <cell r="AR240" t="str">
            <v>0</v>
          </cell>
          <cell r="AS240" t="str">
            <v>0</v>
          </cell>
          <cell r="AT240" t="str">
            <v>0</v>
          </cell>
          <cell r="AU240" t="str">
            <v>0</v>
          </cell>
          <cell r="AV240" t="str">
            <v>0</v>
          </cell>
        </row>
        <row r="241">
          <cell r="F241" t="str">
            <v>Specific</v>
          </cell>
          <cell r="G241">
            <v>-1063346.4873135618</v>
          </cell>
          <cell r="H241">
            <v>-1256.5236684931508</v>
          </cell>
          <cell r="I241">
            <v>-45.91628767123288</v>
          </cell>
          <cell r="J241">
            <v>-163415.15912876715</v>
          </cell>
          <cell r="K241">
            <v>-30.728767123287668</v>
          </cell>
          <cell r="L241">
            <v>-79164.518547587199</v>
          </cell>
          <cell r="M241">
            <v>-409652.35856608028</v>
          </cell>
          <cell r="N241">
            <v>-183219.65900000001</v>
          </cell>
          <cell r="O241">
            <v>0</v>
          </cell>
          <cell r="P241">
            <v>-60054</v>
          </cell>
          <cell r="Q241">
            <v>0</v>
          </cell>
          <cell r="R241" t="str">
            <v>0</v>
          </cell>
          <cell r="S241">
            <v>0</v>
          </cell>
          <cell r="T241">
            <v>-39209.678875215897</v>
          </cell>
          <cell r="U241">
            <v>0</v>
          </cell>
          <cell r="V241">
            <v>0</v>
          </cell>
          <cell r="W241">
            <v>-13396.666666666666</v>
          </cell>
          <cell r="X241">
            <v>0</v>
          </cell>
          <cell r="Y241">
            <v>0</v>
          </cell>
          <cell r="Z241">
            <v>-197</v>
          </cell>
          <cell r="AA241">
            <v>0</v>
          </cell>
          <cell r="AB241">
            <v>0</v>
          </cell>
          <cell r="AC241">
            <v>0</v>
          </cell>
          <cell r="AE241">
            <v>-1999592.0301545002</v>
          </cell>
          <cell r="AJ241">
            <v>-2012988.6968211667</v>
          </cell>
          <cell r="AM241" t="str">
            <v>0</v>
          </cell>
          <cell r="AN241" t="str">
            <v>0</v>
          </cell>
          <cell r="AO241" t="str">
            <v>0</v>
          </cell>
          <cell r="AP241" t="str">
            <v>0</v>
          </cell>
          <cell r="AQ241" t="str">
            <v>0</v>
          </cell>
          <cell r="AR241" t="str">
            <v>0</v>
          </cell>
          <cell r="AS241" t="str">
            <v>0</v>
          </cell>
          <cell r="AT241" t="str">
            <v>0</v>
          </cell>
          <cell r="AU241" t="str">
            <v>0</v>
          </cell>
          <cell r="AV241" t="str">
            <v>0</v>
          </cell>
        </row>
        <row r="242">
          <cell r="F242" t="str">
            <v>General</v>
          </cell>
          <cell r="G242">
            <v>-450692.93871506851</v>
          </cell>
          <cell r="H242">
            <v>-533.47590958904118</v>
          </cell>
          <cell r="I242">
            <v>-1305.3965315068494</v>
          </cell>
          <cell r="J242">
            <v>-203998.28576438356</v>
          </cell>
          <cell r="K242">
            <v>-267.7178082191781</v>
          </cell>
          <cell r="L242">
            <v>-63469.053486895544</v>
          </cell>
          <cell r="M242">
            <v>-305530.58273662196</v>
          </cell>
          <cell r="N242">
            <v>81000</v>
          </cell>
          <cell r="O242">
            <v>0</v>
          </cell>
          <cell r="P242">
            <v>-236500</v>
          </cell>
          <cell r="Q242">
            <v>0</v>
          </cell>
          <cell r="R242">
            <v>0</v>
          </cell>
          <cell r="S242">
            <v>0</v>
          </cell>
          <cell r="T242">
            <v>-36149.021366703149</v>
          </cell>
          <cell r="U242">
            <v>0</v>
          </cell>
          <cell r="V242">
            <v>0</v>
          </cell>
          <cell r="W242">
            <v>-44979.75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E242">
            <v>-1217446.4723189878</v>
          </cell>
          <cell r="AJ242">
            <v>-1262426.2223189878</v>
          </cell>
          <cell r="AM242" t="str">
            <v>0</v>
          </cell>
          <cell r="AN242" t="str">
            <v>0</v>
          </cell>
          <cell r="AO242" t="str">
            <v>0</v>
          </cell>
          <cell r="AP242" t="str">
            <v>0</v>
          </cell>
          <cell r="AQ242" t="str">
            <v>0</v>
          </cell>
          <cell r="AR242" t="str">
            <v>0</v>
          </cell>
          <cell r="AS242" t="str">
            <v>0</v>
          </cell>
          <cell r="AT242" t="str">
            <v>0</v>
          </cell>
          <cell r="AU242" t="str">
            <v>0</v>
          </cell>
          <cell r="AV242" t="str">
            <v>0</v>
          </cell>
        </row>
        <row r="243">
          <cell r="F243" t="str">
            <v>Net Advances</v>
          </cell>
          <cell r="G243">
            <v>48626850.117309049</v>
          </cell>
          <cell r="H243">
            <v>3064.3212547945186</v>
          </cell>
          <cell r="I243">
            <v>24642.02913972603</v>
          </cell>
          <cell r="J243">
            <v>36098404.670684934</v>
          </cell>
          <cell r="K243">
            <v>-129.66780547945206</v>
          </cell>
          <cell r="L243">
            <v>6535869.4729966316</v>
          </cell>
          <cell r="M243">
            <v>19896127.799197059</v>
          </cell>
          <cell r="N243">
            <v>9650241.0900999997</v>
          </cell>
          <cell r="O243">
            <v>0</v>
          </cell>
          <cell r="P243">
            <v>69311094</v>
          </cell>
          <cell r="Q243">
            <v>0</v>
          </cell>
          <cell r="R243">
            <v>22921000</v>
          </cell>
          <cell r="S243">
            <v>0</v>
          </cell>
          <cell r="T243">
            <v>5409672.9197421623</v>
          </cell>
          <cell r="U243">
            <v>-19559644.008703999</v>
          </cell>
          <cell r="V243">
            <v>0</v>
          </cell>
          <cell r="W243">
            <v>6101237.416666666</v>
          </cell>
          <cell r="X243">
            <v>0</v>
          </cell>
          <cell r="Y243">
            <v>0</v>
          </cell>
          <cell r="Z243">
            <v>910307</v>
          </cell>
          <cell r="AA243">
            <v>0</v>
          </cell>
          <cell r="AB243">
            <v>0</v>
          </cell>
          <cell r="AC243">
            <v>0</v>
          </cell>
          <cell r="AE243">
            <v>199827499.74391487</v>
          </cell>
          <cell r="AJ243">
            <v>205928737.16058153</v>
          </cell>
          <cell r="AM243" t="str">
            <v>0</v>
          </cell>
          <cell r="AN243" t="str">
            <v>0</v>
          </cell>
          <cell r="AO243" t="str">
            <v>0</v>
          </cell>
          <cell r="AP243" t="str">
            <v>0</v>
          </cell>
          <cell r="AQ243" t="str">
            <v>0</v>
          </cell>
          <cell r="AR243" t="str">
            <v>0</v>
          </cell>
          <cell r="AS243" t="str">
            <v>0</v>
          </cell>
          <cell r="AT243" t="str">
            <v>0</v>
          </cell>
          <cell r="AU243" t="str">
            <v>0</v>
          </cell>
          <cell r="AV243" t="str">
            <v>0</v>
          </cell>
        </row>
        <row r="244">
          <cell r="F244" t="str">
            <v>Other Assets</v>
          </cell>
          <cell r="G244">
            <v>8236085.4115361627</v>
          </cell>
          <cell r="H244">
            <v>761309.20245479443</v>
          </cell>
          <cell r="I244">
            <v>434587.66049589065</v>
          </cell>
          <cell r="J244">
            <v>-34516879.625372596</v>
          </cell>
          <cell r="K244">
            <v>161309.46983561642</v>
          </cell>
          <cell r="L244">
            <v>2745609.7887071241</v>
          </cell>
          <cell r="M244">
            <v>835335.36043650401</v>
          </cell>
          <cell r="N244">
            <v>22585981.167981002</v>
          </cell>
          <cell r="O244">
            <v>0</v>
          </cell>
          <cell r="P244">
            <v>40168972</v>
          </cell>
          <cell r="Q244">
            <v>0</v>
          </cell>
          <cell r="R244">
            <v>49837000</v>
          </cell>
          <cell r="S244">
            <v>0</v>
          </cell>
          <cell r="T244">
            <v>4448129.4902988784</v>
          </cell>
          <cell r="U244">
            <v>-4294839.6069331244</v>
          </cell>
          <cell r="V244">
            <v>79502</v>
          </cell>
          <cell r="W244">
            <v>71673.083333333328</v>
          </cell>
          <cell r="X244">
            <v>7100000</v>
          </cell>
          <cell r="Y244">
            <v>0</v>
          </cell>
          <cell r="Z244">
            <v>1128</v>
          </cell>
          <cell r="AA244">
            <v>0</v>
          </cell>
          <cell r="AB244">
            <v>0</v>
          </cell>
          <cell r="AC244">
            <v>0</v>
          </cell>
          <cell r="AE244">
            <v>98583230.319440246</v>
          </cell>
          <cell r="AJ244">
            <v>91554903.402773574</v>
          </cell>
          <cell r="AM244" t="str">
            <v>0</v>
          </cell>
          <cell r="AN244" t="str">
            <v>0</v>
          </cell>
          <cell r="AO244" t="str">
            <v>0</v>
          </cell>
          <cell r="AP244" t="str">
            <v>0</v>
          </cell>
          <cell r="AQ244" t="str">
            <v>0</v>
          </cell>
          <cell r="AR244" t="str">
            <v>0</v>
          </cell>
          <cell r="AS244" t="str">
            <v>0</v>
          </cell>
          <cell r="AT244" t="str">
            <v>0</v>
          </cell>
          <cell r="AU244" t="str">
            <v>0</v>
          </cell>
          <cell r="AV244" t="str">
            <v>0</v>
          </cell>
        </row>
        <row r="245">
          <cell r="F245" t="str">
            <v>1000</v>
          </cell>
          <cell r="G245">
            <v>117301.16231780822</v>
          </cell>
          <cell r="H245">
            <v>1878890.9655972605</v>
          </cell>
          <cell r="I245">
            <v>21.065663013698629</v>
          </cell>
          <cell r="J245">
            <v>0.35644383561643839</v>
          </cell>
          <cell r="K245">
            <v>1020.917808219178</v>
          </cell>
          <cell r="L245">
            <v>461152.28871069697</v>
          </cell>
          <cell r="M245">
            <v>131709.6367499987</v>
          </cell>
          <cell r="N245">
            <v>5935241.0319999997</v>
          </cell>
          <cell r="O245" t="str">
            <v>0</v>
          </cell>
          <cell r="P245">
            <v>0</v>
          </cell>
          <cell r="Q245" t="str">
            <v>0</v>
          </cell>
          <cell r="R245">
            <v>3016000</v>
          </cell>
          <cell r="S245" t="str">
            <v>0</v>
          </cell>
          <cell r="T245">
            <v>385758.24416936818</v>
          </cell>
          <cell r="U245" t="str">
            <v>0</v>
          </cell>
          <cell r="V245" t="str">
            <v>0</v>
          </cell>
          <cell r="W245">
            <v>33494.75</v>
          </cell>
          <cell r="X245" t="str">
            <v>0</v>
          </cell>
          <cell r="Y245" t="str">
            <v>0</v>
          </cell>
          <cell r="Z245" t="str">
            <v>0</v>
          </cell>
          <cell r="AE245">
            <v>11927095.6694602</v>
          </cell>
          <cell r="AJ245">
            <v>11960590.4194602</v>
          </cell>
          <cell r="AM245" t="str">
            <v>0</v>
          </cell>
          <cell r="AN245" t="str">
            <v>0</v>
          </cell>
          <cell r="AO245" t="str">
            <v>0</v>
          </cell>
          <cell r="AP245" t="str">
            <v>0</v>
          </cell>
          <cell r="AQ245" t="str">
            <v>0</v>
          </cell>
          <cell r="AR245" t="str">
            <v>0</v>
          </cell>
          <cell r="AS245" t="str">
            <v>0</v>
          </cell>
          <cell r="AT245" t="str">
            <v>0</v>
          </cell>
          <cell r="AU245" t="str">
            <v>0</v>
          </cell>
          <cell r="AV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8.21917808219178E-3</v>
          </cell>
          <cell r="M246">
            <v>21440.185000000001</v>
          </cell>
          <cell r="N246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319000</v>
          </cell>
          <cell r="S246" t="str">
            <v>0</v>
          </cell>
          <cell r="T246">
            <v>0</v>
          </cell>
          <cell r="U246">
            <v>10000000</v>
          </cell>
          <cell r="V246" t="str">
            <v>0</v>
          </cell>
          <cell r="W246">
            <v>0</v>
          </cell>
          <cell r="X246" t="str">
            <v>0</v>
          </cell>
          <cell r="Y246" t="str">
            <v>0</v>
          </cell>
          <cell r="Z246" t="str">
            <v>0</v>
          </cell>
          <cell r="AE246">
            <v>10340440.193219177</v>
          </cell>
          <cell r="AJ246">
            <v>10340440.193219177</v>
          </cell>
          <cell r="AM246" t="str">
            <v>0</v>
          </cell>
          <cell r="AN246" t="str">
            <v>0</v>
          </cell>
          <cell r="AO246" t="str">
            <v>0</v>
          </cell>
          <cell r="AP246" t="str">
            <v>0</v>
          </cell>
          <cell r="AQ246" t="str">
            <v>0</v>
          </cell>
          <cell r="AR246" t="str">
            <v>0</v>
          </cell>
          <cell r="AS246" t="str">
            <v>0</v>
          </cell>
          <cell r="AT246" t="str">
            <v>0</v>
          </cell>
          <cell r="AU246" t="str">
            <v>0</v>
          </cell>
          <cell r="AV246" t="str">
            <v>0</v>
          </cell>
        </row>
        <row r="247">
          <cell r="F247" t="str">
            <v>1010</v>
          </cell>
          <cell r="G247">
            <v>4279.1667698630135</v>
          </cell>
          <cell r="H247">
            <v>225.01331232876714</v>
          </cell>
          <cell r="I247">
            <v>0</v>
          </cell>
          <cell r="J247">
            <v>10001</v>
          </cell>
          <cell r="K247">
            <v>0</v>
          </cell>
          <cell r="L247">
            <v>1150083.3638272451</v>
          </cell>
          <cell r="M247">
            <v>0</v>
          </cell>
          <cell r="N247">
            <v>253753.19045000002</v>
          </cell>
          <cell r="O247" t="str">
            <v>0</v>
          </cell>
          <cell r="P247">
            <v>40168972</v>
          </cell>
          <cell r="Q247" t="str">
            <v>0</v>
          </cell>
          <cell r="R247">
            <v>10556000</v>
          </cell>
          <cell r="S247" t="str">
            <v>0</v>
          </cell>
          <cell r="T247">
            <v>3024474.6605690359</v>
          </cell>
          <cell r="U247" t="str">
            <v>0</v>
          </cell>
          <cell r="V247" t="str">
            <v>0</v>
          </cell>
          <cell r="W247">
            <v>0</v>
          </cell>
          <cell r="X247" t="str">
            <v>0</v>
          </cell>
          <cell r="Y247" t="str">
            <v>0</v>
          </cell>
          <cell r="Z247" t="str">
            <v>0</v>
          </cell>
          <cell r="AE247">
            <v>55167788.39492847</v>
          </cell>
          <cell r="AJ247">
            <v>55167788.39492847</v>
          </cell>
          <cell r="AM247" t="str">
            <v>0</v>
          </cell>
          <cell r="AN247" t="str">
            <v>0</v>
          </cell>
          <cell r="AO247" t="str">
            <v>0</v>
          </cell>
          <cell r="AP247" t="str">
            <v>0</v>
          </cell>
          <cell r="AQ247" t="str">
            <v>0</v>
          </cell>
          <cell r="AR247" t="str">
            <v>0</v>
          </cell>
          <cell r="AS247" t="str">
            <v>0</v>
          </cell>
          <cell r="AT247" t="str">
            <v>0</v>
          </cell>
          <cell r="AU247" t="str">
            <v>0</v>
          </cell>
          <cell r="AV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 t="str">
            <v>0</v>
          </cell>
          <cell r="P248">
            <v>0</v>
          </cell>
          <cell r="Q248" t="str">
            <v>0</v>
          </cell>
          <cell r="R248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>
            <v>0</v>
          </cell>
          <cell r="X248" t="str">
            <v>0</v>
          </cell>
          <cell r="Y248" t="str">
            <v>0</v>
          </cell>
          <cell r="Z248" t="str">
            <v>0</v>
          </cell>
          <cell r="AE248">
            <v>0</v>
          </cell>
          <cell r="AJ248">
            <v>0</v>
          </cell>
          <cell r="AM248" t="str">
            <v>0</v>
          </cell>
          <cell r="AN248" t="str">
            <v>0</v>
          </cell>
          <cell r="AO248" t="str">
            <v>0</v>
          </cell>
          <cell r="AP248" t="str">
            <v>0</v>
          </cell>
          <cell r="AQ248" t="str">
            <v>0</v>
          </cell>
          <cell r="AR248" t="str">
            <v>0</v>
          </cell>
          <cell r="AS248" t="str">
            <v>0</v>
          </cell>
          <cell r="AT248" t="str">
            <v>0</v>
          </cell>
          <cell r="AU248" t="str">
            <v>0</v>
          </cell>
          <cell r="AV248" t="str">
            <v>0</v>
          </cell>
        </row>
        <row r="249">
          <cell r="F249" t="str">
            <v>1020</v>
          </cell>
          <cell r="G249">
            <v>425431.95686493127</v>
          </cell>
          <cell r="H249">
            <v>127943.84540000001</v>
          </cell>
          <cell r="I249">
            <v>16851.143389041099</v>
          </cell>
          <cell r="J249">
            <v>140902.01539726026</v>
          </cell>
          <cell r="K249">
            <v>19244.535290410957</v>
          </cell>
          <cell r="L249">
            <v>107186.17276557807</v>
          </cell>
          <cell r="M249">
            <v>100949.47297833332</v>
          </cell>
          <cell r="N249">
            <v>2714214.0547500001</v>
          </cell>
          <cell r="O249" t="str">
            <v>0</v>
          </cell>
          <cell r="P249">
            <v>0</v>
          </cell>
          <cell r="Q249" t="str">
            <v>0</v>
          </cell>
          <cell r="R249">
            <v>0</v>
          </cell>
          <cell r="S249" t="str">
            <v>0</v>
          </cell>
          <cell r="T249">
            <v>188422.60867557125</v>
          </cell>
          <cell r="U249" t="str">
            <v>0</v>
          </cell>
          <cell r="V249">
            <v>1056</v>
          </cell>
          <cell r="W249">
            <v>-7.583333333333333</v>
          </cell>
          <cell r="X249" t="str">
            <v>0</v>
          </cell>
          <cell r="Y249" t="str">
            <v>0</v>
          </cell>
          <cell r="Z249">
            <v>1128</v>
          </cell>
          <cell r="AE249">
            <v>3843329.8055111263</v>
          </cell>
          <cell r="AJ249">
            <v>3843322.2221777928</v>
          </cell>
          <cell r="AM249" t="str">
            <v>0</v>
          </cell>
          <cell r="AN249" t="str">
            <v>0</v>
          </cell>
          <cell r="AO249" t="str">
            <v>0</v>
          </cell>
          <cell r="AP249" t="str">
            <v>0</v>
          </cell>
          <cell r="AQ249" t="str">
            <v>0</v>
          </cell>
          <cell r="AR249" t="str">
            <v>0</v>
          </cell>
          <cell r="AS249" t="str">
            <v>0</v>
          </cell>
          <cell r="AT249" t="str">
            <v>0</v>
          </cell>
          <cell r="AU249" t="str">
            <v>0</v>
          </cell>
          <cell r="AV249" t="str">
            <v>0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149.01369863013699</v>
          </cell>
          <cell r="K250">
            <v>2684.7847945205476</v>
          </cell>
          <cell r="L250">
            <v>0</v>
          </cell>
          <cell r="M250">
            <v>0</v>
          </cell>
          <cell r="N250">
            <v>0</v>
          </cell>
          <cell r="O250" t="str">
            <v>0</v>
          </cell>
          <cell r="P250">
            <v>0</v>
          </cell>
          <cell r="Q250" t="str">
            <v>0</v>
          </cell>
          <cell r="R250">
            <v>0</v>
          </cell>
          <cell r="S250" t="str">
            <v>0</v>
          </cell>
          <cell r="T250">
            <v>0</v>
          </cell>
          <cell r="U250" t="str">
            <v>0</v>
          </cell>
          <cell r="V250" t="str">
            <v>0</v>
          </cell>
          <cell r="W250">
            <v>0</v>
          </cell>
          <cell r="X250" t="str">
            <v>0</v>
          </cell>
          <cell r="Y250" t="str">
            <v>0</v>
          </cell>
          <cell r="Z250" t="str">
            <v>0</v>
          </cell>
          <cell r="AE250">
            <v>2833.7984931506844</v>
          </cell>
          <cell r="AJ250">
            <v>2833.7984931506844</v>
          </cell>
          <cell r="AM250" t="str">
            <v>0</v>
          </cell>
          <cell r="AN250" t="str">
            <v>0</v>
          </cell>
          <cell r="AO250" t="str">
            <v>0</v>
          </cell>
          <cell r="AP250" t="str">
            <v>0</v>
          </cell>
          <cell r="AQ250" t="str">
            <v>0</v>
          </cell>
          <cell r="AR250" t="str">
            <v>0</v>
          </cell>
          <cell r="AS250" t="str">
            <v>0</v>
          </cell>
          <cell r="AT250" t="str">
            <v>0</v>
          </cell>
          <cell r="AU250" t="str">
            <v>0</v>
          </cell>
          <cell r="AV250" t="str">
            <v>0</v>
          </cell>
        </row>
        <row r="251">
          <cell r="F251" t="str">
            <v>1030</v>
          </cell>
          <cell r="G251">
            <v>2003.7362109589039</v>
          </cell>
          <cell r="H251">
            <v>8202.1212493150688</v>
          </cell>
          <cell r="I251">
            <v>192548.42586849316</v>
          </cell>
          <cell r="J251">
            <v>228069.5345589041</v>
          </cell>
          <cell r="K251">
            <v>112167.75333698629</v>
          </cell>
          <cell r="L251">
            <v>282447.7193032644</v>
          </cell>
          <cell r="M251">
            <v>0</v>
          </cell>
          <cell r="N251">
            <v>8395571.7771300003</v>
          </cell>
          <cell r="O251" t="str">
            <v>0</v>
          </cell>
          <cell r="P251">
            <v>0</v>
          </cell>
          <cell r="Q251" t="str">
            <v>0</v>
          </cell>
          <cell r="R251">
            <v>35946000</v>
          </cell>
          <cell r="S251" t="str">
            <v>0</v>
          </cell>
          <cell r="T251">
            <v>232400.48999088127</v>
          </cell>
          <cell r="U251">
            <v>-45472911.5576488</v>
          </cell>
          <cell r="V251">
            <v>73500</v>
          </cell>
          <cell r="W251">
            <v>0</v>
          </cell>
          <cell r="X251" t="str">
            <v>0</v>
          </cell>
          <cell r="Y251" t="str">
            <v>0</v>
          </cell>
          <cell r="Z251" t="str">
            <v>0</v>
          </cell>
          <cell r="AE251">
            <v>0</v>
          </cell>
          <cell r="AJ251">
            <v>0</v>
          </cell>
          <cell r="AM251" t="str">
            <v>0</v>
          </cell>
          <cell r="AN251" t="str">
            <v>0</v>
          </cell>
          <cell r="AO251" t="str">
            <v>0</v>
          </cell>
          <cell r="AP251" t="str">
            <v>0</v>
          </cell>
          <cell r="AQ251" t="str">
            <v>0</v>
          </cell>
          <cell r="AR251" t="str">
            <v>0</v>
          </cell>
          <cell r="AS251" t="str">
            <v>0</v>
          </cell>
          <cell r="AT251" t="str">
            <v>0</v>
          </cell>
          <cell r="AU251" t="str">
            <v>0</v>
          </cell>
          <cell r="AV251" t="str">
            <v>0</v>
          </cell>
        </row>
        <row r="252">
          <cell r="F252" t="str">
            <v>1035</v>
          </cell>
          <cell r="G252">
            <v>7318416.3471150659</v>
          </cell>
          <cell r="H252">
            <v>-2271991.172912329</v>
          </cell>
          <cell r="I252">
            <v>63972.028657534349</v>
          </cell>
          <cell r="J252">
            <v>-35100769.670287669</v>
          </cell>
          <cell r="K252">
            <v>0</v>
          </cell>
          <cell r="L252">
            <v>11249.745238384668</v>
          </cell>
          <cell r="M252">
            <v>-810276.19016666419</v>
          </cell>
          <cell r="N252">
            <v>-388673.03836000059</v>
          </cell>
          <cell r="O252" t="str">
            <v>0</v>
          </cell>
          <cell r="P252">
            <v>0</v>
          </cell>
          <cell r="Q252" t="str">
            <v>0</v>
          </cell>
          <cell r="R252">
            <v>0</v>
          </cell>
          <cell r="S252" t="str">
            <v>0</v>
          </cell>
          <cell r="T252" t="str">
            <v>0</v>
          </cell>
          <cell r="U252">
            <v>31178071.950715676</v>
          </cell>
          <cell r="V252" t="str">
            <v>0</v>
          </cell>
          <cell r="W252">
            <v>0</v>
          </cell>
          <cell r="X252" t="str">
            <v>0</v>
          </cell>
          <cell r="Y252" t="str">
            <v>0</v>
          </cell>
          <cell r="Z252" t="str">
            <v>0</v>
          </cell>
          <cell r="AE252">
            <v>0</v>
          </cell>
          <cell r="AJ252">
            <v>0</v>
          </cell>
          <cell r="AM252" t="str">
            <v>0</v>
          </cell>
          <cell r="AN252" t="str">
            <v>0</v>
          </cell>
          <cell r="AO252" t="str">
            <v>0</v>
          </cell>
          <cell r="AP252" t="str">
            <v>0</v>
          </cell>
          <cell r="AQ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</row>
        <row r="253">
          <cell r="F253" t="str">
            <v>1040</v>
          </cell>
          <cell r="G253">
            <v>101.90462465753426</v>
          </cell>
          <cell r="H253">
            <v>1757.1297013698629</v>
          </cell>
          <cell r="I253">
            <v>0</v>
          </cell>
          <cell r="J253">
            <v>0</v>
          </cell>
          <cell r="K253">
            <v>162.57534246575338</v>
          </cell>
          <cell r="L253">
            <v>0</v>
          </cell>
          <cell r="M253">
            <v>0</v>
          </cell>
          <cell r="N253">
            <v>0</v>
          </cell>
          <cell r="O253" t="str">
            <v>0</v>
          </cell>
          <cell r="P253">
            <v>0</v>
          </cell>
          <cell r="Q253" t="str">
            <v>0</v>
          </cell>
          <cell r="R253">
            <v>0</v>
          </cell>
          <cell r="S253" t="str">
            <v>0</v>
          </cell>
          <cell r="T253">
            <v>0</v>
          </cell>
          <cell r="U253" t="str">
            <v>0</v>
          </cell>
          <cell r="V253" t="str">
            <v>0</v>
          </cell>
          <cell r="W253">
            <v>0</v>
          </cell>
          <cell r="X253" t="str">
            <v>0</v>
          </cell>
          <cell r="Y253" t="str">
            <v>0</v>
          </cell>
          <cell r="Z253" t="str">
            <v>0</v>
          </cell>
          <cell r="AE253">
            <v>2021.6096684931506</v>
          </cell>
          <cell r="AJ253">
            <v>2021.6096684931506</v>
          </cell>
          <cell r="AM253" t="str">
            <v>0</v>
          </cell>
          <cell r="AN253" t="str">
            <v>0</v>
          </cell>
          <cell r="AO253" t="str">
            <v>0</v>
          </cell>
          <cell r="AP253" t="str">
            <v>0</v>
          </cell>
          <cell r="AQ253" t="str">
            <v>0</v>
          </cell>
          <cell r="AR253" t="str">
            <v>0</v>
          </cell>
          <cell r="AS253" t="str">
            <v>0</v>
          </cell>
          <cell r="AT253" t="str">
            <v>0</v>
          </cell>
          <cell r="AU253" t="str">
            <v>0</v>
          </cell>
          <cell r="AV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 t="str">
            <v>0</v>
          </cell>
          <cell r="P254">
            <v>0</v>
          </cell>
          <cell r="Q254" t="str">
            <v>0</v>
          </cell>
          <cell r="R254">
            <v>0</v>
          </cell>
          <cell r="S254" t="str">
            <v>0</v>
          </cell>
          <cell r="T254" t="str">
            <v>0</v>
          </cell>
          <cell r="U254" t="str">
            <v>0</v>
          </cell>
          <cell r="V254" t="str">
            <v>0</v>
          </cell>
          <cell r="W254">
            <v>0</v>
          </cell>
          <cell r="X254" t="str">
            <v>0</v>
          </cell>
          <cell r="Y254" t="str">
            <v>0</v>
          </cell>
          <cell r="Z254" t="str">
            <v>0</v>
          </cell>
          <cell r="AE254">
            <v>0</v>
          </cell>
          <cell r="AJ254">
            <v>0</v>
          </cell>
          <cell r="AM254" t="str">
            <v>0</v>
          </cell>
          <cell r="AN254" t="str">
            <v>0</v>
          </cell>
          <cell r="AO254" t="str">
            <v>0</v>
          </cell>
          <cell r="AP254" t="str">
            <v>0</v>
          </cell>
          <cell r="AQ254" t="str">
            <v>0</v>
          </cell>
          <cell r="AR254" t="str">
            <v>0</v>
          </cell>
          <cell r="AS254" t="str">
            <v>0</v>
          </cell>
          <cell r="AT254" t="str">
            <v>0</v>
          </cell>
          <cell r="AU254" t="str">
            <v>0</v>
          </cell>
          <cell r="AV254" t="str">
            <v>0</v>
          </cell>
        </row>
        <row r="255">
          <cell r="F255" t="str">
            <v>1050</v>
          </cell>
          <cell r="G255">
            <v>824.95890410958907</v>
          </cell>
          <cell r="H255">
            <v>8.4931506849315067E-2</v>
          </cell>
          <cell r="I255">
            <v>0</v>
          </cell>
          <cell r="J255">
            <v>0</v>
          </cell>
          <cell r="K255">
            <v>100.04079452054795</v>
          </cell>
          <cell r="L255">
            <v>543223.02369484701</v>
          </cell>
          <cell r="M255">
            <v>0</v>
          </cell>
          <cell r="N255">
            <v>397166.30760100001</v>
          </cell>
          <cell r="O255" t="str">
            <v>0</v>
          </cell>
          <cell r="P255">
            <v>0</v>
          </cell>
          <cell r="Q255" t="str">
            <v>0</v>
          </cell>
          <cell r="R255">
            <v>0</v>
          </cell>
          <cell r="S255" t="str">
            <v>0</v>
          </cell>
          <cell r="T255">
            <v>5618.1604269616219</v>
          </cell>
          <cell r="U255" t="str">
            <v>0</v>
          </cell>
          <cell r="V255" t="str">
            <v>0</v>
          </cell>
          <cell r="W255">
            <v>0</v>
          </cell>
          <cell r="X255">
            <v>7100000</v>
          </cell>
          <cell r="Y255" t="str">
            <v>0</v>
          </cell>
          <cell r="Z255" t="str">
            <v>0</v>
          </cell>
          <cell r="AE255">
            <v>8046932.5763529455</v>
          </cell>
          <cell r="AJ255">
            <v>946932.57635294553</v>
          </cell>
          <cell r="AM255" t="str">
            <v>0</v>
          </cell>
          <cell r="AN255" t="str">
            <v>0</v>
          </cell>
          <cell r="AO255" t="str">
            <v>0</v>
          </cell>
          <cell r="AP255" t="str">
            <v>0</v>
          </cell>
          <cell r="AQ255" t="str">
            <v>0</v>
          </cell>
          <cell r="AR255" t="str">
            <v>0</v>
          </cell>
          <cell r="AS255" t="str">
            <v>0</v>
          </cell>
          <cell r="AT255" t="str">
            <v>0</v>
          </cell>
          <cell r="AU255" t="str">
            <v>0</v>
          </cell>
          <cell r="AV255" t="str">
            <v>0</v>
          </cell>
        </row>
        <row r="256">
          <cell r="F256" t="str">
            <v>1055</v>
          </cell>
          <cell r="G256">
            <v>0</v>
          </cell>
          <cell r="H256">
            <v>0</v>
          </cell>
          <cell r="I256">
            <v>-657.53424657534242</v>
          </cell>
          <cell r="J256">
            <v>117494.05207671235</v>
          </cell>
          <cell r="K256">
            <v>10483.391257534246</v>
          </cell>
          <cell r="L256">
            <v>11083.393649430058</v>
          </cell>
          <cell r="M256">
            <v>1317315.4264581695</v>
          </cell>
          <cell r="N256">
            <v>117289.092</v>
          </cell>
          <cell r="O256" t="str">
            <v>0</v>
          </cell>
          <cell r="P256">
            <v>0</v>
          </cell>
          <cell r="Q256" t="str">
            <v>0</v>
          </cell>
          <cell r="R256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>
            <v>0</v>
          </cell>
          <cell r="X256" t="str">
            <v>0</v>
          </cell>
          <cell r="Y256" t="str">
            <v>0</v>
          </cell>
          <cell r="Z256" t="str">
            <v>0</v>
          </cell>
          <cell r="AE256">
            <v>1573007.8211952706</v>
          </cell>
          <cell r="AJ256">
            <v>1573007.8211952706</v>
          </cell>
          <cell r="AM256" t="str">
            <v>0</v>
          </cell>
          <cell r="AN256" t="str">
            <v>0</v>
          </cell>
          <cell r="AO256" t="str">
            <v>0</v>
          </cell>
          <cell r="AP256" t="str">
            <v>0</v>
          </cell>
          <cell r="AQ256" t="str">
            <v>0</v>
          </cell>
          <cell r="AR256" t="str">
            <v>0</v>
          </cell>
          <cell r="AS256" t="str">
            <v>0</v>
          </cell>
          <cell r="AT256" t="str">
            <v>0</v>
          </cell>
          <cell r="AU256" t="str">
            <v>0</v>
          </cell>
          <cell r="AV256" t="str">
            <v>0</v>
          </cell>
        </row>
        <row r="257">
          <cell r="F257" t="str">
            <v>1060</v>
          </cell>
          <cell r="G257">
            <v>5424.4970794520541</v>
          </cell>
          <cell r="H257">
            <v>0</v>
          </cell>
          <cell r="I257">
            <v>2579.3424657534247</v>
          </cell>
          <cell r="J257">
            <v>11361.997309589038</v>
          </cell>
          <cell r="K257">
            <v>0</v>
          </cell>
          <cell r="L257">
            <v>8.5780821310374004E-3</v>
          </cell>
          <cell r="M257">
            <v>0</v>
          </cell>
          <cell r="N257">
            <v>5201185.4000000004</v>
          </cell>
          <cell r="O257" t="str">
            <v>0</v>
          </cell>
          <cell r="P257">
            <v>0</v>
          </cell>
          <cell r="Q257" t="str">
            <v>0</v>
          </cell>
          <cell r="R257">
            <v>0</v>
          </cell>
          <cell r="S257" t="str">
            <v>0</v>
          </cell>
          <cell r="T257" t="str">
            <v>0</v>
          </cell>
          <cell r="U257" t="str">
            <v>0</v>
          </cell>
          <cell r="V257">
            <v>500</v>
          </cell>
          <cell r="W257">
            <v>0</v>
          </cell>
          <cell r="X257" t="str">
            <v>0</v>
          </cell>
          <cell r="Y257" t="str">
            <v>0</v>
          </cell>
          <cell r="Z257" t="str">
            <v>0</v>
          </cell>
          <cell r="AE257">
            <v>5221051.245432877</v>
          </cell>
          <cell r="AJ257">
            <v>5221051.245432877</v>
          </cell>
          <cell r="AM257" t="str">
            <v>0</v>
          </cell>
          <cell r="AN257" t="str">
            <v>0</v>
          </cell>
          <cell r="AO257" t="str">
            <v>0</v>
          </cell>
          <cell r="AP257" t="str">
            <v>0</v>
          </cell>
          <cell r="AQ257" t="str">
            <v>0</v>
          </cell>
          <cell r="AR257" t="str">
            <v>0</v>
          </cell>
          <cell r="AS257" t="str">
            <v>0</v>
          </cell>
          <cell r="AT257" t="str">
            <v>0</v>
          </cell>
          <cell r="AU257" t="str">
            <v>0</v>
          </cell>
          <cell r="AV257" t="str">
            <v>0</v>
          </cell>
        </row>
        <row r="258">
          <cell r="F258" t="str">
            <v>1065</v>
          </cell>
          <cell r="G258">
            <v>196743.10356986299</v>
          </cell>
          <cell r="H258">
            <v>1016281.2151753423</v>
          </cell>
          <cell r="I258">
            <v>159273.18869863023</v>
          </cell>
          <cell r="J258">
            <v>75912.075430136989</v>
          </cell>
          <cell r="K258">
            <v>13444.326835616439</v>
          </cell>
          <cell r="L258">
            <v>141230.48812003247</v>
          </cell>
          <cell r="M258">
            <v>74196.829416666704</v>
          </cell>
          <cell r="N258">
            <v>-39766.64758999995</v>
          </cell>
          <cell r="O258" t="str">
            <v>0</v>
          </cell>
          <cell r="P258">
            <v>0</v>
          </cell>
          <cell r="Q258" t="str">
            <v>0</v>
          </cell>
          <cell r="R258">
            <v>0</v>
          </cell>
          <cell r="S258" t="str">
            <v>0</v>
          </cell>
          <cell r="T258">
            <v>583583.96981047455</v>
          </cell>
          <cell r="U258" t="str">
            <v>0</v>
          </cell>
          <cell r="V258">
            <v>4446</v>
          </cell>
          <cell r="W258">
            <v>38185.916666666664</v>
          </cell>
          <cell r="X258" t="str">
            <v>0</v>
          </cell>
          <cell r="Y258" t="str">
            <v>0</v>
          </cell>
          <cell r="Z258" t="str">
            <v>0</v>
          </cell>
          <cell r="AE258">
            <v>2225344.5494667627</v>
          </cell>
          <cell r="AJ258">
            <v>2263530.4661334292</v>
          </cell>
          <cell r="AM258" t="str">
            <v>0</v>
          </cell>
          <cell r="AN258" t="str">
            <v>0</v>
          </cell>
          <cell r="AO258" t="str">
            <v>0</v>
          </cell>
          <cell r="AP258" t="str">
            <v>0</v>
          </cell>
          <cell r="AQ258" t="str">
            <v>0</v>
          </cell>
          <cell r="AR258" t="str">
            <v>0</v>
          </cell>
          <cell r="AS258" t="str">
            <v>0</v>
          </cell>
          <cell r="AT258" t="str">
            <v>0</v>
          </cell>
          <cell r="AU258" t="str">
            <v>0</v>
          </cell>
          <cell r="AV258" t="str">
            <v>0</v>
          </cell>
        </row>
        <row r="259">
          <cell r="F259" t="str">
            <v>1070</v>
          </cell>
          <cell r="G259">
            <v>165558.57807945204</v>
          </cell>
          <cell r="H259">
            <v>0</v>
          </cell>
          <cell r="I259">
            <v>0</v>
          </cell>
          <cell r="J259">
            <v>0</v>
          </cell>
          <cell r="K259">
            <v>2001.1443753424658</v>
          </cell>
          <cell r="L259">
            <v>37953.576600385139</v>
          </cell>
          <cell r="M259">
            <v>0</v>
          </cell>
          <cell r="N259">
            <v>0</v>
          </cell>
          <cell r="O259" t="str">
            <v>0</v>
          </cell>
          <cell r="P259">
            <v>0</v>
          </cell>
          <cell r="Q259" t="str">
            <v>0</v>
          </cell>
          <cell r="R259">
            <v>0</v>
          </cell>
          <cell r="S259" t="str">
            <v>0</v>
          </cell>
          <cell r="T259">
            <v>27871.356656585718</v>
          </cell>
          <cell r="U259" t="str">
            <v>0</v>
          </cell>
          <cell r="V259" t="str">
            <v>0</v>
          </cell>
          <cell r="W259">
            <v>0</v>
          </cell>
          <cell r="X259" t="str">
            <v>0</v>
          </cell>
          <cell r="Y259" t="str">
            <v>0</v>
          </cell>
          <cell r="Z259" t="str">
            <v>0</v>
          </cell>
          <cell r="AE259">
            <v>233384.65571176534</v>
          </cell>
          <cell r="AJ259">
            <v>233384.65571176534</v>
          </cell>
          <cell r="AM259" t="str">
            <v>0</v>
          </cell>
          <cell r="AN259" t="str">
            <v>0</v>
          </cell>
          <cell r="AO259" t="str">
            <v>0</v>
          </cell>
          <cell r="AP259" t="str">
            <v>0</v>
          </cell>
          <cell r="AQ259" t="str">
            <v>0</v>
          </cell>
          <cell r="AR259" t="str">
            <v>0</v>
          </cell>
          <cell r="AS259" t="str">
            <v>0</v>
          </cell>
          <cell r="AT259" t="str">
            <v>0</v>
          </cell>
          <cell r="AU259" t="str">
            <v>0</v>
          </cell>
          <cell r="AV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 t="str">
            <v>0</v>
          </cell>
          <cell r="P260">
            <v>0</v>
          </cell>
          <cell r="Q260" t="str">
            <v>0</v>
          </cell>
          <cell r="R260">
            <v>0</v>
          </cell>
          <cell r="S260" t="str">
            <v>0</v>
          </cell>
          <cell r="T260">
            <v>0</v>
          </cell>
          <cell r="U260" t="str">
            <v>0</v>
          </cell>
          <cell r="V260" t="str">
            <v>0</v>
          </cell>
          <cell r="W260">
            <v>0</v>
          </cell>
          <cell r="X260" t="str">
            <v>0</v>
          </cell>
          <cell r="Y260" t="str">
            <v>0</v>
          </cell>
          <cell r="Z260" t="str">
            <v>0</v>
          </cell>
          <cell r="AE260">
            <v>0</v>
          </cell>
          <cell r="AJ260">
            <v>0</v>
          </cell>
          <cell r="AM260" t="str">
            <v>0</v>
          </cell>
          <cell r="AN260" t="str">
            <v>0</v>
          </cell>
          <cell r="AO260" t="str">
            <v>0</v>
          </cell>
          <cell r="AP260" t="str">
            <v>0</v>
          </cell>
          <cell r="AQ260" t="str">
            <v>0</v>
          </cell>
          <cell r="AR260" t="str">
            <v>0</v>
          </cell>
          <cell r="AS260" t="str">
            <v>0</v>
          </cell>
          <cell r="AT260" t="str">
            <v>0</v>
          </cell>
          <cell r="AU260" t="str">
            <v>0</v>
          </cell>
          <cell r="AV260" t="str">
            <v>0</v>
          </cell>
        </row>
        <row r="261">
          <cell r="F261" t="str">
            <v>Total Assets</v>
          </cell>
          <cell r="G261">
            <v>56862935.528845213</v>
          </cell>
          <cell r="H261">
            <v>764373.52370958892</v>
          </cell>
          <cell r="I261">
            <v>459229.68963561667</v>
          </cell>
          <cell r="J261">
            <v>1581525.0453123376</v>
          </cell>
          <cell r="K261">
            <v>161179.80203013695</v>
          </cell>
          <cell r="L261">
            <v>9281479.2617037557</v>
          </cell>
          <cell r="M261">
            <v>20731463.159633562</v>
          </cell>
          <cell r="N261">
            <v>32236222.258081004</v>
          </cell>
          <cell r="O261">
            <v>0</v>
          </cell>
          <cell r="P261">
            <v>109480066</v>
          </cell>
          <cell r="Q261">
            <v>0</v>
          </cell>
          <cell r="R261">
            <v>72758000</v>
          </cell>
          <cell r="S261">
            <v>0</v>
          </cell>
          <cell r="T261">
            <v>9857802.4100410417</v>
          </cell>
          <cell r="U261">
            <v>-23854483.615637124</v>
          </cell>
          <cell r="V261">
            <v>79502</v>
          </cell>
          <cell r="W261">
            <v>6172910.4999999991</v>
          </cell>
          <cell r="X261">
            <v>7100000</v>
          </cell>
          <cell r="Y261">
            <v>0</v>
          </cell>
          <cell r="Z261">
            <v>911435</v>
          </cell>
          <cell r="AA261">
            <v>0</v>
          </cell>
          <cell r="AB261">
            <v>0</v>
          </cell>
          <cell r="AC261">
            <v>0</v>
          </cell>
          <cell r="AE261">
            <v>298410730.06335509</v>
          </cell>
          <cell r="AJ261">
            <v>297483640.56335509</v>
          </cell>
          <cell r="AM261" t="str">
            <v>0</v>
          </cell>
          <cell r="AN261" t="str">
            <v>0</v>
          </cell>
          <cell r="AO261" t="str">
            <v>0</v>
          </cell>
          <cell r="AP261" t="str">
            <v>0</v>
          </cell>
          <cell r="AQ261" t="str">
            <v>0</v>
          </cell>
          <cell r="AR261" t="str">
            <v>0</v>
          </cell>
          <cell r="AS261" t="str">
            <v>0</v>
          </cell>
          <cell r="AT261" t="str">
            <v>0</v>
          </cell>
          <cell r="AU261" t="str">
            <v>0</v>
          </cell>
          <cell r="AV261" t="str">
            <v>0</v>
          </cell>
        </row>
        <row r="263">
          <cell r="F263" t="str">
            <v>Non-Permorming Loans (Gross)</v>
          </cell>
          <cell r="G263">
            <v>2062280.0831424664</v>
          </cell>
          <cell r="H263">
            <v>5595.489838356164</v>
          </cell>
          <cell r="I263">
            <v>17.010958904109589</v>
          </cell>
          <cell r="J263">
            <v>368372.33150684932</v>
          </cell>
          <cell r="K263">
            <v>0</v>
          </cell>
          <cell r="L263">
            <v>174549.55936276348</v>
          </cell>
          <cell r="M263">
            <v>1168987.9952958333</v>
          </cell>
          <cell r="N263">
            <v>0</v>
          </cell>
          <cell r="O263">
            <v>0</v>
          </cell>
          <cell r="P263">
            <v>337995</v>
          </cell>
          <cell r="Q263">
            <v>0</v>
          </cell>
          <cell r="R263" t="str">
            <v>0</v>
          </cell>
          <cell r="S263">
            <v>0</v>
          </cell>
          <cell r="T263">
            <v>123771.08980151197</v>
          </cell>
          <cell r="U263">
            <v>0</v>
          </cell>
          <cell r="V263">
            <v>0</v>
          </cell>
          <cell r="W263">
            <v>81152.25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E263">
            <v>4241568.5599066848</v>
          </cell>
          <cell r="AJ263">
            <v>4322720.8099066848</v>
          </cell>
          <cell r="AM263" t="str">
            <v>0</v>
          </cell>
          <cell r="AN263" t="str">
            <v>0</v>
          </cell>
          <cell r="AO263" t="str">
            <v>0</v>
          </cell>
          <cell r="AP263" t="str">
            <v>0</v>
          </cell>
          <cell r="AQ263" t="str">
            <v>0</v>
          </cell>
          <cell r="AR263" t="str">
            <v>0</v>
          </cell>
          <cell r="AS263" t="str">
            <v>0</v>
          </cell>
          <cell r="AT263" t="str">
            <v>0</v>
          </cell>
          <cell r="AU263" t="str">
            <v>0</v>
          </cell>
          <cell r="AV263" t="str">
            <v>0</v>
          </cell>
        </row>
        <row r="264">
          <cell r="F264" t="str">
            <v>1080</v>
          </cell>
          <cell r="G264">
            <v>54653.757293178081</v>
          </cell>
          <cell r="H264">
            <v>0</v>
          </cell>
          <cell r="I264">
            <v>0</v>
          </cell>
          <cell r="J264">
            <v>44078.273972602736</v>
          </cell>
          <cell r="K264">
            <v>0</v>
          </cell>
          <cell r="L264" t="str">
            <v>0</v>
          </cell>
          <cell r="M264" t="str">
            <v>0</v>
          </cell>
          <cell r="N264">
            <v>0</v>
          </cell>
          <cell r="O264" t="str">
            <v>0</v>
          </cell>
          <cell r="P264">
            <v>229784</v>
          </cell>
          <cell r="Q264" t="str">
            <v>0</v>
          </cell>
          <cell r="R264" t="str">
            <v>0</v>
          </cell>
          <cell r="S264" t="str">
            <v>0</v>
          </cell>
          <cell r="T264">
            <v>0</v>
          </cell>
          <cell r="U264" t="str">
            <v>0</v>
          </cell>
          <cell r="V264" t="str">
            <v>0</v>
          </cell>
          <cell r="W264" t="str">
            <v>0</v>
          </cell>
          <cell r="X264" t="str">
            <v>0</v>
          </cell>
          <cell r="Y264" t="str">
            <v>0</v>
          </cell>
          <cell r="Z264" t="str">
            <v>0</v>
          </cell>
          <cell r="AE264">
            <v>328516.0312657808</v>
          </cell>
          <cell r="AJ264">
            <v>328516.0312657808</v>
          </cell>
          <cell r="AM264" t="str">
            <v>0</v>
          </cell>
          <cell r="AN264" t="str">
            <v>0</v>
          </cell>
          <cell r="AO264" t="str">
            <v>0</v>
          </cell>
          <cell r="AP264" t="str">
            <v>0</v>
          </cell>
          <cell r="AQ264" t="str">
            <v>0</v>
          </cell>
          <cell r="AR264" t="str">
            <v>0</v>
          </cell>
          <cell r="AS264" t="str">
            <v>0</v>
          </cell>
          <cell r="AT264" t="str">
            <v>0</v>
          </cell>
          <cell r="AU264" t="str">
            <v>0</v>
          </cell>
          <cell r="AV264" t="str">
            <v>0</v>
          </cell>
        </row>
        <row r="265">
          <cell r="F265" t="str">
            <v>Provisions Held against NPL's</v>
          </cell>
          <cell r="G265">
            <v>-1432051.5998770962</v>
          </cell>
          <cell r="H265">
            <v>-1312.7071424657536</v>
          </cell>
          <cell r="I265">
            <v>-62.091630136986304</v>
          </cell>
          <cell r="J265">
            <v>-223755.06542465757</v>
          </cell>
          <cell r="K265">
            <v>-30.728767123287668</v>
          </cell>
          <cell r="L265">
            <v>-133781.35668123973</v>
          </cell>
          <cell r="M265">
            <v>-617225.69084863737</v>
          </cell>
          <cell r="N265">
            <v>-183219.65900000001</v>
          </cell>
          <cell r="O265">
            <v>0</v>
          </cell>
          <cell r="P265">
            <v>-104041</v>
          </cell>
          <cell r="Q265">
            <v>0</v>
          </cell>
          <cell r="R265" t="str">
            <v>0</v>
          </cell>
          <cell r="S265">
            <v>0</v>
          </cell>
          <cell r="T265">
            <v>-39664.458861311112</v>
          </cell>
          <cell r="U265">
            <v>0</v>
          </cell>
          <cell r="V265">
            <v>0</v>
          </cell>
          <cell r="W265">
            <v>-19930.833333333332</v>
          </cell>
          <cell r="X265">
            <v>0</v>
          </cell>
          <cell r="Y265">
            <v>0</v>
          </cell>
          <cell r="Z265">
            <v>-1173</v>
          </cell>
          <cell r="AA265">
            <v>0</v>
          </cell>
          <cell r="AB265">
            <v>0</v>
          </cell>
          <cell r="AC265">
            <v>0</v>
          </cell>
          <cell r="AE265">
            <v>-2736317.3582326677</v>
          </cell>
          <cell r="AJ265">
            <v>-2756248.1915660012</v>
          </cell>
          <cell r="AM265" t="str">
            <v>0</v>
          </cell>
          <cell r="AN265" t="str">
            <v>0</v>
          </cell>
          <cell r="AO265" t="str">
            <v>0</v>
          </cell>
          <cell r="AP265" t="str">
            <v>0</v>
          </cell>
          <cell r="AQ265" t="str">
            <v>0</v>
          </cell>
          <cell r="AR265" t="str">
            <v>0</v>
          </cell>
          <cell r="AS265" t="str">
            <v>0</v>
          </cell>
          <cell r="AT265" t="str">
            <v>0</v>
          </cell>
          <cell r="AU265" t="str">
            <v>0</v>
          </cell>
          <cell r="AV265" t="str">
            <v>0</v>
          </cell>
        </row>
        <row r="268">
          <cell r="F268" t="str">
            <v>1200</v>
          </cell>
          <cell r="G268">
            <v>0</v>
          </cell>
          <cell r="H268">
            <v>-115424.18319726025</v>
          </cell>
          <cell r="I268">
            <v>0</v>
          </cell>
          <cell r="J268">
            <v>-19468.493049315071</v>
          </cell>
          <cell r="K268">
            <v>0</v>
          </cell>
          <cell r="L268">
            <v>-606.85025479452042</v>
          </cell>
          <cell r="M268">
            <v>-73392.34666666665</v>
          </cell>
          <cell r="N268">
            <v>0</v>
          </cell>
          <cell r="O268" t="str">
            <v>0</v>
          </cell>
          <cell r="P268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>
            <v>46109.4465835058</v>
          </cell>
          <cell r="U268" t="str">
            <v>0</v>
          </cell>
          <cell r="V268" t="str">
            <v>0</v>
          </cell>
          <cell r="W268">
            <v>1688</v>
          </cell>
          <cell r="X268" t="str">
            <v>0</v>
          </cell>
          <cell r="Y268" t="str">
            <v>0</v>
          </cell>
          <cell r="Z268" t="str">
            <v>0</v>
          </cell>
          <cell r="AE268">
            <v>-162782.42658453068</v>
          </cell>
          <cell r="AJ268">
            <v>-161094.42658453068</v>
          </cell>
          <cell r="AM268" t="str">
            <v>0</v>
          </cell>
          <cell r="AN268" t="str">
            <v>0</v>
          </cell>
          <cell r="AO268" t="str">
            <v>0</v>
          </cell>
          <cell r="AP268" t="str">
            <v>0</v>
          </cell>
          <cell r="AQ268" t="str">
            <v>0</v>
          </cell>
          <cell r="AR268" t="str">
            <v>0</v>
          </cell>
          <cell r="AS268" t="str">
            <v>0</v>
          </cell>
          <cell r="AT268" t="str">
            <v>0</v>
          </cell>
          <cell r="AU268" t="str">
            <v>0</v>
          </cell>
          <cell r="AV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409891.58672453696</v>
          </cell>
          <cell r="M269">
            <v>-2933232.4611666668</v>
          </cell>
          <cell r="N269">
            <v>0</v>
          </cell>
          <cell r="O269" t="str">
            <v>0</v>
          </cell>
          <cell r="P269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>
            <v>208830.21908684514</v>
          </cell>
          <cell r="U269" t="str">
            <v>0</v>
          </cell>
          <cell r="V269" t="str">
            <v>0</v>
          </cell>
          <cell r="W269">
            <v>886.58333333333337</v>
          </cell>
          <cell r="X269" t="str">
            <v>0</v>
          </cell>
          <cell r="Y269" t="str">
            <v>0</v>
          </cell>
          <cell r="Z269" t="str">
            <v>0</v>
          </cell>
          <cell r="AE269">
            <v>-2314510.6553552849</v>
          </cell>
          <cell r="AJ269">
            <v>-2313624.0720219514</v>
          </cell>
          <cell r="AM269" t="str">
            <v>0</v>
          </cell>
          <cell r="AN269" t="str">
            <v>0</v>
          </cell>
          <cell r="AO269" t="str">
            <v>0</v>
          </cell>
          <cell r="AP269" t="str">
            <v>0</v>
          </cell>
          <cell r="AQ269" t="str">
            <v>0</v>
          </cell>
          <cell r="AR269" t="str">
            <v>0</v>
          </cell>
          <cell r="AS269" t="str">
            <v>0</v>
          </cell>
          <cell r="AT269" t="str">
            <v>0</v>
          </cell>
          <cell r="AU269" t="str">
            <v>0</v>
          </cell>
          <cell r="AV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11170.66301369863</v>
          </cell>
          <cell r="M270">
            <v>-3717804.5055</v>
          </cell>
          <cell r="N270">
            <v>50000</v>
          </cell>
          <cell r="O270" t="str">
            <v>0</v>
          </cell>
          <cell r="P270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>
            <v>0</v>
          </cell>
          <cell r="U270" t="str">
            <v>0</v>
          </cell>
          <cell r="V270" t="str">
            <v>0</v>
          </cell>
          <cell r="W270">
            <v>-0.33333333333333331</v>
          </cell>
          <cell r="X270" t="str">
            <v>0</v>
          </cell>
          <cell r="Y270" t="str">
            <v>0</v>
          </cell>
          <cell r="Z270" t="str">
            <v>0</v>
          </cell>
          <cell r="AE270">
            <v>-3656633.8424863014</v>
          </cell>
          <cell r="AJ270">
            <v>-3656634.1758196349</v>
          </cell>
          <cell r="AM270" t="str">
            <v>0</v>
          </cell>
          <cell r="AN270" t="str">
            <v>0</v>
          </cell>
          <cell r="AO270" t="str">
            <v>0</v>
          </cell>
          <cell r="AP270" t="str">
            <v>0</v>
          </cell>
          <cell r="AQ270" t="str">
            <v>0</v>
          </cell>
          <cell r="AR270" t="str">
            <v>0</v>
          </cell>
          <cell r="AS270" t="str">
            <v>0</v>
          </cell>
          <cell r="AT270" t="str">
            <v>0</v>
          </cell>
          <cell r="AU270" t="str">
            <v>0</v>
          </cell>
          <cell r="AV270" t="str">
            <v>0</v>
          </cell>
        </row>
        <row r="271">
          <cell r="F271" t="str">
            <v>1215</v>
          </cell>
          <cell r="G271">
            <v>0</v>
          </cell>
          <cell r="H271">
            <v>-528476.43330410961</v>
          </cell>
          <cell r="I271">
            <v>0</v>
          </cell>
          <cell r="J271">
            <v>0</v>
          </cell>
          <cell r="K271">
            <v>0</v>
          </cell>
          <cell r="L271">
            <v>-164545.96753424659</v>
          </cell>
          <cell r="M271">
            <v>0</v>
          </cell>
          <cell r="N271">
            <v>0</v>
          </cell>
          <cell r="O271" t="str">
            <v>0</v>
          </cell>
          <cell r="P271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>
            <v>0</v>
          </cell>
          <cell r="U271" t="str">
            <v>0</v>
          </cell>
          <cell r="V271" t="str">
            <v>0</v>
          </cell>
          <cell r="W271">
            <v>6130.666666666667</v>
          </cell>
          <cell r="X271" t="str">
            <v>0</v>
          </cell>
          <cell r="Y271" t="str">
            <v>0</v>
          </cell>
          <cell r="Z271" t="str">
            <v>0</v>
          </cell>
          <cell r="AE271">
            <v>-693022.40083835623</v>
          </cell>
          <cell r="AJ271">
            <v>-686891.7341716896</v>
          </cell>
          <cell r="AM271" t="str">
            <v>0</v>
          </cell>
          <cell r="AN271" t="str">
            <v>0</v>
          </cell>
          <cell r="AO271" t="str">
            <v>0</v>
          </cell>
          <cell r="AP271" t="str">
            <v>0</v>
          </cell>
          <cell r="AQ271" t="str">
            <v>0</v>
          </cell>
          <cell r="AR271" t="str">
            <v>0</v>
          </cell>
          <cell r="AS271" t="str">
            <v>0</v>
          </cell>
          <cell r="AT271" t="str">
            <v>0</v>
          </cell>
          <cell r="AU271" t="str">
            <v>0</v>
          </cell>
          <cell r="AV271" t="str">
            <v>0</v>
          </cell>
        </row>
        <row r="272">
          <cell r="F272" t="str">
            <v>1220</v>
          </cell>
          <cell r="G272">
            <v>0</v>
          </cell>
          <cell r="H272">
            <v>-7668.5961369863016</v>
          </cell>
          <cell r="I272">
            <v>0</v>
          </cell>
          <cell r="J272">
            <v>0</v>
          </cell>
          <cell r="K272">
            <v>0</v>
          </cell>
          <cell r="L272">
            <v>58176.186141040336</v>
          </cell>
          <cell r="M272">
            <v>-2614780.0487500001</v>
          </cell>
          <cell r="N272">
            <v>0</v>
          </cell>
          <cell r="O272" t="str">
            <v>0</v>
          </cell>
          <cell r="P272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>
            <v>0</v>
          </cell>
          <cell r="U272" t="str">
            <v>0</v>
          </cell>
          <cell r="V272" t="str">
            <v>0</v>
          </cell>
          <cell r="W272">
            <v>0</v>
          </cell>
          <cell r="X272" t="str">
            <v>0</v>
          </cell>
          <cell r="Y272" t="str">
            <v>0</v>
          </cell>
          <cell r="Z272" t="str">
            <v>0</v>
          </cell>
          <cell r="AE272">
            <v>-2564272.4587459462</v>
          </cell>
          <cell r="AJ272">
            <v>-2564272.4587459462</v>
          </cell>
          <cell r="AM272" t="str">
            <v>0</v>
          </cell>
          <cell r="AN272" t="str">
            <v>0</v>
          </cell>
          <cell r="AO272" t="str">
            <v>0</v>
          </cell>
          <cell r="AP272" t="str">
            <v>0</v>
          </cell>
          <cell r="AQ272" t="str">
            <v>0</v>
          </cell>
          <cell r="AR272" t="str">
            <v>0</v>
          </cell>
          <cell r="AS272" t="str">
            <v>0</v>
          </cell>
          <cell r="AT272" t="str">
            <v>0</v>
          </cell>
          <cell r="AU272" t="str">
            <v>0</v>
          </cell>
          <cell r="AV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-651569.21263835614</v>
          </cell>
          <cell r="I273">
            <v>0</v>
          </cell>
          <cell r="J273">
            <v>-19468.493049315071</v>
          </cell>
          <cell r="K273">
            <v>0</v>
          </cell>
          <cell r="L273">
            <v>314085.61809023481</v>
          </cell>
          <cell r="M273">
            <v>-9339209.3620833345</v>
          </cell>
          <cell r="N273">
            <v>50000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254939.66567035095</v>
          </cell>
          <cell r="U273">
            <v>0</v>
          </cell>
          <cell r="V273">
            <v>0</v>
          </cell>
          <cell r="W273">
            <v>8704.9166666666679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E273">
            <v>-9391221.7840104196</v>
          </cell>
          <cell r="AJ273">
            <v>-9382516.8673437536</v>
          </cell>
          <cell r="AM273" t="str">
            <v>0</v>
          </cell>
          <cell r="AN273" t="str">
            <v>0</v>
          </cell>
          <cell r="AO273" t="str">
            <v>0</v>
          </cell>
          <cell r="AP273" t="str">
            <v>0</v>
          </cell>
          <cell r="AQ273" t="str">
            <v>0</v>
          </cell>
          <cell r="AR273" t="str">
            <v>0</v>
          </cell>
          <cell r="AS273" t="str">
            <v>0</v>
          </cell>
          <cell r="AT273" t="str">
            <v>0</v>
          </cell>
          <cell r="AU273" t="str">
            <v>0</v>
          </cell>
          <cell r="AV273" t="str">
            <v>0</v>
          </cell>
        </row>
        <row r="277">
          <cell r="F277" t="str">
            <v>Interest in Suspense (ISP)</v>
          </cell>
          <cell r="G277">
            <v>-368705.11256353435</v>
          </cell>
          <cell r="H277">
            <v>-56.183473972602719</v>
          </cell>
          <cell r="I277">
            <v>-16.175342465753424</v>
          </cell>
          <cell r="J277">
            <v>-60339.906295890418</v>
          </cell>
          <cell r="K277">
            <v>0</v>
          </cell>
          <cell r="L277">
            <v>-54616.838133652534</v>
          </cell>
          <cell r="M277">
            <v>-207573.33228255704</v>
          </cell>
          <cell r="N277">
            <v>0</v>
          </cell>
          <cell r="O277">
            <v>0</v>
          </cell>
          <cell r="P277">
            <v>-43987</v>
          </cell>
          <cell r="Q277">
            <v>0</v>
          </cell>
          <cell r="R277">
            <v>0</v>
          </cell>
          <cell r="S277">
            <v>0</v>
          </cell>
          <cell r="T277">
            <v>-454.77998609521404</v>
          </cell>
          <cell r="U277">
            <v>0</v>
          </cell>
          <cell r="V277">
            <v>0</v>
          </cell>
          <cell r="W277">
            <v>-6534.166666666667</v>
          </cell>
          <cell r="X277">
            <v>0</v>
          </cell>
          <cell r="Y277">
            <v>0</v>
          </cell>
          <cell r="Z277">
            <v>-976</v>
          </cell>
          <cell r="AA277">
            <v>0</v>
          </cell>
          <cell r="AB277">
            <v>0</v>
          </cell>
          <cell r="AC277">
            <v>0</v>
          </cell>
          <cell r="AE277">
            <v>-736725.32807816775</v>
          </cell>
          <cell r="AJ277">
            <v>-743259.49474483437</v>
          </cell>
          <cell r="AM277" t="str">
            <v>0</v>
          </cell>
          <cell r="AN277" t="str">
            <v>0</v>
          </cell>
          <cell r="AO277" t="str">
            <v>0</v>
          </cell>
          <cell r="AP277" t="str">
            <v>0</v>
          </cell>
          <cell r="AQ277" t="str">
            <v>0</v>
          </cell>
          <cell r="AR277" t="str">
            <v>0</v>
          </cell>
          <cell r="AS277" t="str">
            <v>0</v>
          </cell>
          <cell r="AT277" t="str">
            <v>0</v>
          </cell>
          <cell r="AU277" t="str">
            <v>0</v>
          </cell>
          <cell r="AV277" t="str">
            <v>0</v>
          </cell>
        </row>
        <row r="278">
          <cell r="F278" t="str">
            <v>605</v>
          </cell>
          <cell r="G278">
            <v>-155828.0382054795</v>
          </cell>
          <cell r="H278">
            <v>-62.94680273972601</v>
          </cell>
          <cell r="I278">
            <v>-16.175342465753424</v>
          </cell>
          <cell r="J278">
            <v>-16.175342465753424</v>
          </cell>
          <cell r="K278">
            <v>0</v>
          </cell>
          <cell r="L278">
            <v>-22091.269379971694</v>
          </cell>
          <cell r="M278">
            <v>-74260.169333333339</v>
          </cell>
          <cell r="N278">
            <v>0</v>
          </cell>
          <cell r="O278" t="str">
            <v>0</v>
          </cell>
          <cell r="P278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>
            <v>0</v>
          </cell>
          <cell r="U278" t="str">
            <v>0</v>
          </cell>
          <cell r="V278" t="str">
            <v>0</v>
          </cell>
          <cell r="W278">
            <v>-1130</v>
          </cell>
          <cell r="X278" t="str">
            <v>0</v>
          </cell>
          <cell r="Y278" t="str">
            <v>0</v>
          </cell>
          <cell r="Z278" t="str">
            <v>0</v>
          </cell>
          <cell r="AE278">
            <v>-252274.77440645575</v>
          </cell>
          <cell r="AJ278">
            <v>-253404.77440645575</v>
          </cell>
          <cell r="AM278" t="str">
            <v>0</v>
          </cell>
          <cell r="AN278" t="str">
            <v>0</v>
          </cell>
          <cell r="AO278" t="str">
            <v>0</v>
          </cell>
          <cell r="AP278" t="str">
            <v>0</v>
          </cell>
          <cell r="AQ278" t="str">
            <v>0</v>
          </cell>
          <cell r="AR278" t="str">
            <v>0</v>
          </cell>
          <cell r="AS278" t="str">
            <v>0</v>
          </cell>
          <cell r="AT278" t="str">
            <v>0</v>
          </cell>
          <cell r="AU278" t="str">
            <v>0</v>
          </cell>
          <cell r="AV278" t="str">
            <v>0</v>
          </cell>
        </row>
        <row r="279">
          <cell r="F279" t="str">
            <v>610</v>
          </cell>
          <cell r="G279">
            <v>-32786.960572602744</v>
          </cell>
          <cell r="H279">
            <v>6.6669999999999998</v>
          </cell>
          <cell r="I279">
            <v>0</v>
          </cell>
          <cell r="J279">
            <v>-9359.6859260273977</v>
          </cell>
          <cell r="K279">
            <v>0</v>
          </cell>
          <cell r="L279">
            <v>-3083.4085428276539</v>
          </cell>
          <cell r="M279">
            <v>0</v>
          </cell>
          <cell r="N279">
            <v>0</v>
          </cell>
          <cell r="O279" t="str">
            <v>0</v>
          </cell>
          <cell r="P279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>
            <v>0</v>
          </cell>
          <cell r="U279" t="str">
            <v>0</v>
          </cell>
          <cell r="V279" t="str">
            <v>0</v>
          </cell>
          <cell r="W279">
            <v>0</v>
          </cell>
          <cell r="X279" t="str">
            <v>0</v>
          </cell>
          <cell r="Y279" t="str">
            <v>0</v>
          </cell>
          <cell r="Z279" t="str">
            <v>0</v>
          </cell>
          <cell r="AE279">
            <v>-45223.388041457794</v>
          </cell>
          <cell r="AJ279">
            <v>-45223.388041457794</v>
          </cell>
          <cell r="AM279" t="str">
            <v>0</v>
          </cell>
          <cell r="AN279" t="str">
            <v>0</v>
          </cell>
          <cell r="AO279" t="str">
            <v>0</v>
          </cell>
          <cell r="AP279" t="str">
            <v>0</v>
          </cell>
          <cell r="AQ279" t="str">
            <v>0</v>
          </cell>
          <cell r="AR279" t="str">
            <v>0</v>
          </cell>
          <cell r="AS279" t="str">
            <v>0</v>
          </cell>
          <cell r="AT279" t="str">
            <v>0</v>
          </cell>
          <cell r="AU279" t="str">
            <v>0</v>
          </cell>
          <cell r="AV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 t="str">
            <v>0</v>
          </cell>
          <cell r="P280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>
            <v>0</v>
          </cell>
          <cell r="U280" t="str">
            <v>0</v>
          </cell>
          <cell r="V280" t="str">
            <v>0</v>
          </cell>
          <cell r="W280">
            <v>0</v>
          </cell>
          <cell r="X280" t="str">
            <v>0</v>
          </cell>
          <cell r="Y280" t="str">
            <v>0</v>
          </cell>
          <cell r="Z280" t="str">
            <v>0</v>
          </cell>
          <cell r="AE280">
            <v>0</v>
          </cell>
          <cell r="AJ280">
            <v>0</v>
          </cell>
          <cell r="AM280" t="str">
            <v>0</v>
          </cell>
          <cell r="AN280" t="str">
            <v>0</v>
          </cell>
          <cell r="AO280" t="str">
            <v>0</v>
          </cell>
          <cell r="AP280" t="str">
            <v>0</v>
          </cell>
          <cell r="AQ280" t="str">
            <v>0</v>
          </cell>
          <cell r="AR280" t="str">
            <v>0</v>
          </cell>
          <cell r="AS280" t="str">
            <v>0</v>
          </cell>
          <cell r="AT280" t="str">
            <v>0</v>
          </cell>
          <cell r="AU280" t="str">
            <v>0</v>
          </cell>
          <cell r="AV280" t="str">
            <v>0</v>
          </cell>
        </row>
        <row r="281">
          <cell r="F281" t="str">
            <v>620</v>
          </cell>
          <cell r="G281">
            <v>0</v>
          </cell>
          <cell r="H281">
            <v>9.6328767123287667E-2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 t="str">
            <v>0</v>
          </cell>
          <cell r="P281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>
            <v>0</v>
          </cell>
          <cell r="U281" t="str">
            <v>0</v>
          </cell>
          <cell r="V281" t="str">
            <v>0</v>
          </cell>
          <cell r="W281">
            <v>0</v>
          </cell>
          <cell r="X281" t="str">
            <v>0</v>
          </cell>
          <cell r="Y281" t="str">
            <v>0</v>
          </cell>
          <cell r="Z281" t="str">
            <v>0</v>
          </cell>
          <cell r="AE281">
            <v>9.6328767123287667E-2</v>
          </cell>
          <cell r="AJ281">
            <v>9.6328767123287667E-2</v>
          </cell>
          <cell r="AM281" t="str">
            <v>0</v>
          </cell>
          <cell r="AN281" t="str">
            <v>0</v>
          </cell>
          <cell r="AO281" t="str">
            <v>0</v>
          </cell>
          <cell r="AP281" t="str">
            <v>0</v>
          </cell>
          <cell r="AQ281" t="str">
            <v>0</v>
          </cell>
          <cell r="AR281" t="str">
            <v>0</v>
          </cell>
          <cell r="AS281" t="str">
            <v>0</v>
          </cell>
          <cell r="AT281" t="str">
            <v>0</v>
          </cell>
          <cell r="AU281" t="str">
            <v>0</v>
          </cell>
          <cell r="AV281" t="str">
            <v>0</v>
          </cell>
        </row>
        <row r="282">
          <cell r="F282" t="str">
            <v>625</v>
          </cell>
          <cell r="G282">
            <v>-50065.378227397261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-762.41231852916633</v>
          </cell>
          <cell r="M282">
            <v>0</v>
          </cell>
          <cell r="N282">
            <v>0</v>
          </cell>
          <cell r="O282" t="str">
            <v>0</v>
          </cell>
          <cell r="P282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>
            <v>0</v>
          </cell>
          <cell r="U282" t="str">
            <v>0</v>
          </cell>
          <cell r="V282" t="str">
            <v>0</v>
          </cell>
          <cell r="W282">
            <v>0</v>
          </cell>
          <cell r="X282" t="str">
            <v>0</v>
          </cell>
          <cell r="Y282" t="str">
            <v>0</v>
          </cell>
          <cell r="Z282" t="str">
            <v>0</v>
          </cell>
          <cell r="AE282">
            <v>-50827.790545926429</v>
          </cell>
          <cell r="AJ282">
            <v>-50827.790545926429</v>
          </cell>
          <cell r="AM282" t="str">
            <v>0</v>
          </cell>
          <cell r="AN282" t="str">
            <v>0</v>
          </cell>
          <cell r="AO282" t="str">
            <v>0</v>
          </cell>
          <cell r="AP282" t="str">
            <v>0</v>
          </cell>
          <cell r="AQ282" t="str">
            <v>0</v>
          </cell>
          <cell r="AR282" t="str">
            <v>0</v>
          </cell>
          <cell r="AS282" t="str">
            <v>0</v>
          </cell>
          <cell r="AT282" t="str">
            <v>0</v>
          </cell>
          <cell r="AU282" t="str">
            <v>0</v>
          </cell>
          <cell r="AV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 t="str">
            <v>0</v>
          </cell>
          <cell r="P283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>
            <v>0</v>
          </cell>
          <cell r="U283" t="str">
            <v>0</v>
          </cell>
          <cell r="V283" t="str">
            <v>0</v>
          </cell>
          <cell r="W283">
            <v>0</v>
          </cell>
          <cell r="X283" t="str">
            <v>0</v>
          </cell>
          <cell r="Y283" t="str">
            <v>0</v>
          </cell>
          <cell r="Z283" t="str">
            <v>0</v>
          </cell>
          <cell r="AE283">
            <v>0</v>
          </cell>
          <cell r="AJ283">
            <v>0</v>
          </cell>
          <cell r="AM283" t="str">
            <v>0</v>
          </cell>
          <cell r="AN283" t="str">
            <v>0</v>
          </cell>
          <cell r="AO283" t="str">
            <v>0</v>
          </cell>
          <cell r="AP283" t="str">
            <v>0</v>
          </cell>
          <cell r="AQ283" t="str">
            <v>0</v>
          </cell>
          <cell r="AR283" t="str">
            <v>0</v>
          </cell>
          <cell r="AS283" t="str">
            <v>0</v>
          </cell>
          <cell r="AT283" t="str">
            <v>0</v>
          </cell>
          <cell r="AU283" t="str">
            <v>0</v>
          </cell>
          <cell r="AV283" t="str">
            <v>0</v>
          </cell>
        </row>
        <row r="284">
          <cell r="F284" t="str">
            <v>635</v>
          </cell>
          <cell r="G284">
            <v>0</v>
          </cell>
          <cell r="H284">
            <v>0</v>
          </cell>
          <cell r="I284">
            <v>0</v>
          </cell>
          <cell r="J284">
            <v>-33678.984589041102</v>
          </cell>
          <cell r="K284">
            <v>0</v>
          </cell>
          <cell r="L284">
            <v>-13890.269123781072</v>
          </cell>
          <cell r="M284">
            <v>0</v>
          </cell>
          <cell r="N284">
            <v>0</v>
          </cell>
          <cell r="O284" t="str">
            <v>0</v>
          </cell>
          <cell r="P284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>
            <v>0</v>
          </cell>
          <cell r="U284" t="str">
            <v>0</v>
          </cell>
          <cell r="V284" t="str">
            <v>0</v>
          </cell>
          <cell r="W284">
            <v>0</v>
          </cell>
          <cell r="X284" t="str">
            <v>0</v>
          </cell>
          <cell r="Y284" t="str">
            <v>0</v>
          </cell>
          <cell r="Z284" t="str">
            <v>0</v>
          </cell>
          <cell r="AE284">
            <v>-47569.253712822174</v>
          </cell>
          <cell r="AJ284">
            <v>-47569.253712822174</v>
          </cell>
          <cell r="AM284" t="str">
            <v>0</v>
          </cell>
          <cell r="AN284" t="str">
            <v>0</v>
          </cell>
          <cell r="AO284" t="str">
            <v>0</v>
          </cell>
          <cell r="AP284" t="str">
            <v>0</v>
          </cell>
          <cell r="AQ284" t="str">
            <v>0</v>
          </cell>
          <cell r="AR284" t="str">
            <v>0</v>
          </cell>
          <cell r="AS284" t="str">
            <v>0</v>
          </cell>
          <cell r="AT284" t="str">
            <v>0</v>
          </cell>
          <cell r="AU284" t="str">
            <v>0</v>
          </cell>
          <cell r="AV284" t="str">
            <v>0</v>
          </cell>
        </row>
        <row r="285">
          <cell r="F285" t="str">
            <v>640</v>
          </cell>
          <cell r="G285">
            <v>0</v>
          </cell>
          <cell r="H285">
            <v>0</v>
          </cell>
          <cell r="I285">
            <v>0</v>
          </cell>
          <cell r="J285">
            <v>-17283.179972602742</v>
          </cell>
          <cell r="K285">
            <v>0</v>
          </cell>
          <cell r="L285">
            <v>-4472.0173835744909</v>
          </cell>
          <cell r="M285">
            <v>0</v>
          </cell>
          <cell r="N285">
            <v>0</v>
          </cell>
          <cell r="O285" t="str">
            <v>0</v>
          </cell>
          <cell r="P285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>
            <v>0</v>
          </cell>
          <cell r="U285" t="str">
            <v>0</v>
          </cell>
          <cell r="V285" t="str">
            <v>0</v>
          </cell>
          <cell r="W285">
            <v>0</v>
          </cell>
          <cell r="X285" t="str">
            <v>0</v>
          </cell>
          <cell r="Y285" t="str">
            <v>0</v>
          </cell>
          <cell r="Z285" t="str">
            <v>0</v>
          </cell>
          <cell r="AE285">
            <v>-21755.197356177232</v>
          </cell>
          <cell r="AJ285">
            <v>-21755.197356177232</v>
          </cell>
          <cell r="AM285" t="str">
            <v>0</v>
          </cell>
          <cell r="AN285" t="str">
            <v>0</v>
          </cell>
          <cell r="AO285" t="str">
            <v>0</v>
          </cell>
          <cell r="AP285" t="str">
            <v>0</v>
          </cell>
          <cell r="AQ285" t="str">
            <v>0</v>
          </cell>
          <cell r="AR285" t="str">
            <v>0</v>
          </cell>
          <cell r="AS285" t="str">
            <v>0</v>
          </cell>
          <cell r="AT285" t="str">
            <v>0</v>
          </cell>
          <cell r="AU285" t="str">
            <v>0</v>
          </cell>
          <cell r="AV285" t="str">
            <v>0</v>
          </cell>
        </row>
        <row r="286">
          <cell r="F286" t="str">
            <v>645</v>
          </cell>
          <cell r="G286">
            <v>-125692.13056627398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-8670.8645857571519</v>
          </cell>
          <cell r="M286">
            <v>-795.62608333333321</v>
          </cell>
          <cell r="N286">
            <v>0</v>
          </cell>
          <cell r="O286" t="str">
            <v>0</v>
          </cell>
          <cell r="P286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>
            <v>0</v>
          </cell>
          <cell r="U286" t="str">
            <v>0</v>
          </cell>
          <cell r="V286" t="str">
            <v>0</v>
          </cell>
          <cell r="W286">
            <v>-5404.166666666667</v>
          </cell>
          <cell r="X286" t="str">
            <v>0</v>
          </cell>
          <cell r="Y286" t="str">
            <v>0</v>
          </cell>
          <cell r="Z286">
            <v>-976</v>
          </cell>
          <cell r="AE286">
            <v>-136134.62123536447</v>
          </cell>
          <cell r="AJ286">
            <v>-141538.78790203112</v>
          </cell>
          <cell r="AM286" t="str">
            <v>0</v>
          </cell>
          <cell r="AN286" t="str">
            <v>0</v>
          </cell>
          <cell r="AO286" t="str">
            <v>0</v>
          </cell>
          <cell r="AP286" t="str">
            <v>0</v>
          </cell>
          <cell r="AQ286" t="str">
            <v>0</v>
          </cell>
          <cell r="AR286" t="str">
            <v>0</v>
          </cell>
          <cell r="AS286" t="str">
            <v>0</v>
          </cell>
          <cell r="AT286" t="str">
            <v>0</v>
          </cell>
          <cell r="AU286" t="str">
            <v>0</v>
          </cell>
          <cell r="AV286" t="str">
            <v>0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 t="str">
            <v>0</v>
          </cell>
          <cell r="P287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>
            <v>0</v>
          </cell>
          <cell r="U287" t="str">
            <v>0</v>
          </cell>
          <cell r="V287" t="str">
            <v>0</v>
          </cell>
          <cell r="W287">
            <v>0</v>
          </cell>
          <cell r="X287" t="str">
            <v>0</v>
          </cell>
          <cell r="Y287" t="str">
            <v>0</v>
          </cell>
          <cell r="Z287" t="str">
            <v>0</v>
          </cell>
          <cell r="AE287">
            <v>0</v>
          </cell>
          <cell r="AJ287">
            <v>0</v>
          </cell>
          <cell r="AM287" t="str">
            <v>0</v>
          </cell>
          <cell r="AN287" t="str">
            <v>0</v>
          </cell>
          <cell r="AO287" t="str">
            <v>0</v>
          </cell>
          <cell r="AP287" t="str">
            <v>0</v>
          </cell>
          <cell r="AQ287" t="str">
            <v>0</v>
          </cell>
          <cell r="AR287" t="str">
            <v>0</v>
          </cell>
          <cell r="AS287" t="str">
            <v>0</v>
          </cell>
          <cell r="AT287" t="str">
            <v>0</v>
          </cell>
          <cell r="AU287" t="str">
            <v>0</v>
          </cell>
          <cell r="AV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 t="str">
            <v>0</v>
          </cell>
          <cell r="P288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>
            <v>0</v>
          </cell>
          <cell r="U288" t="str">
            <v>0</v>
          </cell>
          <cell r="V288" t="str">
            <v>0</v>
          </cell>
          <cell r="W288">
            <v>0</v>
          </cell>
          <cell r="X288" t="str">
            <v>0</v>
          </cell>
          <cell r="Y288" t="str">
            <v>0</v>
          </cell>
          <cell r="Z288" t="str">
            <v>0</v>
          </cell>
          <cell r="AE288">
            <v>0</v>
          </cell>
          <cell r="AJ288">
            <v>0</v>
          </cell>
          <cell r="AM288" t="str">
            <v>0</v>
          </cell>
          <cell r="AN288" t="str">
            <v>0</v>
          </cell>
          <cell r="AO288" t="str">
            <v>0</v>
          </cell>
          <cell r="AP288" t="str">
            <v>0</v>
          </cell>
          <cell r="AQ288" t="str">
            <v>0</v>
          </cell>
          <cell r="AR288" t="str">
            <v>0</v>
          </cell>
          <cell r="AS288" t="str">
            <v>0</v>
          </cell>
          <cell r="AT288" t="str">
            <v>0</v>
          </cell>
          <cell r="AU288" t="str">
            <v>0</v>
          </cell>
          <cell r="AV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 t="str">
            <v>0</v>
          </cell>
          <cell r="P289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>
            <v>0</v>
          </cell>
          <cell r="U289" t="str">
            <v>0</v>
          </cell>
          <cell r="V289" t="str">
            <v>0</v>
          </cell>
          <cell r="W289">
            <v>0</v>
          </cell>
          <cell r="X289" t="str">
            <v>0</v>
          </cell>
          <cell r="Y289" t="str">
            <v>0</v>
          </cell>
          <cell r="Z289" t="str">
            <v>0</v>
          </cell>
          <cell r="AE289">
            <v>0</v>
          </cell>
          <cell r="AJ289">
            <v>0</v>
          </cell>
          <cell r="AM289" t="str">
            <v>0</v>
          </cell>
          <cell r="AN289" t="str">
            <v>0</v>
          </cell>
          <cell r="AO289" t="str">
            <v>0</v>
          </cell>
          <cell r="AP289" t="str">
            <v>0</v>
          </cell>
          <cell r="AQ289" t="str">
            <v>0</v>
          </cell>
          <cell r="AR289" t="str">
            <v>0</v>
          </cell>
          <cell r="AS289" t="str">
            <v>0</v>
          </cell>
          <cell r="AT289" t="str">
            <v>0</v>
          </cell>
          <cell r="AU289" t="str">
            <v>0</v>
          </cell>
          <cell r="AV289" t="str">
            <v>0</v>
          </cell>
        </row>
        <row r="290">
          <cell r="F290" t="str">
            <v>665</v>
          </cell>
          <cell r="G290">
            <v>-4332.6049917808214</v>
          </cell>
          <cell r="H290">
            <v>0</v>
          </cell>
          <cell r="I290">
            <v>0</v>
          </cell>
          <cell r="J290">
            <v>-1.8804657534246572</v>
          </cell>
          <cell r="K290">
            <v>0</v>
          </cell>
          <cell r="L290">
            <v>-1646.5967992112999</v>
          </cell>
          <cell r="M290">
            <v>-132517.53686589035</v>
          </cell>
          <cell r="N290">
            <v>0</v>
          </cell>
          <cell r="O290" t="str">
            <v>0</v>
          </cell>
          <cell r="P290">
            <v>-43987</v>
          </cell>
          <cell r="Q290" t="str">
            <v>0</v>
          </cell>
          <cell r="R290" t="str">
            <v>0</v>
          </cell>
          <cell r="S290" t="str">
            <v>0</v>
          </cell>
          <cell r="T290">
            <v>-454.77998609521404</v>
          </cell>
          <cell r="U290" t="str">
            <v>0</v>
          </cell>
          <cell r="V290" t="str">
            <v>0</v>
          </cell>
          <cell r="W290">
            <v>0</v>
          </cell>
          <cell r="X290" t="str">
            <v>0</v>
          </cell>
          <cell r="Y290" t="str">
            <v>0</v>
          </cell>
          <cell r="Z290" t="str">
            <v>0</v>
          </cell>
          <cell r="AE290">
            <v>-182940.3991087311</v>
          </cell>
          <cell r="AJ290">
            <v>-182940.3991087311</v>
          </cell>
          <cell r="AM290" t="str">
            <v>0</v>
          </cell>
          <cell r="AN290" t="str">
            <v>0</v>
          </cell>
          <cell r="AO290" t="str">
            <v>0</v>
          </cell>
          <cell r="AP290" t="str">
            <v>0</v>
          </cell>
          <cell r="AQ290" t="str">
            <v>0</v>
          </cell>
          <cell r="AR290" t="str">
            <v>0</v>
          </cell>
          <cell r="AS290" t="str">
            <v>0</v>
          </cell>
          <cell r="AT290" t="str">
            <v>0</v>
          </cell>
          <cell r="AU290" t="str">
            <v>0</v>
          </cell>
          <cell r="AV290" t="str">
            <v>0</v>
          </cell>
        </row>
        <row r="292">
          <cell r="F292" t="str">
            <v>Specific</v>
          </cell>
          <cell r="G292">
            <v>-1063346.4873135618</v>
          </cell>
          <cell r="H292">
            <v>-1256.5236684931508</v>
          </cell>
          <cell r="I292">
            <v>-45.91628767123288</v>
          </cell>
          <cell r="J292">
            <v>-163415.15912876715</v>
          </cell>
          <cell r="K292">
            <v>-30.728767123287668</v>
          </cell>
          <cell r="L292">
            <v>-79164.518547587199</v>
          </cell>
          <cell r="M292">
            <v>-409652.35856608028</v>
          </cell>
          <cell r="N292">
            <v>-183219.65900000001</v>
          </cell>
          <cell r="O292">
            <v>0</v>
          </cell>
          <cell r="P292">
            <v>-60054</v>
          </cell>
          <cell r="Q292">
            <v>0</v>
          </cell>
          <cell r="R292">
            <v>0</v>
          </cell>
          <cell r="S292">
            <v>0</v>
          </cell>
          <cell r="T292">
            <v>-39209.678875215897</v>
          </cell>
          <cell r="U292">
            <v>0</v>
          </cell>
          <cell r="V292">
            <v>0</v>
          </cell>
          <cell r="W292">
            <v>-13396.666666666666</v>
          </cell>
          <cell r="X292">
            <v>0</v>
          </cell>
          <cell r="Y292">
            <v>0</v>
          </cell>
          <cell r="Z292">
            <v>-197</v>
          </cell>
          <cell r="AA292">
            <v>0</v>
          </cell>
          <cell r="AB292">
            <v>0</v>
          </cell>
          <cell r="AC292">
            <v>0</v>
          </cell>
          <cell r="AE292">
            <v>-1999592.0301545002</v>
          </cell>
          <cell r="AJ292">
            <v>-2012988.6968211667</v>
          </cell>
          <cell r="AM292" t="str">
            <v>0</v>
          </cell>
          <cell r="AN292" t="str">
            <v>0</v>
          </cell>
          <cell r="AO292" t="str">
            <v>0</v>
          </cell>
          <cell r="AP292" t="str">
            <v>0</v>
          </cell>
          <cell r="AQ292" t="str">
            <v>0</v>
          </cell>
          <cell r="AR292" t="str">
            <v>0</v>
          </cell>
          <cell r="AS292" t="str">
            <v>0</v>
          </cell>
          <cell r="AT292" t="str">
            <v>0</v>
          </cell>
          <cell r="AU292" t="str">
            <v>0</v>
          </cell>
          <cell r="AV292" t="str">
            <v>0</v>
          </cell>
        </row>
        <row r="293">
          <cell r="F293" t="str">
            <v>700</v>
          </cell>
          <cell r="G293">
            <v>-260527.98198356165</v>
          </cell>
          <cell r="H293">
            <v>-1256.5236684931508</v>
          </cell>
          <cell r="I293">
            <v>-38.753424657534246</v>
          </cell>
          <cell r="J293">
            <v>-38.753424657534246</v>
          </cell>
          <cell r="K293">
            <v>0</v>
          </cell>
          <cell r="L293">
            <v>-25827.989390316474</v>
          </cell>
          <cell r="M293">
            <v>-113330.65600000002</v>
          </cell>
          <cell r="N293">
            <v>0</v>
          </cell>
          <cell r="O293" t="str">
            <v>0</v>
          </cell>
          <cell r="P293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>
            <v>0</v>
          </cell>
          <cell r="U293" t="str">
            <v>0</v>
          </cell>
          <cell r="V293" t="str">
            <v>0</v>
          </cell>
          <cell r="W293">
            <v>-5048.25</v>
          </cell>
          <cell r="X293" t="str">
            <v>0</v>
          </cell>
          <cell r="Y293" t="str">
            <v>0</v>
          </cell>
          <cell r="Z293" t="str">
            <v>0</v>
          </cell>
          <cell r="AE293">
            <v>-401020.65789168637</v>
          </cell>
          <cell r="AJ293">
            <v>-406068.90789168637</v>
          </cell>
          <cell r="AM293" t="str">
            <v>0</v>
          </cell>
          <cell r="AN293" t="str">
            <v>0</v>
          </cell>
          <cell r="AO293" t="str">
            <v>0</v>
          </cell>
          <cell r="AP293" t="str">
            <v>0</v>
          </cell>
          <cell r="AQ293" t="str">
            <v>0</v>
          </cell>
          <cell r="AR293" t="str">
            <v>0</v>
          </cell>
          <cell r="AS293" t="str">
            <v>0</v>
          </cell>
          <cell r="AT293" t="str">
            <v>0</v>
          </cell>
          <cell r="AU293" t="str">
            <v>0</v>
          </cell>
          <cell r="AV293" t="str">
            <v>0</v>
          </cell>
        </row>
        <row r="294">
          <cell r="F294" t="str">
            <v>705</v>
          </cell>
          <cell r="G294">
            <v>-75898.404243835612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-8266.4172552513955</v>
          </cell>
          <cell r="M294">
            <v>0</v>
          </cell>
          <cell r="N294">
            <v>0</v>
          </cell>
          <cell r="O294" t="str">
            <v>0</v>
          </cell>
          <cell r="P294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>
            <v>0</v>
          </cell>
          <cell r="U294" t="str">
            <v>0</v>
          </cell>
          <cell r="V294" t="str">
            <v>0</v>
          </cell>
          <cell r="W294">
            <v>0</v>
          </cell>
          <cell r="X294" t="str">
            <v>0</v>
          </cell>
          <cell r="Y294" t="str">
            <v>0</v>
          </cell>
          <cell r="Z294" t="str">
            <v>0</v>
          </cell>
          <cell r="AE294">
            <v>-84164.821499087004</v>
          </cell>
          <cell r="AJ294">
            <v>-84164.821499087004</v>
          </cell>
          <cell r="AM294" t="str">
            <v>0</v>
          </cell>
          <cell r="AN294" t="str">
            <v>0</v>
          </cell>
          <cell r="AO294" t="str">
            <v>0</v>
          </cell>
          <cell r="AP294" t="str">
            <v>0</v>
          </cell>
          <cell r="AQ294" t="str">
            <v>0</v>
          </cell>
          <cell r="AR294" t="str">
            <v>0</v>
          </cell>
          <cell r="AS294" t="str">
            <v>0</v>
          </cell>
          <cell r="AT294" t="str">
            <v>0</v>
          </cell>
          <cell r="AU294" t="str">
            <v>0</v>
          </cell>
          <cell r="AV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 t="str">
            <v>0</v>
          </cell>
          <cell r="P295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>
            <v>0</v>
          </cell>
          <cell r="U295" t="str">
            <v>0</v>
          </cell>
          <cell r="V295" t="str">
            <v>0</v>
          </cell>
          <cell r="W295">
            <v>0</v>
          </cell>
          <cell r="X295" t="str">
            <v>0</v>
          </cell>
          <cell r="Y295" t="str">
            <v>0</v>
          </cell>
          <cell r="Z295" t="str">
            <v>0</v>
          </cell>
          <cell r="AE295">
            <v>0</v>
          </cell>
          <cell r="AJ295">
            <v>0</v>
          </cell>
          <cell r="AM295" t="str">
            <v>0</v>
          </cell>
          <cell r="AN295" t="str">
            <v>0</v>
          </cell>
          <cell r="AO295" t="str">
            <v>0</v>
          </cell>
          <cell r="AP295" t="str">
            <v>0</v>
          </cell>
          <cell r="AQ295" t="str">
            <v>0</v>
          </cell>
          <cell r="AR295" t="str">
            <v>0</v>
          </cell>
          <cell r="AS295" t="str">
            <v>0</v>
          </cell>
          <cell r="AT295" t="str">
            <v>0</v>
          </cell>
          <cell r="AU295" t="str">
            <v>0</v>
          </cell>
          <cell r="AV295" t="str">
            <v>0</v>
          </cell>
        </row>
        <row r="296">
          <cell r="F296" t="str">
            <v>715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-30.728767123287668</v>
          </cell>
          <cell r="L296">
            <v>0</v>
          </cell>
          <cell r="M296">
            <v>0</v>
          </cell>
          <cell r="N296">
            <v>0</v>
          </cell>
          <cell r="O296" t="str">
            <v>0</v>
          </cell>
          <cell r="P296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>
            <v>0</v>
          </cell>
          <cell r="U296" t="str">
            <v>0</v>
          </cell>
          <cell r="V296" t="str">
            <v>0</v>
          </cell>
          <cell r="W296">
            <v>0</v>
          </cell>
          <cell r="X296" t="str">
            <v>0</v>
          </cell>
          <cell r="Y296" t="str">
            <v>0</v>
          </cell>
          <cell r="Z296" t="str">
            <v>0</v>
          </cell>
          <cell r="AE296">
            <v>-30.728767123287668</v>
          </cell>
          <cell r="AJ296">
            <v>-30.728767123287668</v>
          </cell>
          <cell r="AM296" t="str">
            <v>0</v>
          </cell>
          <cell r="AN296" t="str">
            <v>0</v>
          </cell>
          <cell r="AO296" t="str">
            <v>0</v>
          </cell>
          <cell r="AP296" t="str">
            <v>0</v>
          </cell>
          <cell r="AQ296" t="str">
            <v>0</v>
          </cell>
          <cell r="AR296" t="str">
            <v>0</v>
          </cell>
          <cell r="AS296" t="str">
            <v>0</v>
          </cell>
          <cell r="AT296" t="str">
            <v>0</v>
          </cell>
          <cell r="AU296" t="str">
            <v>0</v>
          </cell>
          <cell r="AV296" t="str">
            <v>0</v>
          </cell>
        </row>
        <row r="297">
          <cell r="F297" t="str">
            <v>720</v>
          </cell>
          <cell r="G297">
            <v>-144393.20273972602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 t="str">
            <v>0</v>
          </cell>
          <cell r="P297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>
            <v>0</v>
          </cell>
          <cell r="U297" t="str">
            <v>0</v>
          </cell>
          <cell r="V297" t="str">
            <v>0</v>
          </cell>
          <cell r="W297">
            <v>0</v>
          </cell>
          <cell r="X297" t="str">
            <v>0</v>
          </cell>
          <cell r="Y297" t="str">
            <v>0</v>
          </cell>
          <cell r="Z297" t="str">
            <v>0</v>
          </cell>
          <cell r="AE297">
            <v>-144393.20273972602</v>
          </cell>
          <cell r="AJ297">
            <v>-144393.20273972602</v>
          </cell>
          <cell r="AM297" t="str">
            <v>0</v>
          </cell>
          <cell r="AN297" t="str">
            <v>0</v>
          </cell>
          <cell r="AO297" t="str">
            <v>0</v>
          </cell>
          <cell r="AP297" t="str">
            <v>0</v>
          </cell>
          <cell r="AQ297" t="str">
            <v>0</v>
          </cell>
          <cell r="AR297" t="str">
            <v>0</v>
          </cell>
          <cell r="AS297" t="str">
            <v>0</v>
          </cell>
          <cell r="AT297" t="str">
            <v>0</v>
          </cell>
          <cell r="AU297" t="str">
            <v>0</v>
          </cell>
          <cell r="AV297" t="str">
            <v>0</v>
          </cell>
        </row>
        <row r="298">
          <cell r="F298" t="str">
            <v>725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 t="str">
            <v>0</v>
          </cell>
          <cell r="P298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>
            <v>0</v>
          </cell>
          <cell r="U298" t="str">
            <v>0</v>
          </cell>
          <cell r="V298" t="str">
            <v>0</v>
          </cell>
          <cell r="W298">
            <v>0</v>
          </cell>
          <cell r="X298" t="str">
            <v>0</v>
          </cell>
          <cell r="Y298" t="str">
            <v>0</v>
          </cell>
          <cell r="Z298" t="str">
            <v>0</v>
          </cell>
          <cell r="AE298">
            <v>0</v>
          </cell>
          <cell r="AJ298">
            <v>0</v>
          </cell>
          <cell r="AM298" t="str">
            <v>0</v>
          </cell>
          <cell r="AN298" t="str">
            <v>0</v>
          </cell>
          <cell r="AO298" t="str">
            <v>0</v>
          </cell>
          <cell r="AP298" t="str">
            <v>0</v>
          </cell>
          <cell r="AQ298" t="str">
            <v>0</v>
          </cell>
          <cell r="AR298" t="str">
            <v>0</v>
          </cell>
          <cell r="AS298" t="str">
            <v>0</v>
          </cell>
          <cell r="AT298" t="str">
            <v>0</v>
          </cell>
          <cell r="AU298" t="str">
            <v>0</v>
          </cell>
          <cell r="AV298" t="str">
            <v>0</v>
          </cell>
        </row>
        <row r="299">
          <cell r="F299" t="str">
            <v>730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-16054.515458245147</v>
          </cell>
          <cell r="M299">
            <v>0</v>
          </cell>
          <cell r="N299">
            <v>0</v>
          </cell>
          <cell r="O299" t="str">
            <v>0</v>
          </cell>
          <cell r="P299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>
            <v>0</v>
          </cell>
          <cell r="U299" t="str">
            <v>0</v>
          </cell>
          <cell r="V299" t="str">
            <v>0</v>
          </cell>
          <cell r="W299">
            <v>0</v>
          </cell>
          <cell r="X299" t="str">
            <v>0</v>
          </cell>
          <cell r="Y299" t="str">
            <v>0</v>
          </cell>
          <cell r="Z299" t="str">
            <v>0</v>
          </cell>
          <cell r="AE299">
            <v>-16054.515458245147</v>
          </cell>
          <cell r="AJ299">
            <v>-16054.515458245147</v>
          </cell>
          <cell r="AM299" t="str">
            <v>0</v>
          </cell>
          <cell r="AN299" t="str">
            <v>0</v>
          </cell>
          <cell r="AO299" t="str">
            <v>0</v>
          </cell>
          <cell r="AP299" t="str">
            <v>0</v>
          </cell>
          <cell r="AQ299" t="str">
            <v>0</v>
          </cell>
          <cell r="AR299" t="str">
            <v>0</v>
          </cell>
          <cell r="AS299" t="str">
            <v>0</v>
          </cell>
          <cell r="AT299" t="str">
            <v>0</v>
          </cell>
          <cell r="AU299" t="str">
            <v>0</v>
          </cell>
          <cell r="AV299" t="str">
            <v>0</v>
          </cell>
        </row>
        <row r="300">
          <cell r="F300" t="str">
            <v>735</v>
          </cell>
          <cell r="G300">
            <v>-13.918035616438354</v>
          </cell>
          <cell r="H300">
            <v>0</v>
          </cell>
          <cell r="I300">
            <v>0</v>
          </cell>
          <cell r="J300">
            <v>-99268.851526027414</v>
          </cell>
          <cell r="K300">
            <v>0</v>
          </cell>
          <cell r="L300">
            <v>-16821.515033917814</v>
          </cell>
          <cell r="M300">
            <v>0</v>
          </cell>
          <cell r="N300">
            <v>0</v>
          </cell>
          <cell r="O300" t="str">
            <v>0</v>
          </cell>
          <cell r="P300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>
            <v>0</v>
          </cell>
          <cell r="U300" t="str">
            <v>0</v>
          </cell>
          <cell r="V300" t="str">
            <v>0</v>
          </cell>
          <cell r="W300">
            <v>0</v>
          </cell>
          <cell r="X300" t="str">
            <v>0</v>
          </cell>
          <cell r="Y300" t="str">
            <v>0</v>
          </cell>
          <cell r="Z300" t="str">
            <v>0</v>
          </cell>
          <cell r="AE300">
            <v>-116104.28459556168</v>
          </cell>
          <cell r="AJ300">
            <v>-116104.28459556168</v>
          </cell>
          <cell r="AM300" t="str">
            <v>0</v>
          </cell>
          <cell r="AN300" t="str">
            <v>0</v>
          </cell>
          <cell r="AO300" t="str">
            <v>0</v>
          </cell>
          <cell r="AP300" t="str">
            <v>0</v>
          </cell>
          <cell r="AQ300" t="str">
            <v>0</v>
          </cell>
          <cell r="AR300" t="str">
            <v>0</v>
          </cell>
          <cell r="AS300" t="str">
            <v>0</v>
          </cell>
          <cell r="AT300" t="str">
            <v>0</v>
          </cell>
          <cell r="AU300" t="str">
            <v>0</v>
          </cell>
          <cell r="AV300" t="str">
            <v>0</v>
          </cell>
        </row>
        <row r="301">
          <cell r="F301" t="str">
            <v>740</v>
          </cell>
          <cell r="G301">
            <v>-524351.44601767126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-5710.1207337878977</v>
          </cell>
          <cell r="M301">
            <v>-35497.908333333333</v>
          </cell>
          <cell r="N301">
            <v>0</v>
          </cell>
          <cell r="O301" t="str">
            <v>0</v>
          </cell>
          <cell r="P301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>
            <v>0</v>
          </cell>
          <cell r="U301" t="str">
            <v>0</v>
          </cell>
          <cell r="V301" t="str">
            <v>0</v>
          </cell>
          <cell r="W301">
            <v>-8348.4166666666661</v>
          </cell>
          <cell r="X301" t="str">
            <v>0</v>
          </cell>
          <cell r="Y301" t="str">
            <v>0</v>
          </cell>
          <cell r="Z301">
            <v>-197</v>
          </cell>
          <cell r="AE301">
            <v>-565756.47508479247</v>
          </cell>
          <cell r="AJ301">
            <v>-574104.8917514591</v>
          </cell>
          <cell r="AM301" t="str">
            <v>0</v>
          </cell>
          <cell r="AN301" t="str">
            <v>0</v>
          </cell>
          <cell r="AO301" t="str">
            <v>0</v>
          </cell>
          <cell r="AP301" t="str">
            <v>0</v>
          </cell>
          <cell r="AQ301" t="str">
            <v>0</v>
          </cell>
          <cell r="AR301" t="str">
            <v>0</v>
          </cell>
          <cell r="AS301" t="str">
            <v>0</v>
          </cell>
          <cell r="AT301" t="str">
            <v>0</v>
          </cell>
          <cell r="AU301" t="str">
            <v>0</v>
          </cell>
          <cell r="AV301" t="str">
            <v>0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-806.45158333333347</v>
          </cell>
          <cell r="N302">
            <v>0</v>
          </cell>
          <cell r="O302" t="str">
            <v>0</v>
          </cell>
          <cell r="P302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>
            <v>0</v>
          </cell>
          <cell r="U302" t="str">
            <v>0</v>
          </cell>
          <cell r="V302" t="str">
            <v>0</v>
          </cell>
          <cell r="W302">
            <v>0</v>
          </cell>
          <cell r="X302" t="str">
            <v>0</v>
          </cell>
          <cell r="Y302" t="str">
            <v>0</v>
          </cell>
          <cell r="Z302" t="str">
            <v>0</v>
          </cell>
          <cell r="AE302">
            <v>-806.45158333333347</v>
          </cell>
          <cell r="AJ302">
            <v>-806.45158333333347</v>
          </cell>
          <cell r="AM302" t="str">
            <v>0</v>
          </cell>
          <cell r="AN302" t="str">
            <v>0</v>
          </cell>
          <cell r="AO302" t="str">
            <v>0</v>
          </cell>
          <cell r="AP302" t="str">
            <v>0</v>
          </cell>
          <cell r="AQ302" t="str">
            <v>0</v>
          </cell>
          <cell r="AR302" t="str">
            <v>0</v>
          </cell>
          <cell r="AS302" t="str">
            <v>0</v>
          </cell>
          <cell r="AT302" t="str">
            <v>0</v>
          </cell>
          <cell r="AU302" t="str">
            <v>0</v>
          </cell>
          <cell r="AV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 t="str">
            <v>0</v>
          </cell>
          <cell r="P303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>
            <v>0</v>
          </cell>
          <cell r="U303" t="str">
            <v>0</v>
          </cell>
          <cell r="V303" t="str">
            <v>0</v>
          </cell>
          <cell r="W303">
            <v>0</v>
          </cell>
          <cell r="X303" t="str">
            <v>0</v>
          </cell>
          <cell r="Y303" t="str">
            <v>0</v>
          </cell>
          <cell r="Z303" t="str">
            <v>0</v>
          </cell>
          <cell r="AE303">
            <v>0</v>
          </cell>
          <cell r="AJ303">
            <v>0</v>
          </cell>
          <cell r="AM303" t="str">
            <v>0</v>
          </cell>
          <cell r="AN303" t="str">
            <v>0</v>
          </cell>
          <cell r="AO303" t="str">
            <v>0</v>
          </cell>
          <cell r="AP303" t="str">
            <v>0</v>
          </cell>
          <cell r="AQ303" t="str">
            <v>0</v>
          </cell>
          <cell r="AR303" t="str">
            <v>0</v>
          </cell>
          <cell r="AS303" t="str">
            <v>0</v>
          </cell>
          <cell r="AT303" t="str">
            <v>0</v>
          </cell>
          <cell r="AU303" t="str">
            <v>0</v>
          </cell>
          <cell r="AV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 t="str">
            <v>0</v>
          </cell>
          <cell r="P304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>
            <v>0</v>
          </cell>
          <cell r="U304" t="str">
            <v>0</v>
          </cell>
          <cell r="V304" t="str">
            <v>0</v>
          </cell>
          <cell r="W304">
            <v>0</v>
          </cell>
          <cell r="X304" t="str">
            <v>0</v>
          </cell>
          <cell r="Y304" t="str">
            <v>0</v>
          </cell>
          <cell r="Z304" t="str">
            <v>0</v>
          </cell>
          <cell r="AE304">
            <v>0</v>
          </cell>
          <cell r="AJ304">
            <v>0</v>
          </cell>
          <cell r="AM304" t="str">
            <v>0</v>
          </cell>
          <cell r="AN304" t="str">
            <v>0</v>
          </cell>
          <cell r="AO304" t="str">
            <v>0</v>
          </cell>
          <cell r="AP304" t="str">
            <v>0</v>
          </cell>
          <cell r="AQ304" t="str">
            <v>0</v>
          </cell>
          <cell r="AR304" t="str">
            <v>0</v>
          </cell>
          <cell r="AS304" t="str">
            <v>0</v>
          </cell>
          <cell r="AT304" t="str">
            <v>0</v>
          </cell>
          <cell r="AU304" t="str">
            <v>0</v>
          </cell>
          <cell r="AV304" t="str">
            <v>0</v>
          </cell>
        </row>
        <row r="305">
          <cell r="F305" t="str">
            <v>760</v>
          </cell>
          <cell r="G305">
            <v>-58161.534293150689</v>
          </cell>
          <cell r="H305">
            <v>0</v>
          </cell>
          <cell r="I305">
            <v>-7.1628630136986295</v>
          </cell>
          <cell r="J305">
            <v>-64107.554178082188</v>
          </cell>
          <cell r="K305">
            <v>0</v>
          </cell>
          <cell r="L305">
            <v>-6483.9606760684728</v>
          </cell>
          <cell r="M305">
            <v>-260017.34264941359</v>
          </cell>
          <cell r="N305">
            <v>-183219.65900000001</v>
          </cell>
          <cell r="O305" t="str">
            <v>0</v>
          </cell>
          <cell r="P305">
            <v>-60054</v>
          </cell>
          <cell r="Q305" t="str">
            <v>0</v>
          </cell>
          <cell r="R305" t="str">
            <v>0</v>
          </cell>
          <cell r="S305" t="str">
            <v>0</v>
          </cell>
          <cell r="T305">
            <v>-39209.678875215897</v>
          </cell>
          <cell r="U305" t="str">
            <v>0</v>
          </cell>
          <cell r="V305" t="str">
            <v>0</v>
          </cell>
          <cell r="W305">
            <v>0</v>
          </cell>
          <cell r="X305" t="str">
            <v>0</v>
          </cell>
          <cell r="Y305" t="str">
            <v>0</v>
          </cell>
          <cell r="Z305" t="str">
            <v>0</v>
          </cell>
          <cell r="AE305">
            <v>-671260.89253494458</v>
          </cell>
          <cell r="AJ305">
            <v>-671260.89253494458</v>
          </cell>
          <cell r="AM305" t="str">
            <v>0</v>
          </cell>
          <cell r="AN305" t="str">
            <v>0</v>
          </cell>
          <cell r="AO305" t="str">
            <v>0</v>
          </cell>
          <cell r="AP305" t="str">
            <v>0</v>
          </cell>
          <cell r="AQ305" t="str">
            <v>0</v>
          </cell>
          <cell r="AR305" t="str">
            <v>0</v>
          </cell>
          <cell r="AS305" t="str">
            <v>0</v>
          </cell>
          <cell r="AT305" t="str">
            <v>0</v>
          </cell>
          <cell r="AU305" t="str">
            <v>0</v>
          </cell>
          <cell r="AV305" t="str">
            <v>0</v>
          </cell>
        </row>
        <row r="307">
          <cell r="F307" t="str">
            <v>General</v>
          </cell>
          <cell r="G307">
            <v>-450692.93871506851</v>
          </cell>
          <cell r="H307">
            <v>-533.47590958904118</v>
          </cell>
          <cell r="I307">
            <v>-1305.3965315068494</v>
          </cell>
          <cell r="J307">
            <v>-203998.28576438356</v>
          </cell>
          <cell r="K307">
            <v>-267.7178082191781</v>
          </cell>
          <cell r="L307">
            <v>-63469.053486895544</v>
          </cell>
          <cell r="M307">
            <v>-305530.58273662196</v>
          </cell>
          <cell r="N307">
            <v>81000</v>
          </cell>
          <cell r="O307">
            <v>0</v>
          </cell>
          <cell r="P307">
            <v>-236500</v>
          </cell>
          <cell r="Q307">
            <v>0</v>
          </cell>
          <cell r="R307">
            <v>0</v>
          </cell>
          <cell r="S307">
            <v>0</v>
          </cell>
          <cell r="T307">
            <v>-36149.021366703149</v>
          </cell>
          <cell r="U307">
            <v>0</v>
          </cell>
          <cell r="V307">
            <v>0</v>
          </cell>
          <cell r="W307">
            <v>-44979.75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E307">
            <v>-1217446.4723189878</v>
          </cell>
          <cell r="AJ307">
            <v>-1262426.2223189878</v>
          </cell>
          <cell r="AM307" t="str">
            <v>0</v>
          </cell>
          <cell r="AN307" t="str">
            <v>0</v>
          </cell>
          <cell r="AO307" t="str">
            <v>0</v>
          </cell>
          <cell r="AP307" t="str">
            <v>0</v>
          </cell>
          <cell r="AQ307" t="str">
            <v>0</v>
          </cell>
          <cell r="AR307" t="str">
            <v>0</v>
          </cell>
          <cell r="AS307" t="str">
            <v>0</v>
          </cell>
          <cell r="AT307" t="str">
            <v>0</v>
          </cell>
          <cell r="AU307" t="str">
            <v>0</v>
          </cell>
          <cell r="AV307" t="str">
            <v>0</v>
          </cell>
        </row>
        <row r="308">
          <cell r="F308" t="str">
            <v>800</v>
          </cell>
          <cell r="G308">
            <v>-77362.884150684928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-1977.5534246575342</v>
          </cell>
          <cell r="M308">
            <v>0</v>
          </cell>
          <cell r="N308">
            <v>0</v>
          </cell>
          <cell r="O308" t="str">
            <v>0</v>
          </cell>
          <cell r="P308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>
            <v>0</v>
          </cell>
          <cell r="U308" t="str">
            <v>0</v>
          </cell>
          <cell r="V308" t="str">
            <v>0</v>
          </cell>
          <cell r="W308">
            <v>-5773.916666666667</v>
          </cell>
          <cell r="X308" t="str">
            <v>0</v>
          </cell>
          <cell r="Y308" t="str">
            <v>0</v>
          </cell>
          <cell r="Z308" t="str">
            <v>0</v>
          </cell>
          <cell r="AE308">
            <v>-79340.437575342468</v>
          </cell>
          <cell r="AJ308">
            <v>-85114.35424200914</v>
          </cell>
          <cell r="AM308" t="str">
            <v>0</v>
          </cell>
          <cell r="AN308" t="str">
            <v>0</v>
          </cell>
          <cell r="AO308" t="str">
            <v>0</v>
          </cell>
          <cell r="AP308" t="str">
            <v>0</v>
          </cell>
          <cell r="AQ308" t="str">
            <v>0</v>
          </cell>
          <cell r="AR308" t="str">
            <v>0</v>
          </cell>
          <cell r="AS308" t="str">
            <v>0</v>
          </cell>
          <cell r="AT308" t="str">
            <v>0</v>
          </cell>
          <cell r="AU308" t="str">
            <v>0</v>
          </cell>
          <cell r="AV308" t="str">
            <v>0</v>
          </cell>
        </row>
        <row r="309">
          <cell r="F309" t="str">
            <v>805</v>
          </cell>
          <cell r="G309">
            <v>-24317.036191780822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-8565.3531361330333</v>
          </cell>
          <cell r="M309">
            <v>0</v>
          </cell>
          <cell r="N309">
            <v>0</v>
          </cell>
          <cell r="O309" t="str">
            <v>0</v>
          </cell>
          <cell r="P309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>
            <v>0</v>
          </cell>
          <cell r="U309" t="str">
            <v>0</v>
          </cell>
          <cell r="V309" t="str">
            <v>0</v>
          </cell>
          <cell r="W309">
            <v>0</v>
          </cell>
          <cell r="X309" t="str">
            <v>0</v>
          </cell>
          <cell r="Y309" t="str">
            <v>0</v>
          </cell>
          <cell r="Z309" t="str">
            <v>0</v>
          </cell>
          <cell r="AE309">
            <v>-32882.389327913857</v>
          </cell>
          <cell r="AJ309">
            <v>-32882.389327913857</v>
          </cell>
          <cell r="AM309" t="str">
            <v>0</v>
          </cell>
          <cell r="AN309" t="str">
            <v>0</v>
          </cell>
          <cell r="AO309" t="str">
            <v>0</v>
          </cell>
          <cell r="AP309" t="str">
            <v>0</v>
          </cell>
          <cell r="AQ309" t="str">
            <v>0</v>
          </cell>
          <cell r="AR309" t="str">
            <v>0</v>
          </cell>
          <cell r="AS309" t="str">
            <v>0</v>
          </cell>
          <cell r="AT309" t="str">
            <v>0</v>
          </cell>
          <cell r="AU309" t="str">
            <v>0</v>
          </cell>
          <cell r="AV309" t="str">
            <v>0</v>
          </cell>
        </row>
        <row r="310">
          <cell r="F310" t="str">
            <v>810</v>
          </cell>
          <cell r="G310">
            <v>-457.58790684931517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 t="str">
            <v>0</v>
          </cell>
          <cell r="P310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>
            <v>0</v>
          </cell>
          <cell r="U310" t="str">
            <v>0</v>
          </cell>
          <cell r="V310" t="str">
            <v>0</v>
          </cell>
          <cell r="W310">
            <v>0</v>
          </cell>
          <cell r="X310" t="str">
            <v>0</v>
          </cell>
          <cell r="Y310" t="str">
            <v>0</v>
          </cell>
          <cell r="Z310" t="str">
            <v>0</v>
          </cell>
          <cell r="AE310">
            <v>-457.58790684931517</v>
          </cell>
          <cell r="AJ310">
            <v>-457.58790684931517</v>
          </cell>
          <cell r="AM310" t="str">
            <v>0</v>
          </cell>
          <cell r="AN310" t="str">
            <v>0</v>
          </cell>
          <cell r="AO310" t="str">
            <v>0</v>
          </cell>
          <cell r="AP310" t="str">
            <v>0</v>
          </cell>
          <cell r="AQ310" t="str">
            <v>0</v>
          </cell>
          <cell r="AR310" t="str">
            <v>0</v>
          </cell>
          <cell r="AS310" t="str">
            <v>0</v>
          </cell>
          <cell r="AT310" t="str">
            <v>0</v>
          </cell>
          <cell r="AU310" t="str">
            <v>0</v>
          </cell>
          <cell r="AV310" t="str">
            <v>0</v>
          </cell>
        </row>
        <row r="311">
          <cell r="F311" t="str">
            <v>815</v>
          </cell>
          <cell r="G311">
            <v>-1347.4176849315068</v>
          </cell>
          <cell r="H311">
            <v>0</v>
          </cell>
          <cell r="I311">
            <v>0</v>
          </cell>
          <cell r="J311">
            <v>0</v>
          </cell>
          <cell r="K311">
            <v>-267.7178082191781</v>
          </cell>
          <cell r="L311">
            <v>0</v>
          </cell>
          <cell r="M311">
            <v>0</v>
          </cell>
          <cell r="N311">
            <v>0</v>
          </cell>
          <cell r="O311" t="str">
            <v>0</v>
          </cell>
          <cell r="P311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>
            <v>0</v>
          </cell>
          <cell r="U311" t="str">
            <v>0</v>
          </cell>
          <cell r="V311" t="str">
            <v>0</v>
          </cell>
          <cell r="W311">
            <v>0</v>
          </cell>
          <cell r="X311" t="str">
            <v>0</v>
          </cell>
          <cell r="Y311" t="str">
            <v>0</v>
          </cell>
          <cell r="Z311" t="str">
            <v>0</v>
          </cell>
          <cell r="AE311">
            <v>-1615.1354931506849</v>
          </cell>
          <cell r="AJ311">
            <v>-1615.1354931506849</v>
          </cell>
          <cell r="AM311" t="str">
            <v>0</v>
          </cell>
          <cell r="AN311" t="str">
            <v>0</v>
          </cell>
          <cell r="AO311" t="str">
            <v>0</v>
          </cell>
          <cell r="AP311" t="str">
            <v>0</v>
          </cell>
          <cell r="AQ311" t="str">
            <v>0</v>
          </cell>
          <cell r="AR311" t="str">
            <v>0</v>
          </cell>
          <cell r="AS311" t="str">
            <v>0</v>
          </cell>
          <cell r="AT311" t="str">
            <v>0</v>
          </cell>
          <cell r="AU311" t="str">
            <v>0</v>
          </cell>
          <cell r="AV311" t="str">
            <v>0</v>
          </cell>
        </row>
        <row r="312">
          <cell r="F312" t="str">
            <v>820</v>
          </cell>
          <cell r="G312">
            <v>-50305.616438356163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 t="str">
            <v>0</v>
          </cell>
          <cell r="P312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>
            <v>0</v>
          </cell>
          <cell r="U312" t="str">
            <v>0</v>
          </cell>
          <cell r="V312" t="str">
            <v>0</v>
          </cell>
          <cell r="W312">
            <v>0</v>
          </cell>
          <cell r="X312" t="str">
            <v>0</v>
          </cell>
          <cell r="Y312" t="str">
            <v>0</v>
          </cell>
          <cell r="Z312" t="str">
            <v>0</v>
          </cell>
          <cell r="AE312">
            <v>-50305.616438356163</v>
          </cell>
          <cell r="AJ312">
            <v>-50305.616438356163</v>
          </cell>
          <cell r="AM312" t="str">
            <v>0</v>
          </cell>
          <cell r="AN312" t="str">
            <v>0</v>
          </cell>
          <cell r="AO312" t="str">
            <v>0</v>
          </cell>
          <cell r="AP312" t="str">
            <v>0</v>
          </cell>
          <cell r="AQ312" t="str">
            <v>0</v>
          </cell>
          <cell r="AR312" t="str">
            <v>0</v>
          </cell>
          <cell r="AS312" t="str">
            <v>0</v>
          </cell>
          <cell r="AT312" t="str">
            <v>0</v>
          </cell>
          <cell r="AU312" t="str">
            <v>0</v>
          </cell>
          <cell r="AV312" t="str">
            <v>0</v>
          </cell>
        </row>
        <row r="313">
          <cell r="F313" t="str">
            <v>825</v>
          </cell>
          <cell r="G313">
            <v>-239.92877260273974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 t="str">
            <v>0</v>
          </cell>
          <cell r="P313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>
            <v>0</v>
          </cell>
          <cell r="U313" t="str">
            <v>0</v>
          </cell>
          <cell r="V313" t="str">
            <v>0</v>
          </cell>
          <cell r="W313">
            <v>0</v>
          </cell>
          <cell r="X313" t="str">
            <v>0</v>
          </cell>
          <cell r="Y313" t="str">
            <v>0</v>
          </cell>
          <cell r="Z313" t="str">
            <v>0</v>
          </cell>
          <cell r="AE313">
            <v>-239.92877260273974</v>
          </cell>
          <cell r="AJ313">
            <v>-239.92877260273974</v>
          </cell>
          <cell r="AM313" t="str">
            <v>0</v>
          </cell>
          <cell r="AN313" t="str">
            <v>0</v>
          </cell>
          <cell r="AO313" t="str">
            <v>0</v>
          </cell>
          <cell r="AP313" t="str">
            <v>0</v>
          </cell>
          <cell r="AQ313" t="str">
            <v>0</v>
          </cell>
          <cell r="AR313" t="str">
            <v>0</v>
          </cell>
          <cell r="AS313" t="str">
            <v>0</v>
          </cell>
          <cell r="AT313" t="str">
            <v>0</v>
          </cell>
          <cell r="AU313" t="str">
            <v>0</v>
          </cell>
          <cell r="AV313" t="str">
            <v>0</v>
          </cell>
        </row>
        <row r="314">
          <cell r="F314" t="str">
            <v>830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 t="str">
            <v>0</v>
          </cell>
          <cell r="P314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>
            <v>0</v>
          </cell>
          <cell r="U314" t="str">
            <v>0</v>
          </cell>
          <cell r="V314" t="str">
            <v>0</v>
          </cell>
          <cell r="W314">
            <v>0</v>
          </cell>
          <cell r="X314" t="str">
            <v>0</v>
          </cell>
          <cell r="Y314" t="str">
            <v>0</v>
          </cell>
          <cell r="Z314" t="str">
            <v>0</v>
          </cell>
          <cell r="AE314">
            <v>0</v>
          </cell>
          <cell r="AJ314">
            <v>0</v>
          </cell>
          <cell r="AM314" t="str">
            <v>0</v>
          </cell>
          <cell r="AN314" t="str">
            <v>0</v>
          </cell>
          <cell r="AO314" t="str">
            <v>0</v>
          </cell>
          <cell r="AP314" t="str">
            <v>0</v>
          </cell>
          <cell r="AQ314" t="str">
            <v>0</v>
          </cell>
          <cell r="AR314" t="str">
            <v>0</v>
          </cell>
          <cell r="AS314" t="str">
            <v>0</v>
          </cell>
          <cell r="AT314" t="str">
            <v>0</v>
          </cell>
          <cell r="AU314" t="str">
            <v>0</v>
          </cell>
          <cell r="AV314" t="str">
            <v>0</v>
          </cell>
        </row>
        <row r="315">
          <cell r="F315" t="str">
            <v>835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 t="str">
            <v>0</v>
          </cell>
          <cell r="P315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>
            <v>0</v>
          </cell>
          <cell r="U315" t="str">
            <v>0</v>
          </cell>
          <cell r="V315" t="str">
            <v>0</v>
          </cell>
          <cell r="W315">
            <v>0</v>
          </cell>
          <cell r="X315" t="str">
            <v>0</v>
          </cell>
          <cell r="Y315" t="str">
            <v>0</v>
          </cell>
          <cell r="Z315" t="str">
            <v>0</v>
          </cell>
          <cell r="AE315">
            <v>0</v>
          </cell>
          <cell r="AJ315">
            <v>0</v>
          </cell>
          <cell r="AM315" t="str">
            <v>0</v>
          </cell>
          <cell r="AN315" t="str">
            <v>0</v>
          </cell>
          <cell r="AO315" t="str">
            <v>0</v>
          </cell>
          <cell r="AP315" t="str">
            <v>0</v>
          </cell>
          <cell r="AQ315" t="str">
            <v>0</v>
          </cell>
          <cell r="AR315" t="str">
            <v>0</v>
          </cell>
          <cell r="AS315" t="str">
            <v>0</v>
          </cell>
          <cell r="AT315" t="str">
            <v>0</v>
          </cell>
          <cell r="AU315" t="str">
            <v>0</v>
          </cell>
          <cell r="AV315" t="str">
            <v>0</v>
          </cell>
        </row>
        <row r="316">
          <cell r="F316" t="str">
            <v>840</v>
          </cell>
          <cell r="G316">
            <v>-9031.7083808219177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-10025.379166666666</v>
          </cell>
          <cell r="N316">
            <v>0</v>
          </cell>
          <cell r="O316" t="str">
            <v>0</v>
          </cell>
          <cell r="P316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>
            <v>0</v>
          </cell>
          <cell r="U316" t="str">
            <v>0</v>
          </cell>
          <cell r="V316" t="str">
            <v>0</v>
          </cell>
          <cell r="W316">
            <v>-39205.833333333336</v>
          </cell>
          <cell r="X316" t="str">
            <v>0</v>
          </cell>
          <cell r="Y316" t="str">
            <v>0</v>
          </cell>
          <cell r="Z316" t="str">
            <v>0</v>
          </cell>
          <cell r="AE316">
            <v>-19057.087547488583</v>
          </cell>
          <cell r="AJ316">
            <v>-58262.920880821919</v>
          </cell>
          <cell r="AM316" t="str">
            <v>0</v>
          </cell>
          <cell r="AN316" t="str">
            <v>0</v>
          </cell>
          <cell r="AO316" t="str">
            <v>0</v>
          </cell>
          <cell r="AP316" t="str">
            <v>0</v>
          </cell>
          <cell r="AQ316" t="str">
            <v>0</v>
          </cell>
          <cell r="AR316" t="str">
            <v>0</v>
          </cell>
          <cell r="AS316" t="str">
            <v>0</v>
          </cell>
          <cell r="AT316" t="str">
            <v>0</v>
          </cell>
          <cell r="AU316" t="str">
            <v>0</v>
          </cell>
          <cell r="AV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806.45158333333347</v>
          </cell>
          <cell r="N317">
            <v>0</v>
          </cell>
          <cell r="O317" t="str">
            <v>0</v>
          </cell>
          <cell r="P317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>
            <v>0</v>
          </cell>
          <cell r="U317" t="str">
            <v>0</v>
          </cell>
          <cell r="V317" t="str">
            <v>0</v>
          </cell>
          <cell r="W317">
            <v>0</v>
          </cell>
          <cell r="X317" t="str">
            <v>0</v>
          </cell>
          <cell r="Y317" t="str">
            <v>0</v>
          </cell>
          <cell r="Z317" t="str">
            <v>0</v>
          </cell>
          <cell r="AE317">
            <v>806.45158333333347</v>
          </cell>
          <cell r="AJ317">
            <v>806.45158333333347</v>
          </cell>
          <cell r="AM317" t="str">
            <v>0</v>
          </cell>
          <cell r="AN317" t="str">
            <v>0</v>
          </cell>
          <cell r="AO317" t="str">
            <v>0</v>
          </cell>
          <cell r="AP317" t="str">
            <v>0</v>
          </cell>
          <cell r="AQ317" t="str">
            <v>0</v>
          </cell>
          <cell r="AR317" t="str">
            <v>0</v>
          </cell>
          <cell r="AS317" t="str">
            <v>0</v>
          </cell>
          <cell r="AT317" t="str">
            <v>0</v>
          </cell>
          <cell r="AU317" t="str">
            <v>0</v>
          </cell>
          <cell r="AV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 t="str">
            <v>0</v>
          </cell>
          <cell r="P318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>
            <v>0</v>
          </cell>
          <cell r="U318" t="str">
            <v>0</v>
          </cell>
          <cell r="V318" t="str">
            <v>0</v>
          </cell>
          <cell r="W318">
            <v>0</v>
          </cell>
          <cell r="X318" t="str">
            <v>0</v>
          </cell>
          <cell r="Y318" t="str">
            <v>0</v>
          </cell>
          <cell r="Z318" t="str">
            <v>0</v>
          </cell>
          <cell r="AE318">
            <v>0</v>
          </cell>
          <cell r="AJ318">
            <v>0</v>
          </cell>
          <cell r="AM318" t="str">
            <v>0</v>
          </cell>
          <cell r="AN318" t="str">
            <v>0</v>
          </cell>
          <cell r="AO318" t="str">
            <v>0</v>
          </cell>
          <cell r="AP318" t="str">
            <v>0</v>
          </cell>
          <cell r="AQ318" t="str">
            <v>0</v>
          </cell>
          <cell r="AR318" t="str">
            <v>0</v>
          </cell>
          <cell r="AS318" t="str">
            <v>0</v>
          </cell>
          <cell r="AT318" t="str">
            <v>0</v>
          </cell>
          <cell r="AU318" t="str">
            <v>0</v>
          </cell>
          <cell r="AV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 t="str">
            <v>0</v>
          </cell>
          <cell r="P319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>
            <v>0</v>
          </cell>
          <cell r="U319" t="str">
            <v>0</v>
          </cell>
          <cell r="V319" t="str">
            <v>0</v>
          </cell>
          <cell r="W319">
            <v>0</v>
          </cell>
          <cell r="X319" t="str">
            <v>0</v>
          </cell>
          <cell r="Y319" t="str">
            <v>0</v>
          </cell>
          <cell r="Z319" t="str">
            <v>0</v>
          </cell>
          <cell r="AE319">
            <v>0</v>
          </cell>
          <cell r="AJ319">
            <v>0</v>
          </cell>
          <cell r="AM319" t="str">
            <v>0</v>
          </cell>
          <cell r="AN319" t="str">
            <v>0</v>
          </cell>
          <cell r="AO319" t="str">
            <v>0</v>
          </cell>
          <cell r="AP319" t="str">
            <v>0</v>
          </cell>
          <cell r="AQ319" t="str">
            <v>0</v>
          </cell>
          <cell r="AR319" t="str">
            <v>0</v>
          </cell>
          <cell r="AS319" t="str">
            <v>0</v>
          </cell>
          <cell r="AT319" t="str">
            <v>0</v>
          </cell>
          <cell r="AU319" t="str">
            <v>0</v>
          </cell>
          <cell r="AV319" t="str">
            <v>0</v>
          </cell>
        </row>
        <row r="320">
          <cell r="F320" t="str">
            <v>860</v>
          </cell>
          <cell r="G320">
            <v>5.8505068493150683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-2347.6273972602739</v>
          </cell>
          <cell r="M320">
            <v>-296311.65515328862</v>
          </cell>
          <cell r="N320">
            <v>81000</v>
          </cell>
          <cell r="O320" t="str">
            <v>0</v>
          </cell>
          <cell r="P320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>
            <v>-36149.021366703149</v>
          </cell>
          <cell r="U320" t="str">
            <v>0</v>
          </cell>
          <cell r="V320" t="str">
            <v>0</v>
          </cell>
          <cell r="W320">
            <v>0</v>
          </cell>
          <cell r="X320" t="str">
            <v>0</v>
          </cell>
          <cell r="Y320" t="str">
            <v>0</v>
          </cell>
          <cell r="Z320" t="str">
            <v>0</v>
          </cell>
          <cell r="AE320">
            <v>-253802.45341040276</v>
          </cell>
          <cell r="AJ320">
            <v>-253802.45341040276</v>
          </cell>
          <cell r="AM320" t="str">
            <v>0</v>
          </cell>
          <cell r="AN320" t="str">
            <v>0</v>
          </cell>
          <cell r="AO320" t="str">
            <v>0</v>
          </cell>
          <cell r="AP320" t="str">
            <v>0</v>
          </cell>
          <cell r="AQ320" t="str">
            <v>0</v>
          </cell>
          <cell r="AR320" t="str">
            <v>0</v>
          </cell>
          <cell r="AS320" t="str">
            <v>0</v>
          </cell>
          <cell r="AT320" t="str">
            <v>0</v>
          </cell>
          <cell r="AU320" t="str">
            <v>0</v>
          </cell>
          <cell r="AV320" t="str">
            <v>0</v>
          </cell>
        </row>
        <row r="321">
          <cell r="F321" t="str">
            <v>865</v>
          </cell>
          <cell r="G321">
            <v>-287636.60969589039</v>
          </cell>
          <cell r="H321">
            <v>-533.47590958904118</v>
          </cell>
          <cell r="I321">
            <v>-1305.3965315068494</v>
          </cell>
          <cell r="J321">
            <v>-203998.28576438356</v>
          </cell>
          <cell r="K321">
            <v>0</v>
          </cell>
          <cell r="L321">
            <v>-50578.519528844707</v>
          </cell>
          <cell r="M321">
            <v>0</v>
          </cell>
          <cell r="N321">
            <v>0</v>
          </cell>
          <cell r="O321" t="str">
            <v>0</v>
          </cell>
          <cell r="P321">
            <v>-236500</v>
          </cell>
          <cell r="Q321" t="str">
            <v>0</v>
          </cell>
          <cell r="R321" t="str">
            <v>0</v>
          </cell>
          <cell r="S321" t="str">
            <v>0</v>
          </cell>
          <cell r="T321">
            <v>0</v>
          </cell>
          <cell r="U321" t="str">
            <v>0</v>
          </cell>
          <cell r="V321" t="str">
            <v>0</v>
          </cell>
          <cell r="W321">
            <v>0</v>
          </cell>
          <cell r="X321" t="str">
            <v>0</v>
          </cell>
          <cell r="Y321" t="str">
            <v>0</v>
          </cell>
          <cell r="Z321" t="str">
            <v>0</v>
          </cell>
          <cell r="AE321">
            <v>-780552.28743021458</v>
          </cell>
          <cell r="AJ321">
            <v>-780552.28743021458</v>
          </cell>
          <cell r="AM321" t="str">
            <v>0</v>
          </cell>
          <cell r="AN321" t="str">
            <v>0</v>
          </cell>
          <cell r="AO321" t="str">
            <v>0</v>
          </cell>
          <cell r="AP321" t="str">
            <v>0</v>
          </cell>
          <cell r="AQ321" t="str">
            <v>0</v>
          </cell>
          <cell r="AR321" t="str">
            <v>0</v>
          </cell>
          <cell r="AS321" t="str">
            <v>0</v>
          </cell>
          <cell r="AT321" t="str">
            <v>0</v>
          </cell>
          <cell r="AU321" t="str">
            <v>0</v>
          </cell>
          <cell r="AV321" t="str">
            <v>0</v>
          </cell>
        </row>
        <row r="323">
          <cell r="F323" t="str">
            <v>Non-Permorming Loans (Gross)</v>
          </cell>
          <cell r="G323">
            <v>2062280.0831424664</v>
          </cell>
          <cell r="H323">
            <v>5595.489838356164</v>
          </cell>
          <cell r="I323">
            <v>17.010958904109589</v>
          </cell>
          <cell r="J323">
            <v>368372.33150684932</v>
          </cell>
          <cell r="K323">
            <v>0</v>
          </cell>
          <cell r="L323">
            <v>174549.55936276348</v>
          </cell>
          <cell r="M323">
            <v>1168987.9952958333</v>
          </cell>
          <cell r="N323">
            <v>0</v>
          </cell>
          <cell r="O323">
            <v>0</v>
          </cell>
          <cell r="P323">
            <v>337995</v>
          </cell>
          <cell r="Q323">
            <v>0</v>
          </cell>
          <cell r="R323">
            <v>0</v>
          </cell>
          <cell r="S323">
            <v>0</v>
          </cell>
          <cell r="T323">
            <v>123771.08980151197</v>
          </cell>
          <cell r="U323">
            <v>0</v>
          </cell>
          <cell r="V323">
            <v>0</v>
          </cell>
          <cell r="W323">
            <v>81152.25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E323">
            <v>4241568.5599066848</v>
          </cell>
          <cell r="AJ323">
            <v>4322720.8099066848</v>
          </cell>
          <cell r="AM323" t="str">
            <v>0</v>
          </cell>
          <cell r="AN323" t="str">
            <v>0</v>
          </cell>
          <cell r="AO323" t="str">
            <v>0</v>
          </cell>
          <cell r="AP323" t="str">
            <v>0</v>
          </cell>
          <cell r="AQ323" t="str">
            <v>0</v>
          </cell>
          <cell r="AR323" t="str">
            <v>0</v>
          </cell>
          <cell r="AS323" t="str">
            <v>0</v>
          </cell>
          <cell r="AT323" t="str">
            <v>0</v>
          </cell>
          <cell r="AU323" t="str">
            <v>0</v>
          </cell>
          <cell r="AV323" t="str">
            <v>0</v>
          </cell>
        </row>
        <row r="324">
          <cell r="F324" t="str">
            <v>900</v>
          </cell>
          <cell r="G324">
            <v>565312.86268767121</v>
          </cell>
          <cell r="H324">
            <v>5595.489838356164</v>
          </cell>
          <cell r="I324">
            <v>17.010958904109589</v>
          </cell>
          <cell r="J324">
            <v>17.010958904109589</v>
          </cell>
          <cell r="K324">
            <v>0</v>
          </cell>
          <cell r="L324">
            <v>55565.682246455333</v>
          </cell>
          <cell r="M324">
            <v>1168987.9952958333</v>
          </cell>
          <cell r="N324">
            <v>0</v>
          </cell>
          <cell r="O324" t="str">
            <v>0</v>
          </cell>
          <cell r="P324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>
            <v>0</v>
          </cell>
          <cell r="U324" t="str">
            <v>0</v>
          </cell>
          <cell r="V324" t="str">
            <v>0</v>
          </cell>
          <cell r="W324">
            <v>5920.833333333333</v>
          </cell>
          <cell r="X324" t="str">
            <v>0</v>
          </cell>
          <cell r="Y324" t="str">
            <v>0</v>
          </cell>
          <cell r="Z324" t="str">
            <v>0</v>
          </cell>
          <cell r="AE324">
            <v>1795496.0519861244</v>
          </cell>
          <cell r="AJ324">
            <v>1801416.8853194576</v>
          </cell>
          <cell r="AM324" t="str">
            <v>0</v>
          </cell>
          <cell r="AN324" t="str">
            <v>0</v>
          </cell>
          <cell r="AO324" t="str">
            <v>0</v>
          </cell>
          <cell r="AP324" t="str">
            <v>0</v>
          </cell>
          <cell r="AQ324" t="str">
            <v>0</v>
          </cell>
          <cell r="AR324" t="str">
            <v>0</v>
          </cell>
          <cell r="AS324" t="str">
            <v>0</v>
          </cell>
          <cell r="AT324" t="str">
            <v>0</v>
          </cell>
          <cell r="AU324" t="str">
            <v>0</v>
          </cell>
          <cell r="AV324" t="str">
            <v>0</v>
          </cell>
        </row>
        <row r="325">
          <cell r="F325" t="str">
            <v>905</v>
          </cell>
          <cell r="G325">
            <v>104861.70544931508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11661.439210958903</v>
          </cell>
          <cell r="M325" t="str">
            <v>0</v>
          </cell>
          <cell r="N325">
            <v>0</v>
          </cell>
          <cell r="O325" t="str">
            <v>0</v>
          </cell>
          <cell r="P325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>
            <v>0</v>
          </cell>
          <cell r="U325" t="str">
            <v>0</v>
          </cell>
          <cell r="V325" t="str">
            <v>0</v>
          </cell>
          <cell r="W325">
            <v>0</v>
          </cell>
          <cell r="X325" t="str">
            <v>0</v>
          </cell>
          <cell r="Y325" t="str">
            <v>0</v>
          </cell>
          <cell r="Z325" t="str">
            <v>0</v>
          </cell>
          <cell r="AE325">
            <v>116523.14466027397</v>
          </cell>
          <cell r="AJ325">
            <v>116523.14466027397</v>
          </cell>
          <cell r="AM325" t="str">
            <v>0</v>
          </cell>
          <cell r="AN325" t="str">
            <v>0</v>
          </cell>
          <cell r="AO325" t="str">
            <v>0</v>
          </cell>
          <cell r="AP325" t="str">
            <v>0</v>
          </cell>
          <cell r="AQ325" t="str">
            <v>0</v>
          </cell>
          <cell r="AR325" t="str">
            <v>0</v>
          </cell>
          <cell r="AS325" t="str">
            <v>0</v>
          </cell>
          <cell r="AT325" t="str">
            <v>0</v>
          </cell>
          <cell r="AU325" t="str">
            <v>0</v>
          </cell>
          <cell r="AV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>
            <v>0</v>
          </cell>
          <cell r="O326" t="str">
            <v>0</v>
          </cell>
          <cell r="P326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>
            <v>0</v>
          </cell>
          <cell r="U326" t="str">
            <v>0</v>
          </cell>
          <cell r="V326" t="str">
            <v>0</v>
          </cell>
          <cell r="W326">
            <v>0</v>
          </cell>
          <cell r="X326" t="str">
            <v>0</v>
          </cell>
          <cell r="Y326" t="str">
            <v>0</v>
          </cell>
          <cell r="Z326" t="str">
            <v>0</v>
          </cell>
          <cell r="AE326">
            <v>0</v>
          </cell>
          <cell r="AJ326">
            <v>0</v>
          </cell>
          <cell r="AM326" t="str">
            <v>0</v>
          </cell>
          <cell r="AN326" t="str">
            <v>0</v>
          </cell>
          <cell r="AO326" t="str">
            <v>0</v>
          </cell>
          <cell r="AP326" t="str">
            <v>0</v>
          </cell>
          <cell r="AQ326" t="str">
            <v>0</v>
          </cell>
          <cell r="AR326" t="str">
            <v>0</v>
          </cell>
          <cell r="AS326" t="str">
            <v>0</v>
          </cell>
          <cell r="AT326" t="str">
            <v>0</v>
          </cell>
          <cell r="AU326" t="str">
            <v>0</v>
          </cell>
          <cell r="AV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>
            <v>0</v>
          </cell>
          <cell r="O327" t="str">
            <v>0</v>
          </cell>
          <cell r="P327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>
            <v>0</v>
          </cell>
          <cell r="U327" t="str">
            <v>0</v>
          </cell>
          <cell r="V327" t="str">
            <v>0</v>
          </cell>
          <cell r="W327">
            <v>0</v>
          </cell>
          <cell r="X327" t="str">
            <v>0</v>
          </cell>
          <cell r="Y327" t="str">
            <v>0</v>
          </cell>
          <cell r="Z327" t="str">
            <v>0</v>
          </cell>
          <cell r="AE327">
            <v>0</v>
          </cell>
          <cell r="AJ327">
            <v>0</v>
          </cell>
          <cell r="AM327" t="str">
            <v>0</v>
          </cell>
          <cell r="AN327" t="str">
            <v>0</v>
          </cell>
          <cell r="AO327" t="str">
            <v>0</v>
          </cell>
          <cell r="AP327" t="str">
            <v>0</v>
          </cell>
          <cell r="AQ327" t="str">
            <v>0</v>
          </cell>
          <cell r="AR327" t="str">
            <v>0</v>
          </cell>
          <cell r="AS327" t="str">
            <v>0</v>
          </cell>
          <cell r="AT327" t="str">
            <v>0</v>
          </cell>
          <cell r="AU327" t="str">
            <v>0</v>
          </cell>
          <cell r="AV327" t="str">
            <v>0</v>
          </cell>
        </row>
        <row r="328">
          <cell r="F328" t="str">
            <v>920</v>
          </cell>
          <cell r="G328">
            <v>236194.60821917807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>
            <v>0</v>
          </cell>
          <cell r="O328" t="str">
            <v>0</v>
          </cell>
          <cell r="P328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>
            <v>0</v>
          </cell>
          <cell r="U328" t="str">
            <v>0</v>
          </cell>
          <cell r="V328" t="str">
            <v>0</v>
          </cell>
          <cell r="W328">
            <v>0</v>
          </cell>
          <cell r="X328" t="str">
            <v>0</v>
          </cell>
          <cell r="Y328" t="str">
            <v>0</v>
          </cell>
          <cell r="Z328" t="str">
            <v>0</v>
          </cell>
          <cell r="AE328">
            <v>236194.60821917807</v>
          </cell>
          <cell r="AJ328">
            <v>236194.60821917807</v>
          </cell>
          <cell r="AM328" t="str">
            <v>0</v>
          </cell>
          <cell r="AN328" t="str">
            <v>0</v>
          </cell>
          <cell r="AO328" t="str">
            <v>0</v>
          </cell>
          <cell r="AP328" t="str">
            <v>0</v>
          </cell>
          <cell r="AQ328" t="str">
            <v>0</v>
          </cell>
          <cell r="AR328" t="str">
            <v>0</v>
          </cell>
          <cell r="AS328" t="str">
            <v>0</v>
          </cell>
          <cell r="AT328" t="str">
            <v>0</v>
          </cell>
          <cell r="AU328" t="str">
            <v>0</v>
          </cell>
          <cell r="AV328" t="str">
            <v>0</v>
          </cell>
        </row>
        <row r="329">
          <cell r="F329" t="str">
            <v>925</v>
          </cell>
          <cell r="G329">
            <v>247.01649315068494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2772.5448171858211</v>
          </cell>
          <cell r="M329" t="str">
            <v>0</v>
          </cell>
          <cell r="N329">
            <v>0</v>
          </cell>
          <cell r="O329" t="str">
            <v>0</v>
          </cell>
          <cell r="P329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>
            <v>0</v>
          </cell>
          <cell r="U329" t="str">
            <v>0</v>
          </cell>
          <cell r="V329" t="str">
            <v>0</v>
          </cell>
          <cell r="W329">
            <v>0</v>
          </cell>
          <cell r="X329" t="str">
            <v>0</v>
          </cell>
          <cell r="Y329" t="str">
            <v>0</v>
          </cell>
          <cell r="Z329" t="str">
            <v>0</v>
          </cell>
          <cell r="AE329">
            <v>3019.5613103365058</v>
          </cell>
          <cell r="AJ329">
            <v>3019.5613103365058</v>
          </cell>
          <cell r="AM329" t="str">
            <v>0</v>
          </cell>
          <cell r="AN329" t="str">
            <v>0</v>
          </cell>
          <cell r="AO329" t="str">
            <v>0</v>
          </cell>
          <cell r="AP329" t="str">
            <v>0</v>
          </cell>
          <cell r="AQ329" t="str">
            <v>0</v>
          </cell>
          <cell r="AR329" t="str">
            <v>0</v>
          </cell>
          <cell r="AS329" t="str">
            <v>0</v>
          </cell>
          <cell r="AT329" t="str">
            <v>0</v>
          </cell>
          <cell r="AU329" t="str">
            <v>0</v>
          </cell>
          <cell r="AV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39359.620119822008</v>
          </cell>
          <cell r="M330" t="str">
            <v>0</v>
          </cell>
          <cell r="N330">
            <v>0</v>
          </cell>
          <cell r="O330" t="str">
            <v>0</v>
          </cell>
          <cell r="P330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>
            <v>0</v>
          </cell>
          <cell r="U330" t="str">
            <v>0</v>
          </cell>
          <cell r="V330" t="str">
            <v>0</v>
          </cell>
          <cell r="W330">
            <v>0</v>
          </cell>
          <cell r="X330" t="str">
            <v>0</v>
          </cell>
          <cell r="Y330" t="str">
            <v>0</v>
          </cell>
          <cell r="Z330" t="str">
            <v>0</v>
          </cell>
          <cell r="AE330">
            <v>39359.620119822008</v>
          </cell>
          <cell r="AJ330">
            <v>39359.620119822008</v>
          </cell>
          <cell r="AM330" t="str">
            <v>0</v>
          </cell>
          <cell r="AN330" t="str">
            <v>0</v>
          </cell>
          <cell r="AO330" t="str">
            <v>0</v>
          </cell>
          <cell r="AP330" t="str">
            <v>0</v>
          </cell>
          <cell r="AQ330" t="str">
            <v>0</v>
          </cell>
          <cell r="AR330" t="str">
            <v>0</v>
          </cell>
          <cell r="AS330" t="str">
            <v>0</v>
          </cell>
          <cell r="AT330" t="str">
            <v>0</v>
          </cell>
          <cell r="AU330" t="str">
            <v>0</v>
          </cell>
          <cell r="AV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9069.7264726096237</v>
          </cell>
          <cell r="M331" t="str">
            <v>0</v>
          </cell>
          <cell r="N331">
            <v>0</v>
          </cell>
          <cell r="O331" t="str">
            <v>0</v>
          </cell>
          <cell r="P331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>
            <v>0</v>
          </cell>
          <cell r="U331" t="str">
            <v>0</v>
          </cell>
          <cell r="V331" t="str">
            <v>0</v>
          </cell>
          <cell r="W331">
            <v>0</v>
          </cell>
          <cell r="X331" t="str">
            <v>0</v>
          </cell>
          <cell r="Y331" t="str">
            <v>0</v>
          </cell>
          <cell r="Z331" t="str">
            <v>0</v>
          </cell>
          <cell r="AE331">
            <v>9069.7264726096237</v>
          </cell>
          <cell r="AJ331">
            <v>9069.7264726096237</v>
          </cell>
          <cell r="AM331" t="str">
            <v>0</v>
          </cell>
          <cell r="AN331" t="str">
            <v>0</v>
          </cell>
          <cell r="AO331" t="str">
            <v>0</v>
          </cell>
          <cell r="AP331" t="str">
            <v>0</v>
          </cell>
          <cell r="AQ331" t="str">
            <v>0</v>
          </cell>
          <cell r="AR331" t="str">
            <v>0</v>
          </cell>
          <cell r="AS331" t="str">
            <v>0</v>
          </cell>
          <cell r="AT331" t="str">
            <v>0</v>
          </cell>
          <cell r="AU331" t="str">
            <v>0</v>
          </cell>
          <cell r="AV331" t="str">
            <v>0</v>
          </cell>
        </row>
        <row r="332">
          <cell r="F332" t="str">
            <v>940</v>
          </cell>
          <cell r="G332">
            <v>1155663.8902931511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46710.530379617339</v>
          </cell>
          <cell r="M332" t="str">
            <v>0</v>
          </cell>
          <cell r="N332">
            <v>0</v>
          </cell>
          <cell r="O332" t="str">
            <v>0</v>
          </cell>
          <cell r="P332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>
            <v>0</v>
          </cell>
          <cell r="U332" t="str">
            <v>0</v>
          </cell>
          <cell r="V332" t="str">
            <v>0</v>
          </cell>
          <cell r="W332">
            <v>75231.416666666672</v>
          </cell>
          <cell r="X332" t="str">
            <v>0</v>
          </cell>
          <cell r="Y332" t="str">
            <v>0</v>
          </cell>
          <cell r="Z332" t="str">
            <v>0</v>
          </cell>
          <cell r="AE332">
            <v>1202374.4206727685</v>
          </cell>
          <cell r="AJ332">
            <v>1277605.8373394352</v>
          </cell>
          <cell r="AM332" t="str">
            <v>0</v>
          </cell>
          <cell r="AN332" t="str">
            <v>0</v>
          </cell>
          <cell r="AO332" t="str">
            <v>0</v>
          </cell>
          <cell r="AP332" t="str">
            <v>0</v>
          </cell>
          <cell r="AQ332" t="str">
            <v>0</v>
          </cell>
          <cell r="AR332" t="str">
            <v>0</v>
          </cell>
          <cell r="AS332" t="str">
            <v>0</v>
          </cell>
          <cell r="AT332" t="str">
            <v>0</v>
          </cell>
          <cell r="AU332" t="str">
            <v>0</v>
          </cell>
          <cell r="AV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>
            <v>0</v>
          </cell>
          <cell r="O333" t="str">
            <v>0</v>
          </cell>
          <cell r="P333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>
            <v>0</v>
          </cell>
          <cell r="U333" t="str">
            <v>0</v>
          </cell>
          <cell r="V333" t="str">
            <v>0</v>
          </cell>
          <cell r="W333">
            <v>0</v>
          </cell>
          <cell r="X333" t="str">
            <v>0</v>
          </cell>
          <cell r="Y333" t="str">
            <v>0</v>
          </cell>
          <cell r="Z333" t="str">
            <v>0</v>
          </cell>
          <cell r="AE333">
            <v>0</v>
          </cell>
          <cell r="AJ333">
            <v>0</v>
          </cell>
          <cell r="AM333" t="str">
            <v>0</v>
          </cell>
          <cell r="AN333" t="str">
            <v>0</v>
          </cell>
          <cell r="AO333" t="str">
            <v>0</v>
          </cell>
          <cell r="AP333" t="str">
            <v>0</v>
          </cell>
          <cell r="AQ333" t="str">
            <v>0</v>
          </cell>
          <cell r="AR333" t="str">
            <v>0</v>
          </cell>
          <cell r="AS333" t="str">
            <v>0</v>
          </cell>
          <cell r="AT333" t="str">
            <v>0</v>
          </cell>
          <cell r="AU333" t="str">
            <v>0</v>
          </cell>
          <cell r="AV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>
            <v>0</v>
          </cell>
          <cell r="O334" t="str">
            <v>0</v>
          </cell>
          <cell r="P334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>
            <v>0</v>
          </cell>
          <cell r="U334" t="str">
            <v>0</v>
          </cell>
          <cell r="V334" t="str">
            <v>0</v>
          </cell>
          <cell r="W334">
            <v>0</v>
          </cell>
          <cell r="X334" t="str">
            <v>0</v>
          </cell>
          <cell r="Y334" t="str">
            <v>0</v>
          </cell>
          <cell r="Z334" t="str">
            <v>0</v>
          </cell>
          <cell r="AE334">
            <v>0</v>
          </cell>
          <cell r="AJ334">
            <v>0</v>
          </cell>
          <cell r="AM334" t="str">
            <v>0</v>
          </cell>
          <cell r="AN334" t="str">
            <v>0</v>
          </cell>
          <cell r="AO334" t="str">
            <v>0</v>
          </cell>
          <cell r="AP334" t="str">
            <v>0</v>
          </cell>
          <cell r="AQ334" t="str">
            <v>0</v>
          </cell>
          <cell r="AR334" t="str">
            <v>0</v>
          </cell>
          <cell r="AS334" t="str">
            <v>0</v>
          </cell>
          <cell r="AT334" t="str">
            <v>0</v>
          </cell>
          <cell r="AU334" t="str">
            <v>0</v>
          </cell>
          <cell r="AV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>
            <v>0</v>
          </cell>
          <cell r="O335" t="str">
            <v>0</v>
          </cell>
          <cell r="P335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>
            <v>0</v>
          </cell>
          <cell r="U335" t="str">
            <v>0</v>
          </cell>
          <cell r="V335" t="str">
            <v>0</v>
          </cell>
          <cell r="W335">
            <v>0</v>
          </cell>
          <cell r="X335" t="str">
            <v>0</v>
          </cell>
          <cell r="Y335" t="str">
            <v>0</v>
          </cell>
          <cell r="Z335" t="str">
            <v>0</v>
          </cell>
          <cell r="AE335">
            <v>0</v>
          </cell>
          <cell r="AJ335">
            <v>0</v>
          </cell>
          <cell r="AM335" t="str">
            <v>0</v>
          </cell>
          <cell r="AN335" t="str">
            <v>0</v>
          </cell>
          <cell r="AO335" t="str">
            <v>0</v>
          </cell>
          <cell r="AP335" t="str">
            <v>0</v>
          </cell>
          <cell r="AQ335" t="str">
            <v>0</v>
          </cell>
          <cell r="AR335" t="str">
            <v>0</v>
          </cell>
          <cell r="AS335" t="str">
            <v>0</v>
          </cell>
          <cell r="AT335" t="str">
            <v>0</v>
          </cell>
          <cell r="AU335" t="str">
            <v>0</v>
          </cell>
          <cell r="AV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368355.32054794522</v>
          </cell>
          <cell r="K336">
            <v>0</v>
          </cell>
          <cell r="L336">
            <v>9410.0161161144424</v>
          </cell>
          <cell r="M336" t="str">
            <v>0</v>
          </cell>
          <cell r="N336">
            <v>0</v>
          </cell>
          <cell r="O336" t="str">
            <v>0</v>
          </cell>
          <cell r="P336">
            <v>337995</v>
          </cell>
          <cell r="Q336" t="str">
            <v>0</v>
          </cell>
          <cell r="R336" t="str">
            <v>0</v>
          </cell>
          <cell r="S336" t="str">
            <v>0</v>
          </cell>
          <cell r="T336">
            <v>123771.08980151197</v>
          </cell>
          <cell r="U336" t="str">
            <v>0</v>
          </cell>
          <cell r="V336" t="str">
            <v>0</v>
          </cell>
          <cell r="W336">
            <v>0</v>
          </cell>
          <cell r="X336" t="str">
            <v>0</v>
          </cell>
          <cell r="Y336" t="str">
            <v>0</v>
          </cell>
          <cell r="Z336" t="str">
            <v>0</v>
          </cell>
          <cell r="AE336">
            <v>839531.42646557163</v>
          </cell>
          <cell r="AJ336">
            <v>839531.42646557163</v>
          </cell>
          <cell r="AM336" t="str">
            <v>0</v>
          </cell>
          <cell r="AN336" t="str">
            <v>0</v>
          </cell>
          <cell r="AO336" t="str">
            <v>0</v>
          </cell>
          <cell r="AP336" t="str">
            <v>0</v>
          </cell>
          <cell r="AQ336" t="str">
            <v>0</v>
          </cell>
          <cell r="AR336" t="str">
            <v>0</v>
          </cell>
          <cell r="AS336" t="str">
            <v>0</v>
          </cell>
          <cell r="AT336" t="str">
            <v>0</v>
          </cell>
          <cell r="AU336" t="str">
            <v>0</v>
          </cell>
          <cell r="AV336" t="str">
            <v>0</v>
          </cell>
        </row>
        <row r="337">
          <cell r="AE337">
            <v>0</v>
          </cell>
          <cell r="AJ337">
            <v>0</v>
          </cell>
        </row>
        <row r="339">
          <cell r="F339" t="str">
            <v>Interest in Suspense (Charge)</v>
          </cell>
          <cell r="G339">
            <v>-206104.81901444445</v>
          </cell>
          <cell r="H339">
            <v>-645.04952000000185</v>
          </cell>
          <cell r="I339">
            <v>0</v>
          </cell>
          <cell r="J339">
            <v>-73058.180479999995</v>
          </cell>
          <cell r="K339">
            <v>0</v>
          </cell>
          <cell r="L339">
            <v>-9532.0165100000013</v>
          </cell>
          <cell r="M339">
            <v>-7939.9430580364497</v>
          </cell>
          <cell r="N339">
            <v>132.49453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884.87453213612241</v>
          </cell>
          <cell r="U339">
            <v>0</v>
          </cell>
          <cell r="V339">
            <v>0</v>
          </cell>
          <cell r="W339">
            <v>-2726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E339">
            <v>-296262.63952034479</v>
          </cell>
          <cell r="AJ339">
            <v>-298988.63952034479</v>
          </cell>
          <cell r="AM339" t="str">
            <v>0</v>
          </cell>
          <cell r="AN339" t="str">
            <v>0</v>
          </cell>
          <cell r="AO339" t="str">
            <v>0</v>
          </cell>
          <cell r="AP339" t="str">
            <v>0</v>
          </cell>
          <cell r="AQ339" t="str">
            <v>0</v>
          </cell>
          <cell r="AR339" t="str">
            <v>0</v>
          </cell>
          <cell r="AS339" t="str">
            <v>0</v>
          </cell>
          <cell r="AT339" t="str">
            <v>0</v>
          </cell>
          <cell r="AU339" t="str">
            <v>0</v>
          </cell>
          <cell r="AV339" t="str">
            <v>0</v>
          </cell>
        </row>
        <row r="340">
          <cell r="F340" t="str">
            <v>4000</v>
          </cell>
          <cell r="G340">
            <v>-68150.264119999993</v>
          </cell>
          <cell r="H340">
            <v>-640.25931000000048</v>
          </cell>
          <cell r="I340">
            <v>0</v>
          </cell>
          <cell r="J340">
            <v>0</v>
          </cell>
          <cell r="K340">
            <v>0</v>
          </cell>
          <cell r="L340">
            <v>-379.61444000000154</v>
          </cell>
          <cell r="M340">
            <v>-7939.9430580364497</v>
          </cell>
          <cell r="N340">
            <v>0</v>
          </cell>
          <cell r="O340" t="str">
            <v>0</v>
          </cell>
          <cell r="P340">
            <v>0</v>
          </cell>
          <cell r="Q340" t="str">
            <v>0</v>
          </cell>
          <cell r="R340">
            <v>0</v>
          </cell>
          <cell r="S340">
            <v>0</v>
          </cell>
          <cell r="T340">
            <v>0</v>
          </cell>
          <cell r="U340" t="str">
            <v>0</v>
          </cell>
          <cell r="V340">
            <v>0</v>
          </cell>
          <cell r="W340">
            <v>-2346</v>
          </cell>
          <cell r="X340">
            <v>0</v>
          </cell>
          <cell r="Y340">
            <v>0</v>
          </cell>
          <cell r="Z340">
            <v>0</v>
          </cell>
          <cell r="AE340">
            <v>-77110.080928036448</v>
          </cell>
          <cell r="AJ340">
            <v>-79456.080928036448</v>
          </cell>
          <cell r="AM340" t="str">
            <v>0</v>
          </cell>
          <cell r="AN340" t="str">
            <v>0</v>
          </cell>
          <cell r="AO340" t="str">
            <v>0</v>
          </cell>
          <cell r="AP340" t="str">
            <v>0</v>
          </cell>
          <cell r="AQ340" t="str">
            <v>0</v>
          </cell>
          <cell r="AR340" t="str">
            <v>0</v>
          </cell>
          <cell r="AS340" t="str">
            <v>0</v>
          </cell>
          <cell r="AT340" t="str">
            <v>0</v>
          </cell>
          <cell r="AU340" t="str">
            <v>0</v>
          </cell>
          <cell r="AV340" t="str">
            <v>0</v>
          </cell>
        </row>
        <row r="341">
          <cell r="F341" t="str">
            <v>4005</v>
          </cell>
          <cell r="G341">
            <v>-42722.078054444442</v>
          </cell>
          <cell r="H341">
            <v>0.67742999999882159</v>
          </cell>
          <cell r="I341">
            <v>0</v>
          </cell>
          <cell r="J341">
            <v>-55830.368470000001</v>
          </cell>
          <cell r="K341">
            <v>0</v>
          </cell>
          <cell r="L341">
            <v>-6121.3183200000003</v>
          </cell>
          <cell r="M341" t="str">
            <v>0</v>
          </cell>
          <cell r="N341">
            <v>0</v>
          </cell>
          <cell r="O341" t="str">
            <v>0</v>
          </cell>
          <cell r="P341">
            <v>0</v>
          </cell>
          <cell r="Q341" t="str">
            <v>0</v>
          </cell>
          <cell r="R341">
            <v>0</v>
          </cell>
          <cell r="S341">
            <v>0</v>
          </cell>
          <cell r="T341">
            <v>0</v>
          </cell>
          <cell r="U341" t="str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E341">
            <v>-104673.08741444445</v>
          </cell>
          <cell r="AJ341">
            <v>-104673.08741444445</v>
          </cell>
          <cell r="AM341" t="str">
            <v>0</v>
          </cell>
          <cell r="AN341" t="str">
            <v>0</v>
          </cell>
          <cell r="AO341" t="str">
            <v>0</v>
          </cell>
          <cell r="AP341" t="str">
            <v>0</v>
          </cell>
          <cell r="AQ341" t="str">
            <v>0</v>
          </cell>
          <cell r="AR341" t="str">
            <v>0</v>
          </cell>
          <cell r="AS341" t="str">
            <v>0</v>
          </cell>
          <cell r="AT341" t="str">
            <v>0</v>
          </cell>
          <cell r="AU341" t="str">
            <v>0</v>
          </cell>
          <cell r="AV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>
            <v>0</v>
          </cell>
          <cell r="O342" t="str">
            <v>0</v>
          </cell>
          <cell r="P342">
            <v>0</v>
          </cell>
          <cell r="Q342" t="str">
            <v>0</v>
          </cell>
          <cell r="R342">
            <v>0</v>
          </cell>
          <cell r="S342">
            <v>0</v>
          </cell>
          <cell r="T342">
            <v>0</v>
          </cell>
          <cell r="U342" t="str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E342">
            <v>0</v>
          </cell>
          <cell r="AJ342">
            <v>0</v>
          </cell>
          <cell r="AM342" t="str">
            <v>0</v>
          </cell>
          <cell r="AN342" t="str">
            <v>0</v>
          </cell>
          <cell r="AO342" t="str">
            <v>0</v>
          </cell>
          <cell r="AP342" t="str">
            <v>0</v>
          </cell>
          <cell r="AQ342" t="str">
            <v>0</v>
          </cell>
          <cell r="AR342" t="str">
            <v>0</v>
          </cell>
          <cell r="AS342" t="str">
            <v>0</v>
          </cell>
          <cell r="AT342" t="str">
            <v>0</v>
          </cell>
          <cell r="AU342" t="str">
            <v>0</v>
          </cell>
          <cell r="AV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>
            <v>0</v>
          </cell>
          <cell r="O343" t="str">
            <v>0</v>
          </cell>
          <cell r="P343">
            <v>0</v>
          </cell>
          <cell r="Q343" t="str">
            <v>0</v>
          </cell>
          <cell r="R343">
            <v>0</v>
          </cell>
          <cell r="S343">
            <v>0</v>
          </cell>
          <cell r="T343">
            <v>0</v>
          </cell>
          <cell r="U343" t="str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E343">
            <v>0</v>
          </cell>
          <cell r="AJ343">
            <v>0</v>
          </cell>
          <cell r="AM343" t="str">
            <v>0</v>
          </cell>
          <cell r="AN343" t="str">
            <v>0</v>
          </cell>
          <cell r="AO343" t="str">
            <v>0</v>
          </cell>
          <cell r="AP343" t="str">
            <v>0</v>
          </cell>
          <cell r="AQ343" t="str">
            <v>0</v>
          </cell>
          <cell r="AR343" t="str">
            <v>0</v>
          </cell>
          <cell r="AS343" t="str">
            <v>0</v>
          </cell>
          <cell r="AT343" t="str">
            <v>0</v>
          </cell>
          <cell r="AU343" t="str">
            <v>0</v>
          </cell>
          <cell r="AV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0</v>
          </cell>
          <cell r="N344">
            <v>0</v>
          </cell>
          <cell r="O344" t="str">
            <v>0</v>
          </cell>
          <cell r="P344">
            <v>0</v>
          </cell>
          <cell r="Q344" t="str">
            <v>0</v>
          </cell>
          <cell r="R344">
            <v>0</v>
          </cell>
          <cell r="S344">
            <v>0</v>
          </cell>
          <cell r="T344">
            <v>0</v>
          </cell>
          <cell r="U344" t="str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E344">
            <v>0</v>
          </cell>
          <cell r="AJ344">
            <v>0</v>
          </cell>
          <cell r="AM344" t="str">
            <v>0</v>
          </cell>
          <cell r="AN344" t="str">
            <v>0</v>
          </cell>
          <cell r="AO344" t="str">
            <v>0</v>
          </cell>
          <cell r="AP344" t="str">
            <v>0</v>
          </cell>
          <cell r="AQ344" t="str">
            <v>0</v>
          </cell>
          <cell r="AR344" t="str">
            <v>0</v>
          </cell>
          <cell r="AS344" t="str">
            <v>0</v>
          </cell>
          <cell r="AT344" t="str">
            <v>0</v>
          </cell>
          <cell r="AU344" t="str">
            <v>0</v>
          </cell>
          <cell r="AV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>
            <v>0</v>
          </cell>
          <cell r="O345" t="str">
            <v>0</v>
          </cell>
          <cell r="P345">
            <v>0</v>
          </cell>
          <cell r="Q345" t="str">
            <v>0</v>
          </cell>
          <cell r="R345">
            <v>0</v>
          </cell>
          <cell r="S345">
            <v>0</v>
          </cell>
          <cell r="T345">
            <v>0</v>
          </cell>
          <cell r="U345" t="str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E345">
            <v>0</v>
          </cell>
          <cell r="AJ345">
            <v>0</v>
          </cell>
          <cell r="AM345" t="str">
            <v>0</v>
          </cell>
          <cell r="AN345" t="str">
            <v>0</v>
          </cell>
          <cell r="AO345" t="str">
            <v>0</v>
          </cell>
          <cell r="AP345" t="str">
            <v>0</v>
          </cell>
          <cell r="AQ345" t="str">
            <v>0</v>
          </cell>
          <cell r="AR345" t="str">
            <v>0</v>
          </cell>
          <cell r="AS345" t="str">
            <v>0</v>
          </cell>
          <cell r="AT345" t="str">
            <v>0</v>
          </cell>
          <cell r="AU345" t="str">
            <v>0</v>
          </cell>
          <cell r="AV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>
            <v>0</v>
          </cell>
          <cell r="O346" t="str">
            <v>0</v>
          </cell>
          <cell r="P346">
            <v>0</v>
          </cell>
          <cell r="Q346" t="str">
            <v>0</v>
          </cell>
          <cell r="R346">
            <v>0</v>
          </cell>
          <cell r="S346">
            <v>0</v>
          </cell>
          <cell r="T346">
            <v>0</v>
          </cell>
          <cell r="U346" t="str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E346">
            <v>0</v>
          </cell>
          <cell r="AJ346">
            <v>0</v>
          </cell>
          <cell r="AM346" t="str">
            <v>0</v>
          </cell>
          <cell r="AN346" t="str">
            <v>0</v>
          </cell>
          <cell r="AO346" t="str">
            <v>0</v>
          </cell>
          <cell r="AP346" t="str">
            <v>0</v>
          </cell>
          <cell r="AQ346" t="str">
            <v>0</v>
          </cell>
          <cell r="AR346" t="str">
            <v>0</v>
          </cell>
          <cell r="AS346" t="str">
            <v>0</v>
          </cell>
          <cell r="AT346" t="str">
            <v>0</v>
          </cell>
          <cell r="AU346" t="str">
            <v>0</v>
          </cell>
          <cell r="AV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-17227.812009999998</v>
          </cell>
          <cell r="K347">
            <v>0</v>
          </cell>
          <cell r="L347">
            <v>-803.33680000000004</v>
          </cell>
          <cell r="M347" t="str">
            <v>0</v>
          </cell>
          <cell r="N347">
            <v>0</v>
          </cell>
          <cell r="O347" t="str">
            <v>0</v>
          </cell>
          <cell r="P347">
            <v>0</v>
          </cell>
          <cell r="Q347" t="str">
            <v>0</v>
          </cell>
          <cell r="R347">
            <v>0</v>
          </cell>
          <cell r="S347">
            <v>0</v>
          </cell>
          <cell r="T347">
            <v>0</v>
          </cell>
          <cell r="U347" t="str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E347">
            <v>-18031.148809999999</v>
          </cell>
          <cell r="AJ347">
            <v>-18031.148809999999</v>
          </cell>
          <cell r="AM347" t="str">
            <v>0</v>
          </cell>
          <cell r="AN347" t="str">
            <v>0</v>
          </cell>
          <cell r="AO347" t="str">
            <v>0</v>
          </cell>
          <cell r="AP347" t="str">
            <v>0</v>
          </cell>
          <cell r="AQ347" t="str">
            <v>0</v>
          </cell>
          <cell r="AR347" t="str">
            <v>0</v>
          </cell>
          <cell r="AS347" t="str">
            <v>0</v>
          </cell>
          <cell r="AT347" t="str">
            <v>0</v>
          </cell>
          <cell r="AU347" t="str">
            <v>0</v>
          </cell>
          <cell r="AV347" t="str">
            <v>0</v>
          </cell>
        </row>
        <row r="348">
          <cell r="F348" t="str">
            <v>4040</v>
          </cell>
          <cell r="G348">
            <v>-95232.476840000018</v>
          </cell>
          <cell r="H348">
            <v>-2.7346300000001236</v>
          </cell>
          <cell r="I348">
            <v>0</v>
          </cell>
          <cell r="J348">
            <v>0</v>
          </cell>
          <cell r="K348">
            <v>0</v>
          </cell>
          <cell r="L348">
            <v>-2227.7469499999997</v>
          </cell>
          <cell r="M348" t="str">
            <v>0</v>
          </cell>
          <cell r="N348">
            <v>0</v>
          </cell>
          <cell r="O348" t="str">
            <v>0</v>
          </cell>
          <cell r="P348">
            <v>0</v>
          </cell>
          <cell r="Q348" t="str">
            <v>0</v>
          </cell>
          <cell r="R348">
            <v>0</v>
          </cell>
          <cell r="S348">
            <v>0</v>
          </cell>
          <cell r="T348">
            <v>0</v>
          </cell>
          <cell r="U348" t="str">
            <v>0</v>
          </cell>
          <cell r="V348">
            <v>0</v>
          </cell>
          <cell r="W348">
            <v>-380</v>
          </cell>
          <cell r="X348">
            <v>0</v>
          </cell>
          <cell r="Y348">
            <v>0</v>
          </cell>
          <cell r="Z348">
            <v>0</v>
          </cell>
          <cell r="AE348">
            <v>-97462.958420000024</v>
          </cell>
          <cell r="AJ348">
            <v>-97842.958420000024</v>
          </cell>
          <cell r="AM348" t="str">
            <v>0</v>
          </cell>
          <cell r="AN348" t="str">
            <v>0</v>
          </cell>
          <cell r="AO348" t="str">
            <v>0</v>
          </cell>
          <cell r="AP348" t="str">
            <v>0</v>
          </cell>
          <cell r="AQ348" t="str">
            <v>0</v>
          </cell>
          <cell r="AR348" t="str">
            <v>0</v>
          </cell>
          <cell r="AS348" t="str">
            <v>0</v>
          </cell>
          <cell r="AT348" t="str">
            <v>0</v>
          </cell>
          <cell r="AU348" t="str">
            <v>0</v>
          </cell>
          <cell r="AV348" t="str">
            <v>0</v>
          </cell>
        </row>
        <row r="349">
          <cell r="F349" t="str">
            <v>4045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>
            <v>0</v>
          </cell>
          <cell r="O349" t="str">
            <v>0</v>
          </cell>
          <cell r="P349">
            <v>0</v>
          </cell>
          <cell r="Q349" t="str">
            <v>0</v>
          </cell>
          <cell r="R349">
            <v>0</v>
          </cell>
          <cell r="S349">
            <v>0</v>
          </cell>
          <cell r="T349">
            <v>0</v>
          </cell>
          <cell r="U349" t="str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E349">
            <v>0</v>
          </cell>
          <cell r="AJ349">
            <v>0</v>
          </cell>
          <cell r="AM349" t="str">
            <v>0</v>
          </cell>
          <cell r="AN349" t="str">
            <v>0</v>
          </cell>
          <cell r="AO349" t="str">
            <v>0</v>
          </cell>
          <cell r="AP349" t="str">
            <v>0</v>
          </cell>
          <cell r="AQ349" t="str">
            <v>0</v>
          </cell>
          <cell r="AR349" t="str">
            <v>0</v>
          </cell>
          <cell r="AS349" t="str">
            <v>0</v>
          </cell>
          <cell r="AT349" t="str">
            <v>0</v>
          </cell>
          <cell r="AU349" t="str">
            <v>0</v>
          </cell>
          <cell r="AV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>
            <v>0</v>
          </cell>
          <cell r="O350" t="str">
            <v>0</v>
          </cell>
          <cell r="P350">
            <v>0</v>
          </cell>
          <cell r="Q350" t="str">
            <v>0</v>
          </cell>
          <cell r="R350">
            <v>0</v>
          </cell>
          <cell r="S350">
            <v>0</v>
          </cell>
          <cell r="T350">
            <v>0</v>
          </cell>
          <cell r="U350" t="str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E350">
            <v>0</v>
          </cell>
          <cell r="AJ350">
            <v>0</v>
          </cell>
          <cell r="AM350" t="str">
            <v>0</v>
          </cell>
          <cell r="AN350" t="str">
            <v>0</v>
          </cell>
          <cell r="AO350" t="str">
            <v>0</v>
          </cell>
          <cell r="AP350" t="str">
            <v>0</v>
          </cell>
          <cell r="AQ350" t="str">
            <v>0</v>
          </cell>
          <cell r="AR350" t="str">
            <v>0</v>
          </cell>
          <cell r="AS350" t="str">
            <v>0</v>
          </cell>
          <cell r="AT350" t="str">
            <v>0</v>
          </cell>
          <cell r="AU350" t="str">
            <v>0</v>
          </cell>
          <cell r="AV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>
            <v>0</v>
          </cell>
          <cell r="O351" t="str">
            <v>0</v>
          </cell>
          <cell r="P351">
            <v>0</v>
          </cell>
          <cell r="Q351" t="str">
            <v>0</v>
          </cell>
          <cell r="R351">
            <v>0</v>
          </cell>
          <cell r="S351">
            <v>0</v>
          </cell>
          <cell r="T351">
            <v>0</v>
          </cell>
          <cell r="U351" t="str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E351">
            <v>0</v>
          </cell>
          <cell r="AJ351">
            <v>0</v>
          </cell>
          <cell r="AM351" t="str">
            <v>0</v>
          </cell>
          <cell r="AN351" t="str">
            <v>0</v>
          </cell>
          <cell r="AO351" t="str">
            <v>0</v>
          </cell>
          <cell r="AP351" t="str">
            <v>0</v>
          </cell>
          <cell r="AQ351" t="str">
            <v>0</v>
          </cell>
          <cell r="AR351" t="str">
            <v>0</v>
          </cell>
          <cell r="AS351" t="str">
            <v>0</v>
          </cell>
          <cell r="AT351" t="str">
            <v>0</v>
          </cell>
          <cell r="AU351" t="str">
            <v>0</v>
          </cell>
          <cell r="AV351" t="str">
            <v>0</v>
          </cell>
        </row>
        <row r="352">
          <cell r="F352" t="str">
            <v>4060</v>
          </cell>
          <cell r="G352">
            <v>0</v>
          </cell>
          <cell r="H352">
            <v>-2.7330099999999971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0</v>
          </cell>
          <cell r="N352">
            <v>132.49453</v>
          </cell>
          <cell r="O352" t="str">
            <v>0</v>
          </cell>
          <cell r="P352">
            <v>0</v>
          </cell>
          <cell r="Q352" t="str">
            <v>0</v>
          </cell>
          <cell r="R352">
            <v>0</v>
          </cell>
          <cell r="S352">
            <v>0</v>
          </cell>
          <cell r="T352">
            <v>884.87453213612241</v>
          </cell>
          <cell r="U352" t="str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E352">
            <v>1014.6360521361224</v>
          </cell>
          <cell r="AJ352">
            <v>1014.6360521361224</v>
          </cell>
          <cell r="AM352" t="str">
            <v>0</v>
          </cell>
          <cell r="AN352" t="str">
            <v>0</v>
          </cell>
          <cell r="AO352" t="str">
            <v>0</v>
          </cell>
          <cell r="AP352" t="str">
            <v>0</v>
          </cell>
          <cell r="AQ352" t="str">
            <v>0</v>
          </cell>
          <cell r="AR352" t="str">
            <v>0</v>
          </cell>
          <cell r="AS352" t="str">
            <v>0</v>
          </cell>
          <cell r="AT352" t="str">
            <v>0</v>
          </cell>
          <cell r="AU352" t="str">
            <v>0</v>
          </cell>
          <cell r="AV352" t="str">
            <v>0</v>
          </cell>
        </row>
        <row r="355">
          <cell r="F355" t="str">
            <v>Specific Charge</v>
          </cell>
          <cell r="G355">
            <v>-61591.817379999993</v>
          </cell>
          <cell r="H355">
            <v>-11.358460000000077</v>
          </cell>
          <cell r="I355">
            <v>0</v>
          </cell>
          <cell r="J355">
            <v>52286.614630000004</v>
          </cell>
          <cell r="K355">
            <v>0</v>
          </cell>
          <cell r="L355">
            <v>-28062.205751139409</v>
          </cell>
          <cell r="M355">
            <v>-84999.082770563575</v>
          </cell>
          <cell r="N355">
            <v>34383.920750000005</v>
          </cell>
          <cell r="O355">
            <v>0</v>
          </cell>
          <cell r="P355">
            <v>-3500</v>
          </cell>
          <cell r="Q355">
            <v>0</v>
          </cell>
          <cell r="R355">
            <v>0</v>
          </cell>
          <cell r="S355">
            <v>0</v>
          </cell>
          <cell r="T355">
            <v>4387.6289268290384</v>
          </cell>
          <cell r="U355">
            <v>0</v>
          </cell>
          <cell r="V355">
            <v>0</v>
          </cell>
          <cell r="W355">
            <v>-12912</v>
          </cell>
          <cell r="X355">
            <v>0</v>
          </cell>
          <cell r="Y355">
            <v>0</v>
          </cell>
          <cell r="Z355">
            <v>-231.44200000000001</v>
          </cell>
          <cell r="AA355">
            <v>0</v>
          </cell>
          <cell r="AB355">
            <v>0</v>
          </cell>
          <cell r="AC355">
            <v>0</v>
          </cell>
          <cell r="AE355">
            <v>-87337.742054873903</v>
          </cell>
          <cell r="AJ355">
            <v>-100249.7420548739</v>
          </cell>
          <cell r="AM355" t="str">
            <v>0</v>
          </cell>
          <cell r="AN355" t="str">
            <v>0</v>
          </cell>
          <cell r="AO355" t="str">
            <v>0</v>
          </cell>
          <cell r="AP355" t="str">
            <v>0</v>
          </cell>
          <cell r="AQ355" t="str">
            <v>0</v>
          </cell>
          <cell r="AR355" t="str">
            <v>0</v>
          </cell>
          <cell r="AS355" t="str">
            <v>0</v>
          </cell>
          <cell r="AT355" t="str">
            <v>0</v>
          </cell>
          <cell r="AU355" t="str">
            <v>0</v>
          </cell>
          <cell r="AV355" t="str">
            <v>0</v>
          </cell>
        </row>
        <row r="356">
          <cell r="F356" t="str">
            <v>4100</v>
          </cell>
          <cell r="G356">
            <v>90081.43379000001</v>
          </cell>
          <cell r="H356">
            <v>0.46577999999988151</v>
          </cell>
          <cell r="I356">
            <v>0</v>
          </cell>
          <cell r="J356">
            <v>0</v>
          </cell>
          <cell r="K356">
            <v>0</v>
          </cell>
          <cell r="L356">
            <v>2312.8242147420042</v>
          </cell>
          <cell r="M356">
            <v>-84999.082770563575</v>
          </cell>
          <cell r="N356">
            <v>0</v>
          </cell>
          <cell r="O356" t="str">
            <v>0</v>
          </cell>
          <cell r="P356">
            <v>0</v>
          </cell>
          <cell r="Q356" t="str">
            <v>0</v>
          </cell>
          <cell r="R356">
            <v>0</v>
          </cell>
          <cell r="S356">
            <v>0</v>
          </cell>
          <cell r="T356">
            <v>0</v>
          </cell>
          <cell r="U356" t="str">
            <v>0</v>
          </cell>
          <cell r="V356">
            <v>0</v>
          </cell>
          <cell r="W356">
            <v>-12869</v>
          </cell>
          <cell r="X356">
            <v>0</v>
          </cell>
          <cell r="Y356">
            <v>0</v>
          </cell>
          <cell r="Z356">
            <v>0</v>
          </cell>
          <cell r="AE356">
            <v>7395.6410141784436</v>
          </cell>
          <cell r="AJ356">
            <v>-5473.3589858215564</v>
          </cell>
          <cell r="AM356" t="str">
            <v>0</v>
          </cell>
          <cell r="AN356" t="str">
            <v>0</v>
          </cell>
          <cell r="AO356" t="str">
            <v>0</v>
          </cell>
          <cell r="AP356" t="str">
            <v>0</v>
          </cell>
          <cell r="AQ356" t="str">
            <v>0</v>
          </cell>
          <cell r="AR356" t="str">
            <v>0</v>
          </cell>
          <cell r="AS356" t="str">
            <v>0</v>
          </cell>
          <cell r="AT356" t="str">
            <v>0</v>
          </cell>
          <cell r="AU356" t="str">
            <v>0</v>
          </cell>
          <cell r="AV356" t="str">
            <v>0</v>
          </cell>
        </row>
        <row r="357">
          <cell r="F357" t="str">
            <v>4105</v>
          </cell>
          <cell r="G357">
            <v>-77352.475949999993</v>
          </cell>
          <cell r="H357">
            <v>0.23832000000004427</v>
          </cell>
          <cell r="I357">
            <v>0</v>
          </cell>
          <cell r="J357">
            <v>16103.407190000009</v>
          </cell>
          <cell r="K357">
            <v>0</v>
          </cell>
          <cell r="L357">
            <v>-7866.7185301911441</v>
          </cell>
          <cell r="M357" t="str">
            <v>0</v>
          </cell>
          <cell r="N357">
            <v>0</v>
          </cell>
          <cell r="O357" t="str">
            <v>0</v>
          </cell>
          <cell r="P357">
            <v>0</v>
          </cell>
          <cell r="Q357" t="str">
            <v>0</v>
          </cell>
          <cell r="R357">
            <v>0</v>
          </cell>
          <cell r="S357">
            <v>0</v>
          </cell>
          <cell r="T357">
            <v>0</v>
          </cell>
          <cell r="U357" t="str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E357">
            <v>-69115.548970191114</v>
          </cell>
          <cell r="AJ357">
            <v>-69115.548970191114</v>
          </cell>
          <cell r="AM357" t="str">
            <v>0</v>
          </cell>
          <cell r="AN357" t="str">
            <v>0</v>
          </cell>
          <cell r="AO357" t="str">
            <v>0</v>
          </cell>
          <cell r="AP357" t="str">
            <v>0</v>
          </cell>
          <cell r="AQ357" t="str">
            <v>0</v>
          </cell>
          <cell r="AR357" t="str">
            <v>0</v>
          </cell>
          <cell r="AS357" t="str">
            <v>0</v>
          </cell>
          <cell r="AT357" t="str">
            <v>0</v>
          </cell>
          <cell r="AU357" t="str">
            <v>0</v>
          </cell>
          <cell r="AV357" t="str">
            <v>0</v>
          </cell>
        </row>
        <row r="358">
          <cell r="F358" t="str">
            <v>4110</v>
          </cell>
          <cell r="G358">
            <v>13655.072659999998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>
            <v>0</v>
          </cell>
          <cell r="O358" t="str">
            <v>0</v>
          </cell>
          <cell r="P358">
            <v>0</v>
          </cell>
          <cell r="Q358" t="str">
            <v>0</v>
          </cell>
          <cell r="R358">
            <v>0</v>
          </cell>
          <cell r="S358">
            <v>0</v>
          </cell>
          <cell r="T358">
            <v>0</v>
          </cell>
          <cell r="U358" t="str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E358">
            <v>13655.072659999998</v>
          </cell>
          <cell r="AJ358">
            <v>13655.072659999998</v>
          </cell>
          <cell r="AM358" t="str">
            <v>0</v>
          </cell>
          <cell r="AN358" t="str">
            <v>0</v>
          </cell>
          <cell r="AO358" t="str">
            <v>0</v>
          </cell>
          <cell r="AP358" t="str">
            <v>0</v>
          </cell>
          <cell r="AQ358" t="str">
            <v>0</v>
          </cell>
          <cell r="AR358" t="str">
            <v>0</v>
          </cell>
          <cell r="AS358" t="str">
            <v>0</v>
          </cell>
          <cell r="AT358" t="str">
            <v>0</v>
          </cell>
          <cell r="AU358" t="str">
            <v>0</v>
          </cell>
          <cell r="AV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>
            <v>0</v>
          </cell>
          <cell r="O359" t="str">
            <v>0</v>
          </cell>
          <cell r="P359">
            <v>0</v>
          </cell>
          <cell r="Q359" t="str">
            <v>0</v>
          </cell>
          <cell r="R359">
            <v>0</v>
          </cell>
          <cell r="S359">
            <v>0</v>
          </cell>
          <cell r="T359">
            <v>0</v>
          </cell>
          <cell r="U359" t="str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E359">
            <v>0</v>
          </cell>
          <cell r="AJ359">
            <v>0</v>
          </cell>
          <cell r="AM359" t="str">
            <v>0</v>
          </cell>
          <cell r="AN359" t="str">
            <v>0</v>
          </cell>
          <cell r="AO359" t="str">
            <v>0</v>
          </cell>
          <cell r="AP359" t="str">
            <v>0</v>
          </cell>
          <cell r="AQ359" t="str">
            <v>0</v>
          </cell>
          <cell r="AR359" t="str">
            <v>0</v>
          </cell>
          <cell r="AS359" t="str">
            <v>0</v>
          </cell>
          <cell r="AT359" t="str">
            <v>0</v>
          </cell>
          <cell r="AU359" t="str">
            <v>0</v>
          </cell>
          <cell r="AV359" t="str">
            <v>0</v>
          </cell>
        </row>
        <row r="360">
          <cell r="F360" t="str">
            <v>4120</v>
          </cell>
          <cell r="G360">
            <v>-35653.376909999999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0</v>
          </cell>
          <cell r="N360">
            <v>0</v>
          </cell>
          <cell r="O360" t="str">
            <v>0</v>
          </cell>
          <cell r="P360">
            <v>0</v>
          </cell>
          <cell r="Q360" t="str">
            <v>0</v>
          </cell>
          <cell r="R360">
            <v>0</v>
          </cell>
          <cell r="S360">
            <v>0</v>
          </cell>
          <cell r="T360">
            <v>0</v>
          </cell>
          <cell r="U360" t="str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E360">
            <v>-35653.376909999999</v>
          </cell>
          <cell r="AJ360">
            <v>-35653.376909999999</v>
          </cell>
          <cell r="AM360" t="str">
            <v>0</v>
          </cell>
          <cell r="AN360" t="str">
            <v>0</v>
          </cell>
          <cell r="AO360" t="str">
            <v>0</v>
          </cell>
          <cell r="AP360" t="str">
            <v>0</v>
          </cell>
          <cell r="AQ360" t="str">
            <v>0</v>
          </cell>
          <cell r="AR360" t="str">
            <v>0</v>
          </cell>
          <cell r="AS360" t="str">
            <v>0</v>
          </cell>
          <cell r="AT360" t="str">
            <v>0</v>
          </cell>
          <cell r="AU360" t="str">
            <v>0</v>
          </cell>
          <cell r="AV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-56</v>
          </cell>
          <cell r="M361" t="str">
            <v>0</v>
          </cell>
          <cell r="N361">
            <v>0</v>
          </cell>
          <cell r="O361" t="str">
            <v>0</v>
          </cell>
          <cell r="P361">
            <v>0</v>
          </cell>
          <cell r="Q361" t="str">
            <v>0</v>
          </cell>
          <cell r="R361">
            <v>0</v>
          </cell>
          <cell r="S361">
            <v>0</v>
          </cell>
          <cell r="T361">
            <v>0</v>
          </cell>
          <cell r="U361" t="str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E361">
            <v>-56</v>
          </cell>
          <cell r="AJ361">
            <v>-56</v>
          </cell>
          <cell r="AM361" t="str">
            <v>0</v>
          </cell>
          <cell r="AN361" t="str">
            <v>0</v>
          </cell>
          <cell r="AO361" t="str">
            <v>0</v>
          </cell>
          <cell r="AP361" t="str">
            <v>0</v>
          </cell>
          <cell r="AQ361" t="str">
            <v>0</v>
          </cell>
          <cell r="AR361" t="str">
            <v>0</v>
          </cell>
          <cell r="AS361" t="str">
            <v>0</v>
          </cell>
          <cell r="AT361" t="str">
            <v>0</v>
          </cell>
          <cell r="AU361" t="str">
            <v>0</v>
          </cell>
          <cell r="AV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15704.565459999991</v>
          </cell>
          <cell r="K362">
            <v>0</v>
          </cell>
          <cell r="L362">
            <v>-14661.233737805433</v>
          </cell>
          <cell r="M362" t="str">
            <v>0</v>
          </cell>
          <cell r="N362">
            <v>0</v>
          </cell>
          <cell r="O362" t="str">
            <v>0</v>
          </cell>
          <cell r="P362">
            <v>0</v>
          </cell>
          <cell r="Q362" t="str">
            <v>0</v>
          </cell>
          <cell r="R362">
            <v>0</v>
          </cell>
          <cell r="S362">
            <v>0</v>
          </cell>
          <cell r="T362">
            <v>0</v>
          </cell>
          <cell r="U362" t="str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E362">
            <v>1043.3317221945581</v>
          </cell>
          <cell r="AJ362">
            <v>1043.3317221945581</v>
          </cell>
          <cell r="AM362" t="str">
            <v>0</v>
          </cell>
          <cell r="AN362" t="str">
            <v>0</v>
          </cell>
          <cell r="AO362" t="str">
            <v>0</v>
          </cell>
          <cell r="AP362" t="str">
            <v>0</v>
          </cell>
          <cell r="AQ362" t="str">
            <v>0</v>
          </cell>
          <cell r="AR362" t="str">
            <v>0</v>
          </cell>
          <cell r="AS362" t="str">
            <v>0</v>
          </cell>
          <cell r="AT362" t="str">
            <v>0</v>
          </cell>
          <cell r="AU362" t="str">
            <v>0</v>
          </cell>
          <cell r="AV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20478.596980000006</v>
          </cell>
          <cell r="K363">
            <v>0</v>
          </cell>
          <cell r="L363">
            <v>-4205.3885099182808</v>
          </cell>
          <cell r="M363" t="str">
            <v>0</v>
          </cell>
          <cell r="N363">
            <v>0</v>
          </cell>
          <cell r="O363" t="str">
            <v>0</v>
          </cell>
          <cell r="P363">
            <v>0</v>
          </cell>
          <cell r="Q363" t="str">
            <v>0</v>
          </cell>
          <cell r="R363">
            <v>0</v>
          </cell>
          <cell r="S363">
            <v>0</v>
          </cell>
          <cell r="T363">
            <v>0</v>
          </cell>
          <cell r="U363" t="str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E363">
            <v>16273.208470081725</v>
          </cell>
          <cell r="AJ363">
            <v>16273.208470081725</v>
          </cell>
          <cell r="AM363" t="str">
            <v>0</v>
          </cell>
          <cell r="AN363" t="str">
            <v>0</v>
          </cell>
          <cell r="AO363" t="str">
            <v>0</v>
          </cell>
          <cell r="AP363" t="str">
            <v>0</v>
          </cell>
          <cell r="AQ363" t="str">
            <v>0</v>
          </cell>
          <cell r="AR363" t="str">
            <v>0</v>
          </cell>
          <cell r="AS363" t="str">
            <v>0</v>
          </cell>
          <cell r="AT363" t="str">
            <v>0</v>
          </cell>
          <cell r="AU363" t="str">
            <v>0</v>
          </cell>
          <cell r="AV363" t="str">
            <v>0</v>
          </cell>
        </row>
        <row r="364">
          <cell r="F364" t="str">
            <v>4140</v>
          </cell>
          <cell r="G364">
            <v>-3840.7670799999942</v>
          </cell>
          <cell r="H364">
            <v>-12.062560000000003</v>
          </cell>
          <cell r="I364">
            <v>0</v>
          </cell>
          <cell r="J364">
            <v>4.499999999825377E-2</v>
          </cell>
          <cell r="K364">
            <v>0</v>
          </cell>
          <cell r="L364">
            <v>-133.78148999999996</v>
          </cell>
          <cell r="M364" t="str">
            <v>0</v>
          </cell>
          <cell r="N364">
            <v>0</v>
          </cell>
          <cell r="O364" t="str">
            <v>0</v>
          </cell>
          <cell r="P364">
            <v>0</v>
          </cell>
          <cell r="Q364" t="str">
            <v>0</v>
          </cell>
          <cell r="R364">
            <v>0</v>
          </cell>
          <cell r="S364">
            <v>0</v>
          </cell>
          <cell r="T364">
            <v>0</v>
          </cell>
          <cell r="U364" t="str">
            <v>0</v>
          </cell>
          <cell r="V364">
            <v>0</v>
          </cell>
          <cell r="W364">
            <v>-43</v>
          </cell>
          <cell r="X364">
            <v>0</v>
          </cell>
          <cell r="Y364">
            <v>0</v>
          </cell>
          <cell r="Z364">
            <v>-231.44200000000001</v>
          </cell>
          <cell r="AE364">
            <v>-4218.0081299999956</v>
          </cell>
          <cell r="AJ364">
            <v>-4261.0081299999956</v>
          </cell>
          <cell r="AM364" t="str">
            <v>0</v>
          </cell>
          <cell r="AN364" t="str">
            <v>0</v>
          </cell>
          <cell r="AO364" t="str">
            <v>0</v>
          </cell>
          <cell r="AP364" t="str">
            <v>0</v>
          </cell>
          <cell r="AQ364" t="str">
            <v>0</v>
          </cell>
          <cell r="AR364" t="str">
            <v>0</v>
          </cell>
          <cell r="AS364" t="str">
            <v>0</v>
          </cell>
          <cell r="AT364" t="str">
            <v>0</v>
          </cell>
          <cell r="AU364" t="str">
            <v>0</v>
          </cell>
          <cell r="AV364" t="str">
            <v>0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>
            <v>0</v>
          </cell>
          <cell r="O365" t="str">
            <v>0</v>
          </cell>
          <cell r="P365">
            <v>0</v>
          </cell>
          <cell r="Q365" t="str">
            <v>0</v>
          </cell>
          <cell r="R365">
            <v>0</v>
          </cell>
          <cell r="S365">
            <v>0</v>
          </cell>
          <cell r="T365">
            <v>0</v>
          </cell>
          <cell r="U365" t="str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E365">
            <v>0</v>
          </cell>
          <cell r="AJ365">
            <v>0</v>
          </cell>
          <cell r="AM365" t="str">
            <v>0</v>
          </cell>
          <cell r="AN365" t="str">
            <v>0</v>
          </cell>
          <cell r="AO365" t="str">
            <v>0</v>
          </cell>
          <cell r="AP365" t="str">
            <v>0</v>
          </cell>
          <cell r="AQ365" t="str">
            <v>0</v>
          </cell>
          <cell r="AR365" t="str">
            <v>0</v>
          </cell>
          <cell r="AS365" t="str">
            <v>0</v>
          </cell>
          <cell r="AT365" t="str">
            <v>0</v>
          </cell>
          <cell r="AU365" t="str">
            <v>0</v>
          </cell>
          <cell r="AV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>
            <v>0</v>
          </cell>
          <cell r="O366" t="str">
            <v>0</v>
          </cell>
          <cell r="P366">
            <v>0</v>
          </cell>
          <cell r="Q366" t="str">
            <v>0</v>
          </cell>
          <cell r="R366">
            <v>0</v>
          </cell>
          <cell r="S366">
            <v>0</v>
          </cell>
          <cell r="T366">
            <v>0</v>
          </cell>
          <cell r="U366" t="str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E366">
            <v>0</v>
          </cell>
          <cell r="AJ366">
            <v>0</v>
          </cell>
          <cell r="AM366" t="str">
            <v>0</v>
          </cell>
          <cell r="AN366" t="str">
            <v>0</v>
          </cell>
          <cell r="AO366" t="str">
            <v>0</v>
          </cell>
          <cell r="AP366" t="str">
            <v>0</v>
          </cell>
          <cell r="AQ366" t="str">
            <v>0</v>
          </cell>
          <cell r="AR366" t="str">
            <v>0</v>
          </cell>
          <cell r="AS366" t="str">
            <v>0</v>
          </cell>
          <cell r="AT366" t="str">
            <v>0</v>
          </cell>
          <cell r="AU366" t="str">
            <v>0</v>
          </cell>
          <cell r="AV366" t="str">
            <v>0</v>
          </cell>
        </row>
        <row r="367">
          <cell r="F367" t="str">
            <v>4155</v>
          </cell>
          <cell r="G367">
            <v>-48597.807000000008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>
            <v>0</v>
          </cell>
          <cell r="O367" t="str">
            <v>0</v>
          </cell>
          <cell r="P367">
            <v>0</v>
          </cell>
          <cell r="Q367" t="str">
            <v>0</v>
          </cell>
          <cell r="R367">
            <v>0</v>
          </cell>
          <cell r="S367">
            <v>0</v>
          </cell>
          <cell r="T367">
            <v>0</v>
          </cell>
          <cell r="U367" t="str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E367">
            <v>-48597.807000000008</v>
          </cell>
          <cell r="AJ367">
            <v>-48597.807000000008</v>
          </cell>
          <cell r="AM367" t="str">
            <v>0</v>
          </cell>
          <cell r="AN367" t="str">
            <v>0</v>
          </cell>
          <cell r="AO367" t="str">
            <v>0</v>
          </cell>
          <cell r="AP367" t="str">
            <v>0</v>
          </cell>
          <cell r="AQ367" t="str">
            <v>0</v>
          </cell>
          <cell r="AR367" t="str">
            <v>0</v>
          </cell>
          <cell r="AS367" t="str">
            <v>0</v>
          </cell>
          <cell r="AT367" t="str">
            <v>0</v>
          </cell>
          <cell r="AU367" t="str">
            <v>0</v>
          </cell>
          <cell r="AV367" t="str">
            <v>0</v>
          </cell>
        </row>
        <row r="368">
          <cell r="F368" t="str">
            <v>4160</v>
          </cell>
          <cell r="G368">
            <v>116.1031099999982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-3451.907697966556</v>
          </cell>
          <cell r="M368" t="str">
            <v>0</v>
          </cell>
          <cell r="N368">
            <v>34383.920750000005</v>
          </cell>
          <cell r="O368" t="str">
            <v>0</v>
          </cell>
          <cell r="P368">
            <v>-3500</v>
          </cell>
          <cell r="Q368" t="str">
            <v>0</v>
          </cell>
          <cell r="R368">
            <v>0</v>
          </cell>
          <cell r="S368">
            <v>0</v>
          </cell>
          <cell r="T368">
            <v>4387.6289268290384</v>
          </cell>
          <cell r="U368" t="str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E368">
            <v>31935.745088862484</v>
          </cell>
          <cell r="AJ368">
            <v>31935.745088862484</v>
          </cell>
          <cell r="AM368" t="str">
            <v>0</v>
          </cell>
          <cell r="AN368" t="str">
            <v>0</v>
          </cell>
          <cell r="AO368" t="str">
            <v>0</v>
          </cell>
          <cell r="AP368" t="str">
            <v>0</v>
          </cell>
          <cell r="AQ368" t="str">
            <v>0</v>
          </cell>
          <cell r="AR368" t="str">
            <v>0</v>
          </cell>
          <cell r="AS368" t="str">
            <v>0</v>
          </cell>
          <cell r="AT368" t="str">
            <v>0</v>
          </cell>
          <cell r="AU368" t="str">
            <v>0</v>
          </cell>
          <cell r="AV368" t="str">
            <v>0</v>
          </cell>
        </row>
        <row r="370">
          <cell r="F370" t="str">
            <v>Write-Offs</v>
          </cell>
          <cell r="G370">
            <v>-595168.33899999992</v>
          </cell>
          <cell r="H370">
            <v>-482.85803999999894</v>
          </cell>
          <cell r="I370">
            <v>0</v>
          </cell>
          <cell r="J370">
            <v>-243966.61349999998</v>
          </cell>
          <cell r="K370">
            <v>-9</v>
          </cell>
          <cell r="L370">
            <v>-14169.162016216455</v>
          </cell>
          <cell r="M370">
            <v>-94320.126289999986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-2067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E370">
            <v>-948116.09884621622</v>
          </cell>
          <cell r="AJ370">
            <v>-950183.09884621622</v>
          </cell>
          <cell r="AM370" t="str">
            <v>0</v>
          </cell>
          <cell r="AN370" t="str">
            <v>0</v>
          </cell>
          <cell r="AO370" t="str">
            <v>0</v>
          </cell>
          <cell r="AP370" t="str">
            <v>0</v>
          </cell>
          <cell r="AQ370" t="str">
            <v>0</v>
          </cell>
          <cell r="AR370" t="str">
            <v>0</v>
          </cell>
          <cell r="AS370" t="str">
            <v>0</v>
          </cell>
          <cell r="AT370" t="str">
            <v>0</v>
          </cell>
          <cell r="AU370" t="str">
            <v>0</v>
          </cell>
          <cell r="AV370" t="str">
            <v>0</v>
          </cell>
        </row>
        <row r="371">
          <cell r="F371" t="str">
            <v>4200</v>
          </cell>
          <cell r="G371">
            <v>-147544.08084999997</v>
          </cell>
          <cell r="H371">
            <v>-272.90729000000056</v>
          </cell>
          <cell r="I371">
            <v>0</v>
          </cell>
          <cell r="J371">
            <v>0</v>
          </cell>
          <cell r="K371">
            <v>0</v>
          </cell>
          <cell r="L371">
            <v>-6229.2779790442819</v>
          </cell>
          <cell r="M371">
            <v>-94320.126289999986</v>
          </cell>
          <cell r="N371">
            <v>0</v>
          </cell>
          <cell r="O371" t="str">
            <v>0</v>
          </cell>
          <cell r="P371">
            <v>0</v>
          </cell>
          <cell r="Q371" t="str">
            <v>0</v>
          </cell>
          <cell r="R371">
            <v>0</v>
          </cell>
          <cell r="S371">
            <v>0</v>
          </cell>
          <cell r="T371">
            <v>0</v>
          </cell>
          <cell r="U371" t="str">
            <v>0</v>
          </cell>
          <cell r="V371">
            <v>0</v>
          </cell>
          <cell r="W371">
            <v>-311</v>
          </cell>
          <cell r="X371">
            <v>0</v>
          </cell>
          <cell r="Y371">
            <v>0</v>
          </cell>
          <cell r="Z371">
            <v>0</v>
          </cell>
          <cell r="AE371">
            <v>-248366.39240904423</v>
          </cell>
          <cell r="AJ371">
            <v>-248677.39240904423</v>
          </cell>
          <cell r="AM371" t="str">
            <v>0</v>
          </cell>
          <cell r="AN371" t="str">
            <v>0</v>
          </cell>
          <cell r="AO371" t="str">
            <v>0</v>
          </cell>
          <cell r="AP371" t="str">
            <v>0</v>
          </cell>
          <cell r="AQ371" t="str">
            <v>0</v>
          </cell>
          <cell r="AR371" t="str">
            <v>0</v>
          </cell>
          <cell r="AS371" t="str">
            <v>0</v>
          </cell>
          <cell r="AT371" t="str">
            <v>0</v>
          </cell>
          <cell r="AU371" t="str">
            <v>0</v>
          </cell>
          <cell r="AV371" t="str">
            <v>0</v>
          </cell>
        </row>
        <row r="372">
          <cell r="F372" t="str">
            <v>4205</v>
          </cell>
          <cell r="G372">
            <v>-100870.07690000001</v>
          </cell>
          <cell r="H372">
            <v>-4.4555199999992965</v>
          </cell>
          <cell r="I372">
            <v>0</v>
          </cell>
          <cell r="J372">
            <v>-39776.774479999993</v>
          </cell>
          <cell r="K372">
            <v>0</v>
          </cell>
          <cell r="L372">
            <v>-1641.5332443648515</v>
          </cell>
          <cell r="M372" t="str">
            <v>0</v>
          </cell>
          <cell r="N372">
            <v>0</v>
          </cell>
          <cell r="O372" t="str">
            <v>0</v>
          </cell>
          <cell r="P372">
            <v>0</v>
          </cell>
          <cell r="Q372" t="str">
            <v>0</v>
          </cell>
          <cell r="R372">
            <v>0</v>
          </cell>
          <cell r="S372">
            <v>0</v>
          </cell>
          <cell r="T372">
            <v>0</v>
          </cell>
          <cell r="U372" t="str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E372">
            <v>-142292.84014436489</v>
          </cell>
          <cell r="AJ372">
            <v>-142292.84014436489</v>
          </cell>
          <cell r="AM372" t="str">
            <v>0</v>
          </cell>
          <cell r="AN372" t="str">
            <v>0</v>
          </cell>
          <cell r="AO372" t="str">
            <v>0</v>
          </cell>
          <cell r="AP372" t="str">
            <v>0</v>
          </cell>
          <cell r="AQ372" t="str">
            <v>0</v>
          </cell>
          <cell r="AR372" t="str">
            <v>0</v>
          </cell>
          <cell r="AS372" t="str">
            <v>0</v>
          </cell>
          <cell r="AT372" t="str">
            <v>0</v>
          </cell>
          <cell r="AU372" t="str">
            <v>0</v>
          </cell>
          <cell r="AV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>
            <v>0</v>
          </cell>
          <cell r="O373" t="str">
            <v>0</v>
          </cell>
          <cell r="P373">
            <v>0</v>
          </cell>
          <cell r="Q373" t="str">
            <v>0</v>
          </cell>
          <cell r="R373">
            <v>0</v>
          </cell>
          <cell r="S373">
            <v>0</v>
          </cell>
          <cell r="T373">
            <v>0</v>
          </cell>
          <cell r="U373" t="str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E373">
            <v>0</v>
          </cell>
          <cell r="AJ373">
            <v>0</v>
          </cell>
          <cell r="AM373" t="str">
            <v>0</v>
          </cell>
          <cell r="AN373" t="str">
            <v>0</v>
          </cell>
          <cell r="AO373" t="str">
            <v>0</v>
          </cell>
          <cell r="AP373" t="str">
            <v>0</v>
          </cell>
          <cell r="AQ373" t="str">
            <v>0</v>
          </cell>
          <cell r="AR373" t="str">
            <v>0</v>
          </cell>
          <cell r="AS373" t="str">
            <v>0</v>
          </cell>
          <cell r="AT373" t="str">
            <v>0</v>
          </cell>
          <cell r="AU373" t="str">
            <v>0</v>
          </cell>
          <cell r="AV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-9</v>
          </cell>
          <cell r="L374">
            <v>0</v>
          </cell>
          <cell r="M374" t="str">
            <v>0</v>
          </cell>
          <cell r="N374">
            <v>0</v>
          </cell>
          <cell r="O374" t="str">
            <v>0</v>
          </cell>
          <cell r="P374">
            <v>0</v>
          </cell>
          <cell r="Q374" t="str">
            <v>0</v>
          </cell>
          <cell r="R374">
            <v>0</v>
          </cell>
          <cell r="S374">
            <v>0</v>
          </cell>
          <cell r="T374">
            <v>0</v>
          </cell>
          <cell r="U374" t="str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E374">
            <v>-9</v>
          </cell>
          <cell r="AJ374">
            <v>-9</v>
          </cell>
          <cell r="AM374" t="str">
            <v>0</v>
          </cell>
          <cell r="AN374" t="str">
            <v>0</v>
          </cell>
          <cell r="AO374" t="str">
            <v>0</v>
          </cell>
          <cell r="AP374" t="str">
            <v>0</v>
          </cell>
          <cell r="AQ374" t="str">
            <v>0</v>
          </cell>
          <cell r="AR374" t="str">
            <v>0</v>
          </cell>
          <cell r="AS374" t="str">
            <v>0</v>
          </cell>
          <cell r="AT374" t="str">
            <v>0</v>
          </cell>
          <cell r="AU374" t="str">
            <v>0</v>
          </cell>
          <cell r="AV374" t="str">
            <v>0</v>
          </cell>
        </row>
        <row r="375">
          <cell r="F375" t="str">
            <v>4220</v>
          </cell>
          <cell r="G375">
            <v>-219294.30506000001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-72.214409999999987</v>
          </cell>
          <cell r="M375" t="str">
            <v>0</v>
          </cell>
          <cell r="N375">
            <v>0</v>
          </cell>
          <cell r="O375" t="str">
            <v>0</v>
          </cell>
          <cell r="P375">
            <v>0</v>
          </cell>
          <cell r="Q375" t="str">
            <v>0</v>
          </cell>
          <cell r="R375">
            <v>0</v>
          </cell>
          <cell r="S375">
            <v>0</v>
          </cell>
          <cell r="T375">
            <v>0</v>
          </cell>
          <cell r="U375" t="str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E375">
            <v>-219366.51947</v>
          </cell>
          <cell r="AJ375">
            <v>-219366.51947</v>
          </cell>
          <cell r="AM375" t="str">
            <v>0</v>
          </cell>
          <cell r="AN375" t="str">
            <v>0</v>
          </cell>
          <cell r="AO375" t="str">
            <v>0</v>
          </cell>
          <cell r="AP375" t="str">
            <v>0</v>
          </cell>
          <cell r="AQ375" t="str">
            <v>0</v>
          </cell>
          <cell r="AR375" t="str">
            <v>0</v>
          </cell>
          <cell r="AS375" t="str">
            <v>0</v>
          </cell>
          <cell r="AT375" t="str">
            <v>0</v>
          </cell>
          <cell r="AU375" t="str">
            <v>0</v>
          </cell>
          <cell r="AV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>
            <v>0</v>
          </cell>
          <cell r="O376" t="str">
            <v>0</v>
          </cell>
          <cell r="P376">
            <v>0</v>
          </cell>
          <cell r="Q376" t="str">
            <v>0</v>
          </cell>
          <cell r="R376">
            <v>0</v>
          </cell>
          <cell r="S376">
            <v>0</v>
          </cell>
          <cell r="T376">
            <v>0</v>
          </cell>
          <cell r="U376" t="str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E376">
            <v>0</v>
          </cell>
          <cell r="AJ376">
            <v>0</v>
          </cell>
          <cell r="AM376" t="str">
            <v>0</v>
          </cell>
          <cell r="AN376" t="str">
            <v>0</v>
          </cell>
          <cell r="AO376" t="str">
            <v>0</v>
          </cell>
          <cell r="AP376" t="str">
            <v>0</v>
          </cell>
          <cell r="AQ376" t="str">
            <v>0</v>
          </cell>
          <cell r="AR376" t="str">
            <v>0</v>
          </cell>
          <cell r="AS376" t="str">
            <v>0</v>
          </cell>
          <cell r="AT376" t="str">
            <v>0</v>
          </cell>
          <cell r="AU376" t="str">
            <v>0</v>
          </cell>
          <cell r="AV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-208530.08332999999</v>
          </cell>
          <cell r="K377">
            <v>0</v>
          </cell>
          <cell r="L377">
            <v>-10279.337179388276</v>
          </cell>
          <cell r="M377" t="str">
            <v>0</v>
          </cell>
          <cell r="N377">
            <v>0</v>
          </cell>
          <cell r="O377" t="str">
            <v>0</v>
          </cell>
          <cell r="P377">
            <v>0</v>
          </cell>
          <cell r="Q377" t="str">
            <v>0</v>
          </cell>
          <cell r="R377">
            <v>0</v>
          </cell>
          <cell r="S377">
            <v>0</v>
          </cell>
          <cell r="T377">
            <v>0</v>
          </cell>
          <cell r="U377" t="str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E377">
            <v>-218809.42050938826</v>
          </cell>
          <cell r="AJ377">
            <v>-218809.42050938826</v>
          </cell>
          <cell r="AM377" t="str">
            <v>0</v>
          </cell>
          <cell r="AN377" t="str">
            <v>0</v>
          </cell>
          <cell r="AO377" t="str">
            <v>0</v>
          </cell>
          <cell r="AP377" t="str">
            <v>0</v>
          </cell>
          <cell r="AQ377" t="str">
            <v>0</v>
          </cell>
          <cell r="AR377" t="str">
            <v>0</v>
          </cell>
          <cell r="AS377" t="str">
            <v>0</v>
          </cell>
          <cell r="AT377" t="str">
            <v>0</v>
          </cell>
          <cell r="AU377" t="str">
            <v>0</v>
          </cell>
          <cell r="AV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-95437.681160000022</v>
          </cell>
          <cell r="K378">
            <v>0</v>
          </cell>
          <cell r="L378">
            <v>-1154.6614300851429</v>
          </cell>
          <cell r="M378" t="str">
            <v>0</v>
          </cell>
          <cell r="N378">
            <v>0</v>
          </cell>
          <cell r="O378" t="str">
            <v>0</v>
          </cell>
          <cell r="P378">
            <v>0</v>
          </cell>
          <cell r="Q378" t="str">
            <v>0</v>
          </cell>
          <cell r="R378">
            <v>0</v>
          </cell>
          <cell r="S378">
            <v>0</v>
          </cell>
          <cell r="T378">
            <v>0</v>
          </cell>
          <cell r="U378" t="str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E378">
            <v>-96592.342590085158</v>
          </cell>
          <cell r="AJ378">
            <v>-96592.342590085158</v>
          </cell>
          <cell r="AM378" t="str">
            <v>0</v>
          </cell>
          <cell r="AN378" t="str">
            <v>0</v>
          </cell>
          <cell r="AO378" t="str">
            <v>0</v>
          </cell>
          <cell r="AP378" t="str">
            <v>0</v>
          </cell>
          <cell r="AQ378" t="str">
            <v>0</v>
          </cell>
          <cell r="AR378" t="str">
            <v>0</v>
          </cell>
          <cell r="AS378" t="str">
            <v>0</v>
          </cell>
          <cell r="AT378" t="str">
            <v>0</v>
          </cell>
          <cell r="AU378" t="str">
            <v>0</v>
          </cell>
          <cell r="AV378" t="str">
            <v>0</v>
          </cell>
        </row>
        <row r="379">
          <cell r="F379" t="str">
            <v>4240</v>
          </cell>
          <cell r="G379">
            <v>-175414.39848999999</v>
          </cell>
          <cell r="H379">
            <v>16.698070000000371</v>
          </cell>
          <cell r="I379">
            <v>0</v>
          </cell>
          <cell r="J379">
            <v>0</v>
          </cell>
          <cell r="K379">
            <v>0</v>
          </cell>
          <cell r="L379">
            <v>-1568.7931900000001</v>
          </cell>
          <cell r="M379" t="str">
            <v>0</v>
          </cell>
          <cell r="N379">
            <v>0</v>
          </cell>
          <cell r="O379" t="str">
            <v>0</v>
          </cell>
          <cell r="P379">
            <v>0</v>
          </cell>
          <cell r="Q379" t="str">
            <v>0</v>
          </cell>
          <cell r="R379">
            <v>0</v>
          </cell>
          <cell r="S379">
            <v>0</v>
          </cell>
          <cell r="T379">
            <v>0</v>
          </cell>
          <cell r="U379" t="str">
            <v>0</v>
          </cell>
          <cell r="V379">
            <v>0</v>
          </cell>
          <cell r="W379">
            <v>-1756</v>
          </cell>
          <cell r="X379">
            <v>0</v>
          </cell>
          <cell r="Y379">
            <v>0</v>
          </cell>
          <cell r="Z379">
            <v>0</v>
          </cell>
          <cell r="AE379">
            <v>-176966.49360999998</v>
          </cell>
          <cell r="AJ379">
            <v>-178722.49360999998</v>
          </cell>
          <cell r="AM379" t="str">
            <v>0</v>
          </cell>
          <cell r="AN379" t="str">
            <v>0</v>
          </cell>
          <cell r="AO379" t="str">
            <v>0</v>
          </cell>
          <cell r="AP379" t="str">
            <v>0</v>
          </cell>
          <cell r="AQ379" t="str">
            <v>0</v>
          </cell>
          <cell r="AR379" t="str">
            <v>0</v>
          </cell>
          <cell r="AS379" t="str">
            <v>0</v>
          </cell>
          <cell r="AT379" t="str">
            <v>0</v>
          </cell>
          <cell r="AU379" t="str">
            <v>0</v>
          </cell>
          <cell r="AV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>
            <v>0</v>
          </cell>
          <cell r="O380" t="str">
            <v>0</v>
          </cell>
          <cell r="P380">
            <v>0</v>
          </cell>
          <cell r="Q380" t="str">
            <v>0</v>
          </cell>
          <cell r="R380">
            <v>0</v>
          </cell>
          <cell r="S380">
            <v>0</v>
          </cell>
          <cell r="T380">
            <v>0</v>
          </cell>
          <cell r="U380" t="str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E380">
            <v>0</v>
          </cell>
          <cell r="AJ380">
            <v>0</v>
          </cell>
          <cell r="AM380" t="str">
            <v>0</v>
          </cell>
          <cell r="AN380" t="str">
            <v>0</v>
          </cell>
          <cell r="AO380" t="str">
            <v>0</v>
          </cell>
          <cell r="AP380" t="str">
            <v>0</v>
          </cell>
          <cell r="AQ380" t="str">
            <v>0</v>
          </cell>
          <cell r="AR380" t="str">
            <v>0</v>
          </cell>
          <cell r="AS380" t="str">
            <v>0</v>
          </cell>
          <cell r="AT380" t="str">
            <v>0</v>
          </cell>
          <cell r="AU380" t="str">
            <v>0</v>
          </cell>
          <cell r="AV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>
            <v>0</v>
          </cell>
          <cell r="O381" t="str">
            <v>0</v>
          </cell>
          <cell r="P381">
            <v>0</v>
          </cell>
          <cell r="Q381" t="str">
            <v>0</v>
          </cell>
          <cell r="R381">
            <v>0</v>
          </cell>
          <cell r="S381">
            <v>0</v>
          </cell>
          <cell r="T381">
            <v>0</v>
          </cell>
          <cell r="U381" t="str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E381">
            <v>0</v>
          </cell>
          <cell r="AJ381">
            <v>0</v>
          </cell>
          <cell r="AM381" t="str">
            <v>0</v>
          </cell>
          <cell r="AN381" t="str">
            <v>0</v>
          </cell>
          <cell r="AO381" t="str">
            <v>0</v>
          </cell>
          <cell r="AP381" t="str">
            <v>0</v>
          </cell>
          <cell r="AQ381" t="str">
            <v>0</v>
          </cell>
          <cell r="AR381" t="str">
            <v>0</v>
          </cell>
          <cell r="AS381" t="str">
            <v>0</v>
          </cell>
          <cell r="AT381" t="str">
            <v>0</v>
          </cell>
          <cell r="AU381" t="str">
            <v>0</v>
          </cell>
          <cell r="AV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>
            <v>0</v>
          </cell>
          <cell r="O382" t="str">
            <v>0</v>
          </cell>
          <cell r="P382">
            <v>0</v>
          </cell>
          <cell r="Q382" t="str">
            <v>0</v>
          </cell>
          <cell r="R382">
            <v>0</v>
          </cell>
          <cell r="S382">
            <v>0</v>
          </cell>
          <cell r="T382">
            <v>0</v>
          </cell>
          <cell r="U382" t="str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E382">
            <v>0</v>
          </cell>
          <cell r="AJ382">
            <v>0</v>
          </cell>
          <cell r="AM382" t="str">
            <v>0</v>
          </cell>
          <cell r="AN382" t="str">
            <v>0</v>
          </cell>
          <cell r="AO382" t="str">
            <v>0</v>
          </cell>
          <cell r="AP382" t="str">
            <v>0</v>
          </cell>
          <cell r="AQ382" t="str">
            <v>0</v>
          </cell>
          <cell r="AR382" t="str">
            <v>0</v>
          </cell>
          <cell r="AS382" t="str">
            <v>0</v>
          </cell>
          <cell r="AT382" t="str">
            <v>0</v>
          </cell>
          <cell r="AU382" t="str">
            <v>0</v>
          </cell>
          <cell r="AV382" t="str">
            <v>0</v>
          </cell>
        </row>
        <row r="383">
          <cell r="F383" t="str">
            <v>4260</v>
          </cell>
          <cell r="G383">
            <v>47954.522300000011</v>
          </cell>
          <cell r="H383">
            <v>-222.19329999999945</v>
          </cell>
          <cell r="I383">
            <v>0</v>
          </cell>
          <cell r="J383">
            <v>99777.925470000017</v>
          </cell>
          <cell r="K383">
            <v>0</v>
          </cell>
          <cell r="L383">
            <v>6776.6554166660972</v>
          </cell>
          <cell r="M383" t="str">
            <v>0</v>
          </cell>
          <cell r="N383">
            <v>0</v>
          </cell>
          <cell r="O383" t="str">
            <v>0</v>
          </cell>
          <cell r="P383">
            <v>0</v>
          </cell>
          <cell r="Q383" t="str">
            <v>0</v>
          </cell>
          <cell r="R383">
            <v>0</v>
          </cell>
          <cell r="S383">
            <v>0</v>
          </cell>
          <cell r="T383">
            <v>0</v>
          </cell>
          <cell r="U383" t="str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E383">
            <v>154286.90988666614</v>
          </cell>
          <cell r="AJ383">
            <v>154286.90988666614</v>
          </cell>
          <cell r="AM383" t="str">
            <v>0</v>
          </cell>
          <cell r="AN383" t="str">
            <v>0</v>
          </cell>
          <cell r="AO383" t="str">
            <v>0</v>
          </cell>
          <cell r="AP383" t="str">
            <v>0</v>
          </cell>
          <cell r="AQ383" t="str">
            <v>0</v>
          </cell>
          <cell r="AR383" t="str">
            <v>0</v>
          </cell>
          <cell r="AS383" t="str">
            <v>0</v>
          </cell>
          <cell r="AT383" t="str">
            <v>0</v>
          </cell>
          <cell r="AU383" t="str">
            <v>0</v>
          </cell>
          <cell r="AV383" t="str">
            <v>0</v>
          </cell>
        </row>
        <row r="385">
          <cell r="F385" t="str">
            <v>General Charge</v>
          </cell>
          <cell r="G385">
            <v>18299.699429999979</v>
          </cell>
          <cell r="H385">
            <v>148.10417999999993</v>
          </cell>
          <cell r="I385">
            <v>-101.79076999999999</v>
          </cell>
          <cell r="J385">
            <v>-37985.863490000003</v>
          </cell>
          <cell r="K385">
            <v>0</v>
          </cell>
          <cell r="L385">
            <v>-5826.9684502378232</v>
          </cell>
          <cell r="M385">
            <v>-45200.941324926433</v>
          </cell>
          <cell r="N385">
            <v>-426.86459195999896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-7282.5769406135987</v>
          </cell>
          <cell r="U385">
            <v>0</v>
          </cell>
          <cell r="V385">
            <v>0</v>
          </cell>
          <cell r="W385">
            <v>-18123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E385">
            <v>-78377.201957737867</v>
          </cell>
          <cell r="AJ385">
            <v>-96500.201957737867</v>
          </cell>
          <cell r="AM385" t="str">
            <v>0</v>
          </cell>
          <cell r="AN385" t="str">
            <v>0</v>
          </cell>
          <cell r="AO385" t="str">
            <v>0</v>
          </cell>
          <cell r="AP385" t="str">
            <v>0</v>
          </cell>
          <cell r="AQ385" t="str">
            <v>0</v>
          </cell>
          <cell r="AR385" t="str">
            <v>0</v>
          </cell>
          <cell r="AS385" t="str">
            <v>0</v>
          </cell>
          <cell r="AT385" t="str">
            <v>0</v>
          </cell>
          <cell r="AU385" t="str">
            <v>0</v>
          </cell>
          <cell r="AV385" t="str">
            <v>0</v>
          </cell>
        </row>
        <row r="386">
          <cell r="F386" t="str">
            <v>4300</v>
          </cell>
          <cell r="G386">
            <v>-16221.346470000002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-7</v>
          </cell>
          <cell r="M386">
            <v>-45200.941324926433</v>
          </cell>
          <cell r="N386">
            <v>0</v>
          </cell>
          <cell r="O386" t="str">
            <v>0</v>
          </cell>
          <cell r="P386">
            <v>0</v>
          </cell>
          <cell r="Q386" t="str">
            <v>0</v>
          </cell>
          <cell r="R386">
            <v>0</v>
          </cell>
          <cell r="S386">
            <v>0</v>
          </cell>
          <cell r="T386">
            <v>0</v>
          </cell>
          <cell r="U386" t="str">
            <v>0</v>
          </cell>
          <cell r="V386">
            <v>0</v>
          </cell>
          <cell r="W386">
            <v>-2065</v>
          </cell>
          <cell r="X386">
            <v>0</v>
          </cell>
          <cell r="Y386">
            <v>0</v>
          </cell>
          <cell r="Z386">
            <v>0</v>
          </cell>
          <cell r="AE386">
            <v>-61429.287794926437</v>
          </cell>
          <cell r="AJ386">
            <v>-63494.287794926437</v>
          </cell>
          <cell r="AM386" t="str">
            <v>0</v>
          </cell>
          <cell r="AN386" t="str">
            <v>0</v>
          </cell>
          <cell r="AO386" t="str">
            <v>0</v>
          </cell>
          <cell r="AP386" t="str">
            <v>0</v>
          </cell>
          <cell r="AQ386" t="str">
            <v>0</v>
          </cell>
          <cell r="AR386" t="str">
            <v>0</v>
          </cell>
          <cell r="AS386" t="str">
            <v>0</v>
          </cell>
          <cell r="AT386" t="str">
            <v>0</v>
          </cell>
          <cell r="AU386" t="str">
            <v>0</v>
          </cell>
          <cell r="AV386" t="str">
            <v>0</v>
          </cell>
        </row>
        <row r="387">
          <cell r="F387" t="str">
            <v>4305</v>
          </cell>
          <cell r="G387">
            <v>-787.56800000000658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1387.4100552268701</v>
          </cell>
          <cell r="M387" t="str">
            <v>0</v>
          </cell>
          <cell r="N387">
            <v>0</v>
          </cell>
          <cell r="O387" t="str">
            <v>0</v>
          </cell>
          <cell r="P387">
            <v>0</v>
          </cell>
          <cell r="Q387" t="str">
            <v>0</v>
          </cell>
          <cell r="R387">
            <v>0</v>
          </cell>
          <cell r="S387">
            <v>0</v>
          </cell>
          <cell r="T387">
            <v>0</v>
          </cell>
          <cell r="U387" t="str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E387">
            <v>599.84205522686352</v>
          </cell>
          <cell r="AJ387">
            <v>599.84205522686352</v>
          </cell>
          <cell r="AM387" t="str">
            <v>0</v>
          </cell>
          <cell r="AN387" t="str">
            <v>0</v>
          </cell>
          <cell r="AO387" t="str">
            <v>0</v>
          </cell>
          <cell r="AP387" t="str">
            <v>0</v>
          </cell>
          <cell r="AQ387" t="str">
            <v>0</v>
          </cell>
          <cell r="AR387" t="str">
            <v>0</v>
          </cell>
          <cell r="AS387" t="str">
            <v>0</v>
          </cell>
          <cell r="AT387" t="str">
            <v>0</v>
          </cell>
          <cell r="AU387" t="str">
            <v>0</v>
          </cell>
          <cell r="AV387" t="str">
            <v>0</v>
          </cell>
        </row>
        <row r="388">
          <cell r="F388" t="str">
            <v>4310</v>
          </cell>
          <cell r="G388">
            <v>2103.72813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>
            <v>0</v>
          </cell>
          <cell r="O388" t="str">
            <v>0</v>
          </cell>
          <cell r="P388">
            <v>0</v>
          </cell>
          <cell r="Q388" t="str">
            <v>0</v>
          </cell>
          <cell r="R388">
            <v>0</v>
          </cell>
          <cell r="S388">
            <v>0</v>
          </cell>
          <cell r="T388">
            <v>0</v>
          </cell>
          <cell r="U388" t="str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E388">
            <v>2103.72813</v>
          </cell>
          <cell r="AJ388">
            <v>2103.72813</v>
          </cell>
          <cell r="AM388" t="str">
            <v>0</v>
          </cell>
          <cell r="AN388" t="str">
            <v>0</v>
          </cell>
          <cell r="AO388" t="str">
            <v>0</v>
          </cell>
          <cell r="AP388" t="str">
            <v>0</v>
          </cell>
          <cell r="AQ388" t="str">
            <v>0</v>
          </cell>
          <cell r="AR388" t="str">
            <v>0</v>
          </cell>
          <cell r="AS388" t="str">
            <v>0</v>
          </cell>
          <cell r="AT388" t="str">
            <v>0</v>
          </cell>
          <cell r="AU388" t="str">
            <v>0</v>
          </cell>
          <cell r="AV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>
            <v>0</v>
          </cell>
          <cell r="O389" t="str">
            <v>0</v>
          </cell>
          <cell r="P389">
            <v>0</v>
          </cell>
          <cell r="Q389" t="str">
            <v>0</v>
          </cell>
          <cell r="R389">
            <v>0</v>
          </cell>
          <cell r="S389">
            <v>0</v>
          </cell>
          <cell r="T389">
            <v>0</v>
          </cell>
          <cell r="U389" t="str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E389">
            <v>0</v>
          </cell>
          <cell r="AJ389">
            <v>0</v>
          </cell>
          <cell r="AM389" t="str">
            <v>0</v>
          </cell>
          <cell r="AN389" t="str">
            <v>0</v>
          </cell>
          <cell r="AO389" t="str">
            <v>0</v>
          </cell>
          <cell r="AP389" t="str">
            <v>0</v>
          </cell>
          <cell r="AQ389" t="str">
            <v>0</v>
          </cell>
          <cell r="AR389" t="str">
            <v>0</v>
          </cell>
          <cell r="AS389" t="str">
            <v>0</v>
          </cell>
          <cell r="AT389" t="str">
            <v>0</v>
          </cell>
          <cell r="AU389" t="str">
            <v>0</v>
          </cell>
          <cell r="AV389" t="str">
            <v>0</v>
          </cell>
        </row>
        <row r="390">
          <cell r="F390" t="str">
            <v>4320</v>
          </cell>
          <cell r="G390">
            <v>16424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0</v>
          </cell>
          <cell r="N390">
            <v>0</v>
          </cell>
          <cell r="O390" t="str">
            <v>0</v>
          </cell>
          <cell r="P390">
            <v>0</v>
          </cell>
          <cell r="Q390" t="str">
            <v>0</v>
          </cell>
          <cell r="R390">
            <v>0</v>
          </cell>
          <cell r="S390">
            <v>0</v>
          </cell>
          <cell r="T390">
            <v>0</v>
          </cell>
          <cell r="U390" t="str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E390">
            <v>16424</v>
          </cell>
          <cell r="AJ390">
            <v>16424</v>
          </cell>
          <cell r="AM390" t="str">
            <v>0</v>
          </cell>
          <cell r="AN390" t="str">
            <v>0</v>
          </cell>
          <cell r="AO390" t="str">
            <v>0</v>
          </cell>
          <cell r="AP390" t="str">
            <v>0</v>
          </cell>
          <cell r="AQ390" t="str">
            <v>0</v>
          </cell>
          <cell r="AR390" t="str">
            <v>0</v>
          </cell>
          <cell r="AS390" t="str">
            <v>0</v>
          </cell>
          <cell r="AT390" t="str">
            <v>0</v>
          </cell>
          <cell r="AU390" t="str">
            <v>0</v>
          </cell>
          <cell r="AV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>
            <v>0</v>
          </cell>
          <cell r="O391" t="str">
            <v>0</v>
          </cell>
          <cell r="P391">
            <v>0</v>
          </cell>
          <cell r="Q391" t="str">
            <v>0</v>
          </cell>
          <cell r="R391">
            <v>0</v>
          </cell>
          <cell r="S391">
            <v>0</v>
          </cell>
          <cell r="T391">
            <v>0</v>
          </cell>
          <cell r="U391" t="str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E391">
            <v>0</v>
          </cell>
          <cell r="AJ391">
            <v>0</v>
          </cell>
          <cell r="AM391" t="str">
            <v>0</v>
          </cell>
          <cell r="AN391" t="str">
            <v>0</v>
          </cell>
          <cell r="AO391" t="str">
            <v>0</v>
          </cell>
          <cell r="AP391" t="str">
            <v>0</v>
          </cell>
          <cell r="AQ391" t="str">
            <v>0</v>
          </cell>
          <cell r="AR391" t="str">
            <v>0</v>
          </cell>
          <cell r="AS391" t="str">
            <v>0</v>
          </cell>
          <cell r="AT391" t="str">
            <v>0</v>
          </cell>
          <cell r="AU391" t="str">
            <v>0</v>
          </cell>
          <cell r="AV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>
            <v>0</v>
          </cell>
          <cell r="O392" t="str">
            <v>0</v>
          </cell>
          <cell r="P392">
            <v>0</v>
          </cell>
          <cell r="Q392" t="str">
            <v>0</v>
          </cell>
          <cell r="R392">
            <v>0</v>
          </cell>
          <cell r="S392">
            <v>0</v>
          </cell>
          <cell r="T392">
            <v>0</v>
          </cell>
          <cell r="U392" t="str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E392">
            <v>0</v>
          </cell>
          <cell r="AJ392">
            <v>0</v>
          </cell>
          <cell r="AM392" t="str">
            <v>0</v>
          </cell>
          <cell r="AN392" t="str">
            <v>0</v>
          </cell>
          <cell r="AO392" t="str">
            <v>0</v>
          </cell>
          <cell r="AP392" t="str">
            <v>0</v>
          </cell>
          <cell r="AQ392" t="str">
            <v>0</v>
          </cell>
          <cell r="AR392" t="str">
            <v>0</v>
          </cell>
          <cell r="AS392" t="str">
            <v>0</v>
          </cell>
          <cell r="AT392" t="str">
            <v>0</v>
          </cell>
          <cell r="AU392" t="str">
            <v>0</v>
          </cell>
          <cell r="AV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0</v>
          </cell>
          <cell r="N393">
            <v>0</v>
          </cell>
          <cell r="O393" t="str">
            <v>0</v>
          </cell>
          <cell r="P393">
            <v>0</v>
          </cell>
          <cell r="Q393" t="str">
            <v>0</v>
          </cell>
          <cell r="R393">
            <v>0</v>
          </cell>
          <cell r="S393">
            <v>0</v>
          </cell>
          <cell r="T393">
            <v>0</v>
          </cell>
          <cell r="U393" t="str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E393">
            <v>0</v>
          </cell>
          <cell r="AJ393">
            <v>0</v>
          </cell>
          <cell r="AM393" t="str">
            <v>0</v>
          </cell>
          <cell r="AN393" t="str">
            <v>0</v>
          </cell>
          <cell r="AO393" t="str">
            <v>0</v>
          </cell>
          <cell r="AP393" t="str">
            <v>0</v>
          </cell>
          <cell r="AQ393" t="str">
            <v>0</v>
          </cell>
          <cell r="AR393" t="str">
            <v>0</v>
          </cell>
          <cell r="AS393" t="str">
            <v>0</v>
          </cell>
          <cell r="AT393" t="str">
            <v>0</v>
          </cell>
          <cell r="AU393" t="str">
            <v>0</v>
          </cell>
          <cell r="AV393" t="str">
            <v>0</v>
          </cell>
        </row>
        <row r="394">
          <cell r="F394" t="str">
            <v>4340</v>
          </cell>
          <cell r="G394">
            <v>6000.9779999999992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>
            <v>0</v>
          </cell>
          <cell r="O394" t="str">
            <v>0</v>
          </cell>
          <cell r="P394">
            <v>0</v>
          </cell>
          <cell r="Q394" t="str">
            <v>0</v>
          </cell>
          <cell r="R394">
            <v>0</v>
          </cell>
          <cell r="S394">
            <v>0</v>
          </cell>
          <cell r="T394">
            <v>0</v>
          </cell>
          <cell r="U394" t="str">
            <v>0</v>
          </cell>
          <cell r="V394">
            <v>0</v>
          </cell>
          <cell r="W394">
            <v>-16058</v>
          </cell>
          <cell r="X394">
            <v>0</v>
          </cell>
          <cell r="Y394">
            <v>0</v>
          </cell>
          <cell r="Z394">
            <v>0</v>
          </cell>
          <cell r="AE394">
            <v>6000.9779999999992</v>
          </cell>
          <cell r="AJ394">
            <v>-10057.022000000001</v>
          </cell>
          <cell r="AM394" t="str">
            <v>0</v>
          </cell>
          <cell r="AN394" t="str">
            <v>0</v>
          </cell>
          <cell r="AO394" t="str">
            <v>0</v>
          </cell>
          <cell r="AP394" t="str">
            <v>0</v>
          </cell>
          <cell r="AQ394" t="str">
            <v>0</v>
          </cell>
          <cell r="AR394" t="str">
            <v>0</v>
          </cell>
          <cell r="AS394" t="str">
            <v>0</v>
          </cell>
          <cell r="AT394" t="str">
            <v>0</v>
          </cell>
          <cell r="AU394" t="str">
            <v>0</v>
          </cell>
          <cell r="AV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>
            <v>0</v>
          </cell>
          <cell r="O395" t="str">
            <v>0</v>
          </cell>
          <cell r="P395">
            <v>0</v>
          </cell>
          <cell r="Q395" t="str">
            <v>0</v>
          </cell>
          <cell r="R395">
            <v>0</v>
          </cell>
          <cell r="S395">
            <v>0</v>
          </cell>
          <cell r="T395">
            <v>0</v>
          </cell>
          <cell r="U395" t="str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E395">
            <v>0</v>
          </cell>
          <cell r="AJ395">
            <v>0</v>
          </cell>
          <cell r="AM395" t="str">
            <v>0</v>
          </cell>
          <cell r="AN395" t="str">
            <v>0</v>
          </cell>
          <cell r="AO395" t="str">
            <v>0</v>
          </cell>
          <cell r="AP395" t="str">
            <v>0</v>
          </cell>
          <cell r="AQ395" t="str">
            <v>0</v>
          </cell>
          <cell r="AR395" t="str">
            <v>0</v>
          </cell>
          <cell r="AS395" t="str">
            <v>0</v>
          </cell>
          <cell r="AT395" t="str">
            <v>0</v>
          </cell>
          <cell r="AU395" t="str">
            <v>0</v>
          </cell>
          <cell r="AV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>
            <v>0</v>
          </cell>
          <cell r="O396" t="str">
            <v>0</v>
          </cell>
          <cell r="P396">
            <v>0</v>
          </cell>
          <cell r="Q396" t="str">
            <v>0</v>
          </cell>
          <cell r="R396">
            <v>0</v>
          </cell>
          <cell r="S396">
            <v>0</v>
          </cell>
          <cell r="T396">
            <v>0</v>
          </cell>
          <cell r="U396" t="str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E396">
            <v>0</v>
          </cell>
          <cell r="AJ396">
            <v>0</v>
          </cell>
          <cell r="AM396" t="str">
            <v>0</v>
          </cell>
          <cell r="AN396" t="str">
            <v>0</v>
          </cell>
          <cell r="AO396" t="str">
            <v>0</v>
          </cell>
          <cell r="AP396" t="str">
            <v>0</v>
          </cell>
          <cell r="AQ396" t="str">
            <v>0</v>
          </cell>
          <cell r="AR396" t="str">
            <v>0</v>
          </cell>
          <cell r="AS396" t="str">
            <v>0</v>
          </cell>
          <cell r="AT396" t="str">
            <v>0</v>
          </cell>
          <cell r="AU396" t="str">
            <v>0</v>
          </cell>
          <cell r="AV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>
            <v>0</v>
          </cell>
          <cell r="O397" t="str">
            <v>0</v>
          </cell>
          <cell r="P397">
            <v>0</v>
          </cell>
          <cell r="Q397" t="str">
            <v>0</v>
          </cell>
          <cell r="R397">
            <v>0</v>
          </cell>
          <cell r="S397">
            <v>0</v>
          </cell>
          <cell r="T397">
            <v>0</v>
          </cell>
          <cell r="U397" t="str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E397">
            <v>0</v>
          </cell>
          <cell r="AJ397">
            <v>0</v>
          </cell>
          <cell r="AM397" t="str">
            <v>0</v>
          </cell>
          <cell r="AN397" t="str">
            <v>0</v>
          </cell>
          <cell r="AO397" t="str">
            <v>0</v>
          </cell>
          <cell r="AP397" t="str">
            <v>0</v>
          </cell>
          <cell r="AQ397" t="str">
            <v>0</v>
          </cell>
          <cell r="AR397" t="str">
            <v>0</v>
          </cell>
          <cell r="AS397" t="str">
            <v>0</v>
          </cell>
          <cell r="AT397" t="str">
            <v>0</v>
          </cell>
          <cell r="AU397" t="str">
            <v>0</v>
          </cell>
          <cell r="AV397" t="str">
            <v>0</v>
          </cell>
        </row>
        <row r="398">
          <cell r="F398" t="str">
            <v>4360</v>
          </cell>
          <cell r="G398">
            <v>10779.907769999991</v>
          </cell>
          <cell r="H398">
            <v>1154.1289199999999</v>
          </cell>
          <cell r="I398">
            <v>-101.79076999999999</v>
          </cell>
          <cell r="J398">
            <v>-37985.863490000003</v>
          </cell>
          <cell r="K398">
            <v>0</v>
          </cell>
          <cell r="L398">
            <v>-5866.8180000000002</v>
          </cell>
          <cell r="M398" t="str">
            <v>0</v>
          </cell>
          <cell r="N398">
            <v>909.24326999999948</v>
          </cell>
          <cell r="O398" t="str">
            <v>0</v>
          </cell>
          <cell r="P398">
            <v>0</v>
          </cell>
          <cell r="Q398" t="str">
            <v>0</v>
          </cell>
          <cell r="R398">
            <v>0</v>
          </cell>
          <cell r="S398">
            <v>0</v>
          </cell>
          <cell r="T398">
            <v>-7282.5769406135987</v>
          </cell>
          <cell r="U398" t="str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E398">
            <v>-38393.769240613612</v>
          </cell>
          <cell r="AJ398">
            <v>-38393.769240613612</v>
          </cell>
          <cell r="AM398" t="str">
            <v>0</v>
          </cell>
          <cell r="AN398" t="str">
            <v>0</v>
          </cell>
          <cell r="AO398" t="str">
            <v>0</v>
          </cell>
          <cell r="AP398" t="str">
            <v>0</v>
          </cell>
          <cell r="AQ398" t="str">
            <v>0</v>
          </cell>
          <cell r="AR398" t="str">
            <v>0</v>
          </cell>
          <cell r="AS398" t="str">
            <v>0</v>
          </cell>
          <cell r="AT398" t="str">
            <v>0</v>
          </cell>
          <cell r="AU398" t="str">
            <v>0</v>
          </cell>
          <cell r="AV398" t="str">
            <v>0</v>
          </cell>
        </row>
        <row r="399">
          <cell r="F399" t="str">
            <v>4365</v>
          </cell>
          <cell r="G399">
            <v>0</v>
          </cell>
          <cell r="H399">
            <v>-1006.02474</v>
          </cell>
          <cell r="I399">
            <v>0</v>
          </cell>
          <cell r="J399">
            <v>0</v>
          </cell>
          <cell r="K399">
            <v>0</v>
          </cell>
          <cell r="L399">
            <v>-1340.5605054646931</v>
          </cell>
          <cell r="M399" t="str">
            <v>0</v>
          </cell>
          <cell r="N399">
            <v>-1336.1078619599984</v>
          </cell>
          <cell r="O399" t="str">
            <v>0</v>
          </cell>
          <cell r="P399">
            <v>0</v>
          </cell>
          <cell r="Q399" t="str">
            <v>0</v>
          </cell>
          <cell r="R399">
            <v>0</v>
          </cell>
          <cell r="S399">
            <v>0</v>
          </cell>
          <cell r="T399">
            <v>0</v>
          </cell>
          <cell r="U399" t="str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E399">
            <v>-3682.6931074246913</v>
          </cell>
          <cell r="AJ399">
            <v>-3682.6931074246913</v>
          </cell>
          <cell r="AM399" t="str">
            <v>0</v>
          </cell>
          <cell r="AN399" t="str">
            <v>0</v>
          </cell>
          <cell r="AO399" t="str">
            <v>0</v>
          </cell>
          <cell r="AP399" t="str">
            <v>0</v>
          </cell>
          <cell r="AQ399" t="str">
            <v>0</v>
          </cell>
          <cell r="AR399" t="str">
            <v>0</v>
          </cell>
          <cell r="AS399" t="str">
            <v>0</v>
          </cell>
          <cell r="AT399" t="str">
            <v>0</v>
          </cell>
          <cell r="AU399" t="str">
            <v>0</v>
          </cell>
          <cell r="AV399" t="str">
            <v>0</v>
          </cell>
        </row>
        <row r="401">
          <cell r="AE401">
            <v>0</v>
          </cell>
          <cell r="AJ401">
            <v>0</v>
          </cell>
        </row>
        <row r="402">
          <cell r="F402" t="str">
            <v>6000</v>
          </cell>
          <cell r="G402">
            <v>7691.9105439731047</v>
          </cell>
          <cell r="H402">
            <v>-20872.655877243087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 t="str">
            <v>0</v>
          </cell>
          <cell r="P402">
            <v>699566</v>
          </cell>
          <cell r="Q402" t="str">
            <v>0</v>
          </cell>
          <cell r="R402">
            <v>0</v>
          </cell>
          <cell r="S402">
            <v>0</v>
          </cell>
          <cell r="T402">
            <v>0</v>
          </cell>
          <cell r="U402" t="str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E402">
            <v>686385.25466673006</v>
          </cell>
          <cell r="AJ402">
            <v>686385.25466673006</v>
          </cell>
          <cell r="AM402" t="str">
            <v>0</v>
          </cell>
          <cell r="AN402" t="str">
            <v>0</v>
          </cell>
          <cell r="AO402" t="str">
            <v>0</v>
          </cell>
          <cell r="AP402" t="str">
            <v>0</v>
          </cell>
          <cell r="AQ402" t="str">
            <v>0</v>
          </cell>
          <cell r="AR402" t="str">
            <v>0</v>
          </cell>
          <cell r="AS402" t="str">
            <v>0</v>
          </cell>
          <cell r="AT402" t="str">
            <v>0</v>
          </cell>
          <cell r="AU402" t="str">
            <v>0</v>
          </cell>
          <cell r="AV402" t="str">
            <v>0</v>
          </cell>
        </row>
        <row r="403">
          <cell r="F403" t="str">
            <v>6005</v>
          </cell>
          <cell r="G403">
            <v>94086.381470365523</v>
          </cell>
          <cell r="H403">
            <v>64129.545798710329</v>
          </cell>
          <cell r="I403">
            <v>198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 t="str">
            <v>0</v>
          </cell>
          <cell r="P403">
            <v>356669</v>
          </cell>
          <cell r="Q403" t="str">
            <v>0</v>
          </cell>
          <cell r="R403">
            <v>0</v>
          </cell>
          <cell r="S403">
            <v>0</v>
          </cell>
          <cell r="T403">
            <v>0</v>
          </cell>
          <cell r="U403" t="str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E403">
            <v>515082.92726907588</v>
          </cell>
          <cell r="AJ403">
            <v>515082.92726907588</v>
          </cell>
          <cell r="AM403" t="str">
            <v>0</v>
          </cell>
          <cell r="AN403" t="str">
            <v>0</v>
          </cell>
          <cell r="AO403" t="str">
            <v>0</v>
          </cell>
          <cell r="AP403" t="str">
            <v>0</v>
          </cell>
          <cell r="AQ403" t="str">
            <v>0</v>
          </cell>
          <cell r="AR403" t="str">
            <v>0</v>
          </cell>
          <cell r="AS403" t="str">
            <v>0</v>
          </cell>
          <cell r="AT403" t="str">
            <v>0</v>
          </cell>
          <cell r="AU403" t="str">
            <v>0</v>
          </cell>
          <cell r="AV403" t="str">
            <v>0</v>
          </cell>
        </row>
        <row r="404">
          <cell r="F404" t="str">
            <v>6010</v>
          </cell>
          <cell r="G404">
            <v>33973.509631147062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 t="str">
            <v>0</v>
          </cell>
          <cell r="P404">
            <v>0</v>
          </cell>
          <cell r="Q404" t="str">
            <v>0</v>
          </cell>
          <cell r="R404">
            <v>0</v>
          </cell>
          <cell r="S404">
            <v>0</v>
          </cell>
          <cell r="T404">
            <v>0</v>
          </cell>
          <cell r="U404" t="str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E404">
            <v>33973.509631147062</v>
          </cell>
          <cell r="AJ404">
            <v>33973.509631147062</v>
          </cell>
          <cell r="AM404" t="str">
            <v>0</v>
          </cell>
          <cell r="AN404" t="str">
            <v>0</v>
          </cell>
          <cell r="AO404" t="str">
            <v>0</v>
          </cell>
          <cell r="AP404" t="str">
            <v>0</v>
          </cell>
          <cell r="AQ404" t="str">
            <v>0</v>
          </cell>
          <cell r="AR404" t="str">
            <v>0</v>
          </cell>
          <cell r="AS404" t="str">
            <v>0</v>
          </cell>
          <cell r="AT404" t="str">
            <v>0</v>
          </cell>
          <cell r="AU404" t="str">
            <v>0</v>
          </cell>
          <cell r="AV404" t="str">
            <v>0</v>
          </cell>
        </row>
        <row r="405">
          <cell r="F405" t="str">
            <v>6015</v>
          </cell>
          <cell r="G405">
            <v>594362.46252118319</v>
          </cell>
          <cell r="H405">
            <v>1296.4132106687471</v>
          </cell>
          <cell r="I405">
            <v>0</v>
          </cell>
          <cell r="J405">
            <v>133135</v>
          </cell>
          <cell r="K405">
            <v>94468.010999999999</v>
          </cell>
          <cell r="L405">
            <v>0</v>
          </cell>
          <cell r="M405">
            <v>0</v>
          </cell>
          <cell r="N405">
            <v>133135</v>
          </cell>
          <cell r="O405" t="str">
            <v>0</v>
          </cell>
          <cell r="P405">
            <v>0</v>
          </cell>
          <cell r="Q405" t="str">
            <v>0</v>
          </cell>
          <cell r="R405">
            <v>0</v>
          </cell>
          <cell r="S405">
            <v>0</v>
          </cell>
          <cell r="T405">
            <v>0</v>
          </cell>
          <cell r="U405" t="str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E405">
            <v>956396.88673185185</v>
          </cell>
          <cell r="AJ405">
            <v>956396.88673185185</v>
          </cell>
          <cell r="AM405" t="str">
            <v>0</v>
          </cell>
          <cell r="AN405" t="str">
            <v>0</v>
          </cell>
          <cell r="AO405" t="str">
            <v>0</v>
          </cell>
          <cell r="AP405" t="str">
            <v>0</v>
          </cell>
          <cell r="AQ405" t="str">
            <v>0</v>
          </cell>
          <cell r="AR405" t="str">
            <v>0</v>
          </cell>
          <cell r="AS405" t="str">
            <v>0</v>
          </cell>
          <cell r="AT405" t="str">
            <v>0</v>
          </cell>
          <cell r="AU405" t="str">
            <v>0</v>
          </cell>
          <cell r="AV405" t="str">
            <v>0</v>
          </cell>
        </row>
        <row r="406">
          <cell r="F406" t="str">
            <v>6020</v>
          </cell>
          <cell r="G406">
            <v>689282.31814405415</v>
          </cell>
          <cell r="H406">
            <v>146597.99527391809</v>
          </cell>
          <cell r="I406">
            <v>1666</v>
          </cell>
          <cell r="J406">
            <v>407805.99730692175</v>
          </cell>
          <cell r="K406">
            <v>41097.689000000006</v>
          </cell>
          <cell r="L406">
            <v>504702.08147793502</v>
          </cell>
          <cell r="M406">
            <v>0</v>
          </cell>
          <cell r="N406">
            <v>407805.99730692175</v>
          </cell>
          <cell r="O406" t="str">
            <v>0</v>
          </cell>
          <cell r="P406">
            <v>0</v>
          </cell>
          <cell r="Q406" t="str">
            <v>0</v>
          </cell>
          <cell r="R406">
            <v>0</v>
          </cell>
          <cell r="S406">
            <v>0</v>
          </cell>
          <cell r="T406">
            <v>0</v>
          </cell>
          <cell r="U406" t="str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9.9999999929423211E-4</v>
          </cell>
          <cell r="AE406">
            <v>2198958.0795097509</v>
          </cell>
          <cell r="AJ406">
            <v>2198958.0795097509</v>
          </cell>
          <cell r="AM406" t="str">
            <v>0</v>
          </cell>
          <cell r="AN406" t="str">
            <v>0</v>
          </cell>
          <cell r="AO406" t="str">
            <v>0</v>
          </cell>
          <cell r="AP406" t="str">
            <v>0</v>
          </cell>
          <cell r="AQ406" t="str">
            <v>0</v>
          </cell>
          <cell r="AR406" t="str">
            <v>0</v>
          </cell>
          <cell r="AS406" t="str">
            <v>0</v>
          </cell>
          <cell r="AT406" t="str">
            <v>0</v>
          </cell>
          <cell r="AU406" t="str">
            <v>0</v>
          </cell>
          <cell r="AV406" t="str">
            <v>0</v>
          </cell>
        </row>
        <row r="407">
          <cell r="F407" t="str">
            <v>6022</v>
          </cell>
          <cell r="G407">
            <v>9613.0173732898947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 t="str">
            <v>0</v>
          </cell>
          <cell r="P407">
            <v>0</v>
          </cell>
          <cell r="Q407" t="str">
            <v>0</v>
          </cell>
          <cell r="R407">
            <v>0</v>
          </cell>
          <cell r="S407">
            <v>0</v>
          </cell>
          <cell r="T407">
            <v>0</v>
          </cell>
          <cell r="U407" t="str">
            <v>0</v>
          </cell>
          <cell r="V407">
            <v>0</v>
          </cell>
          <cell r="W407">
            <v>28177</v>
          </cell>
          <cell r="X407">
            <v>0</v>
          </cell>
          <cell r="Y407">
            <v>0</v>
          </cell>
          <cell r="Z407">
            <v>0</v>
          </cell>
          <cell r="AE407">
            <v>9613.0173732898984</v>
          </cell>
          <cell r="AJ407">
            <v>37790.017373289898</v>
          </cell>
          <cell r="AM407" t="str">
            <v>0</v>
          </cell>
          <cell r="AN407" t="str">
            <v>0</v>
          </cell>
          <cell r="AO407" t="str">
            <v>0</v>
          </cell>
          <cell r="AP407" t="str">
            <v>0</v>
          </cell>
          <cell r="AQ407" t="str">
            <v>0</v>
          </cell>
          <cell r="AR407" t="str">
            <v>0</v>
          </cell>
          <cell r="AS407" t="str">
            <v>0</v>
          </cell>
          <cell r="AT407" t="str">
            <v>0</v>
          </cell>
          <cell r="AU407" t="str">
            <v>0</v>
          </cell>
          <cell r="AV407" t="str">
            <v>0</v>
          </cell>
        </row>
        <row r="408">
          <cell r="F408" t="str">
            <v>6025</v>
          </cell>
          <cell r="G408">
            <v>155108.08461448635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 t="str">
            <v>0</v>
          </cell>
          <cell r="P408">
            <v>0</v>
          </cell>
          <cell r="Q408" t="str">
            <v>0</v>
          </cell>
          <cell r="R408">
            <v>0</v>
          </cell>
          <cell r="S408">
            <v>0</v>
          </cell>
          <cell r="T408">
            <v>0</v>
          </cell>
          <cell r="U408" t="str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E408">
            <v>155108.08461448635</v>
          </cell>
          <cell r="AJ408">
            <v>155108.08461448635</v>
          </cell>
          <cell r="AM408" t="str">
            <v>0</v>
          </cell>
          <cell r="AN408" t="str">
            <v>0</v>
          </cell>
          <cell r="AO408" t="str">
            <v>0</v>
          </cell>
          <cell r="AP408" t="str">
            <v>0</v>
          </cell>
          <cell r="AQ408" t="str">
            <v>0</v>
          </cell>
          <cell r="AR408" t="str">
            <v>0</v>
          </cell>
          <cell r="AS408" t="str">
            <v>0</v>
          </cell>
          <cell r="AT408" t="str">
            <v>0</v>
          </cell>
          <cell r="AU408" t="str">
            <v>0</v>
          </cell>
          <cell r="AV408" t="str">
            <v>0</v>
          </cell>
        </row>
        <row r="409">
          <cell r="F409" t="str">
            <v>6030</v>
          </cell>
          <cell r="G409">
            <v>5268.4171171829767</v>
          </cell>
          <cell r="H409">
            <v>-128917.65953046107</v>
          </cell>
          <cell r="I409">
            <v>-56144.263051775633</v>
          </cell>
          <cell r="J409">
            <v>98733.471523120665</v>
          </cell>
          <cell r="K409">
            <v>0</v>
          </cell>
          <cell r="L409">
            <v>0</v>
          </cell>
          <cell r="M409">
            <v>0</v>
          </cell>
          <cell r="N409">
            <v>981583.43787900265</v>
          </cell>
          <cell r="O409" t="str">
            <v>0</v>
          </cell>
          <cell r="P409">
            <v>0</v>
          </cell>
          <cell r="Q409" t="str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>0</v>
          </cell>
          <cell r="V409">
            <v>0</v>
          </cell>
          <cell r="W409">
            <v>6341</v>
          </cell>
          <cell r="X409">
            <v>175200</v>
          </cell>
          <cell r="Y409">
            <v>0</v>
          </cell>
          <cell r="Z409">
            <v>0</v>
          </cell>
          <cell r="AE409">
            <v>1075723.4039370697</v>
          </cell>
          <cell r="AJ409">
            <v>906864.4039370697</v>
          </cell>
          <cell r="AM409" t="str">
            <v>0</v>
          </cell>
          <cell r="AN409" t="str">
            <v>0</v>
          </cell>
          <cell r="AO409" t="str">
            <v>0</v>
          </cell>
          <cell r="AP409" t="str">
            <v>0</v>
          </cell>
          <cell r="AQ409" t="str">
            <v>0</v>
          </cell>
          <cell r="AR409" t="str">
            <v>0</v>
          </cell>
          <cell r="AS409" t="str">
            <v>0</v>
          </cell>
          <cell r="AT409" t="str">
            <v>0</v>
          </cell>
          <cell r="AU409" t="str">
            <v>0</v>
          </cell>
          <cell r="AV409" t="str">
            <v>0</v>
          </cell>
        </row>
        <row r="410">
          <cell r="F410" t="str">
            <v>Analysis of Profit Before Taxation - By Sector</v>
          </cell>
          <cell r="G410">
            <v>1589386.1014156824</v>
          </cell>
          <cell r="H410">
            <v>62233.638875593024</v>
          </cell>
          <cell r="I410">
            <v>-54280.263051775633</v>
          </cell>
          <cell r="J410">
            <v>639674.4688300424</v>
          </cell>
          <cell r="K410">
            <v>135565.70000000001</v>
          </cell>
          <cell r="L410">
            <v>504702.08147793502</v>
          </cell>
          <cell r="M410">
            <v>0</v>
          </cell>
          <cell r="N410">
            <v>1522524.4351859244</v>
          </cell>
          <cell r="O410">
            <v>0</v>
          </cell>
          <cell r="P410">
            <v>1056235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34518</v>
          </cell>
          <cell r="X410">
            <v>175200</v>
          </cell>
          <cell r="Y410">
            <v>0</v>
          </cell>
          <cell r="Z410">
            <v>9.9999999929423211E-4</v>
          </cell>
          <cell r="AA410">
            <v>0</v>
          </cell>
          <cell r="AB410">
            <v>0</v>
          </cell>
          <cell r="AC410">
            <v>0</v>
          </cell>
          <cell r="AE410">
            <v>5631241.1637334013</v>
          </cell>
          <cell r="AJ410">
            <v>5490559.1637334013</v>
          </cell>
          <cell r="AM410" t="str">
            <v>0</v>
          </cell>
          <cell r="AN410" t="str">
            <v>0</v>
          </cell>
          <cell r="AO410" t="str">
            <v>0</v>
          </cell>
          <cell r="AP410" t="str">
            <v>0</v>
          </cell>
          <cell r="AQ410" t="str">
            <v>0</v>
          </cell>
          <cell r="AR410" t="str">
            <v>0</v>
          </cell>
          <cell r="AS410" t="str">
            <v>0</v>
          </cell>
          <cell r="AT410" t="str">
            <v>0</v>
          </cell>
          <cell r="AU410" t="str">
            <v>0</v>
          </cell>
          <cell r="AV410" t="str">
            <v>0</v>
          </cell>
        </row>
        <row r="413">
          <cell r="F413" t="str">
            <v>FirstRand Bank Limited</v>
          </cell>
          <cell r="G413">
            <v>1520710.7226936626</v>
          </cell>
          <cell r="H413">
            <v>15251.842715618899</v>
          </cell>
          <cell r="I413">
            <v>-66731.553051775642</v>
          </cell>
          <cell r="J413">
            <v>639674.4688300424</v>
          </cell>
          <cell r="K413">
            <v>118547.2</v>
          </cell>
          <cell r="L413">
            <v>216854.60568255783</v>
          </cell>
          <cell r="M413">
            <v>0</v>
          </cell>
          <cell r="N413">
            <v>697948.50840442535</v>
          </cell>
          <cell r="O413">
            <v>0</v>
          </cell>
          <cell r="P413">
            <v>-5565</v>
          </cell>
          <cell r="Q413">
            <v>0</v>
          </cell>
          <cell r="R413">
            <v>-5603.0139999999992</v>
          </cell>
          <cell r="S413">
            <v>0</v>
          </cell>
          <cell r="T413">
            <v>0</v>
          </cell>
          <cell r="U413">
            <v>0</v>
          </cell>
          <cell r="V413">
            <v>26192</v>
          </cell>
          <cell r="W413">
            <v>34518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E413">
            <v>3157279.7812745315</v>
          </cell>
          <cell r="AJ413">
            <v>3191797.7812745315</v>
          </cell>
          <cell r="AM413" t="str">
            <v>0</v>
          </cell>
          <cell r="AN413" t="str">
            <v>0</v>
          </cell>
          <cell r="AO413" t="str">
            <v>0</v>
          </cell>
          <cell r="AP413" t="str">
            <v>0</v>
          </cell>
          <cell r="AQ413" t="str">
            <v>0</v>
          </cell>
          <cell r="AR413" t="str">
            <v>0</v>
          </cell>
          <cell r="AS413" t="str">
            <v>0</v>
          </cell>
          <cell r="AT413" t="str">
            <v>0</v>
          </cell>
          <cell r="AU413" t="str">
            <v>0</v>
          </cell>
          <cell r="AV413" t="str">
            <v>0</v>
          </cell>
        </row>
        <row r="414">
          <cell r="F414" t="str">
            <v>6050</v>
          </cell>
          <cell r="G414">
            <v>116139.70300000001</v>
          </cell>
          <cell r="H414">
            <v>5630.4</v>
          </cell>
          <cell r="I414">
            <v>-5267.4040000000005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66126.193540000037</v>
          </cell>
          <cell r="O414" t="str">
            <v>0</v>
          </cell>
          <cell r="P414">
            <v>-5565</v>
          </cell>
          <cell r="Q414" t="str">
            <v>0</v>
          </cell>
          <cell r="R414">
            <v>-5603.0139999999992</v>
          </cell>
          <cell r="S414">
            <v>0</v>
          </cell>
          <cell r="T414">
            <v>0</v>
          </cell>
          <cell r="U414" t="str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E414">
            <v>171460.87854000003</v>
          </cell>
          <cell r="AJ414">
            <v>171460.87854000003</v>
          </cell>
          <cell r="AM414" t="str">
            <v>0</v>
          </cell>
          <cell r="AN414" t="str">
            <v>0</v>
          </cell>
          <cell r="AO414" t="str">
            <v>0</v>
          </cell>
          <cell r="AP414" t="str">
            <v>0</v>
          </cell>
          <cell r="AQ414" t="str">
            <v>0</v>
          </cell>
          <cell r="AR414" t="str">
            <v>0</v>
          </cell>
          <cell r="AS414" t="str">
            <v>0</v>
          </cell>
          <cell r="AT414" t="str">
            <v>0</v>
          </cell>
          <cell r="AU414" t="str">
            <v>0</v>
          </cell>
          <cell r="AV414" t="str">
            <v>0</v>
          </cell>
        </row>
        <row r="415">
          <cell r="F415" t="str">
            <v>6055</v>
          </cell>
          <cell r="G415">
            <v>1406680.9464647255</v>
          </cell>
          <cell r="H415">
            <v>45200.171875593005</v>
          </cell>
          <cell r="I415">
            <v>-61464.149051775639</v>
          </cell>
          <cell r="J415">
            <v>639674.4688300424</v>
          </cell>
          <cell r="K415">
            <v>0</v>
          </cell>
          <cell r="L415">
            <v>216854.60568255783</v>
          </cell>
          <cell r="M415">
            <v>0</v>
          </cell>
          <cell r="N415">
            <v>217759.91252999997</v>
          </cell>
          <cell r="O415" t="str">
            <v>0</v>
          </cell>
          <cell r="P415">
            <v>0</v>
          </cell>
          <cell r="Q415" t="str">
            <v>0</v>
          </cell>
          <cell r="R415">
            <v>0</v>
          </cell>
          <cell r="S415">
            <v>0</v>
          </cell>
          <cell r="T415">
            <v>0</v>
          </cell>
          <cell r="U415" t="str">
            <v>0</v>
          </cell>
          <cell r="V415">
            <v>10177</v>
          </cell>
          <cell r="W415">
            <v>-203828</v>
          </cell>
          <cell r="X415">
            <v>0</v>
          </cell>
          <cell r="Y415">
            <v>0</v>
          </cell>
          <cell r="Z415">
            <v>0</v>
          </cell>
          <cell r="AE415">
            <v>2474882.9563311432</v>
          </cell>
          <cell r="AJ415">
            <v>2271054.9563311432</v>
          </cell>
          <cell r="AM415" t="str">
            <v>0</v>
          </cell>
          <cell r="AN415" t="str">
            <v>0</v>
          </cell>
          <cell r="AO415" t="str">
            <v>0</v>
          </cell>
          <cell r="AP415" t="str">
            <v>0</v>
          </cell>
          <cell r="AQ415" t="str">
            <v>0</v>
          </cell>
          <cell r="AR415" t="str">
            <v>0</v>
          </cell>
          <cell r="AS415" t="str">
            <v>0</v>
          </cell>
          <cell r="AT415" t="str">
            <v>0</v>
          </cell>
          <cell r="AU415" t="str">
            <v>0</v>
          </cell>
          <cell r="AV415" t="str">
            <v>0</v>
          </cell>
        </row>
        <row r="416">
          <cell r="F416" t="str">
            <v>6060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>
            <v>0</v>
          </cell>
          <cell r="S416">
            <v>0</v>
          </cell>
          <cell r="T416">
            <v>0</v>
          </cell>
          <cell r="U416" t="str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E416">
            <v>0</v>
          </cell>
          <cell r="AJ416">
            <v>0</v>
          </cell>
          <cell r="AM416" t="str">
            <v>0</v>
          </cell>
          <cell r="AN416" t="str">
            <v>0</v>
          </cell>
          <cell r="AO416" t="str">
            <v>0</v>
          </cell>
          <cell r="AP416" t="str">
            <v>0</v>
          </cell>
          <cell r="AQ416" t="str">
            <v>0</v>
          </cell>
          <cell r="AR416" t="str">
            <v>0</v>
          </cell>
          <cell r="AS416" t="str">
            <v>0</v>
          </cell>
          <cell r="AT416" t="str">
            <v>0</v>
          </cell>
          <cell r="AU416" t="str">
            <v>0</v>
          </cell>
          <cell r="AV416" t="str">
            <v>0</v>
          </cell>
        </row>
        <row r="417">
          <cell r="F417" t="str">
            <v>6065</v>
          </cell>
          <cell r="G417">
            <v>-5917.3360135726762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>
            <v>0</v>
          </cell>
          <cell r="S417">
            <v>0</v>
          </cell>
          <cell r="T417">
            <v>0</v>
          </cell>
          <cell r="U417" t="str">
            <v>0</v>
          </cell>
          <cell r="V417">
            <v>0</v>
          </cell>
          <cell r="W417">
            <v>233563</v>
          </cell>
          <cell r="X417">
            <v>0</v>
          </cell>
          <cell r="Y417">
            <v>0</v>
          </cell>
          <cell r="Z417">
            <v>0</v>
          </cell>
          <cell r="AE417">
            <v>-5917.3360135726689</v>
          </cell>
          <cell r="AJ417">
            <v>227645.66398642733</v>
          </cell>
          <cell r="AM417" t="str">
            <v>0</v>
          </cell>
          <cell r="AN417" t="str">
            <v>0</v>
          </cell>
          <cell r="AO417" t="str">
            <v>0</v>
          </cell>
          <cell r="AP417" t="str">
            <v>0</v>
          </cell>
          <cell r="AQ417" t="str">
            <v>0</v>
          </cell>
          <cell r="AR417" t="str">
            <v>0</v>
          </cell>
          <cell r="AS417" t="str">
            <v>0</v>
          </cell>
          <cell r="AT417" t="str">
            <v>0</v>
          </cell>
          <cell r="AU417" t="str">
            <v>0</v>
          </cell>
          <cell r="AV417" t="str">
            <v>0</v>
          </cell>
        </row>
        <row r="418">
          <cell r="F418" t="str">
            <v>6070</v>
          </cell>
          <cell r="G418">
            <v>4049.8092425098207</v>
          </cell>
          <cell r="H418">
            <v>40017.928</v>
          </cell>
          <cell r="I418">
            <v>0</v>
          </cell>
          <cell r="J418">
            <v>0</v>
          </cell>
          <cell r="K418">
            <v>118547.2</v>
          </cell>
          <cell r="L418">
            <v>0</v>
          </cell>
          <cell r="M418">
            <v>0</v>
          </cell>
          <cell r="N418">
            <v>287629.67428270134</v>
          </cell>
          <cell r="O418" t="str">
            <v>0</v>
          </cell>
          <cell r="P418">
            <v>0</v>
          </cell>
          <cell r="Q418" t="str">
            <v>0</v>
          </cell>
          <cell r="R418">
            <v>0</v>
          </cell>
          <cell r="S418">
            <v>0</v>
          </cell>
          <cell r="T418">
            <v>0</v>
          </cell>
          <cell r="U418" t="str">
            <v>0</v>
          </cell>
          <cell r="V418">
            <v>16015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E418">
            <v>466259.61152521113</v>
          </cell>
          <cell r="AJ418">
            <v>466259.61152521113</v>
          </cell>
          <cell r="AM418" t="str">
            <v>0</v>
          </cell>
          <cell r="AN418" t="str">
            <v>0</v>
          </cell>
          <cell r="AO418" t="str">
            <v>0</v>
          </cell>
          <cell r="AP418" t="str">
            <v>0</v>
          </cell>
          <cell r="AQ418" t="str">
            <v>0</v>
          </cell>
          <cell r="AR418" t="str">
            <v>0</v>
          </cell>
          <cell r="AS418" t="str">
            <v>0</v>
          </cell>
          <cell r="AT418" t="str">
            <v>0</v>
          </cell>
          <cell r="AU418" t="str">
            <v>0</v>
          </cell>
          <cell r="AV418" t="str">
            <v>0</v>
          </cell>
        </row>
        <row r="419">
          <cell r="F419" t="str">
            <v>6075</v>
          </cell>
          <cell r="G419">
            <v>-242.4</v>
          </cell>
          <cell r="H419">
            <v>-75596.6571599741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126432.72805172403</v>
          </cell>
          <cell r="O419" t="str">
            <v>0</v>
          </cell>
          <cell r="P419">
            <v>0</v>
          </cell>
          <cell r="Q419" t="str">
            <v>0</v>
          </cell>
          <cell r="R419">
            <v>0</v>
          </cell>
          <cell r="S419">
            <v>0</v>
          </cell>
          <cell r="T419">
            <v>0</v>
          </cell>
          <cell r="U419" t="str">
            <v>0</v>
          </cell>
          <cell r="V419">
            <v>0</v>
          </cell>
          <cell r="W419">
            <v>4783</v>
          </cell>
          <cell r="X419">
            <v>0</v>
          </cell>
          <cell r="Y419">
            <v>0</v>
          </cell>
          <cell r="Z419">
            <v>0</v>
          </cell>
          <cell r="AE419">
            <v>50593.670891749935</v>
          </cell>
          <cell r="AJ419">
            <v>55376.670891749935</v>
          </cell>
          <cell r="AM419" t="str">
            <v>0</v>
          </cell>
          <cell r="AN419" t="str">
            <v>0</v>
          </cell>
          <cell r="AO419" t="str">
            <v>0</v>
          </cell>
          <cell r="AP419" t="str">
            <v>0</v>
          </cell>
          <cell r="AQ419" t="str">
            <v>0</v>
          </cell>
          <cell r="AR419" t="str">
            <v>0</v>
          </cell>
          <cell r="AS419" t="str">
            <v>0</v>
          </cell>
          <cell r="AT419" t="str">
            <v>0</v>
          </cell>
          <cell r="AU419" t="str">
            <v>0</v>
          </cell>
          <cell r="AV419" t="str">
            <v>0</v>
          </cell>
        </row>
        <row r="420">
          <cell r="F420" t="str">
            <v>6085</v>
          </cell>
          <cell r="G420">
            <v>0</v>
          </cell>
          <cell r="H420">
            <v>291</v>
          </cell>
          <cell r="I420">
            <v>0</v>
          </cell>
          <cell r="J420">
            <v>0</v>
          </cell>
          <cell r="K420">
            <v>0</v>
          </cell>
          <cell r="L420">
            <v>287847.47579537728</v>
          </cell>
          <cell r="M420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>
            <v>0</v>
          </cell>
          <cell r="S420">
            <v>0</v>
          </cell>
          <cell r="T420">
            <v>0</v>
          </cell>
          <cell r="U420" t="str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E420">
            <v>288138.47579537728</v>
          </cell>
          <cell r="AJ420">
            <v>288138.47579537728</v>
          </cell>
          <cell r="AM420" t="str">
            <v>0</v>
          </cell>
          <cell r="AN420" t="str">
            <v>0</v>
          </cell>
          <cell r="AO420" t="str">
            <v>0</v>
          </cell>
          <cell r="AP420" t="str">
            <v>0</v>
          </cell>
          <cell r="AQ420" t="str">
            <v>0</v>
          </cell>
          <cell r="AR420" t="str">
            <v>0</v>
          </cell>
          <cell r="AS420" t="str">
            <v>0</v>
          </cell>
          <cell r="AT420" t="str">
            <v>0</v>
          </cell>
          <cell r="AU420" t="str">
            <v>0</v>
          </cell>
          <cell r="AV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154178.9294745771</v>
          </cell>
          <cell r="O421" t="str">
            <v>0</v>
          </cell>
          <cell r="P421">
            <v>0</v>
          </cell>
          <cell r="Q421" t="str">
            <v>0</v>
          </cell>
          <cell r="R421">
            <v>0</v>
          </cell>
          <cell r="S421">
            <v>0</v>
          </cell>
          <cell r="T421">
            <v>0</v>
          </cell>
          <cell r="U421" t="str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E421">
            <v>154178.9294745771</v>
          </cell>
          <cell r="AJ421">
            <v>154178.9294745771</v>
          </cell>
          <cell r="AM421" t="str">
            <v>0</v>
          </cell>
          <cell r="AN421" t="str">
            <v>0</v>
          </cell>
          <cell r="AO421" t="str">
            <v>0</v>
          </cell>
          <cell r="AP421" t="str">
            <v>0</v>
          </cell>
          <cell r="AQ421" t="str">
            <v>0</v>
          </cell>
          <cell r="AR421" t="str">
            <v>0</v>
          </cell>
          <cell r="AS421" t="str">
            <v>0</v>
          </cell>
          <cell r="AT421" t="str">
            <v>0</v>
          </cell>
          <cell r="AU421" t="str">
            <v>0</v>
          </cell>
          <cell r="AV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>
            <v>0</v>
          </cell>
          <cell r="S422">
            <v>0</v>
          </cell>
          <cell r="T422">
            <v>0</v>
          </cell>
          <cell r="U422" t="str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E422">
            <v>0</v>
          </cell>
          <cell r="AJ422">
            <v>0</v>
          </cell>
          <cell r="AM422" t="str">
            <v>0</v>
          </cell>
          <cell r="AN422" t="str">
            <v>0</v>
          </cell>
          <cell r="AO422" t="str">
            <v>0</v>
          </cell>
          <cell r="AP422" t="str">
            <v>0</v>
          </cell>
          <cell r="AQ422" t="str">
            <v>0</v>
          </cell>
          <cell r="AR422" t="str">
            <v>0</v>
          </cell>
          <cell r="AS422" t="str">
            <v>0</v>
          </cell>
          <cell r="AT422" t="str">
            <v>0</v>
          </cell>
          <cell r="AU422" t="str">
            <v>0</v>
          </cell>
          <cell r="AV422" t="str">
            <v>0</v>
          </cell>
        </row>
        <row r="423">
          <cell r="F423" t="str">
            <v>6100</v>
          </cell>
          <cell r="G423">
            <v>64048.181440553242</v>
          </cell>
          <cell r="H423">
            <v>-22501</v>
          </cell>
          <cell r="I423">
            <v>6.9999723438630213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129456</v>
          </cell>
          <cell r="O423" t="str">
            <v>0</v>
          </cell>
          <cell r="P423">
            <v>1061800</v>
          </cell>
          <cell r="Q423" t="str">
            <v>0</v>
          </cell>
          <cell r="R423">
            <v>0</v>
          </cell>
          <cell r="S423">
            <v>0</v>
          </cell>
          <cell r="T423">
            <v>0</v>
          </cell>
          <cell r="U423" t="str">
            <v>0</v>
          </cell>
          <cell r="V423">
            <v>0</v>
          </cell>
          <cell r="W423">
            <v>0</v>
          </cell>
          <cell r="X423">
            <v>175200</v>
          </cell>
          <cell r="Y423">
            <v>0</v>
          </cell>
          <cell r="Z423">
            <v>0</v>
          </cell>
          <cell r="AE423">
            <v>1408010.1814128971</v>
          </cell>
          <cell r="AJ423">
            <v>1232810.1814128971</v>
          </cell>
          <cell r="AM423" t="str">
            <v>0</v>
          </cell>
          <cell r="AN423" t="str">
            <v>0</v>
          </cell>
          <cell r="AO423" t="str">
            <v>0</v>
          </cell>
          <cell r="AP423" t="str">
            <v>0</v>
          </cell>
          <cell r="AQ423" t="str">
            <v>0</v>
          </cell>
          <cell r="AR423" t="str">
            <v>0</v>
          </cell>
          <cell r="AS423" t="str">
            <v>0</v>
          </cell>
          <cell r="AT423" t="str">
            <v>0</v>
          </cell>
          <cell r="AU423" t="str">
            <v>0</v>
          </cell>
          <cell r="AV423" t="str">
            <v>0</v>
          </cell>
        </row>
        <row r="424">
          <cell r="F424" t="str">
            <v>Analysis of Profit Before Taxation - By Entity</v>
          </cell>
          <cell r="G424">
            <v>1584758.9041342158</v>
          </cell>
          <cell r="H424">
            <v>-6958.1572843811009</v>
          </cell>
          <cell r="I424">
            <v>-66724.553079431775</v>
          </cell>
          <cell r="J424">
            <v>639674.4688300424</v>
          </cell>
          <cell r="K424">
            <v>118547.2</v>
          </cell>
          <cell r="L424">
            <v>504702.08147793508</v>
          </cell>
          <cell r="M424">
            <v>0</v>
          </cell>
          <cell r="N424">
            <v>981583.43787900242</v>
          </cell>
          <cell r="O424">
            <v>0</v>
          </cell>
          <cell r="P424">
            <v>1056235</v>
          </cell>
          <cell r="Q424">
            <v>0</v>
          </cell>
          <cell r="R424">
            <v>-5603.0139999999992</v>
          </cell>
          <cell r="S424">
            <v>0</v>
          </cell>
          <cell r="T424">
            <v>0</v>
          </cell>
          <cell r="U424">
            <v>0</v>
          </cell>
          <cell r="V424">
            <v>26192</v>
          </cell>
          <cell r="W424">
            <v>34518</v>
          </cell>
          <cell r="X424">
            <v>175200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E424">
            <v>5007607.3679573834</v>
          </cell>
          <cell r="AJ424">
            <v>4866925.3679573834</v>
          </cell>
          <cell r="AM424" t="str">
            <v>0</v>
          </cell>
          <cell r="AN424" t="str">
            <v>0</v>
          </cell>
          <cell r="AO424" t="str">
            <v>0</v>
          </cell>
          <cell r="AP424" t="str">
            <v>0</v>
          </cell>
          <cell r="AQ424" t="str">
            <v>0</v>
          </cell>
          <cell r="AR424" t="str">
            <v>0</v>
          </cell>
          <cell r="AS424" t="str">
            <v>0</v>
          </cell>
          <cell r="AT424" t="str">
            <v>0</v>
          </cell>
          <cell r="AU424" t="str">
            <v>0</v>
          </cell>
          <cell r="AV424" t="str">
            <v>0</v>
          </cell>
        </row>
        <row r="427">
          <cell r="G427">
            <v>75696.441588942194</v>
          </cell>
          <cell r="H427">
            <v>36529.730787121807</v>
          </cell>
          <cell r="I427">
            <v>-2728.8029830808082</v>
          </cell>
          <cell r="J427">
            <v>41845.001917740679</v>
          </cell>
          <cell r="K427">
            <v>11749.967999999993</v>
          </cell>
          <cell r="L427">
            <v>56637.243468161614</v>
          </cell>
          <cell r="M427">
            <v>700851.46833063732</v>
          </cell>
          <cell r="N427">
            <v>-540940.99730692175</v>
          </cell>
          <cell r="O427">
            <v>0</v>
          </cell>
          <cell r="P427">
            <v>0</v>
          </cell>
          <cell r="Q427">
            <v>0</v>
          </cell>
          <cell r="R427">
            <v>36325.830699999919</v>
          </cell>
          <cell r="S427">
            <v>0</v>
          </cell>
          <cell r="T427">
            <v>-114520.21880419296</v>
          </cell>
          <cell r="U427">
            <v>0</v>
          </cell>
          <cell r="V427">
            <v>25627</v>
          </cell>
          <cell r="W427">
            <v>0</v>
          </cell>
          <cell r="X427">
            <v>-100</v>
          </cell>
          <cell r="Y427">
            <v>185334</v>
          </cell>
          <cell r="Z427">
            <v>2360.358999999994</v>
          </cell>
          <cell r="AA427">
            <v>0</v>
          </cell>
          <cell r="AB427">
            <v>0</v>
          </cell>
          <cell r="AC427">
            <v>0</v>
          </cell>
          <cell r="AE427">
            <v>514667.02469840832</v>
          </cell>
          <cell r="AJ427">
            <v>329433.02469840832</v>
          </cell>
        </row>
        <row r="428">
          <cell r="G428">
            <v>80323.638870408759</v>
          </cell>
          <cell r="H428">
            <v>105721.52694709593</v>
          </cell>
          <cell r="I428">
            <v>9715.4870445753331</v>
          </cell>
          <cell r="J428">
            <v>41845.001917740679</v>
          </cell>
          <cell r="K428">
            <v>28768.468000000008</v>
          </cell>
          <cell r="L428">
            <v>56637.243468161556</v>
          </cell>
          <cell r="M428">
            <v>700851.46833063732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41928.844699999914</v>
          </cell>
          <cell r="S428">
            <v>0</v>
          </cell>
          <cell r="T428">
            <v>-114520.21880419296</v>
          </cell>
          <cell r="U428">
            <v>0</v>
          </cell>
          <cell r="V428">
            <v>-565</v>
          </cell>
          <cell r="W428">
            <v>0</v>
          </cell>
          <cell r="X428">
            <v>-100</v>
          </cell>
          <cell r="Y428">
            <v>185334</v>
          </cell>
          <cell r="Z428">
            <v>2360.3599999999933</v>
          </cell>
          <cell r="AA428">
            <v>0</v>
          </cell>
          <cell r="AB428">
            <v>0</v>
          </cell>
          <cell r="AC428">
            <v>0</v>
          </cell>
          <cell r="AE428">
            <v>1138300.8204744263</v>
          </cell>
          <cell r="AJ428">
            <v>953066.82047442626</v>
          </cell>
        </row>
        <row r="429">
          <cell r="G429">
            <v>4627.1972814665642</v>
          </cell>
          <cell r="H429">
            <v>69191.796159974125</v>
          </cell>
          <cell r="I429">
            <v>12444.290027656141</v>
          </cell>
          <cell r="J429">
            <v>0</v>
          </cell>
          <cell r="K429">
            <v>17018.500000000015</v>
          </cell>
          <cell r="L429">
            <v>0</v>
          </cell>
          <cell r="M429">
            <v>0</v>
          </cell>
          <cell r="N429">
            <v>540940.99730692199</v>
          </cell>
          <cell r="O429">
            <v>0</v>
          </cell>
          <cell r="P429">
            <v>0</v>
          </cell>
          <cell r="Q429">
            <v>0</v>
          </cell>
          <cell r="R429">
            <v>5603.0139999999992</v>
          </cell>
          <cell r="S429">
            <v>0</v>
          </cell>
          <cell r="T429">
            <v>0</v>
          </cell>
          <cell r="U429">
            <v>0</v>
          </cell>
          <cell r="V429">
            <v>-26192</v>
          </cell>
          <cell r="W429">
            <v>0</v>
          </cell>
          <cell r="X429">
            <v>0</v>
          </cell>
          <cell r="Y429">
            <v>0</v>
          </cell>
          <cell r="Z429">
            <v>9.9999999929423211E-4</v>
          </cell>
          <cell r="AA429">
            <v>0</v>
          </cell>
          <cell r="AB429">
            <v>0</v>
          </cell>
          <cell r="AC429">
            <v>0</v>
          </cell>
          <cell r="AE429">
            <v>623633.79577601794</v>
          </cell>
          <cell r="AJ429">
            <v>623633.79577601794</v>
          </cell>
        </row>
        <row r="430">
          <cell r="G430">
            <v>0.31504618376493454</v>
          </cell>
          <cell r="H430">
            <v>1.1936630135169253</v>
          </cell>
          <cell r="I430">
            <v>-1.3687671045772731E-2</v>
          </cell>
          <cell r="J430">
            <v>0.20848767971619964</v>
          </cell>
          <cell r="K430">
            <v>7.1331506798742339E-2</v>
          </cell>
          <cell r="L430">
            <v>-0.50866999477148056</v>
          </cell>
          <cell r="M430">
            <v>1.7924166694283485</v>
          </cell>
          <cell r="N430">
            <v>7999999.846969001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3.0234456062316895E-5</v>
          </cell>
          <cell r="U430">
            <v>-3512905.3766041398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E430">
            <v>4487097.5289824009</v>
          </cell>
          <cell r="AJ430">
            <v>4487097.5289824605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37982.503750000003</v>
          </cell>
          <cell r="N431">
            <v>-1616.6000000000058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-40247.313046625444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8583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E431">
            <v>4701.5907033745898</v>
          </cell>
          <cell r="AJ431">
            <v>-3881.4092966254102</v>
          </cell>
        </row>
        <row r="435">
          <cell r="F435" t="str">
            <v>Total types</v>
          </cell>
          <cell r="G435">
            <v>3545</v>
          </cell>
          <cell r="H435">
            <v>80</v>
          </cell>
          <cell r="I435">
            <v>288</v>
          </cell>
          <cell r="J435">
            <v>0</v>
          </cell>
          <cell r="K435">
            <v>366</v>
          </cell>
          <cell r="L435">
            <v>0</v>
          </cell>
          <cell r="M435">
            <v>1898.5833333333333</v>
          </cell>
          <cell r="N435">
            <v>0</v>
          </cell>
          <cell r="O435">
            <v>0</v>
          </cell>
          <cell r="P435">
            <v>706</v>
          </cell>
          <cell r="Q435">
            <v>0</v>
          </cell>
          <cell r="R435">
            <v>65</v>
          </cell>
          <cell r="S435">
            <v>536</v>
          </cell>
          <cell r="T435">
            <v>0</v>
          </cell>
          <cell r="U435">
            <v>0</v>
          </cell>
          <cell r="V435">
            <v>380</v>
          </cell>
          <cell r="W435">
            <v>408</v>
          </cell>
          <cell r="X435">
            <v>769</v>
          </cell>
          <cell r="Y435">
            <v>0</v>
          </cell>
          <cell r="Z435">
            <v>61</v>
          </cell>
          <cell r="AA435">
            <v>0</v>
          </cell>
          <cell r="AB435">
            <v>0</v>
          </cell>
          <cell r="AC435">
            <v>0</v>
          </cell>
          <cell r="AE435">
            <v>8694.5833333333339</v>
          </cell>
          <cell r="AJ435">
            <v>8333.5833333333321</v>
          </cell>
          <cell r="AM435" t="str">
            <v>0</v>
          </cell>
          <cell r="AN435" t="str">
            <v>0</v>
          </cell>
          <cell r="AO435" t="str">
            <v>0</v>
          </cell>
          <cell r="AP435" t="str">
            <v>0</v>
          </cell>
          <cell r="AQ435" t="str">
            <v>0</v>
          </cell>
          <cell r="AR435" t="str">
            <v>0</v>
          </cell>
          <cell r="AS435" t="str">
            <v>0</v>
          </cell>
          <cell r="AT435" t="str">
            <v>0</v>
          </cell>
          <cell r="AU435" t="str">
            <v>0</v>
          </cell>
          <cell r="AV435" t="str">
            <v>0</v>
          </cell>
        </row>
        <row r="436">
          <cell r="F436" t="str">
            <v>Permanent Staff</v>
          </cell>
          <cell r="G436">
            <v>3246</v>
          </cell>
          <cell r="H436">
            <v>77</v>
          </cell>
          <cell r="I436">
            <v>276</v>
          </cell>
          <cell r="J436">
            <v>0</v>
          </cell>
          <cell r="K436">
            <v>348</v>
          </cell>
          <cell r="L436">
            <v>0</v>
          </cell>
          <cell r="M436">
            <v>1835.0833333333333</v>
          </cell>
          <cell r="N436">
            <v>0</v>
          </cell>
          <cell r="O436">
            <v>0</v>
          </cell>
          <cell r="P436">
            <v>701</v>
          </cell>
          <cell r="Q436">
            <v>0</v>
          </cell>
          <cell r="R436">
            <v>63</v>
          </cell>
          <cell r="S436">
            <v>536</v>
          </cell>
          <cell r="T436">
            <v>0</v>
          </cell>
          <cell r="U436">
            <v>0</v>
          </cell>
          <cell r="V436">
            <v>350</v>
          </cell>
          <cell r="W436">
            <v>400</v>
          </cell>
          <cell r="X436">
            <v>716</v>
          </cell>
          <cell r="Y436">
            <v>0</v>
          </cell>
          <cell r="Z436">
            <v>61</v>
          </cell>
          <cell r="AA436">
            <v>0</v>
          </cell>
          <cell r="AB436">
            <v>0</v>
          </cell>
          <cell r="AC436">
            <v>0</v>
          </cell>
          <cell r="AE436">
            <v>8209.0833333333339</v>
          </cell>
          <cell r="AJ436">
            <v>7893.083333333333</v>
          </cell>
          <cell r="AM436" t="str">
            <v>0</v>
          </cell>
          <cell r="AN436" t="str">
            <v>0</v>
          </cell>
          <cell r="AO436" t="str">
            <v>0</v>
          </cell>
          <cell r="AP436" t="str">
            <v>0</v>
          </cell>
          <cell r="AQ436" t="str">
            <v>0</v>
          </cell>
          <cell r="AR436" t="str">
            <v>0</v>
          </cell>
          <cell r="AS436" t="str">
            <v>0</v>
          </cell>
          <cell r="AT436" t="str">
            <v>0</v>
          </cell>
          <cell r="AU436" t="str">
            <v>0</v>
          </cell>
          <cell r="AV436" t="str">
            <v>0</v>
          </cell>
        </row>
        <row r="437">
          <cell r="F437" t="str">
            <v>6300</v>
          </cell>
          <cell r="G437">
            <v>3220</v>
          </cell>
          <cell r="H437">
            <v>77</v>
          </cell>
          <cell r="I437">
            <v>275</v>
          </cell>
          <cell r="J437">
            <v>0</v>
          </cell>
          <cell r="K437">
            <v>348</v>
          </cell>
          <cell r="L437">
            <v>0</v>
          </cell>
          <cell r="M437">
            <v>1770</v>
          </cell>
          <cell r="N437">
            <v>0</v>
          </cell>
          <cell r="O437" t="str">
            <v>0</v>
          </cell>
          <cell r="P437">
            <v>638</v>
          </cell>
          <cell r="Q437" t="str">
            <v>0</v>
          </cell>
          <cell r="R437">
            <v>63</v>
          </cell>
          <cell r="S437">
            <v>536</v>
          </cell>
          <cell r="T437" t="str">
            <v>0</v>
          </cell>
          <cell r="U437" t="str">
            <v>0</v>
          </cell>
          <cell r="V437">
            <v>348</v>
          </cell>
          <cell r="W437">
            <v>400</v>
          </cell>
          <cell r="X437">
            <v>716</v>
          </cell>
          <cell r="Y437">
            <v>0</v>
          </cell>
          <cell r="Z437">
            <v>43</v>
          </cell>
          <cell r="AE437">
            <v>8034</v>
          </cell>
          <cell r="AJ437">
            <v>7718</v>
          </cell>
          <cell r="AM437" t="str">
            <v>0</v>
          </cell>
          <cell r="AN437" t="str">
            <v>0</v>
          </cell>
          <cell r="AO437" t="str">
            <v>0</v>
          </cell>
          <cell r="AP437" t="str">
            <v>0</v>
          </cell>
          <cell r="AQ437" t="str">
            <v>0</v>
          </cell>
          <cell r="AR437" t="str">
            <v>0</v>
          </cell>
          <cell r="AS437" t="str">
            <v>0</v>
          </cell>
          <cell r="AT437" t="str">
            <v>0</v>
          </cell>
          <cell r="AU437" t="str">
            <v>0</v>
          </cell>
          <cell r="AV437" t="str">
            <v>0</v>
          </cell>
        </row>
        <row r="438">
          <cell r="F438" t="str">
            <v>6305</v>
          </cell>
          <cell r="G438">
            <v>26</v>
          </cell>
          <cell r="H438">
            <v>0</v>
          </cell>
          <cell r="I438">
            <v>1</v>
          </cell>
          <cell r="J438">
            <v>0</v>
          </cell>
          <cell r="K438">
            <v>0</v>
          </cell>
          <cell r="L438">
            <v>0</v>
          </cell>
          <cell r="M438">
            <v>65.083333333333329</v>
          </cell>
          <cell r="N438">
            <v>0</v>
          </cell>
          <cell r="O438" t="str">
            <v>0</v>
          </cell>
          <cell r="P438">
            <v>63</v>
          </cell>
          <cell r="Q438" t="str">
            <v>0</v>
          </cell>
          <cell r="R438">
            <v>0</v>
          </cell>
          <cell r="S438">
            <v>0</v>
          </cell>
          <cell r="T438" t="str">
            <v>0</v>
          </cell>
          <cell r="U438" t="str">
            <v>0</v>
          </cell>
          <cell r="V438">
            <v>2</v>
          </cell>
          <cell r="W438">
            <v>0</v>
          </cell>
          <cell r="X438">
            <v>0</v>
          </cell>
          <cell r="Y438">
            <v>0</v>
          </cell>
          <cell r="Z438">
            <v>18</v>
          </cell>
          <cell r="AE438">
            <v>175.08333333333331</v>
          </cell>
          <cell r="AJ438">
            <v>175.08333333333331</v>
          </cell>
          <cell r="AM438" t="str">
            <v>0</v>
          </cell>
          <cell r="AN438" t="str">
            <v>0</v>
          </cell>
          <cell r="AO438" t="str">
            <v>0</v>
          </cell>
          <cell r="AP438" t="str">
            <v>0</v>
          </cell>
          <cell r="AQ438" t="str">
            <v>0</v>
          </cell>
          <cell r="AR438" t="str">
            <v>0</v>
          </cell>
          <cell r="AS438" t="str">
            <v>0</v>
          </cell>
          <cell r="AT438" t="str">
            <v>0</v>
          </cell>
          <cell r="AU438" t="str">
            <v>0</v>
          </cell>
          <cell r="AV438" t="str">
            <v>0</v>
          </cell>
        </row>
        <row r="439">
          <cell r="F439" t="str">
            <v>Contract Staff</v>
          </cell>
          <cell r="G439">
            <v>103</v>
          </cell>
          <cell r="H439">
            <v>3</v>
          </cell>
          <cell r="I439">
            <v>12</v>
          </cell>
          <cell r="J439">
            <v>0</v>
          </cell>
          <cell r="K439">
            <v>18</v>
          </cell>
          <cell r="L439">
            <v>0</v>
          </cell>
          <cell r="M439">
            <v>48.5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2</v>
          </cell>
          <cell r="S439">
            <v>0</v>
          </cell>
          <cell r="T439">
            <v>0</v>
          </cell>
          <cell r="U439">
            <v>0</v>
          </cell>
          <cell r="V439">
            <v>17</v>
          </cell>
          <cell r="W439">
            <v>0</v>
          </cell>
          <cell r="X439">
            <v>11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E439">
            <v>214.5</v>
          </cell>
          <cell r="AJ439">
            <v>203.5</v>
          </cell>
          <cell r="AM439" t="str">
            <v>0</v>
          </cell>
          <cell r="AN439" t="str">
            <v>0</v>
          </cell>
          <cell r="AO439" t="str">
            <v>0</v>
          </cell>
          <cell r="AP439" t="str">
            <v>0</v>
          </cell>
          <cell r="AQ439" t="str">
            <v>0</v>
          </cell>
          <cell r="AR439" t="str">
            <v>0</v>
          </cell>
          <cell r="AS439" t="str">
            <v>0</v>
          </cell>
          <cell r="AT439" t="str">
            <v>0</v>
          </cell>
          <cell r="AU439" t="str">
            <v>0</v>
          </cell>
          <cell r="AV439" t="str">
            <v>0</v>
          </cell>
        </row>
        <row r="440">
          <cell r="F440" t="str">
            <v>6310</v>
          </cell>
          <cell r="G440">
            <v>101</v>
          </cell>
          <cell r="H440">
            <v>2</v>
          </cell>
          <cell r="I440">
            <v>7</v>
          </cell>
          <cell r="J440">
            <v>0</v>
          </cell>
          <cell r="K440">
            <v>18</v>
          </cell>
          <cell r="L440">
            <v>0</v>
          </cell>
          <cell r="M440">
            <v>44</v>
          </cell>
          <cell r="N440">
            <v>0</v>
          </cell>
          <cell r="O440" t="str">
            <v>0</v>
          </cell>
          <cell r="P440">
            <v>0</v>
          </cell>
          <cell r="Q440" t="str">
            <v>0</v>
          </cell>
          <cell r="R440">
            <v>2</v>
          </cell>
          <cell r="S440">
            <v>0</v>
          </cell>
          <cell r="T440" t="str">
            <v>0</v>
          </cell>
          <cell r="U440" t="str">
            <v>0</v>
          </cell>
          <cell r="V440">
            <v>14</v>
          </cell>
          <cell r="W440">
            <v>0</v>
          </cell>
          <cell r="X440">
            <v>11</v>
          </cell>
          <cell r="Y440">
            <v>0</v>
          </cell>
          <cell r="Z440">
            <v>0</v>
          </cell>
          <cell r="AE440">
            <v>199</v>
          </cell>
          <cell r="AJ440">
            <v>188</v>
          </cell>
          <cell r="AM440" t="str">
            <v>0</v>
          </cell>
          <cell r="AN440" t="str">
            <v>0</v>
          </cell>
          <cell r="AO440" t="str">
            <v>0</v>
          </cell>
          <cell r="AP440" t="str">
            <v>0</v>
          </cell>
          <cell r="AQ440" t="str">
            <v>0</v>
          </cell>
          <cell r="AR440" t="str">
            <v>0</v>
          </cell>
          <cell r="AS440" t="str">
            <v>0</v>
          </cell>
          <cell r="AT440" t="str">
            <v>0</v>
          </cell>
          <cell r="AU440" t="str">
            <v>0</v>
          </cell>
          <cell r="AV440" t="str">
            <v>0</v>
          </cell>
        </row>
        <row r="441">
          <cell r="F441" t="str">
            <v>6315</v>
          </cell>
          <cell r="G441">
            <v>2</v>
          </cell>
          <cell r="H441">
            <v>1</v>
          </cell>
          <cell r="I441">
            <v>5</v>
          </cell>
          <cell r="J441">
            <v>0</v>
          </cell>
          <cell r="K441">
            <v>0</v>
          </cell>
          <cell r="L441">
            <v>0</v>
          </cell>
          <cell r="M441">
            <v>2.5833333333333335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>
            <v>0</v>
          </cell>
          <cell r="S441">
            <v>0</v>
          </cell>
          <cell r="T441" t="str">
            <v>0</v>
          </cell>
          <cell r="U441" t="str">
            <v>0</v>
          </cell>
          <cell r="V441">
            <v>3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E441">
            <v>13.583333333333334</v>
          </cell>
          <cell r="AJ441">
            <v>13.583333333333334</v>
          </cell>
          <cell r="AM441" t="str">
            <v>0</v>
          </cell>
          <cell r="AN441" t="str">
            <v>0</v>
          </cell>
          <cell r="AO441" t="str">
            <v>0</v>
          </cell>
          <cell r="AP441" t="str">
            <v>0</v>
          </cell>
          <cell r="AQ441" t="str">
            <v>0</v>
          </cell>
          <cell r="AR441" t="str">
            <v>0</v>
          </cell>
          <cell r="AS441" t="str">
            <v>0</v>
          </cell>
          <cell r="AT441" t="str">
            <v>0</v>
          </cell>
          <cell r="AU441" t="str">
            <v>0</v>
          </cell>
          <cell r="AV441" t="str">
            <v>0</v>
          </cell>
        </row>
        <row r="442">
          <cell r="F442" t="str">
            <v>6320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1.9166666666666667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>
            <v>0</v>
          </cell>
          <cell r="S442">
            <v>0</v>
          </cell>
          <cell r="T442" t="str">
            <v>0</v>
          </cell>
          <cell r="U442" t="str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E442">
            <v>1.9166666666666667</v>
          </cell>
          <cell r="AJ442">
            <v>1.9166666666666667</v>
          </cell>
          <cell r="AM442" t="str">
            <v>0</v>
          </cell>
          <cell r="AN442" t="str">
            <v>0</v>
          </cell>
          <cell r="AO442" t="str">
            <v>0</v>
          </cell>
          <cell r="AP442" t="str">
            <v>0</v>
          </cell>
          <cell r="AQ442" t="str">
            <v>0</v>
          </cell>
          <cell r="AR442" t="str">
            <v>0</v>
          </cell>
          <cell r="AS442" t="str">
            <v>0</v>
          </cell>
          <cell r="AT442" t="str">
            <v>0</v>
          </cell>
          <cell r="AU442" t="str">
            <v>0</v>
          </cell>
          <cell r="AV442" t="str">
            <v>0</v>
          </cell>
        </row>
        <row r="443">
          <cell r="F443" t="str">
            <v>Agency</v>
          </cell>
          <cell r="G443">
            <v>185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11.25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</v>
          </cell>
          <cell r="W443">
            <v>8</v>
          </cell>
          <cell r="X443">
            <v>42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E443">
            <v>244.25</v>
          </cell>
          <cell r="AJ443">
            <v>210.25</v>
          </cell>
          <cell r="AM443" t="str">
            <v>0</v>
          </cell>
          <cell r="AN443" t="str">
            <v>0</v>
          </cell>
          <cell r="AO443" t="str">
            <v>0</v>
          </cell>
          <cell r="AP443" t="str">
            <v>0</v>
          </cell>
          <cell r="AQ443" t="str">
            <v>0</v>
          </cell>
          <cell r="AR443" t="str">
            <v>0</v>
          </cell>
          <cell r="AS443" t="str">
            <v>0</v>
          </cell>
          <cell r="AT443" t="str">
            <v>0</v>
          </cell>
          <cell r="AU443" t="str">
            <v>0</v>
          </cell>
          <cell r="AV443" t="str">
            <v>0</v>
          </cell>
        </row>
        <row r="444">
          <cell r="F444" t="str">
            <v>6322</v>
          </cell>
          <cell r="G444">
            <v>185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10.416666666666666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>
            <v>0</v>
          </cell>
          <cell r="S444">
            <v>0</v>
          </cell>
          <cell r="T444" t="str">
            <v>0</v>
          </cell>
          <cell r="U444" t="str">
            <v>0</v>
          </cell>
          <cell r="V444">
            <v>0</v>
          </cell>
          <cell r="W444">
            <v>0</v>
          </cell>
          <cell r="X444">
            <v>42</v>
          </cell>
          <cell r="Y444">
            <v>0</v>
          </cell>
          <cell r="Z444">
            <v>0</v>
          </cell>
          <cell r="AE444">
            <v>237.41666666666666</v>
          </cell>
          <cell r="AJ444">
            <v>195.41666666666666</v>
          </cell>
          <cell r="AM444" t="str">
            <v>0</v>
          </cell>
          <cell r="AN444" t="str">
            <v>0</v>
          </cell>
          <cell r="AO444" t="str">
            <v>0</v>
          </cell>
          <cell r="AP444" t="str">
            <v>0</v>
          </cell>
          <cell r="AQ444" t="str">
            <v>0</v>
          </cell>
          <cell r="AR444" t="str">
            <v>0</v>
          </cell>
          <cell r="AS444" t="str">
            <v>0</v>
          </cell>
          <cell r="AT444" t="str">
            <v>0</v>
          </cell>
          <cell r="AU444" t="str">
            <v>0</v>
          </cell>
          <cell r="AV444" t="str">
            <v>0</v>
          </cell>
        </row>
        <row r="445">
          <cell r="F445" t="str">
            <v>6325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>
            <v>0</v>
          </cell>
          <cell r="S445">
            <v>0</v>
          </cell>
          <cell r="T445" t="str">
            <v>0</v>
          </cell>
          <cell r="U445" t="str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E445">
            <v>0</v>
          </cell>
          <cell r="AJ445">
            <v>0</v>
          </cell>
          <cell r="AM445" t="str">
            <v>0</v>
          </cell>
          <cell r="AN445" t="str">
            <v>0</v>
          </cell>
          <cell r="AO445" t="str">
            <v>0</v>
          </cell>
          <cell r="AP445" t="str">
            <v>0</v>
          </cell>
          <cell r="AQ445" t="str">
            <v>0</v>
          </cell>
          <cell r="AR445" t="str">
            <v>0</v>
          </cell>
          <cell r="AS445" t="str">
            <v>0</v>
          </cell>
          <cell r="AT445" t="str">
            <v>0</v>
          </cell>
          <cell r="AU445" t="str">
            <v>0</v>
          </cell>
          <cell r="AV445" t="str">
            <v>0</v>
          </cell>
        </row>
        <row r="446">
          <cell r="F446" t="str">
            <v>6330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0.83333333333333337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>
            <v>0</v>
          </cell>
          <cell r="S446">
            <v>0</v>
          </cell>
          <cell r="T446" t="str">
            <v>0</v>
          </cell>
          <cell r="U446" t="str">
            <v>0</v>
          </cell>
          <cell r="V446">
            <v>6</v>
          </cell>
          <cell r="W446">
            <v>8</v>
          </cell>
          <cell r="X446">
            <v>0</v>
          </cell>
          <cell r="Y446">
            <v>0</v>
          </cell>
          <cell r="Z446">
            <v>0</v>
          </cell>
          <cell r="AE446">
            <v>6.8333333333333321</v>
          </cell>
          <cell r="AJ446">
            <v>14.833333333333332</v>
          </cell>
          <cell r="AM446" t="str">
            <v>0</v>
          </cell>
          <cell r="AN446" t="str">
            <v>0</v>
          </cell>
          <cell r="AO446" t="str">
            <v>0</v>
          </cell>
          <cell r="AP446" t="str">
            <v>0</v>
          </cell>
          <cell r="AQ446" t="str">
            <v>0</v>
          </cell>
          <cell r="AR446" t="str">
            <v>0</v>
          </cell>
          <cell r="AS446" t="str">
            <v>0</v>
          </cell>
          <cell r="AT446" t="str">
            <v>0</v>
          </cell>
          <cell r="AU446" t="str">
            <v>0</v>
          </cell>
          <cell r="AV446" t="str">
            <v>0</v>
          </cell>
        </row>
        <row r="447">
          <cell r="F447" t="str">
            <v>6335</v>
          </cell>
          <cell r="G447">
            <v>5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3.3333333333333335</v>
          </cell>
          <cell r="N447">
            <v>0</v>
          </cell>
          <cell r="O447" t="str">
            <v>0</v>
          </cell>
          <cell r="P447">
            <v>0</v>
          </cell>
          <cell r="Q447" t="str">
            <v>0</v>
          </cell>
          <cell r="R447">
            <v>0</v>
          </cell>
          <cell r="S447">
            <v>0</v>
          </cell>
          <cell r="T447" t="str">
            <v>0</v>
          </cell>
          <cell r="U447" t="str">
            <v>0</v>
          </cell>
          <cell r="V447">
            <v>7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E447">
            <v>15.333333333333334</v>
          </cell>
          <cell r="AJ447">
            <v>15.333333333333334</v>
          </cell>
          <cell r="AM447" t="str">
            <v>0</v>
          </cell>
          <cell r="AN447" t="str">
            <v>0</v>
          </cell>
          <cell r="AO447" t="str">
            <v>0</v>
          </cell>
          <cell r="AP447" t="str">
            <v>0</v>
          </cell>
          <cell r="AQ447" t="str">
            <v>0</v>
          </cell>
          <cell r="AR447" t="str">
            <v>0</v>
          </cell>
          <cell r="AS447" t="str">
            <v>0</v>
          </cell>
          <cell r="AT447" t="str">
            <v>0</v>
          </cell>
          <cell r="AU447" t="str">
            <v>0</v>
          </cell>
          <cell r="AV447" t="str">
            <v>0</v>
          </cell>
        </row>
        <row r="448">
          <cell r="F448" t="str">
            <v>6340</v>
          </cell>
          <cell r="G448">
            <v>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0.41666666666666669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>
            <v>0</v>
          </cell>
          <cell r="S448">
            <v>0</v>
          </cell>
          <cell r="T448" t="str">
            <v>0</v>
          </cell>
          <cell r="U448" t="str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E448">
            <v>11.416666666666668</v>
          </cell>
          <cell r="AJ448">
            <v>11.416666666666668</v>
          </cell>
          <cell r="AM448" t="str">
            <v>0</v>
          </cell>
          <cell r="AN448" t="str">
            <v>0</v>
          </cell>
          <cell r="AO448" t="str">
            <v>0</v>
          </cell>
          <cell r="AP448" t="str">
            <v>0</v>
          </cell>
          <cell r="AQ448" t="str">
            <v>0</v>
          </cell>
          <cell r="AR448" t="str">
            <v>0</v>
          </cell>
          <cell r="AS448" t="str">
            <v>0</v>
          </cell>
          <cell r="AT448" t="str">
            <v>0</v>
          </cell>
          <cell r="AU448" t="str">
            <v>0</v>
          </cell>
          <cell r="AV448" t="str">
            <v>0</v>
          </cell>
        </row>
        <row r="452">
          <cell r="F452" t="str">
            <v>Total Gender</v>
          </cell>
          <cell r="G452">
            <v>14</v>
          </cell>
          <cell r="H452">
            <v>80</v>
          </cell>
          <cell r="I452">
            <v>362</v>
          </cell>
          <cell r="J452">
            <v>0</v>
          </cell>
          <cell r="K452">
            <v>366</v>
          </cell>
          <cell r="L452">
            <v>0</v>
          </cell>
          <cell r="M452">
            <v>1898.5</v>
          </cell>
          <cell r="N452">
            <v>0</v>
          </cell>
          <cell r="O452">
            <v>0</v>
          </cell>
          <cell r="P452">
            <v>712</v>
          </cell>
          <cell r="Q452">
            <v>0</v>
          </cell>
          <cell r="R452">
            <v>65</v>
          </cell>
          <cell r="S452">
            <v>536</v>
          </cell>
          <cell r="T452">
            <v>0</v>
          </cell>
          <cell r="U452">
            <v>0</v>
          </cell>
          <cell r="V452">
            <v>380</v>
          </cell>
          <cell r="W452">
            <v>408</v>
          </cell>
          <cell r="X452">
            <v>769</v>
          </cell>
          <cell r="Y452">
            <v>0</v>
          </cell>
          <cell r="Z452">
            <v>61</v>
          </cell>
          <cell r="AA452">
            <v>0</v>
          </cell>
          <cell r="AB452">
            <v>0</v>
          </cell>
          <cell r="AC452">
            <v>0</v>
          </cell>
          <cell r="AE452">
            <v>5243.5</v>
          </cell>
          <cell r="AJ452">
            <v>4882.5</v>
          </cell>
          <cell r="AM452" t="str">
            <v>0</v>
          </cell>
          <cell r="AN452" t="str">
            <v>0</v>
          </cell>
          <cell r="AO452" t="str">
            <v>0</v>
          </cell>
          <cell r="AP452" t="str">
            <v>0</v>
          </cell>
          <cell r="AQ452" t="str">
            <v>0</v>
          </cell>
          <cell r="AR452" t="str">
            <v>0</v>
          </cell>
          <cell r="AS452" t="str">
            <v>0</v>
          </cell>
          <cell r="AT452" t="str">
            <v>0</v>
          </cell>
          <cell r="AU452" t="str">
            <v>0</v>
          </cell>
          <cell r="AV452" t="str">
            <v>0</v>
          </cell>
        </row>
        <row r="453">
          <cell r="F453" t="str">
            <v>6345</v>
          </cell>
          <cell r="G453">
            <v>13</v>
          </cell>
          <cell r="H453">
            <v>40</v>
          </cell>
          <cell r="I453">
            <v>222</v>
          </cell>
          <cell r="J453">
            <v>0</v>
          </cell>
          <cell r="K453">
            <v>97</v>
          </cell>
          <cell r="L453">
            <v>0</v>
          </cell>
          <cell r="M453">
            <v>723.25</v>
          </cell>
          <cell r="N453">
            <v>0</v>
          </cell>
          <cell r="O453" t="str">
            <v>0</v>
          </cell>
          <cell r="P453">
            <v>418</v>
          </cell>
          <cell r="Q453" t="str">
            <v>0</v>
          </cell>
          <cell r="R453">
            <v>29</v>
          </cell>
          <cell r="S453">
            <v>166</v>
          </cell>
          <cell r="T453" t="str">
            <v>0</v>
          </cell>
          <cell r="U453" t="str">
            <v>0</v>
          </cell>
          <cell r="V453">
            <v>104</v>
          </cell>
          <cell r="W453">
            <v>137</v>
          </cell>
          <cell r="X453">
            <v>318</v>
          </cell>
          <cell r="Y453">
            <v>0</v>
          </cell>
          <cell r="Z453">
            <v>16</v>
          </cell>
          <cell r="AE453">
            <v>2146.25</v>
          </cell>
          <cell r="AJ453">
            <v>1965.25</v>
          </cell>
          <cell r="AM453" t="str">
            <v>0</v>
          </cell>
          <cell r="AN453" t="str">
            <v>0</v>
          </cell>
          <cell r="AO453" t="str">
            <v>0</v>
          </cell>
          <cell r="AP453" t="str">
            <v>0</v>
          </cell>
          <cell r="AQ453" t="str">
            <v>0</v>
          </cell>
          <cell r="AR453" t="str">
            <v>0</v>
          </cell>
          <cell r="AS453" t="str">
            <v>0</v>
          </cell>
          <cell r="AT453" t="str">
            <v>0</v>
          </cell>
          <cell r="AU453" t="str">
            <v>0</v>
          </cell>
          <cell r="AV453" t="str">
            <v>0</v>
          </cell>
        </row>
        <row r="454">
          <cell r="F454" t="str">
            <v>6350</v>
          </cell>
          <cell r="G454">
            <v>1</v>
          </cell>
          <cell r="H454">
            <v>40</v>
          </cell>
          <cell r="I454">
            <v>140</v>
          </cell>
          <cell r="J454">
            <v>0</v>
          </cell>
          <cell r="K454">
            <v>269</v>
          </cell>
          <cell r="L454">
            <v>0</v>
          </cell>
          <cell r="M454">
            <v>1175.25</v>
          </cell>
          <cell r="N454">
            <v>0</v>
          </cell>
          <cell r="O454" t="str">
            <v>0</v>
          </cell>
          <cell r="P454">
            <v>294</v>
          </cell>
          <cell r="Q454" t="str">
            <v>0</v>
          </cell>
          <cell r="R454">
            <v>36</v>
          </cell>
          <cell r="S454">
            <v>370</v>
          </cell>
          <cell r="T454" t="str">
            <v>0</v>
          </cell>
          <cell r="U454" t="str">
            <v>0</v>
          </cell>
          <cell r="V454">
            <v>276</v>
          </cell>
          <cell r="W454">
            <v>271</v>
          </cell>
          <cell r="X454">
            <v>451</v>
          </cell>
          <cell r="Y454">
            <v>0</v>
          </cell>
          <cell r="Z454">
            <v>45</v>
          </cell>
          <cell r="AE454">
            <v>3097.25</v>
          </cell>
          <cell r="AJ454">
            <v>2917.25</v>
          </cell>
          <cell r="AM454" t="str">
            <v>0</v>
          </cell>
          <cell r="AN454" t="str">
            <v>0</v>
          </cell>
          <cell r="AO454" t="str">
            <v>0</v>
          </cell>
          <cell r="AP454" t="str">
            <v>0</v>
          </cell>
          <cell r="AQ454" t="str">
            <v>0</v>
          </cell>
          <cell r="AR454" t="str">
            <v>0</v>
          </cell>
          <cell r="AS454" t="str">
            <v>0</v>
          </cell>
          <cell r="AT454" t="str">
            <v>0</v>
          </cell>
          <cell r="AU454" t="str">
            <v>0</v>
          </cell>
          <cell r="AV454" t="str">
            <v>0</v>
          </cell>
        </row>
        <row r="455">
          <cell r="F455" t="str">
            <v>6355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>
            <v>0</v>
          </cell>
          <cell r="S455">
            <v>0</v>
          </cell>
          <cell r="T455" t="str">
            <v>0</v>
          </cell>
          <cell r="U455" t="str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E455">
            <v>0</v>
          </cell>
          <cell r="AJ455">
            <v>0</v>
          </cell>
          <cell r="AM455" t="str">
            <v>0</v>
          </cell>
          <cell r="AN455" t="str">
            <v>0</v>
          </cell>
          <cell r="AO455" t="str">
            <v>0</v>
          </cell>
          <cell r="AP455" t="str">
            <v>0</v>
          </cell>
          <cell r="AQ455" t="str">
            <v>0</v>
          </cell>
          <cell r="AR455" t="str">
            <v>0</v>
          </cell>
          <cell r="AS455" t="str">
            <v>0</v>
          </cell>
          <cell r="AT455" t="str">
            <v>0</v>
          </cell>
          <cell r="AU455" t="str">
            <v>0</v>
          </cell>
          <cell r="AV455" t="str">
            <v>0</v>
          </cell>
        </row>
        <row r="457">
          <cell r="F457" t="str">
            <v>Total Race</v>
          </cell>
          <cell r="G457">
            <v>14</v>
          </cell>
          <cell r="H457">
            <v>80</v>
          </cell>
          <cell r="I457">
            <v>362</v>
          </cell>
          <cell r="J457">
            <v>0</v>
          </cell>
          <cell r="K457">
            <v>366</v>
          </cell>
          <cell r="L457">
            <v>0</v>
          </cell>
          <cell r="M457">
            <v>1898.5</v>
          </cell>
          <cell r="N457">
            <v>0</v>
          </cell>
          <cell r="O457">
            <v>0</v>
          </cell>
          <cell r="P457">
            <v>706</v>
          </cell>
          <cell r="Q457">
            <v>0</v>
          </cell>
          <cell r="R457">
            <v>65</v>
          </cell>
          <cell r="S457">
            <v>536</v>
          </cell>
          <cell r="T457">
            <v>0</v>
          </cell>
          <cell r="U457">
            <v>0</v>
          </cell>
          <cell r="V457">
            <v>380</v>
          </cell>
          <cell r="W457">
            <v>408</v>
          </cell>
          <cell r="X457">
            <v>769</v>
          </cell>
          <cell r="Y457">
            <v>0</v>
          </cell>
          <cell r="Z457">
            <v>61</v>
          </cell>
          <cell r="AA457">
            <v>0</v>
          </cell>
          <cell r="AB457">
            <v>0</v>
          </cell>
          <cell r="AC457">
            <v>0</v>
          </cell>
          <cell r="AE457">
            <v>5237.5</v>
          </cell>
          <cell r="AJ457">
            <v>4876.5</v>
          </cell>
          <cell r="AM457" t="str">
            <v>0</v>
          </cell>
          <cell r="AN457" t="str">
            <v>0</v>
          </cell>
          <cell r="AO457" t="str">
            <v>0</v>
          </cell>
          <cell r="AP457" t="str">
            <v>0</v>
          </cell>
          <cell r="AQ457" t="str">
            <v>0</v>
          </cell>
          <cell r="AR457" t="str">
            <v>0</v>
          </cell>
          <cell r="AS457" t="str">
            <v>0</v>
          </cell>
          <cell r="AT457" t="str">
            <v>0</v>
          </cell>
          <cell r="AU457" t="str">
            <v>0</v>
          </cell>
          <cell r="AV457" t="str">
            <v>0</v>
          </cell>
        </row>
        <row r="458">
          <cell r="F458" t="str">
            <v>6360</v>
          </cell>
          <cell r="G458">
            <v>0</v>
          </cell>
          <cell r="H458">
            <v>9</v>
          </cell>
          <cell r="I458">
            <v>12</v>
          </cell>
          <cell r="J458">
            <v>0</v>
          </cell>
          <cell r="K458">
            <v>14</v>
          </cell>
          <cell r="L458">
            <v>0</v>
          </cell>
          <cell r="M458">
            <v>278.66666666666669</v>
          </cell>
          <cell r="N458">
            <v>0</v>
          </cell>
          <cell r="O458" t="str">
            <v>0</v>
          </cell>
          <cell r="P458">
            <v>62</v>
          </cell>
          <cell r="Q458" t="str">
            <v>0</v>
          </cell>
          <cell r="R458">
            <v>5</v>
          </cell>
          <cell r="S458">
            <v>104</v>
          </cell>
          <cell r="T458" t="str">
            <v>0</v>
          </cell>
          <cell r="U458" t="str">
            <v>0</v>
          </cell>
          <cell r="V458">
            <v>33</v>
          </cell>
          <cell r="W458">
            <v>49</v>
          </cell>
          <cell r="X458">
            <v>118</v>
          </cell>
          <cell r="Y458">
            <v>0</v>
          </cell>
          <cell r="Z458">
            <v>0</v>
          </cell>
          <cell r="AE458">
            <v>635.66666666666674</v>
          </cell>
          <cell r="AJ458">
            <v>566.66666666666674</v>
          </cell>
          <cell r="AM458" t="str">
            <v>0</v>
          </cell>
          <cell r="AN458" t="str">
            <v>0</v>
          </cell>
          <cell r="AO458" t="str">
            <v>0</v>
          </cell>
          <cell r="AP458" t="str">
            <v>0</v>
          </cell>
          <cell r="AQ458" t="str">
            <v>0</v>
          </cell>
          <cell r="AR458" t="str">
            <v>0</v>
          </cell>
          <cell r="AS458" t="str">
            <v>0</v>
          </cell>
          <cell r="AT458" t="str">
            <v>0</v>
          </cell>
          <cell r="AU458" t="str">
            <v>0</v>
          </cell>
          <cell r="AV458" t="str">
            <v>0</v>
          </cell>
        </row>
        <row r="459">
          <cell r="F459" t="str">
            <v>6365</v>
          </cell>
          <cell r="G459">
            <v>1</v>
          </cell>
          <cell r="H459">
            <v>10</v>
          </cell>
          <cell r="I459">
            <v>209</v>
          </cell>
          <cell r="J459">
            <v>0</v>
          </cell>
          <cell r="K459">
            <v>37</v>
          </cell>
          <cell r="L459">
            <v>0</v>
          </cell>
          <cell r="M459">
            <v>310.91666666666669</v>
          </cell>
          <cell r="N459">
            <v>0</v>
          </cell>
          <cell r="O459" t="str">
            <v>0</v>
          </cell>
          <cell r="P459">
            <v>140</v>
          </cell>
          <cell r="Q459" t="str">
            <v>0</v>
          </cell>
          <cell r="R459">
            <v>12</v>
          </cell>
          <cell r="S459">
            <v>76</v>
          </cell>
          <cell r="T459" t="str">
            <v>0</v>
          </cell>
          <cell r="U459" t="str">
            <v>0</v>
          </cell>
          <cell r="V459">
            <v>58</v>
          </cell>
          <cell r="W459">
            <v>49</v>
          </cell>
          <cell r="X459">
            <v>185</v>
          </cell>
          <cell r="Y459">
            <v>0</v>
          </cell>
          <cell r="Z459">
            <v>15</v>
          </cell>
          <cell r="AE459">
            <v>1053.9166666666667</v>
          </cell>
          <cell r="AJ459">
            <v>917.91666666666674</v>
          </cell>
          <cell r="AM459" t="str">
            <v>0</v>
          </cell>
          <cell r="AN459" t="str">
            <v>0</v>
          </cell>
          <cell r="AO459" t="str">
            <v>0</v>
          </cell>
          <cell r="AP459" t="str">
            <v>0</v>
          </cell>
          <cell r="AQ459" t="str">
            <v>0</v>
          </cell>
          <cell r="AR459" t="str">
            <v>0</v>
          </cell>
          <cell r="AS459" t="str">
            <v>0</v>
          </cell>
          <cell r="AT459" t="str">
            <v>0</v>
          </cell>
          <cell r="AU459" t="str">
            <v>0</v>
          </cell>
          <cell r="AV459" t="str">
            <v>0</v>
          </cell>
        </row>
        <row r="460">
          <cell r="F460" t="str">
            <v>6370</v>
          </cell>
          <cell r="G460">
            <v>2</v>
          </cell>
          <cell r="H460">
            <v>1</v>
          </cell>
          <cell r="I460">
            <v>34</v>
          </cell>
          <cell r="J460">
            <v>0</v>
          </cell>
          <cell r="K460">
            <v>37</v>
          </cell>
          <cell r="L460">
            <v>0</v>
          </cell>
          <cell r="M460">
            <v>418.75</v>
          </cell>
          <cell r="N460">
            <v>0</v>
          </cell>
          <cell r="O460" t="str">
            <v>0</v>
          </cell>
          <cell r="P460">
            <v>35</v>
          </cell>
          <cell r="Q460" t="str">
            <v>0</v>
          </cell>
          <cell r="R460">
            <v>5</v>
          </cell>
          <cell r="S460">
            <v>166</v>
          </cell>
          <cell r="T460" t="str">
            <v>0</v>
          </cell>
          <cell r="U460" t="str">
            <v>0</v>
          </cell>
          <cell r="V460">
            <v>65</v>
          </cell>
          <cell r="W460">
            <v>32</v>
          </cell>
          <cell r="X460">
            <v>149</v>
          </cell>
          <cell r="Y460">
            <v>0</v>
          </cell>
          <cell r="Z460">
            <v>7</v>
          </cell>
          <cell r="AE460">
            <v>919.75</v>
          </cell>
          <cell r="AJ460">
            <v>802.75</v>
          </cell>
          <cell r="AM460" t="str">
            <v>0</v>
          </cell>
          <cell r="AN460" t="str">
            <v>0</v>
          </cell>
          <cell r="AO460" t="str">
            <v>0</v>
          </cell>
          <cell r="AP460" t="str">
            <v>0</v>
          </cell>
          <cell r="AQ460" t="str">
            <v>0</v>
          </cell>
          <cell r="AR460" t="str">
            <v>0</v>
          </cell>
          <cell r="AS460" t="str">
            <v>0</v>
          </cell>
          <cell r="AT460" t="str">
            <v>0</v>
          </cell>
          <cell r="AU460" t="str">
            <v>0</v>
          </cell>
          <cell r="AV460" t="str">
            <v>0</v>
          </cell>
        </row>
        <row r="461">
          <cell r="F461" t="str">
            <v>6375</v>
          </cell>
          <cell r="G461">
            <v>11</v>
          </cell>
          <cell r="H461">
            <v>60</v>
          </cell>
          <cell r="I461">
            <v>107</v>
          </cell>
          <cell r="J461">
            <v>0</v>
          </cell>
          <cell r="K461">
            <v>278</v>
          </cell>
          <cell r="L461">
            <v>0</v>
          </cell>
          <cell r="M461">
            <v>890.16666666666663</v>
          </cell>
          <cell r="N461">
            <v>0</v>
          </cell>
          <cell r="O461" t="str">
            <v>0</v>
          </cell>
          <cell r="P461">
            <v>469</v>
          </cell>
          <cell r="Q461" t="str">
            <v>0</v>
          </cell>
          <cell r="R461">
            <v>43</v>
          </cell>
          <cell r="S461">
            <v>190</v>
          </cell>
          <cell r="T461" t="str">
            <v>0</v>
          </cell>
          <cell r="U461" t="str">
            <v>0</v>
          </cell>
          <cell r="V461">
            <v>224</v>
          </cell>
          <cell r="W461">
            <v>278</v>
          </cell>
          <cell r="X461">
            <v>317</v>
          </cell>
          <cell r="Y461">
            <v>0</v>
          </cell>
          <cell r="Z461">
            <v>39</v>
          </cell>
          <cell r="AE461">
            <v>2628.1666666666665</v>
          </cell>
          <cell r="AJ461">
            <v>2589.1666666666665</v>
          </cell>
          <cell r="AM461" t="str">
            <v>0</v>
          </cell>
          <cell r="AN461" t="str">
            <v>0</v>
          </cell>
          <cell r="AO461" t="str">
            <v>0</v>
          </cell>
          <cell r="AP461" t="str">
            <v>0</v>
          </cell>
          <cell r="AQ461" t="str">
            <v>0</v>
          </cell>
          <cell r="AR461" t="str">
            <v>0</v>
          </cell>
          <cell r="AS461" t="str">
            <v>0</v>
          </cell>
          <cell r="AT461" t="str">
            <v>0</v>
          </cell>
          <cell r="AU461" t="str">
            <v>0</v>
          </cell>
          <cell r="AV461" t="str">
            <v>0</v>
          </cell>
        </row>
        <row r="462">
          <cell r="F462" t="str">
            <v>6380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>
            <v>0</v>
          </cell>
          <cell r="S462">
            <v>0</v>
          </cell>
          <cell r="T462" t="str">
            <v>0</v>
          </cell>
          <cell r="U462" t="str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E462">
            <v>0</v>
          </cell>
          <cell r="AJ462">
            <v>0</v>
          </cell>
          <cell r="AM462" t="str">
            <v>0</v>
          </cell>
          <cell r="AN462" t="str">
            <v>0</v>
          </cell>
          <cell r="AO462" t="str">
            <v>0</v>
          </cell>
          <cell r="AP462" t="str">
            <v>0</v>
          </cell>
          <cell r="AQ462" t="str">
            <v>0</v>
          </cell>
          <cell r="AR462" t="str">
            <v>0</v>
          </cell>
          <cell r="AS462" t="str">
            <v>0</v>
          </cell>
          <cell r="AT462" t="str">
            <v>0</v>
          </cell>
          <cell r="AU462" t="str">
            <v>0</v>
          </cell>
          <cell r="AV462" t="str">
            <v>0</v>
          </cell>
        </row>
        <row r="465">
          <cell r="F465" t="str">
            <v>6385</v>
          </cell>
          <cell r="G465">
            <v>3701</v>
          </cell>
          <cell r="H465">
            <v>7154</v>
          </cell>
          <cell r="I465">
            <v>291</v>
          </cell>
          <cell r="J465">
            <v>0</v>
          </cell>
          <cell r="K465">
            <v>0</v>
          </cell>
          <cell r="L465">
            <v>1095</v>
          </cell>
          <cell r="M465">
            <v>0</v>
          </cell>
          <cell r="N465">
            <v>0</v>
          </cell>
          <cell r="O465" t="str">
            <v>0</v>
          </cell>
          <cell r="P465">
            <v>660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>
            <v>425</v>
          </cell>
          <cell r="W465" t="str">
            <v>0</v>
          </cell>
          <cell r="X465">
            <v>691</v>
          </cell>
          <cell r="Y465" t="str">
            <v>0</v>
          </cell>
          <cell r="Z465" t="str">
            <v>0</v>
          </cell>
          <cell r="AE465">
            <v>14017</v>
          </cell>
          <cell r="AJ465">
            <v>13326</v>
          </cell>
          <cell r="AM465" t="str">
            <v>0</v>
          </cell>
          <cell r="AN465" t="str">
            <v>0</v>
          </cell>
          <cell r="AO465" t="str">
            <v>0</v>
          </cell>
          <cell r="AP465" t="str">
            <v>0</v>
          </cell>
          <cell r="AQ465" t="str">
            <v>0</v>
          </cell>
          <cell r="AR465" t="str">
            <v>0</v>
          </cell>
          <cell r="AS465" t="str">
            <v>0</v>
          </cell>
          <cell r="AT465" t="str">
            <v>0</v>
          </cell>
          <cell r="AU465" t="str">
            <v>0</v>
          </cell>
          <cell r="AV465" t="str">
            <v>0</v>
          </cell>
        </row>
        <row r="466">
          <cell r="F466" t="str">
            <v>6390</v>
          </cell>
          <cell r="G466">
            <v>115</v>
          </cell>
          <cell r="H466">
            <v>56</v>
          </cell>
          <cell r="I466">
            <v>0</v>
          </cell>
          <cell r="J466">
            <v>0</v>
          </cell>
          <cell r="K466">
            <v>0</v>
          </cell>
          <cell r="L466">
            <v>28</v>
          </cell>
          <cell r="M466">
            <v>0</v>
          </cell>
          <cell r="N466">
            <v>0</v>
          </cell>
          <cell r="O466" t="str">
            <v>0</v>
          </cell>
          <cell r="P466">
            <v>153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>
            <v>80</v>
          </cell>
          <cell r="W466" t="str">
            <v>0</v>
          </cell>
          <cell r="X466">
            <v>240</v>
          </cell>
          <cell r="Y466" t="str">
            <v>0</v>
          </cell>
          <cell r="Z466" t="str">
            <v>0</v>
          </cell>
          <cell r="AE466">
            <v>672</v>
          </cell>
          <cell r="AJ466">
            <v>432</v>
          </cell>
          <cell r="AM466" t="str">
            <v>0</v>
          </cell>
          <cell r="AN466" t="str">
            <v>0</v>
          </cell>
          <cell r="AO466" t="str">
            <v>0</v>
          </cell>
          <cell r="AP466" t="str">
            <v>0</v>
          </cell>
          <cell r="AQ466" t="str">
            <v>0</v>
          </cell>
          <cell r="AR466" t="str">
            <v>0</v>
          </cell>
          <cell r="AS466" t="str">
            <v>0</v>
          </cell>
          <cell r="AT466" t="str">
            <v>0</v>
          </cell>
          <cell r="AU466" t="str">
            <v>0</v>
          </cell>
          <cell r="AV466" t="str">
            <v>0</v>
          </cell>
        </row>
        <row r="467">
          <cell r="F467" t="str">
            <v>6395</v>
          </cell>
          <cell r="G467">
            <v>-89</v>
          </cell>
          <cell r="H467">
            <v>-14</v>
          </cell>
          <cell r="I467">
            <v>0</v>
          </cell>
          <cell r="J467">
            <v>0</v>
          </cell>
          <cell r="K467">
            <v>0</v>
          </cell>
          <cell r="L467">
            <v>-6</v>
          </cell>
          <cell r="M467">
            <v>0</v>
          </cell>
          <cell r="N467">
            <v>0</v>
          </cell>
          <cell r="O467" t="str">
            <v>0</v>
          </cell>
          <cell r="P467">
            <v>-85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>
            <v>-125</v>
          </cell>
          <cell r="W467" t="str">
            <v>0</v>
          </cell>
          <cell r="X467">
            <v>-162</v>
          </cell>
          <cell r="Y467" t="str">
            <v>0</v>
          </cell>
          <cell r="Z467" t="str">
            <v>0</v>
          </cell>
          <cell r="AE467">
            <v>-481</v>
          </cell>
          <cell r="AJ467">
            <v>-319</v>
          </cell>
          <cell r="AM467" t="str">
            <v>0</v>
          </cell>
          <cell r="AN467" t="str">
            <v>0</v>
          </cell>
          <cell r="AO467" t="str">
            <v>0</v>
          </cell>
          <cell r="AP467" t="str">
            <v>0</v>
          </cell>
          <cell r="AQ467" t="str">
            <v>0</v>
          </cell>
          <cell r="AR467" t="str">
            <v>0</v>
          </cell>
          <cell r="AS467" t="str">
            <v>0</v>
          </cell>
          <cell r="AT467" t="str">
            <v>0</v>
          </cell>
          <cell r="AU467" t="str">
            <v>0</v>
          </cell>
          <cell r="AV467" t="str">
            <v>0</v>
          </cell>
        </row>
        <row r="468">
          <cell r="F468" t="str">
            <v>6400</v>
          </cell>
          <cell r="G468">
            <v>-4</v>
          </cell>
          <cell r="H468">
            <v>-15</v>
          </cell>
          <cell r="I468">
            <v>-3</v>
          </cell>
          <cell r="J468">
            <v>0</v>
          </cell>
          <cell r="K468">
            <v>0</v>
          </cell>
          <cell r="L468">
            <v>-16</v>
          </cell>
          <cell r="M468">
            <v>0</v>
          </cell>
          <cell r="N468">
            <v>0</v>
          </cell>
          <cell r="O468" t="str">
            <v>0</v>
          </cell>
          <cell r="P468">
            <v>-22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 t="str">
            <v>0</v>
          </cell>
          <cell r="X468" t="str">
            <v>0</v>
          </cell>
          <cell r="Y468" t="str">
            <v>0</v>
          </cell>
          <cell r="Z468" t="str">
            <v>0</v>
          </cell>
          <cell r="AE468">
            <v>-60</v>
          </cell>
          <cell r="AJ468">
            <v>-60</v>
          </cell>
          <cell r="AM468" t="str">
            <v>0</v>
          </cell>
          <cell r="AN468" t="str">
            <v>0</v>
          </cell>
          <cell r="AO468" t="str">
            <v>0</v>
          </cell>
          <cell r="AP468" t="str">
            <v>0</v>
          </cell>
          <cell r="AQ468" t="str">
            <v>0</v>
          </cell>
          <cell r="AR468" t="str">
            <v>0</v>
          </cell>
          <cell r="AS468" t="str">
            <v>0</v>
          </cell>
          <cell r="AT468" t="str">
            <v>0</v>
          </cell>
          <cell r="AU468" t="str">
            <v>0</v>
          </cell>
          <cell r="AV468" t="str">
            <v>0</v>
          </cell>
        </row>
        <row r="469">
          <cell r="F469" t="str">
            <v>Closing balance</v>
          </cell>
          <cell r="G469">
            <v>3723</v>
          </cell>
          <cell r="H469">
            <v>7181</v>
          </cell>
          <cell r="I469">
            <v>288</v>
          </cell>
          <cell r="J469">
            <v>0</v>
          </cell>
          <cell r="K469">
            <v>0</v>
          </cell>
          <cell r="L469">
            <v>1101</v>
          </cell>
          <cell r="M469">
            <v>0</v>
          </cell>
          <cell r="N469">
            <v>0</v>
          </cell>
          <cell r="O469">
            <v>0</v>
          </cell>
          <cell r="P469">
            <v>706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380</v>
          </cell>
          <cell r="W469">
            <v>0</v>
          </cell>
          <cell r="X469">
            <v>769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E469">
            <v>14148</v>
          </cell>
          <cell r="AJ469">
            <v>13379</v>
          </cell>
          <cell r="AM469" t="str">
            <v>0</v>
          </cell>
          <cell r="AN469" t="str">
            <v>0</v>
          </cell>
          <cell r="AO469" t="str">
            <v>0</v>
          </cell>
          <cell r="AP469" t="str">
            <v>0</v>
          </cell>
          <cell r="AQ469" t="str">
            <v>0</v>
          </cell>
          <cell r="AR469" t="str">
            <v>0</v>
          </cell>
          <cell r="AS469" t="str">
            <v>0</v>
          </cell>
          <cell r="AT469" t="str">
            <v>0</v>
          </cell>
          <cell r="AU469" t="str">
            <v>0</v>
          </cell>
          <cell r="AV469" t="str">
            <v>0</v>
          </cell>
        </row>
        <row r="474">
          <cell r="G474">
            <v>0.14163636107724115</v>
          </cell>
          <cell r="H474">
            <v>0.38231601742291282</v>
          </cell>
          <cell r="I474">
            <v>-4.4844983434698955E-2</v>
          </cell>
          <cell r="J474">
            <v>0.13060673590253419</v>
          </cell>
          <cell r="K474">
            <v>0</v>
          </cell>
          <cell r="L474">
            <v>0.13740513157607118</v>
          </cell>
          <cell r="M474">
            <v>6.2290674074980047E-2</v>
          </cell>
          <cell r="N474">
            <v>0.23723612462528954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0.13033585966712019</v>
          </cell>
          <cell r="U474">
            <v>0</v>
          </cell>
          <cell r="V474">
            <v>0</v>
          </cell>
          <cell r="W474">
            <v>7.7319133357194023E-2</v>
          </cell>
          <cell r="X474">
            <v>0</v>
          </cell>
          <cell r="Y474">
            <v>0</v>
          </cell>
          <cell r="Z474">
            <v>0.30432568669698634</v>
          </cell>
          <cell r="AA474">
            <v>0</v>
          </cell>
          <cell r="AB474">
            <v>0</v>
          </cell>
          <cell r="AC474">
            <v>0</v>
          </cell>
          <cell r="AE474">
            <v>8.5646904061967996E-2</v>
          </cell>
          <cell r="AJ474">
            <v>8.5402317732988717E-2</v>
          </cell>
        </row>
        <row r="475">
          <cell r="G475">
            <v>9.5580217202477516E-2</v>
          </cell>
          <cell r="H475">
            <v>-0.34718558403002653</v>
          </cell>
          <cell r="I475">
            <v>-5.9591619068984039E-2</v>
          </cell>
          <cell r="J475">
            <v>0.10726886313737069</v>
          </cell>
          <cell r="K475">
            <v>0.20596721733987342</v>
          </cell>
          <cell r="L475">
            <v>0.11540423587045445</v>
          </cell>
          <cell r="M475">
            <v>3.0508535430293925E-2</v>
          </cell>
          <cell r="N475">
            <v>0.25023168021612824</v>
          </cell>
          <cell r="O475">
            <v>0</v>
          </cell>
          <cell r="P475">
            <v>-1.4984872207887264E-4</v>
          </cell>
          <cell r="Q475">
            <v>0</v>
          </cell>
          <cell r="R475">
            <v>0</v>
          </cell>
          <cell r="S475">
            <v>0</v>
          </cell>
          <cell r="T475">
            <v>0.13105981525118929</v>
          </cell>
          <cell r="U475">
            <v>0</v>
          </cell>
          <cell r="V475">
            <v>0</v>
          </cell>
          <cell r="W475">
            <v>6.0715938821138959E-2</v>
          </cell>
          <cell r="X475">
            <v>0</v>
          </cell>
          <cell r="Y475">
            <v>0</v>
          </cell>
          <cell r="Z475">
            <v>0.30396336343637348</v>
          </cell>
          <cell r="AA475">
            <v>0</v>
          </cell>
          <cell r="AB475">
            <v>0</v>
          </cell>
          <cell r="AC475">
            <v>0</v>
          </cell>
          <cell r="AE475">
            <v>6.6401321169377817E-2</v>
          </cell>
          <cell r="AJ475">
            <v>6.6232875191466145E-2</v>
          </cell>
        </row>
        <row r="476">
          <cell r="G476">
            <v>7.755804900898261E-2</v>
          </cell>
          <cell r="H476">
            <v>-1.5007414367037206</v>
          </cell>
          <cell r="I476">
            <v>-0.14636044516545707</v>
          </cell>
          <cell r="J476">
            <v>2.3928429640030435</v>
          </cell>
          <cell r="K476">
            <v>-1.6569890728726093E-4</v>
          </cell>
          <cell r="L476">
            <v>5.3474533736497923E-2</v>
          </cell>
          <cell r="M476">
            <v>3.1077348011581803E-2</v>
          </cell>
          <cell r="N476">
            <v>0.14695607899838681</v>
          </cell>
          <cell r="O476">
            <v>0</v>
          </cell>
          <cell r="P476">
            <v>-9.486821885719925E-5</v>
          </cell>
          <cell r="Q476">
            <v>0</v>
          </cell>
          <cell r="R476">
            <v>0</v>
          </cell>
          <cell r="S476">
            <v>0</v>
          </cell>
          <cell r="T476">
            <v>0.12406361205147301</v>
          </cell>
          <cell r="U476">
            <v>0</v>
          </cell>
          <cell r="V476">
            <v>0.33466356524650503</v>
          </cell>
          <cell r="W476">
            <v>5.9742726557438459E-2</v>
          </cell>
          <cell r="X476">
            <v>0</v>
          </cell>
          <cell r="Y476">
            <v>0</v>
          </cell>
          <cell r="Z476">
            <v>0.3035871756951124</v>
          </cell>
          <cell r="AA476">
            <v>0</v>
          </cell>
          <cell r="AB476">
            <v>0</v>
          </cell>
          <cell r="AC476">
            <v>0</v>
          </cell>
          <cell r="AE476">
            <v>4.8168435218864908E-2</v>
          </cell>
          <cell r="AJ476">
            <v>4.9558235860691559E-2</v>
          </cell>
        </row>
        <row r="477">
          <cell r="G477">
            <v>0.17534358103710901</v>
          </cell>
          <cell r="H477">
            <v>-0.69271714034786447</v>
          </cell>
          <cell r="I477">
            <v>-8.9810475890869462E-2</v>
          </cell>
          <cell r="J477">
            <v>2.2125712423969066</v>
          </cell>
          <cell r="K477">
            <v>0.28448661282252846</v>
          </cell>
          <cell r="L477">
            <v>0.20453095173348174</v>
          </cell>
          <cell r="M477">
            <v>0.10455308692887048</v>
          </cell>
          <cell r="N477">
            <v>0.13020490032318113</v>
          </cell>
          <cell r="O477">
            <v>0</v>
          </cell>
          <cell r="P477">
            <v>-9.486821885719925E-5</v>
          </cell>
          <cell r="Q477">
            <v>0</v>
          </cell>
          <cell r="R477">
            <v>8.1588229920013244E-3</v>
          </cell>
          <cell r="S477">
            <v>0</v>
          </cell>
          <cell r="T477">
            <v>5.3528808022691034E-2</v>
          </cell>
          <cell r="U477">
            <v>0</v>
          </cell>
          <cell r="V477">
            <v>0.33253599183371779</v>
          </cell>
          <cell r="W477">
            <v>6.8567417015893001E-2</v>
          </cell>
          <cell r="X477">
            <v>0</v>
          </cell>
          <cell r="Y477">
            <v>0</v>
          </cell>
          <cell r="Z477">
            <v>7.7633433804755542E-2</v>
          </cell>
          <cell r="AA477">
            <v>0</v>
          </cell>
          <cell r="AB477">
            <v>0</v>
          </cell>
          <cell r="AC477">
            <v>0</v>
          </cell>
          <cell r="AE477">
            <v>7.5135720818689564E-2</v>
          </cell>
          <cell r="AJ477">
            <v>7.6775551845282439E-2</v>
          </cell>
        </row>
        <row r="478">
          <cell r="G478">
            <v>4.0829472047674072E-2</v>
          </cell>
          <cell r="H478">
            <v>1.1394939274468028</v>
          </cell>
          <cell r="I478">
            <v>6.5402824308522086E-4</v>
          </cell>
          <cell r="J478">
            <v>1.0085165028477583E-2</v>
          </cell>
          <cell r="K478">
            <v>0</v>
          </cell>
          <cell r="L478">
            <v>2.5924023690592598E-2</v>
          </cell>
          <cell r="M478">
            <v>5.6150367676244289E-2</v>
          </cell>
          <cell r="N478">
            <v>0</v>
          </cell>
          <cell r="O478">
            <v>0</v>
          </cell>
          <cell r="P478">
            <v>4.8526499054903733E-3</v>
          </cell>
          <cell r="Q478">
            <v>0</v>
          </cell>
          <cell r="R478">
            <v>0</v>
          </cell>
          <cell r="S478">
            <v>0</v>
          </cell>
          <cell r="T478">
            <v>2.2563375565416568E-2</v>
          </cell>
          <cell r="U478">
            <v>0</v>
          </cell>
          <cell r="V478">
            <v>0</v>
          </cell>
          <cell r="W478">
            <v>1.3160931265353996E-2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E478">
            <v>2.0814320637268572E-2</v>
          </cell>
          <cell r="AJ478">
            <v>2.0589540864015144E-2</v>
          </cell>
        </row>
        <row r="479">
          <cell r="G479">
            <v>-1.4400878315554122</v>
          </cell>
          <cell r="H479">
            <v>-4.2625576241215137</v>
          </cell>
          <cell r="I479">
            <v>-0.27396540993657409</v>
          </cell>
          <cell r="J479">
            <v>-1.6463195182094639</v>
          </cell>
          <cell r="K479">
            <v>0</v>
          </cell>
          <cell r="L479">
            <v>-1.3047375485858017</v>
          </cell>
          <cell r="M479">
            <v>-1.8939393039336481</v>
          </cell>
          <cell r="N479">
            <v>0</v>
          </cell>
          <cell r="O479">
            <v>0</v>
          </cell>
          <cell r="P479">
            <v>-3.2486711969319786</v>
          </cell>
          <cell r="Q479">
            <v>0</v>
          </cell>
          <cell r="R479" t="e">
            <v>#DIV/0!</v>
          </cell>
          <cell r="S479">
            <v>0</v>
          </cell>
          <cell r="T479">
            <v>-3.1204532560064457</v>
          </cell>
          <cell r="U479">
            <v>0</v>
          </cell>
          <cell r="V479">
            <v>0</v>
          </cell>
          <cell r="W479">
            <v>-4.0716937743027977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E479">
            <v>-1.5501011047367066</v>
          </cell>
          <cell r="AJ479">
            <v>-1.5683351097096485</v>
          </cell>
        </row>
        <row r="480">
          <cell r="G480">
            <v>-1.0953584200459561</v>
          </cell>
          <cell r="H480">
            <v>-3.0308423815982954</v>
          </cell>
          <cell r="I480">
            <v>-1.2439565753652291E-2</v>
          </cell>
          <cell r="J480">
            <v>-0.86117929989998132</v>
          </cell>
          <cell r="K480">
            <v>0</v>
          </cell>
          <cell r="L480">
            <v>-0.88491354321635274</v>
          </cell>
          <cell r="M480">
            <v>-1.2668437254334453</v>
          </cell>
          <cell r="N480">
            <v>0</v>
          </cell>
          <cell r="O480">
            <v>0</v>
          </cell>
          <cell r="P480">
            <v>-0.99252366088077504</v>
          </cell>
          <cell r="Q480">
            <v>0</v>
          </cell>
          <cell r="R480">
            <v>0</v>
          </cell>
          <cell r="S480">
            <v>0</v>
          </cell>
          <cell r="T480">
            <v>-1.6325736456005173</v>
          </cell>
          <cell r="U480">
            <v>0</v>
          </cell>
          <cell r="V480">
            <v>0</v>
          </cell>
          <cell r="W480">
            <v>-1.2502160022697892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E480">
            <v>-1.0727925950283361</v>
          </cell>
          <cell r="AJ480">
            <v>-1.0756583800297879</v>
          </cell>
        </row>
        <row r="481">
          <cell r="G481">
            <v>2.6501617185720788E-2</v>
          </cell>
          <cell r="H481">
            <v>0</v>
          </cell>
          <cell r="I481">
            <v>0</v>
          </cell>
          <cell r="J481">
            <v>0.11965685314175982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0.67984437639610051</v>
          </cell>
          <cell r="Q481">
            <v>0</v>
          </cell>
          <cell r="R481" t="e">
            <v>#DIV/0!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E481">
            <v>7.7451543367958245E-2</v>
          </cell>
          <cell r="AJ481">
            <v>7.5997513073918027E-2</v>
          </cell>
        </row>
        <row r="482">
          <cell r="G482">
            <v>-1.2640379739721519E-2</v>
          </cell>
          <cell r="H482">
            <v>-7.0484068106249631E-2</v>
          </cell>
          <cell r="I482">
            <v>-3.9135970429808355E-3</v>
          </cell>
          <cell r="J482">
            <v>-6.2877092691342677E-3</v>
          </cell>
          <cell r="K482">
            <v>-5.3324242185819291E-2</v>
          </cell>
          <cell r="L482">
            <v>-7.1376029317043489E-3</v>
          </cell>
          <cell r="M482">
            <v>-1.0784446928114538E-2</v>
          </cell>
          <cell r="N482">
            <v>3.481896213852869E-3</v>
          </cell>
          <cell r="O482">
            <v>0</v>
          </cell>
          <cell r="P482">
            <v>-5.025007668520631E-5</v>
          </cell>
          <cell r="Q482">
            <v>0</v>
          </cell>
          <cell r="R482">
            <v>0</v>
          </cell>
          <cell r="S482">
            <v>0</v>
          </cell>
          <cell r="T482">
            <v>-5.2774682183156986E-4</v>
          </cell>
          <cell r="U482">
            <v>0</v>
          </cell>
          <cell r="V482">
            <v>0</v>
          </cell>
          <cell r="W482">
            <v>-5.3683434131000431E-3</v>
          </cell>
          <cell r="X482">
            <v>0</v>
          </cell>
          <cell r="Y482">
            <v>0</v>
          </cell>
          <cell r="Z482">
            <v>-2.5391890112783604E-4</v>
          </cell>
          <cell r="AA482">
            <v>0</v>
          </cell>
          <cell r="AB482">
            <v>0</v>
          </cell>
          <cell r="AC482">
            <v>0</v>
          </cell>
          <cell r="AE482">
            <v>-5.4658167454723211E-3</v>
          </cell>
          <cell r="AJ482">
            <v>-5.4629539571723687E-3</v>
          </cell>
        </row>
        <row r="486">
          <cell r="G486">
            <v>0.11720159609101782</v>
          </cell>
          <cell r="H486">
            <v>-5.7278352984019696</v>
          </cell>
          <cell r="I486">
            <v>4.2318665326456228E-2</v>
          </cell>
          <cell r="J486">
            <v>-1.4837323897992103</v>
          </cell>
          <cell r="K486">
            <v>0</v>
          </cell>
          <cell r="L486">
            <v>0.10651293024837706</v>
          </cell>
          <cell r="M486">
            <v>4.165925423117068E-2</v>
          </cell>
          <cell r="N486">
            <v>-0.58710120383481623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-7.1126758168476314E-2</v>
          </cell>
          <cell r="U486">
            <v>0</v>
          </cell>
          <cell r="V486">
            <v>0</v>
          </cell>
          <cell r="W486">
            <v>3.9490488531760244E-2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E486">
            <v>2.7061398856170604E-2</v>
          </cell>
          <cell r="AJ486">
            <v>2.8044168252321929E-2</v>
          </cell>
        </row>
        <row r="487">
          <cell r="G487">
            <v>0.10009860843974182</v>
          </cell>
          <cell r="H487">
            <v>0.33489996291204877</v>
          </cell>
          <cell r="I487">
            <v>6.7435867651746167E-2</v>
          </cell>
          <cell r="J487">
            <v>0.15756332942499535</v>
          </cell>
          <cell r="K487">
            <v>0</v>
          </cell>
          <cell r="L487">
            <v>0.13902979801358842</v>
          </cell>
          <cell r="M487">
            <v>8.216821880738201E-2</v>
          </cell>
          <cell r="N487">
            <v>-0.18833797966997723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-6.9579964147620688E-2</v>
          </cell>
          <cell r="U487">
            <v>0</v>
          </cell>
          <cell r="V487">
            <v>-1.2491421716521279E-2</v>
          </cell>
          <cell r="W487">
            <v>1.4205782262400645E-2</v>
          </cell>
          <cell r="X487">
            <v>0</v>
          </cell>
          <cell r="Y487">
            <v>0</v>
          </cell>
          <cell r="Z487">
            <v>-0.2310524689616518</v>
          </cell>
          <cell r="AA487">
            <v>0</v>
          </cell>
          <cell r="AB487">
            <v>0</v>
          </cell>
          <cell r="AC487">
            <v>0</v>
          </cell>
          <cell r="AE487">
            <v>1.9860895795453738E-2</v>
          </cell>
          <cell r="AJ487">
            <v>2.0227581736062542E-2</v>
          </cell>
        </row>
        <row r="488">
          <cell r="G488">
            <v>0.10612793114749428</v>
          </cell>
          <cell r="H488">
            <v>0.33969813185530756</v>
          </cell>
          <cell r="I488">
            <v>6.2539246576155935E-2</v>
          </cell>
          <cell r="J488">
            <v>0.15633229726199632</v>
          </cell>
          <cell r="K488">
            <v>0.28465243770519866</v>
          </cell>
          <cell r="L488">
            <v>0.14504662282799907</v>
          </cell>
          <cell r="M488">
            <v>8.0974630535346884E-2</v>
          </cell>
          <cell r="N488">
            <v>-2.3629594663802132E-2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-7.0534804028998296E-2</v>
          </cell>
          <cell r="U488">
            <v>0</v>
          </cell>
          <cell r="V488">
            <v>-2.1275734127872842E-3</v>
          </cell>
          <cell r="W488">
            <v>1.4146329254286756E-2</v>
          </cell>
          <cell r="X488">
            <v>0</v>
          </cell>
          <cell r="Y488">
            <v>0</v>
          </cell>
          <cell r="Z488">
            <v>-0.22595374189035686</v>
          </cell>
          <cell r="AA488">
            <v>0</v>
          </cell>
          <cell r="AB488">
            <v>0</v>
          </cell>
          <cell r="AC488">
            <v>0</v>
          </cell>
          <cell r="AE488">
            <v>2.7803781084064675E-2</v>
          </cell>
          <cell r="AJ488">
            <v>2.8172404734614999E-2</v>
          </cell>
        </row>
        <row r="493">
          <cell r="G493">
            <v>0.44313123393958415</v>
          </cell>
          <cell r="H493">
            <v>1.5447065451510811</v>
          </cell>
          <cell r="I493">
            <v>1.5162667527891371E-2</v>
          </cell>
          <cell r="J493">
            <v>0.27646491977282928</v>
          </cell>
          <cell r="K493">
            <v>0.87147322393469329</v>
          </cell>
          <cell r="L493">
            <v>0.37493092958198576</v>
          </cell>
          <cell r="M493">
            <v>0.61209572876296992</v>
          </cell>
          <cell r="N493">
            <v>-4.590605323633512E-2</v>
          </cell>
          <cell r="O493">
            <v>0</v>
          </cell>
          <cell r="P493">
            <v>1</v>
          </cell>
          <cell r="Q493">
            <v>0</v>
          </cell>
          <cell r="R493">
            <v>-0.42693258747702811</v>
          </cell>
          <cell r="S493">
            <v>0</v>
          </cell>
          <cell r="T493">
            <v>0.63148426535316537</v>
          </cell>
          <cell r="U493">
            <v>0</v>
          </cell>
          <cell r="V493">
            <v>0.93013206600163123</v>
          </cell>
          <cell r="W493">
            <v>0.36559135903193435</v>
          </cell>
          <cell r="X493">
            <v>1</v>
          </cell>
          <cell r="Y493">
            <v>0.99717278297280965</v>
          </cell>
          <cell r="Z493">
            <v>3.8893654661510513E-2</v>
          </cell>
          <cell r="AA493">
            <v>0</v>
          </cell>
          <cell r="AB493">
            <v>0</v>
          </cell>
          <cell r="AC493">
            <v>0</v>
          </cell>
          <cell r="AE493">
            <v>0.50032974472549685</v>
          </cell>
          <cell r="AJ493">
            <v>0.46459086625053903</v>
          </cell>
        </row>
        <row r="495">
          <cell r="G495">
            <v>224.84319980818054</v>
          </cell>
          <cell r="H495">
            <v>21645.658433624998</v>
          </cell>
          <cell r="I495">
            <v>166.29246784722224</v>
          </cell>
          <cell r="J495">
            <v>0</v>
          </cell>
          <cell r="K495">
            <v>142.5928961748634</v>
          </cell>
          <cell r="L495">
            <v>0</v>
          </cell>
          <cell r="M495">
            <v>261.04421136378835</v>
          </cell>
          <cell r="N495">
            <v>0</v>
          </cell>
          <cell r="O495">
            <v>0</v>
          </cell>
          <cell r="P495">
            <v>348.46458923512751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161.62631578947369</v>
          </cell>
          <cell r="W495">
            <v>268.88725490196077</v>
          </cell>
          <cell r="X495">
            <v>211.31339401820546</v>
          </cell>
          <cell r="Y495">
            <v>0</v>
          </cell>
          <cell r="Z495">
            <v>201.97088524590166</v>
          </cell>
          <cell r="AA495">
            <v>0</v>
          </cell>
          <cell r="AB495">
            <v>0</v>
          </cell>
          <cell r="AC495">
            <v>0</v>
          </cell>
          <cell r="AE495">
            <v>581.7772201321178</v>
          </cell>
          <cell r="AJ495">
            <v>585.10922934796486</v>
          </cell>
        </row>
        <row r="496">
          <cell r="G496">
            <v>-469.69888378127632</v>
          </cell>
          <cell r="H496">
            <v>-1234.5421207839354</v>
          </cell>
          <cell r="I496">
            <v>197.94814595436264</v>
          </cell>
          <cell r="J496">
            <v>0</v>
          </cell>
          <cell r="K496">
            <v>-402.50182513661201</v>
          </cell>
          <cell r="L496">
            <v>0</v>
          </cell>
          <cell r="M496">
            <v>-369.1444331285453</v>
          </cell>
          <cell r="N496">
            <v>0</v>
          </cell>
          <cell r="O496">
            <v>0</v>
          </cell>
          <cell r="P496">
            <v>-1496.0835694050991</v>
          </cell>
          <cell r="Q496">
            <v>0</v>
          </cell>
          <cell r="R496">
            <v>-558.85893384615258</v>
          </cell>
          <cell r="S496">
            <v>0</v>
          </cell>
          <cell r="T496">
            <v>0</v>
          </cell>
          <cell r="U496">
            <v>0</v>
          </cell>
          <cell r="V496">
            <v>-67.439473684210526</v>
          </cell>
          <cell r="W496">
            <v>-84.602941176470594</v>
          </cell>
          <cell r="X496">
            <v>-227.69830949284784</v>
          </cell>
          <cell r="Y496">
            <v>0</v>
          </cell>
          <cell r="Z496">
            <v>-38.694426229508089</v>
          </cell>
          <cell r="AA496">
            <v>0</v>
          </cell>
          <cell r="AB496">
            <v>0</v>
          </cell>
          <cell r="AC496">
            <v>0</v>
          </cell>
          <cell r="AE496">
            <v>-706.86632732239138</v>
          </cell>
          <cell r="AJ496">
            <v>-698.37811126847919</v>
          </cell>
        </row>
        <row r="498">
          <cell r="G498">
            <v>230998.26982135084</v>
          </cell>
          <cell r="H498">
            <v>0</v>
          </cell>
          <cell r="I498">
            <v>0</v>
          </cell>
          <cell r="J498">
            <v>573790546232.75012</v>
          </cell>
          <cell r="K498">
            <v>1948089.0434355056</v>
          </cell>
          <cell r="L498">
            <v>1615.2453247230287</v>
          </cell>
          <cell r="M498">
            <v>0</v>
          </cell>
          <cell r="N498">
            <v>-37.493273822595654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-7.650653184195582E+18</v>
          </cell>
          <cell r="U498">
            <v>0</v>
          </cell>
          <cell r="V498">
            <v>105803.88742825204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E498">
            <v>273846.42624156328</v>
          </cell>
          <cell r="AJ498">
            <v>254921.42068076791</v>
          </cell>
        </row>
        <row r="499">
          <cell r="G499">
            <v>118.9383031376796</v>
          </cell>
          <cell r="H499">
            <v>0</v>
          </cell>
          <cell r="I499">
            <v>0</v>
          </cell>
          <cell r="J499">
            <v>696592.09762897447</v>
          </cell>
          <cell r="K499">
            <v>1812.9809982717993</v>
          </cell>
          <cell r="L499">
            <v>12.098271803204328</v>
          </cell>
          <cell r="M499" t="e">
            <v>#DIV/0!</v>
          </cell>
          <cell r="N499">
            <v>-0.90763113547564411</v>
          </cell>
          <cell r="O499" t="e">
            <v>#DIV/0!</v>
          </cell>
          <cell r="P499">
            <v>0</v>
          </cell>
          <cell r="Q499" t="e">
            <v>#DIV/0!</v>
          </cell>
          <cell r="R499">
            <v>0</v>
          </cell>
          <cell r="S499" t="e">
            <v>#DIV/0!</v>
          </cell>
          <cell r="T499">
            <v>-526607453.80931056</v>
          </cell>
          <cell r="U499">
            <v>0</v>
          </cell>
          <cell r="V499">
            <v>266.16660569105693</v>
          </cell>
          <cell r="W499">
            <v>0</v>
          </cell>
          <cell r="X499" t="e">
            <v>#DIV/0!</v>
          </cell>
          <cell r="Y499" t="e">
            <v>#DIV/0!</v>
          </cell>
          <cell r="Z499" t="e">
            <v>#DIV/0!</v>
          </cell>
          <cell r="AA499">
            <v>0</v>
          </cell>
          <cell r="AB499">
            <v>0</v>
          </cell>
          <cell r="AC499">
            <v>0</v>
          </cell>
          <cell r="AE499">
            <v>97.274388140945462</v>
          </cell>
          <cell r="AJ499">
            <v>90.834139789971388</v>
          </cell>
        </row>
        <row r="500">
          <cell r="G500">
            <v>5.1488828565540322E-4</v>
          </cell>
          <cell r="H500">
            <v>0</v>
          </cell>
          <cell r="I500">
            <v>0</v>
          </cell>
          <cell r="J500">
            <v>1.2140180806436844E-6</v>
          </cell>
          <cell r="K500">
            <v>9.306458574781368E-4</v>
          </cell>
          <cell r="L500">
            <v>7.4900522032334983E-3</v>
          </cell>
          <cell r="M500">
            <v>0</v>
          </cell>
          <cell r="N500">
            <v>2.4207838978538388E-2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6.8831698566229021E-11</v>
          </cell>
          <cell r="U500">
            <v>3.2426525584972686E-2</v>
          </cell>
          <cell r="V500">
            <v>2.515659983396644E-3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E500">
            <v>3.5521510897914199E-4</v>
          </cell>
          <cell r="AJ500">
            <v>3.5632211505568547E-4</v>
          </cell>
        </row>
        <row r="503">
          <cell r="G503">
            <v>-1.9652085577876772</v>
          </cell>
          <cell r="H503">
            <v>-1.2537332171824858</v>
          </cell>
          <cell r="I503">
            <v>7.2658937930749108</v>
          </cell>
          <cell r="J503">
            <v>-1.5658663986378294</v>
          </cell>
          <cell r="K503">
            <v>-1.1249725462200229</v>
          </cell>
          <cell r="L503">
            <v>-1.2888253098071212</v>
          </cell>
          <cell r="M503">
            <v>-1.8978206509148161</v>
          </cell>
          <cell r="N503">
            <v>-1.0106323596005582</v>
          </cell>
          <cell r="O503">
            <v>0</v>
          </cell>
          <cell r="P503">
            <v>-1.3151301760957632</v>
          </cell>
          <cell r="Q503">
            <v>0</v>
          </cell>
          <cell r="R503">
            <v>-2.1985506523359204</v>
          </cell>
          <cell r="S503">
            <v>0</v>
          </cell>
          <cell r="T503">
            <v>-3.6058993757440674</v>
          </cell>
          <cell r="U503">
            <v>0</v>
          </cell>
          <cell r="V503">
            <v>-2.3579352582533919</v>
          </cell>
          <cell r="W503">
            <v>-2.1739049531315366</v>
          </cell>
          <cell r="X503">
            <v>-1.6889859940646939</v>
          </cell>
          <cell r="Y503">
            <v>-2.0618894943969521</v>
          </cell>
          <cell r="Z503">
            <v>-2.5540523393177965</v>
          </cell>
          <cell r="AA503">
            <v>0</v>
          </cell>
          <cell r="AB503">
            <v>0</v>
          </cell>
          <cell r="AC503">
            <v>0</v>
          </cell>
          <cell r="AE503">
            <v>-1.7934656611366666</v>
          </cell>
          <cell r="AJ503">
            <v>-1.7930903831653651</v>
          </cell>
        </row>
        <row r="504">
          <cell r="G504">
            <v>-0.32942035257903779</v>
          </cell>
          <cell r="H504">
            <v>-15.717394515924276</v>
          </cell>
          <cell r="I504">
            <v>10.14473087789159</v>
          </cell>
          <cell r="J504">
            <v>-0.8099123641437419</v>
          </cell>
          <cell r="K504">
            <v>-0.65121780263850182</v>
          </cell>
          <cell r="L504">
            <v>-0.65829460895518821</v>
          </cell>
          <cell r="M504">
            <v>-0.59741344652796224</v>
          </cell>
          <cell r="N504">
            <v>-0.44502492544425348</v>
          </cell>
          <cell r="O504">
            <v>0</v>
          </cell>
          <cell r="P504">
            <v>-0.77439885064917646</v>
          </cell>
          <cell r="Q504">
            <v>0</v>
          </cell>
          <cell r="R504">
            <v>0</v>
          </cell>
          <cell r="S504">
            <v>0</v>
          </cell>
          <cell r="T504">
            <v>-2.1345046464938506</v>
          </cell>
          <cell r="U504">
            <v>0</v>
          </cell>
          <cell r="V504">
            <v>-1.4293295271556141</v>
          </cell>
          <cell r="W504">
            <v>-1.1752464755393459</v>
          </cell>
          <cell r="X504">
            <v>-0.97951543196114477</v>
          </cell>
          <cell r="Y504">
            <v>-0.63257526818909415</v>
          </cell>
          <cell r="Z504">
            <v>-1.4594726949948411</v>
          </cell>
          <cell r="AA504">
            <v>0</v>
          </cell>
          <cell r="AB504">
            <v>0</v>
          </cell>
          <cell r="AC504">
            <v>0</v>
          </cell>
          <cell r="AE504">
            <v>-0.86580988342199261</v>
          </cell>
          <cell r="AJ504">
            <v>-0.87618785030572433</v>
          </cell>
        </row>
        <row r="505">
          <cell r="G505">
            <v>-1.9729773689396185E-2</v>
          </cell>
          <cell r="H505">
            <v>0</v>
          </cell>
          <cell r="I505">
            <v>0</v>
          </cell>
          <cell r="J505">
            <v>0</v>
          </cell>
          <cell r="K505">
            <v>-9.8451943183770121E-3</v>
          </cell>
          <cell r="L505">
            <v>-6.3563628319065106E-3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-3.3731677691064575E-2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E505">
            <v>-9.6637721203442339E-3</v>
          </cell>
          <cell r="AJ505">
            <v>-1.0145141840133234E-2</v>
          </cell>
        </row>
        <row r="506">
          <cell r="G506">
            <v>-2.4774914896703096E-2</v>
          </cell>
          <cell r="H506">
            <v>-1.6454541485663494</v>
          </cell>
          <cell r="I506">
            <v>6.4200241305477403</v>
          </cell>
          <cell r="J506">
            <v>-3.3719116799550052E-2</v>
          </cell>
          <cell r="K506">
            <v>-6.1803862432092967E-2</v>
          </cell>
          <cell r="L506">
            <v>-6.4919875872477883E-2</v>
          </cell>
          <cell r="M506">
            <v>-3.7806573812796285E-2</v>
          </cell>
          <cell r="N506">
            <v>-0.16536379732584203</v>
          </cell>
          <cell r="O506">
            <v>0</v>
          </cell>
          <cell r="P506">
            <v>-0.10503439145609114</v>
          </cell>
          <cell r="Q506">
            <v>0</v>
          </cell>
          <cell r="R506">
            <v>0</v>
          </cell>
          <cell r="S506">
            <v>0</v>
          </cell>
          <cell r="T506">
            <v>-0.24013420341591346</v>
          </cell>
          <cell r="U506">
            <v>0</v>
          </cell>
          <cell r="V506">
            <v>0</v>
          </cell>
          <cell r="W506">
            <v>-8.4608833279945977E-2</v>
          </cell>
          <cell r="X506">
            <v>-5.7866757826627632E-2</v>
          </cell>
          <cell r="Y506">
            <v>-3.1345360307686074E-2</v>
          </cell>
          <cell r="Z506">
            <v>-1.9528503154049356E-2</v>
          </cell>
          <cell r="AA506">
            <v>0</v>
          </cell>
          <cell r="AB506">
            <v>0</v>
          </cell>
          <cell r="AC506">
            <v>0</v>
          </cell>
          <cell r="AE506">
            <v>-8.7797952360491011E-2</v>
          </cell>
          <cell r="AJ506">
            <v>-9.0712765776408133E-2</v>
          </cell>
        </row>
        <row r="507">
          <cell r="G507">
            <v>-1.5912835166225401</v>
          </cell>
          <cell r="H507">
            <v>16.109115447308142</v>
          </cell>
          <cell r="I507">
            <v>-9.2988612153644201</v>
          </cell>
          <cell r="J507">
            <v>-0.7222349176945374</v>
          </cell>
          <cell r="K507">
            <v>-0.40210568683105102</v>
          </cell>
          <cell r="L507">
            <v>-0.55925446214754859</v>
          </cell>
          <cell r="M507">
            <v>-1.2626006305740576</v>
          </cell>
          <cell r="N507">
            <v>-0.40024363683046277</v>
          </cell>
          <cell r="O507">
            <v>0</v>
          </cell>
          <cell r="P507">
            <v>-0.43569693399049553</v>
          </cell>
          <cell r="Q507">
            <v>0</v>
          </cell>
          <cell r="R507">
            <v>-2.1985506523359204</v>
          </cell>
          <cell r="S507">
            <v>0</v>
          </cell>
          <cell r="T507">
            <v>-1.1975288481432389</v>
          </cell>
          <cell r="U507">
            <v>0</v>
          </cell>
          <cell r="V507">
            <v>-0.92860573109777778</v>
          </cell>
          <cell r="W507">
            <v>-0.91404964431224489</v>
          </cell>
          <cell r="X507">
            <v>-0.65160380427692155</v>
          </cell>
          <cell r="Y507">
            <v>-1.3979688659001719</v>
          </cell>
          <cell r="Z507">
            <v>-1.0750511411689061</v>
          </cell>
          <cell r="AA507">
            <v>0</v>
          </cell>
          <cell r="AB507">
            <v>0</v>
          </cell>
          <cell r="AC507">
            <v>0</v>
          </cell>
          <cell r="AE507">
            <v>-0.83019405323383877</v>
          </cell>
          <cell r="AJ507">
            <v>-0.8160446252430994</v>
          </cell>
        </row>
        <row r="509">
          <cell r="G509">
            <v>-4.4348229311581564</v>
          </cell>
          <cell r="H509">
            <v>-0.81163197056296765</v>
          </cell>
          <cell r="I509">
            <v>479.19627464688978</v>
          </cell>
          <cell r="J509">
            <v>-5.6638882065923557</v>
          </cell>
          <cell r="K509">
            <v>-1.2908859564735478</v>
          </cell>
          <cell r="L509">
            <v>-3.4375006384350457</v>
          </cell>
          <cell r="M509">
            <v>-3.1005291521152483</v>
          </cell>
          <cell r="N509">
            <v>22.015230854144352</v>
          </cell>
          <cell r="O509" t="str">
            <v>-</v>
          </cell>
          <cell r="P509">
            <v>-1.3151301760957632</v>
          </cell>
          <cell r="Q509" t="str">
            <v>-</v>
          </cell>
          <cell r="R509">
            <v>5.149643566278991</v>
          </cell>
          <cell r="S509" t="str">
            <v>-</v>
          </cell>
          <cell r="T509">
            <v>-5.7101967120707648</v>
          </cell>
          <cell r="U509" t="str">
            <v>-</v>
          </cell>
          <cell r="V509">
            <v>-2.5350542621215864</v>
          </cell>
          <cell r="W509">
            <v>-5.9462700619837312</v>
          </cell>
          <cell r="X509">
            <v>-1.6889859940646939</v>
          </cell>
          <cell r="Y509">
            <v>-2.06773543121581</v>
          </cell>
          <cell r="Z509">
            <v>-65.667584122540902</v>
          </cell>
          <cell r="AA509" t="str">
            <v>-</v>
          </cell>
          <cell r="AB509" t="str">
            <v>-</v>
          </cell>
          <cell r="AC509" t="str">
            <v>-</v>
          </cell>
          <cell r="AE509">
            <v>-3.5845673379275933</v>
          </cell>
          <cell r="AJ509">
            <v>-3.8595041646781079</v>
          </cell>
        </row>
        <row r="512">
          <cell r="G512">
            <v>6.0333335225593497E-2</v>
          </cell>
          <cell r="H512">
            <v>0.73032096825064263</v>
          </cell>
          <cell r="I512">
            <v>-0.31349269747065345</v>
          </cell>
          <cell r="J512">
            <v>0.78038721878719242</v>
          </cell>
          <cell r="K512">
            <v>2.7182292286298395</v>
          </cell>
          <cell r="L512">
            <v>0.13325586304404899</v>
          </cell>
          <cell r="M512">
            <v>6.2744784899125716E-2</v>
          </cell>
          <cell r="N512">
            <v>7.114332199613109E-2</v>
          </cell>
          <cell r="O512">
            <v>0</v>
          </cell>
          <cell r="P512">
            <v>1.1597178966801017E-2</v>
          </cell>
          <cell r="Q512">
            <v>0</v>
          </cell>
          <cell r="R512">
            <v>1.4815712948728302E-3</v>
          </cell>
          <cell r="S512">
            <v>0</v>
          </cell>
          <cell r="T512">
            <v>-3.3501684489969097E-2</v>
          </cell>
          <cell r="U512">
            <v>0</v>
          </cell>
          <cell r="V512">
            <v>0.97763864610043028</v>
          </cell>
          <cell r="W512">
            <v>3.7852379293931981E-3</v>
          </cell>
          <cell r="X512">
            <v>8.8648230848505663E-2</v>
          </cell>
          <cell r="Y512">
            <v>0</v>
          </cell>
          <cell r="Z512">
            <v>9.8556881690317344E-3</v>
          </cell>
          <cell r="AA512">
            <v>0</v>
          </cell>
          <cell r="AB512">
            <v>0</v>
          </cell>
          <cell r="AC512">
            <v>0</v>
          </cell>
          <cell r="AE512">
            <v>4.2363768845199219E-2</v>
          </cell>
          <cell r="AJ512">
            <v>3.8676411624713206E-2</v>
          </cell>
        </row>
        <row r="514">
          <cell r="G514">
            <v>0.17534358103710901</v>
          </cell>
          <cell r="H514">
            <v>-0.69271714034786447</v>
          </cell>
          <cell r="I514">
            <v>-8.9810475890869462E-2</v>
          </cell>
          <cell r="J514">
            <v>2.2125712423969066</v>
          </cell>
          <cell r="K514">
            <v>0.28448661282252846</v>
          </cell>
          <cell r="L514">
            <v>0.20453095173348174</v>
          </cell>
          <cell r="M514">
            <v>0.10455308692887048</v>
          </cell>
          <cell r="N514">
            <v>0.12294944636725151</v>
          </cell>
          <cell r="O514">
            <v>0</v>
          </cell>
          <cell r="P514">
            <v>-9.486821885719925E-5</v>
          </cell>
          <cell r="Q514">
            <v>0</v>
          </cell>
          <cell r="R514">
            <v>8.1588229920013244E-3</v>
          </cell>
          <cell r="S514">
            <v>0</v>
          </cell>
          <cell r="T514">
            <v>5.3528808022691034E-2</v>
          </cell>
          <cell r="U514">
            <v>0</v>
          </cell>
          <cell r="V514">
            <v>0.33253599183371779</v>
          </cell>
          <cell r="W514">
            <v>6.8567417015893001E-2</v>
          </cell>
          <cell r="X514">
            <v>0</v>
          </cell>
          <cell r="Y514">
            <v>0</v>
          </cell>
          <cell r="Z514">
            <v>7.7633433804755542E-2</v>
          </cell>
          <cell r="AA514">
            <v>0</v>
          </cell>
          <cell r="AB514">
            <v>0</v>
          </cell>
          <cell r="AC514">
            <v>0</v>
          </cell>
          <cell r="AE514">
            <v>7.4351940603222894E-2</v>
          </cell>
          <cell r="AJ514">
            <v>7.5989329026899227E-2</v>
          </cell>
        </row>
        <row r="516">
          <cell r="G516">
            <v>-3.3319040101253201E-2</v>
          </cell>
          <cell r="H516">
            <v>-1.3436902809142403E-3</v>
          </cell>
          <cell r="I516">
            <v>-6.5775808462337573E-4</v>
          </cell>
          <cell r="J516">
            <v>-0.43093138522720725</v>
          </cell>
          <cell r="K516">
            <v>-1.656989072872609E-4</v>
          </cell>
          <cell r="L516">
            <v>-1.5365237793364317E-2</v>
          </cell>
          <cell r="M516">
            <v>-3.2137576480782616E-2</v>
          </cell>
          <cell r="N516">
            <v>3.1258896640612142E-3</v>
          </cell>
          <cell r="O516">
            <v>0</v>
          </cell>
          <cell r="P516">
            <v>-9.4868218857199237E-5</v>
          </cell>
          <cell r="Q516">
            <v>0</v>
          </cell>
          <cell r="R516">
            <v>0</v>
          </cell>
          <cell r="S516">
            <v>0</v>
          </cell>
          <cell r="T516">
            <v>-8.7146191749070908E-4</v>
          </cell>
          <cell r="U516">
            <v>0</v>
          </cell>
          <cell r="V516">
            <v>0</v>
          </cell>
          <cell r="W516">
            <v>-1.5912997960220221E-2</v>
          </cell>
          <cell r="X516">
            <v>0</v>
          </cell>
          <cell r="Y516">
            <v>0</v>
          </cell>
          <cell r="Z516">
            <v>-7.5353638042680937E-4</v>
          </cell>
          <cell r="AA516">
            <v>0</v>
          </cell>
          <cell r="AB516">
            <v>0</v>
          </cell>
          <cell r="AC516">
            <v>0</v>
          </cell>
          <cell r="AE516">
            <v>-1.1076247091180338E-2</v>
          </cell>
          <cell r="AJ516">
            <v>-1.1440966927092303E-2</v>
          </cell>
        </row>
        <row r="517">
          <cell r="G517">
            <v>-3.7510069959336215E-2</v>
          </cell>
          <cell r="H517">
            <v>-0.20916003950228546</v>
          </cell>
          <cell r="I517">
            <v>-1.1613519680390283E-2</v>
          </cell>
          <cell r="J517">
            <v>-1.8658649457187051E-2</v>
          </cell>
          <cell r="K517">
            <v>-0.15823860486035807</v>
          </cell>
          <cell r="L517">
            <v>-2.1180691626602337E-2</v>
          </cell>
          <cell r="M517">
            <v>-3.2002627063104118E-2</v>
          </cell>
          <cell r="N517">
            <v>1.033245624436014E-2</v>
          </cell>
          <cell r="O517">
            <v>0</v>
          </cell>
          <cell r="P517">
            <v>-1.4911608122032766E-4</v>
          </cell>
          <cell r="Q517">
            <v>0</v>
          </cell>
          <cell r="R517">
            <v>0</v>
          </cell>
          <cell r="S517">
            <v>0</v>
          </cell>
          <cell r="T517">
            <v>-1.5660779672237643E-3</v>
          </cell>
          <cell r="U517">
            <v>0</v>
          </cell>
          <cell r="V517">
            <v>0</v>
          </cell>
          <cell r="W517">
            <v>-1.5930449965703381E-2</v>
          </cell>
          <cell r="X517">
            <v>0</v>
          </cell>
          <cell r="Y517">
            <v>0</v>
          </cell>
          <cell r="Z517">
            <v>-7.5349917814357859E-4</v>
          </cell>
          <cell r="AA517">
            <v>0</v>
          </cell>
          <cell r="AB517">
            <v>0</v>
          </cell>
          <cell r="AC517">
            <v>0</v>
          </cell>
          <cell r="AE517">
            <v>-1.6219700098352826E-2</v>
          </cell>
          <cell r="AJ517">
            <v>-1.621120483225947E-2</v>
          </cell>
        </row>
        <row r="518">
          <cell r="G518">
            <v>0.88826920710554769</v>
          </cell>
          <cell r="H518">
            <v>6.4242208220636615E-3</v>
          </cell>
          <cell r="I518">
            <v>5.6637272999503899E-2</v>
          </cell>
          <cell r="J518">
            <v>23.095529299480916</v>
          </cell>
          <cell r="K518">
            <v>1.0471459062312031E-3</v>
          </cell>
          <cell r="L518">
            <v>0.72543607471561611</v>
          </cell>
          <cell r="M518">
            <v>1.0042168231193145</v>
          </cell>
          <cell r="N518">
            <v>0.30253113007543075</v>
          </cell>
          <cell r="O518">
            <v>0</v>
          </cell>
          <cell r="P518">
            <v>0.6362038090112222</v>
          </cell>
          <cell r="Q518">
            <v>0</v>
          </cell>
          <cell r="R518">
            <v>0.31503064955056487</v>
          </cell>
          <cell r="S518">
            <v>0</v>
          </cell>
          <cell r="T518">
            <v>0.55646138680794865</v>
          </cell>
          <cell r="U518">
            <v>0.81995671437977535</v>
          </cell>
          <cell r="V518">
            <v>0</v>
          </cell>
          <cell r="W518">
            <v>0.99890448759948813</v>
          </cell>
          <cell r="X518">
            <v>0</v>
          </cell>
          <cell r="Y518">
            <v>0</v>
          </cell>
          <cell r="Z518">
            <v>1.0000493726925124</v>
          </cell>
          <cell r="AA518">
            <v>0</v>
          </cell>
          <cell r="AB518">
            <v>0</v>
          </cell>
          <cell r="AC518">
            <v>0</v>
          </cell>
          <cell r="AE518">
            <v>0.68288852592935267</v>
          </cell>
          <cell r="AJ518">
            <v>0.70574439379887188</v>
          </cell>
        </row>
        <row r="520">
          <cell r="G520">
            <v>0.16604437242235043</v>
          </cell>
          <cell r="H520">
            <v>1.9606320191469107</v>
          </cell>
          <cell r="I520">
            <v>-1.3726053783022496E-3</v>
          </cell>
          <cell r="J520">
            <v>0.90953297729251481</v>
          </cell>
          <cell r="K520">
            <v>1.9300792830717137</v>
          </cell>
          <cell r="L520">
            <v>0.13189404010068514</v>
          </cell>
          <cell r="M520">
            <v>0.21569180191805615</v>
          </cell>
          <cell r="N520">
            <v>-1.5914917602002067E-2</v>
          </cell>
          <cell r="O520">
            <v>0</v>
          </cell>
          <cell r="P520">
            <v>2.3794656917325002E-2</v>
          </cell>
          <cell r="Q520">
            <v>0</v>
          </cell>
          <cell r="R520">
            <v>-2.4410875757634701E-3</v>
          </cell>
          <cell r="S520">
            <v>0</v>
          </cell>
          <cell r="T520">
            <v>9.3219668167253467E-2</v>
          </cell>
          <cell r="U520">
            <v>0</v>
          </cell>
          <cell r="V520">
            <v>4.4269577101194777</v>
          </cell>
          <cell r="W520">
            <v>4.8683620821384263E-2</v>
          </cell>
          <cell r="X520">
            <v>0.20575918928203366</v>
          </cell>
          <cell r="Y520">
            <v>0</v>
          </cell>
          <cell r="Z520">
            <v>3.1721315368809441E-3</v>
          </cell>
          <cell r="AA520">
            <v>0</v>
          </cell>
          <cell r="AB520">
            <v>0</v>
          </cell>
          <cell r="AC520">
            <v>0</v>
          </cell>
          <cell r="AE520">
            <v>8.3211720462970928E-2</v>
          </cell>
          <cell r="AJ520">
            <v>7.3529461034646526E-2</v>
          </cell>
        </row>
        <row r="521">
          <cell r="G521">
            <v>0.1296512877867263</v>
          </cell>
          <cell r="H521">
            <v>0.8829385752148482</v>
          </cell>
          <cell r="I521">
            <v>1.2995363033377956E-2</v>
          </cell>
          <cell r="J521">
            <v>0.22959080635351869</v>
          </cell>
          <cell r="K521">
            <v>0</v>
          </cell>
          <cell r="L521">
            <v>8.2878339067112075E-2</v>
          </cell>
          <cell r="M521">
            <v>0.10069972252901824</v>
          </cell>
          <cell r="N521">
            <v>1.4193662308890049E-6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9.1560308448547484E-2</v>
          </cell>
          <cell r="W521">
            <v>2.1810546717877812E-3</v>
          </cell>
          <cell r="X521">
            <v>0</v>
          </cell>
          <cell r="Y521">
            <v>0</v>
          </cell>
          <cell r="Z521">
            <v>4.1746235198394599E-2</v>
          </cell>
          <cell r="AA521">
            <v>0</v>
          </cell>
          <cell r="AB521">
            <v>0</v>
          </cell>
          <cell r="AC521">
            <v>0</v>
          </cell>
          <cell r="AE521">
            <v>3.7929531852868133E-2</v>
          </cell>
          <cell r="AJ521">
            <v>3.8092994710567381E-2</v>
          </cell>
        </row>
        <row r="522">
          <cell r="G522">
            <v>6.4731590098224224E-3</v>
          </cell>
          <cell r="H522">
            <v>-6.6475586780574232E-3</v>
          </cell>
          <cell r="I522">
            <v>0</v>
          </cell>
          <cell r="J522">
            <v>0</v>
          </cell>
          <cell r="K522">
            <v>0</v>
          </cell>
          <cell r="L522">
            <v>2.7094472405633306E-2</v>
          </cell>
          <cell r="M522">
            <v>4.5377516572460301E-2</v>
          </cell>
          <cell r="N522">
            <v>-1.5686373901403134E-3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6.1622644864278691E-3</v>
          </cell>
          <cell r="U522">
            <v>0</v>
          </cell>
          <cell r="V522">
            <v>0</v>
          </cell>
          <cell r="W522">
            <v>2.5204473537983989E-3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E522">
            <v>5.2457904052323036E-3</v>
          </cell>
          <cell r="AJ522">
            <v>5.3144389302408638E-3</v>
          </cell>
        </row>
        <row r="523">
          <cell r="G523">
            <v>2.1164147923739975E-2</v>
          </cell>
          <cell r="H523">
            <v>2.3902868825259532E-2</v>
          </cell>
          <cell r="I523">
            <v>1.5262396003263982E-2</v>
          </cell>
          <cell r="J523">
            <v>0.66350897541306131</v>
          </cell>
          <cell r="K523">
            <v>0</v>
          </cell>
          <cell r="L523">
            <v>2.2454178082599802E-3</v>
          </cell>
          <cell r="M523">
            <v>2.2772254683330946E-2</v>
          </cell>
          <cell r="N523">
            <v>5.6612587658815354E-5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8.8639597623210553E-2</v>
          </cell>
          <cell r="U523">
            <v>0</v>
          </cell>
          <cell r="V523">
            <v>0</v>
          </cell>
          <cell r="W523">
            <v>1.4791944511992512E-2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E523">
            <v>1.2220240468149615E-2</v>
          </cell>
          <cell r="AJ523">
            <v>1.2565263159228096E-2</v>
          </cell>
        </row>
        <row r="524">
          <cell r="G524">
            <v>-4.2421335633421188E-5</v>
          </cell>
          <cell r="H524">
            <v>-2.2192380615706263E-3</v>
          </cell>
          <cell r="I524">
            <v>-0.19950540922216944</v>
          </cell>
          <cell r="J524">
            <v>2.1150278396883719E-4</v>
          </cell>
          <cell r="K524">
            <v>2.2222064566191545E-2</v>
          </cell>
          <cell r="L524">
            <v>4.9665102607819264E-4</v>
          </cell>
          <cell r="M524">
            <v>-5.5588889337344948E-5</v>
          </cell>
          <cell r="N524">
            <v>-3.1260848177796461E-4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1.615598148673921E-4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E524">
            <v>-3.2451435405305909E-4</v>
          </cell>
          <cell r="AJ524">
            <v>-3.2552568311193481E-4</v>
          </cell>
        </row>
        <row r="525">
          <cell r="G525">
            <v>1.1036895160376091E-3</v>
          </cell>
          <cell r="H525">
            <v>2.8912197053858613E-2</v>
          </cell>
          <cell r="I525">
            <v>0</v>
          </cell>
          <cell r="J525">
            <v>0</v>
          </cell>
          <cell r="K525">
            <v>8.378841411825827E-2</v>
          </cell>
          <cell r="L525">
            <v>2.4222696537549426E-4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E525">
            <v>3.3715935170612051E-4</v>
          </cell>
          <cell r="AJ525">
            <v>3.3821008812376558E-4</v>
          </cell>
        </row>
        <row r="526">
          <cell r="G526">
            <v>7.6945095216575275E-3</v>
          </cell>
          <cell r="H526">
            <v>1.0337451747925726</v>
          </cell>
          <cell r="I526">
            <v>0.16987504480722526</v>
          </cell>
          <cell r="J526">
            <v>1.6221692741965936E-2</v>
          </cell>
          <cell r="K526">
            <v>1.8240688043872639</v>
          </cell>
          <cell r="L526">
            <v>1.8936932828226082E-2</v>
          </cell>
          <cell r="M526">
            <v>4.6897897022584012E-2</v>
          </cell>
          <cell r="N526">
            <v>-1.4091703683973495E-2</v>
          </cell>
          <cell r="O526">
            <v>0</v>
          </cell>
          <cell r="P526">
            <v>2.3794656917325002E-2</v>
          </cell>
          <cell r="Q526">
            <v>0</v>
          </cell>
          <cell r="R526">
            <v>-2.4410875757634701E-3</v>
          </cell>
          <cell r="S526">
            <v>0</v>
          </cell>
          <cell r="T526">
            <v>-1.7437537572523513E-3</v>
          </cell>
          <cell r="U526">
            <v>0</v>
          </cell>
          <cell r="V526">
            <v>4.3353974016709298</v>
          </cell>
          <cell r="W526">
            <v>2.9190174283805569E-2</v>
          </cell>
          <cell r="X526">
            <v>0.20575918928203366</v>
          </cell>
          <cell r="Y526">
            <v>0</v>
          </cell>
          <cell r="Z526">
            <v>-3.8574103661513655E-2</v>
          </cell>
          <cell r="AA526">
            <v>0</v>
          </cell>
          <cell r="AB526">
            <v>0</v>
          </cell>
          <cell r="AC526">
            <v>0</v>
          </cell>
          <cell r="AE526">
            <v>2.7803512739067802E-2</v>
          </cell>
          <cell r="AJ526">
            <v>1.7544079829598366E-2</v>
          </cell>
        </row>
        <row r="528">
          <cell r="G528">
            <v>-0.24814909320611986</v>
          </cell>
          <cell r="H528">
            <v>-0.53625022026748947</v>
          </cell>
          <cell r="I528">
            <v>-0.22165185811685834</v>
          </cell>
          <cell r="J528">
            <v>-1.9542848201325944</v>
          </cell>
          <cell r="K528">
            <v>-1.6598611872655884</v>
          </cell>
          <cell r="L528">
            <v>-0.152790375110816</v>
          </cell>
          <cell r="M528">
            <v>-0.22536252746701829</v>
          </cell>
          <cell r="N528">
            <v>-3.9017100502214574E-2</v>
          </cell>
          <cell r="O528">
            <v>0</v>
          </cell>
          <cell r="P528">
            <v>-1.1324527705805424E-2</v>
          </cell>
          <cell r="Q528">
            <v>0</v>
          </cell>
          <cell r="R528">
            <v>-4.2361641213650245E-3</v>
          </cell>
          <cell r="S528">
            <v>0</v>
          </cell>
          <cell r="T528">
            <v>-0.17937869876242288</v>
          </cell>
          <cell r="U528">
            <v>0</v>
          </cell>
          <cell r="V528">
            <v>-3.7818550558527648</v>
          </cell>
          <cell r="W528">
            <v>-9.7552801947663845E-2</v>
          </cell>
          <cell r="X528">
            <v>-0.11711095843352799</v>
          </cell>
          <cell r="Y528">
            <v>0</v>
          </cell>
          <cell r="Z528">
            <v>-7.019634079217793E-2</v>
          </cell>
          <cell r="AA528">
            <v>0</v>
          </cell>
          <cell r="AB528">
            <v>0</v>
          </cell>
          <cell r="AC528">
            <v>0</v>
          </cell>
          <cell r="AE528">
            <v>-0.10419558829848974</v>
          </cell>
          <cell r="AJ528">
            <v>-9.9540163813021929E-2</v>
          </cell>
        </row>
        <row r="529">
          <cell r="G529">
            <v>-4.1596278141671078E-2</v>
          </cell>
          <cell r="H529">
            <v>-6.7226872158151068</v>
          </cell>
          <cell r="I529">
            <v>-0.30947306872600688</v>
          </cell>
          <cell r="J529">
            <v>-1.0108138473759434</v>
          </cell>
          <cell r="K529">
            <v>-0.96085114137942895</v>
          </cell>
          <cell r="L529">
            <v>-7.8040894658364196E-2</v>
          </cell>
          <cell r="M529">
            <v>-7.0941689978673894E-2</v>
          </cell>
          <cell r="N529">
            <v>-1.7180908643091297E-2</v>
          </cell>
          <cell r="O529">
            <v>0</v>
          </cell>
          <cell r="P529">
            <v>-6.668314208677922E-3</v>
          </cell>
          <cell r="Q529">
            <v>0</v>
          </cell>
          <cell r="R529">
            <v>0</v>
          </cell>
          <cell r="S529">
            <v>0</v>
          </cell>
          <cell r="T529">
            <v>-0.10618284818649582</v>
          </cell>
          <cell r="U529">
            <v>0</v>
          </cell>
          <cell r="V529">
            <v>-2.2924790152029719</v>
          </cell>
          <cell r="W529">
            <v>-5.2738546136907719E-2</v>
          </cell>
          <cell r="X529">
            <v>-6.7917668613305851E-2</v>
          </cell>
          <cell r="Y529">
            <v>0</v>
          </cell>
          <cell r="Z529">
            <v>-4.0112585438284776E-2</v>
          </cell>
          <cell r="AA529">
            <v>0</v>
          </cell>
          <cell r="AB529">
            <v>0</v>
          </cell>
          <cell r="AC529">
            <v>0</v>
          </cell>
          <cell r="AE529">
            <v>-5.0301253106025796E-2</v>
          </cell>
          <cell r="AJ529">
            <v>-4.8639980989942093E-2</v>
          </cell>
        </row>
        <row r="530">
          <cell r="G530">
            <v>-2.4913006972131181E-3</v>
          </cell>
          <cell r="H530">
            <v>0</v>
          </cell>
          <cell r="I530">
            <v>0</v>
          </cell>
          <cell r="J530">
            <v>0</v>
          </cell>
          <cell r="K530">
            <v>-1.4526270872183208E-2</v>
          </cell>
          <cell r="L530">
            <v>-7.5354747772045827E-4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-1.6780125624132421E-3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E530">
            <v>-5.6143947613897542E-4</v>
          </cell>
          <cell r="AJ530">
            <v>-5.6318916779337443E-4</v>
          </cell>
        </row>
        <row r="531">
          <cell r="G531">
            <v>-3.1283563474792707E-3</v>
          </cell>
          <cell r="H531">
            <v>-0.70379817453646354</v>
          </cell>
          <cell r="I531">
            <v>-0.19584793257606373</v>
          </cell>
          <cell r="J531">
            <v>-4.2083257017944305E-2</v>
          </cell>
          <cell r="K531">
            <v>-9.118963197708925E-2</v>
          </cell>
          <cell r="L531">
            <v>-7.6962580663379083E-3</v>
          </cell>
          <cell r="M531">
            <v>-4.4894574338271258E-3</v>
          </cell>
          <cell r="N531">
            <v>-6.38413745453422E-3</v>
          </cell>
          <cell r="O531">
            <v>0</v>
          </cell>
          <cell r="P531">
            <v>-9.0444649337914976E-4</v>
          </cell>
          <cell r="Q531">
            <v>0</v>
          </cell>
          <cell r="R531">
            <v>0</v>
          </cell>
          <cell r="S531">
            <v>0</v>
          </cell>
          <cell r="T531">
            <v>-1.1945691337603984E-2</v>
          </cell>
          <cell r="U531">
            <v>0</v>
          </cell>
          <cell r="V531">
            <v>0</v>
          </cell>
          <cell r="W531">
            <v>-3.7967753576768561E-3</v>
          </cell>
          <cell r="X531">
            <v>-4.0123668842322229E-3</v>
          </cell>
          <cell r="Y531">
            <v>0</v>
          </cell>
          <cell r="Z531">
            <v>-5.3672723986890856E-4</v>
          </cell>
          <cell r="AA531">
            <v>0</v>
          </cell>
          <cell r="AB531">
            <v>0</v>
          </cell>
          <cell r="AC531">
            <v>0</v>
          </cell>
          <cell r="AE531">
            <v>-5.1008276856587247E-3</v>
          </cell>
          <cell r="AJ531">
            <v>-5.0357548342744168E-3</v>
          </cell>
        </row>
        <row r="532">
          <cell r="G532">
            <v>-0.20093315801975639</v>
          </cell>
          <cell r="H532">
            <v>6.8902351700840807</v>
          </cell>
          <cell r="I532">
            <v>0.28366914318521225</v>
          </cell>
          <cell r="J532">
            <v>-0.90138771573870669</v>
          </cell>
          <cell r="K532">
            <v>-0.59329414303688699</v>
          </cell>
          <cell r="L532">
            <v>-6.6299674908393433E-2</v>
          </cell>
          <cell r="M532">
            <v>-0.14993138005451728</v>
          </cell>
          <cell r="N532">
            <v>-1.5452054404589058E-2</v>
          </cell>
          <cell r="O532">
            <v>0</v>
          </cell>
          <cell r="P532">
            <v>-3.7517670037483524E-3</v>
          </cell>
          <cell r="Q532">
            <v>0</v>
          </cell>
          <cell r="R532">
            <v>-4.2361641213650245E-3</v>
          </cell>
          <cell r="S532">
            <v>0</v>
          </cell>
          <cell r="T532">
            <v>-5.9572146675909828E-2</v>
          </cell>
          <cell r="U532">
            <v>0</v>
          </cell>
          <cell r="V532">
            <v>-1.4893760406497929</v>
          </cell>
          <cell r="W532">
            <v>-4.1017480453079271E-2</v>
          </cell>
          <cell r="X532">
            <v>-4.5180922935989923E-2</v>
          </cell>
          <cell r="Y532">
            <v>0</v>
          </cell>
          <cell r="Z532">
            <v>-2.9547028114024251E-2</v>
          </cell>
          <cell r="AA532">
            <v>0</v>
          </cell>
          <cell r="AB532">
            <v>0</v>
          </cell>
          <cell r="AC532">
            <v>0</v>
          </cell>
          <cell r="AE532">
            <v>-4.823206803066625E-2</v>
          </cell>
          <cell r="AJ532">
            <v>-4.5301238821012044E-2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E534">
            <v>0</v>
          </cell>
          <cell r="AJ534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4.9980084938806846E-2</v>
          </cell>
          <cell r="K536">
            <v>2.163690218908473</v>
          </cell>
          <cell r="L536">
            <v>0</v>
          </cell>
          <cell r="M536">
            <v>0</v>
          </cell>
          <cell r="N536">
            <v>4.0690350135641841E-9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E536">
            <v>1.433554511646637E-3</v>
          </cell>
          <cell r="AJ536">
            <v>1.4380220962603939E-3</v>
          </cell>
        </row>
        <row r="538">
          <cell r="G538">
            <v>4.1351507350711293E-4</v>
          </cell>
          <cell r="H538">
            <v>0</v>
          </cell>
          <cell r="I538">
            <v>0</v>
          </cell>
          <cell r="J538">
            <v>-6.4808804812343298E-3</v>
          </cell>
          <cell r="K538">
            <v>0</v>
          </cell>
          <cell r="L538">
            <v>-3.5013515885937561E-2</v>
          </cell>
          <cell r="M538">
            <v>0</v>
          </cell>
          <cell r="N538">
            <v>0</v>
          </cell>
          <cell r="O538">
            <v>0</v>
          </cell>
          <cell r="P538">
            <v>-6.832138070041612E-4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E538">
            <v>-1.3616113429711523E-3</v>
          </cell>
          <cell r="AJ538">
            <v>-1.299269792978694E-3</v>
          </cell>
        </row>
        <row r="542">
          <cell r="G542">
            <v>123</v>
          </cell>
          <cell r="H542">
            <v>123</v>
          </cell>
          <cell r="I542">
            <v>123</v>
          </cell>
          <cell r="J542">
            <v>123</v>
          </cell>
          <cell r="K542">
            <v>123</v>
          </cell>
          <cell r="L542">
            <v>123</v>
          </cell>
          <cell r="M542">
            <v>123</v>
          </cell>
          <cell r="N542">
            <v>123</v>
          </cell>
          <cell r="O542">
            <v>123</v>
          </cell>
          <cell r="P542">
            <v>123</v>
          </cell>
          <cell r="Q542">
            <v>123</v>
          </cell>
          <cell r="R542">
            <v>123</v>
          </cell>
          <cell r="S542">
            <v>123</v>
          </cell>
          <cell r="T542">
            <v>123</v>
          </cell>
          <cell r="U542">
            <v>123</v>
          </cell>
          <cell r="V542">
            <v>123</v>
          </cell>
          <cell r="W542">
            <v>123</v>
          </cell>
          <cell r="X542">
            <v>123</v>
          </cell>
          <cell r="Y542">
            <v>123</v>
          </cell>
          <cell r="Z542">
            <v>123</v>
          </cell>
          <cell r="AA542">
            <v>123</v>
          </cell>
          <cell r="AB542">
            <v>123</v>
          </cell>
          <cell r="AC542">
            <v>123</v>
          </cell>
          <cell r="AD542">
            <v>123</v>
          </cell>
          <cell r="AE542">
            <v>123</v>
          </cell>
          <cell r="AF542">
            <v>123</v>
          </cell>
          <cell r="AG542">
            <v>123</v>
          </cell>
          <cell r="AH542">
            <v>123</v>
          </cell>
          <cell r="AI542">
            <v>123</v>
          </cell>
          <cell r="AJ542">
            <v>123</v>
          </cell>
        </row>
        <row r="546">
          <cell r="F546" t="str">
            <v>FR5</v>
          </cell>
          <cell r="G546" t="str">
            <v>0</v>
          </cell>
          <cell r="H546" t="str">
            <v>0</v>
          </cell>
          <cell r="I546" t="str">
            <v>0</v>
          </cell>
          <cell r="J546" t="str">
            <v>0</v>
          </cell>
          <cell r="K546" t="str">
            <v>0</v>
          </cell>
          <cell r="L546" t="str">
            <v>0</v>
          </cell>
          <cell r="M546" t="str">
            <v>0</v>
          </cell>
          <cell r="N546" t="str">
            <v>0</v>
          </cell>
          <cell r="O546" t="str">
            <v>0</v>
          </cell>
          <cell r="P546" t="str">
            <v>0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0</v>
          </cell>
          <cell r="V546" t="str">
            <v>0</v>
          </cell>
          <cell r="W546" t="str">
            <v>0</v>
          </cell>
          <cell r="X546" t="str">
            <v>0</v>
          </cell>
          <cell r="Y546" t="str">
            <v>0</v>
          </cell>
          <cell r="Z546" t="str">
            <v>0</v>
          </cell>
          <cell r="AM546" t="str">
            <v>0</v>
          </cell>
          <cell r="AN546" t="str">
            <v>0</v>
          </cell>
          <cell r="AO546" t="str">
            <v>0</v>
          </cell>
          <cell r="AP546" t="str">
            <v>0</v>
          </cell>
          <cell r="AQ546" t="str">
            <v>0</v>
          </cell>
          <cell r="AR546" t="str">
            <v>0</v>
          </cell>
          <cell r="AS546" t="str">
            <v>0</v>
          </cell>
          <cell r="AT546" t="str">
            <v>0</v>
          </cell>
          <cell r="AU546" t="str">
            <v>0</v>
          </cell>
          <cell r="AV546" t="str">
            <v>0</v>
          </cell>
          <cell r="AX546">
            <v>0</v>
          </cell>
        </row>
        <row r="547">
          <cell r="F547" t="str">
            <v>FR10</v>
          </cell>
          <cell r="G547" t="str">
            <v>0</v>
          </cell>
          <cell r="H547" t="str">
            <v>0</v>
          </cell>
          <cell r="I547" t="str">
            <v>0</v>
          </cell>
          <cell r="J547" t="str">
            <v>0</v>
          </cell>
          <cell r="K547" t="str">
            <v>0</v>
          </cell>
          <cell r="L547" t="str">
            <v>0</v>
          </cell>
          <cell r="M547" t="str">
            <v>0</v>
          </cell>
          <cell r="N547" t="str">
            <v>0</v>
          </cell>
          <cell r="O547" t="str">
            <v>0</v>
          </cell>
          <cell r="P547" t="str">
            <v>0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 t="str">
            <v>0</v>
          </cell>
          <cell r="AM547" t="str">
            <v>0</v>
          </cell>
          <cell r="AN547" t="str">
            <v>0</v>
          </cell>
          <cell r="AO547" t="str">
            <v>0</v>
          </cell>
          <cell r="AP547" t="str">
            <v>0</v>
          </cell>
          <cell r="AQ547" t="str">
            <v>0</v>
          </cell>
          <cell r="AR547" t="str">
            <v>0</v>
          </cell>
          <cell r="AS547" t="str">
            <v>0</v>
          </cell>
          <cell r="AT547" t="str">
            <v>0</v>
          </cell>
          <cell r="AU547" t="str">
            <v>0</v>
          </cell>
          <cell r="AV547" t="str">
            <v>0</v>
          </cell>
          <cell r="AX547">
            <v>0</v>
          </cell>
        </row>
        <row r="548">
          <cell r="F548" t="str">
            <v>FR15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X548">
            <v>0</v>
          </cell>
        </row>
        <row r="549">
          <cell r="F549" t="str">
            <v>FR20</v>
          </cell>
          <cell r="G549" t="str">
            <v>0</v>
          </cell>
          <cell r="H549" t="str">
            <v>0</v>
          </cell>
          <cell r="I549" t="str">
            <v>0</v>
          </cell>
          <cell r="J549" t="str">
            <v>0</v>
          </cell>
          <cell r="K549" t="str">
            <v>0</v>
          </cell>
          <cell r="L549" t="str">
            <v>0</v>
          </cell>
          <cell r="M549" t="str">
            <v>0</v>
          </cell>
          <cell r="N549" t="str">
            <v>0</v>
          </cell>
          <cell r="O549" t="str">
            <v>0</v>
          </cell>
          <cell r="P549" t="str">
            <v>0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0</v>
          </cell>
          <cell r="V549" t="str">
            <v>0</v>
          </cell>
          <cell r="W549" t="str">
            <v>0</v>
          </cell>
          <cell r="X549" t="str">
            <v>0</v>
          </cell>
          <cell r="Y549" t="str">
            <v>0</v>
          </cell>
          <cell r="Z549" t="str">
            <v>0</v>
          </cell>
          <cell r="AM549">
            <v>445199.68152866245</v>
          </cell>
          <cell r="AN549" t="str">
            <v>0</v>
          </cell>
          <cell r="AO549" t="str">
            <v>0</v>
          </cell>
          <cell r="AP549" t="str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 t="str">
            <v>0</v>
          </cell>
          <cell r="AV549" t="str">
            <v>0</v>
          </cell>
          <cell r="AX549">
            <v>445199.68152866245</v>
          </cell>
        </row>
        <row r="550">
          <cell r="F550" t="str">
            <v>FR25</v>
          </cell>
          <cell r="G550" t="str">
            <v>0</v>
          </cell>
          <cell r="H550" t="str">
            <v>0</v>
          </cell>
          <cell r="I550" t="str">
            <v>0</v>
          </cell>
          <cell r="J550" t="str">
            <v>0</v>
          </cell>
          <cell r="K550" t="str">
            <v>0</v>
          </cell>
          <cell r="L550" t="str">
            <v>0</v>
          </cell>
          <cell r="M550" t="str">
            <v>0</v>
          </cell>
          <cell r="N550" t="str">
            <v>0</v>
          </cell>
          <cell r="O550" t="str">
            <v>0</v>
          </cell>
          <cell r="P550" t="str">
            <v>0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0</v>
          </cell>
          <cell r="V550" t="str">
            <v>0</v>
          </cell>
          <cell r="W550" t="str">
            <v>0</v>
          </cell>
          <cell r="X550" t="str">
            <v>0</v>
          </cell>
          <cell r="Y550" t="str">
            <v>0</v>
          </cell>
          <cell r="Z550" t="str">
            <v>0</v>
          </cell>
          <cell r="AM550" t="str">
            <v>0</v>
          </cell>
          <cell r="AN550" t="str">
            <v>0</v>
          </cell>
          <cell r="AO550" t="str">
            <v>0</v>
          </cell>
          <cell r="AP550" t="str">
            <v>0</v>
          </cell>
          <cell r="AQ550">
            <v>595800</v>
          </cell>
          <cell r="AR550">
            <v>3000</v>
          </cell>
          <cell r="AS550">
            <v>-25000</v>
          </cell>
          <cell r="AT550">
            <v>226900</v>
          </cell>
          <cell r="AU550" t="str">
            <v>0</v>
          </cell>
          <cell r="AV550" t="str">
            <v>0</v>
          </cell>
          <cell r="AX550">
            <v>800700</v>
          </cell>
        </row>
        <row r="551">
          <cell r="F551" t="str">
            <v>FR30</v>
          </cell>
          <cell r="G551" t="str">
            <v>0</v>
          </cell>
          <cell r="H551" t="str">
            <v>0</v>
          </cell>
          <cell r="I551" t="str">
            <v>0</v>
          </cell>
          <cell r="J551" t="str">
            <v>0</v>
          </cell>
          <cell r="K551" t="str">
            <v>0</v>
          </cell>
          <cell r="L551" t="str">
            <v>0</v>
          </cell>
          <cell r="M551" t="str">
            <v>0</v>
          </cell>
          <cell r="N551" t="str">
            <v>0</v>
          </cell>
          <cell r="O551" t="str">
            <v>0</v>
          </cell>
          <cell r="P551" t="str">
            <v>0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0</v>
          </cell>
          <cell r="V551" t="str">
            <v>0</v>
          </cell>
          <cell r="W551" t="str">
            <v>0</v>
          </cell>
          <cell r="X551" t="str">
            <v>0</v>
          </cell>
          <cell r="Y551" t="str">
            <v>0</v>
          </cell>
          <cell r="Z551" t="str">
            <v>0</v>
          </cell>
          <cell r="AM551" t="str">
            <v>0</v>
          </cell>
          <cell r="AN551" t="str">
            <v>0</v>
          </cell>
          <cell r="AO551" t="str">
            <v>0</v>
          </cell>
          <cell r="AP551" t="str">
            <v>0</v>
          </cell>
          <cell r="AQ551" t="str">
            <v>0</v>
          </cell>
          <cell r="AR551" t="str">
            <v>0</v>
          </cell>
          <cell r="AS551" t="str">
            <v>0</v>
          </cell>
          <cell r="AT551" t="str">
            <v>0</v>
          </cell>
          <cell r="AU551" t="str">
            <v>0</v>
          </cell>
          <cell r="AV551" t="str">
            <v>0</v>
          </cell>
          <cell r="AX551">
            <v>0</v>
          </cell>
        </row>
        <row r="552">
          <cell r="F552" t="str">
            <v>FR35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M552">
            <v>445199.68152866245</v>
          </cell>
          <cell r="AN552">
            <v>0</v>
          </cell>
          <cell r="AO552">
            <v>0</v>
          </cell>
          <cell r="AP552">
            <v>0</v>
          </cell>
          <cell r="AQ552">
            <v>595800</v>
          </cell>
          <cell r="AR552">
            <v>3000</v>
          </cell>
          <cell r="AS552">
            <v>-25000</v>
          </cell>
          <cell r="AT552">
            <v>226900</v>
          </cell>
          <cell r="AU552">
            <v>0</v>
          </cell>
          <cell r="AV552">
            <v>0</v>
          </cell>
          <cell r="AX552">
            <v>1245899.6815286623</v>
          </cell>
        </row>
        <row r="553">
          <cell r="F553" t="str">
            <v>FR40</v>
          </cell>
          <cell r="G553" t="str">
            <v>0</v>
          </cell>
          <cell r="H553" t="str">
            <v>0</v>
          </cell>
          <cell r="I553" t="str">
            <v>0</v>
          </cell>
          <cell r="J553" t="str">
            <v>0</v>
          </cell>
          <cell r="K553" t="str">
            <v>0</v>
          </cell>
          <cell r="L553" t="str">
            <v>0</v>
          </cell>
          <cell r="M553" t="str">
            <v>0</v>
          </cell>
          <cell r="N553" t="str">
            <v>0</v>
          </cell>
          <cell r="O553" t="str">
            <v>0</v>
          </cell>
          <cell r="P553" t="str">
            <v>0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 t="str">
            <v>0</v>
          </cell>
          <cell r="AM553" t="str">
            <v>0</v>
          </cell>
          <cell r="AN553" t="str">
            <v>0</v>
          </cell>
          <cell r="AO553" t="str">
            <v>0</v>
          </cell>
          <cell r="AP553" t="str">
            <v>0</v>
          </cell>
          <cell r="AQ553" t="str">
            <v>0</v>
          </cell>
          <cell r="AR553" t="str">
            <v>0</v>
          </cell>
          <cell r="AS553" t="str">
            <v>0</v>
          </cell>
          <cell r="AT553">
            <v>62000</v>
          </cell>
          <cell r="AU553" t="str">
            <v>0</v>
          </cell>
          <cell r="AV553" t="str">
            <v>0</v>
          </cell>
          <cell r="AX553">
            <v>62000</v>
          </cell>
        </row>
        <row r="555">
          <cell r="F555" t="str">
            <v>FR45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M555">
            <v>445199.68152866245</v>
          </cell>
          <cell r="AN555">
            <v>0</v>
          </cell>
          <cell r="AO555">
            <v>0</v>
          </cell>
          <cell r="AP555">
            <v>0</v>
          </cell>
          <cell r="AQ555">
            <v>595800</v>
          </cell>
          <cell r="AR555">
            <v>3000</v>
          </cell>
          <cell r="AS555">
            <v>-25000</v>
          </cell>
          <cell r="AT555">
            <v>288900</v>
          </cell>
          <cell r="AU555">
            <v>0</v>
          </cell>
          <cell r="AV555">
            <v>0</v>
          </cell>
          <cell r="AX555">
            <v>1307899.6815286623</v>
          </cell>
        </row>
        <row r="556">
          <cell r="F556" t="str">
            <v>FR50</v>
          </cell>
          <cell r="G556" t="str">
            <v>0</v>
          </cell>
          <cell r="H556" t="str">
            <v>0</v>
          </cell>
          <cell r="I556" t="str">
            <v>0</v>
          </cell>
          <cell r="J556" t="str">
            <v>0</v>
          </cell>
          <cell r="K556" t="str">
            <v>0</v>
          </cell>
          <cell r="L556" t="str">
            <v>0</v>
          </cell>
          <cell r="M556" t="str">
            <v>0</v>
          </cell>
          <cell r="N556" t="str">
            <v>0</v>
          </cell>
          <cell r="O556" t="str">
            <v>0</v>
          </cell>
          <cell r="P556" t="str">
            <v>0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0</v>
          </cell>
          <cell r="V556" t="str">
            <v>0</v>
          </cell>
          <cell r="W556" t="str">
            <v>0</v>
          </cell>
          <cell r="X556" t="str">
            <v>0</v>
          </cell>
          <cell r="Y556" t="str">
            <v>0</v>
          </cell>
          <cell r="Z556" t="str">
            <v>0</v>
          </cell>
          <cell r="AM556">
            <v>-182200</v>
          </cell>
          <cell r="AN556" t="str">
            <v>0</v>
          </cell>
          <cell r="AO556" t="str">
            <v>0</v>
          </cell>
          <cell r="AP556" t="str">
            <v>0</v>
          </cell>
          <cell r="AQ556">
            <v>-120600</v>
          </cell>
          <cell r="AR556">
            <v>-1000</v>
          </cell>
          <cell r="AS556" t="str">
            <v>0</v>
          </cell>
          <cell r="AT556">
            <v>-37000</v>
          </cell>
          <cell r="AU556" t="str">
            <v>0</v>
          </cell>
          <cell r="AV556" t="str">
            <v>0</v>
          </cell>
          <cell r="AX556">
            <v>-340800</v>
          </cell>
        </row>
        <row r="558">
          <cell r="F558" t="str">
            <v>FR55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M558">
            <v>262999.68152866245</v>
          </cell>
          <cell r="AN558">
            <v>0</v>
          </cell>
          <cell r="AO558">
            <v>0</v>
          </cell>
          <cell r="AP558">
            <v>0</v>
          </cell>
          <cell r="AQ558">
            <v>475200</v>
          </cell>
          <cell r="AR558">
            <v>2000</v>
          </cell>
          <cell r="AS558">
            <v>-25000</v>
          </cell>
          <cell r="AT558">
            <v>251900</v>
          </cell>
          <cell r="AU558">
            <v>0</v>
          </cell>
          <cell r="AV558">
            <v>0</v>
          </cell>
          <cell r="AX558">
            <v>967099.68152866233</v>
          </cell>
        </row>
        <row r="559">
          <cell r="F559" t="str">
            <v>FR60</v>
          </cell>
          <cell r="G559" t="str">
            <v>0</v>
          </cell>
          <cell r="H559" t="str">
            <v>0</v>
          </cell>
          <cell r="I559" t="str">
            <v>0</v>
          </cell>
          <cell r="J559" t="str">
            <v>0</v>
          </cell>
          <cell r="K559" t="str">
            <v>0</v>
          </cell>
          <cell r="L559" t="str">
            <v>0</v>
          </cell>
          <cell r="M559" t="str">
            <v>0</v>
          </cell>
          <cell r="N559" t="str">
            <v>0</v>
          </cell>
          <cell r="O559" t="str">
            <v>0</v>
          </cell>
          <cell r="P559" t="str">
            <v>0</v>
          </cell>
          <cell r="Q559" t="str">
            <v>0</v>
          </cell>
          <cell r="R559" t="str">
            <v>0</v>
          </cell>
          <cell r="S559" t="str">
            <v>0</v>
          </cell>
          <cell r="T559" t="str">
            <v>0</v>
          </cell>
          <cell r="U559" t="str">
            <v>0</v>
          </cell>
          <cell r="V559" t="str">
            <v>0</v>
          </cell>
          <cell r="W559" t="str">
            <v>0</v>
          </cell>
          <cell r="X559" t="str">
            <v>0</v>
          </cell>
          <cell r="Y559" t="str">
            <v>0</v>
          </cell>
          <cell r="Z559" t="str">
            <v>0</v>
          </cell>
          <cell r="AM559" t="str">
            <v>0</v>
          </cell>
          <cell r="AN559" t="str">
            <v>0</v>
          </cell>
          <cell r="AO559" t="str">
            <v>0</v>
          </cell>
          <cell r="AP559" t="str">
            <v>0</v>
          </cell>
          <cell r="AQ559" t="str">
            <v>0</v>
          </cell>
          <cell r="AR559" t="str">
            <v>0</v>
          </cell>
          <cell r="AS559" t="str">
            <v>0</v>
          </cell>
          <cell r="AT559" t="str">
            <v>0</v>
          </cell>
          <cell r="AU559" t="str">
            <v>0</v>
          </cell>
          <cell r="AV559" t="str">
            <v>0</v>
          </cell>
          <cell r="AX559">
            <v>0</v>
          </cell>
        </row>
        <row r="562">
          <cell r="F562" t="str">
            <v>FR65</v>
          </cell>
          <cell r="G562" t="str">
            <v>0</v>
          </cell>
          <cell r="H562" t="str">
            <v>0</v>
          </cell>
          <cell r="I562" t="str">
            <v>0</v>
          </cell>
          <cell r="J562" t="str">
            <v>0</v>
          </cell>
          <cell r="K562" t="str">
            <v>0</v>
          </cell>
          <cell r="L562" t="str">
            <v>0</v>
          </cell>
          <cell r="M562" t="str">
            <v>0</v>
          </cell>
          <cell r="N562" t="str">
            <v>0</v>
          </cell>
          <cell r="O562" t="str">
            <v>0</v>
          </cell>
          <cell r="P562" t="str">
            <v>0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0</v>
          </cell>
          <cell r="V562" t="str">
            <v>0</v>
          </cell>
          <cell r="W562" t="str">
            <v>0</v>
          </cell>
          <cell r="X562" t="str">
            <v>0</v>
          </cell>
          <cell r="Y562" t="str">
            <v>0</v>
          </cell>
          <cell r="Z562" t="str">
            <v>0</v>
          </cell>
          <cell r="AM562" t="str">
            <v>0</v>
          </cell>
          <cell r="AN562" t="str">
            <v>0</v>
          </cell>
          <cell r="AO562" t="str">
            <v>0</v>
          </cell>
          <cell r="AP562" t="str">
            <v>0</v>
          </cell>
          <cell r="AQ562" t="str">
            <v>0</v>
          </cell>
          <cell r="AR562" t="str">
            <v>0</v>
          </cell>
          <cell r="AS562" t="str">
            <v>0</v>
          </cell>
          <cell r="AT562" t="str">
            <v>0</v>
          </cell>
          <cell r="AU562" t="str">
            <v>0</v>
          </cell>
          <cell r="AV562" t="str">
            <v>0</v>
          </cell>
          <cell r="AX562">
            <v>0</v>
          </cell>
        </row>
        <row r="564">
          <cell r="F564" t="str">
            <v>FR70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M564">
            <v>262999.68152866245</v>
          </cell>
          <cell r="AN564">
            <v>0</v>
          </cell>
          <cell r="AO564">
            <v>0</v>
          </cell>
          <cell r="AP564">
            <v>0</v>
          </cell>
          <cell r="AQ564">
            <v>475200</v>
          </cell>
          <cell r="AR564">
            <v>2000</v>
          </cell>
          <cell r="AS564">
            <v>-25000</v>
          </cell>
          <cell r="AT564">
            <v>251900</v>
          </cell>
          <cell r="AU564">
            <v>0</v>
          </cell>
          <cell r="AV564">
            <v>0</v>
          </cell>
          <cell r="AX564">
            <v>967099.68152866233</v>
          </cell>
        </row>
        <row r="567">
          <cell r="F567" t="str">
            <v>FR80</v>
          </cell>
          <cell r="G567" t="str">
            <v>0</v>
          </cell>
          <cell r="H567" t="str">
            <v>0</v>
          </cell>
          <cell r="I567" t="str">
            <v>0</v>
          </cell>
          <cell r="J567" t="str">
            <v>0</v>
          </cell>
          <cell r="K567" t="str">
            <v>0</v>
          </cell>
          <cell r="L567" t="str">
            <v>0</v>
          </cell>
          <cell r="M567" t="str">
            <v>0</v>
          </cell>
          <cell r="N567" t="str">
            <v>0</v>
          </cell>
          <cell r="O567" t="str">
            <v>0</v>
          </cell>
          <cell r="P567" t="str">
            <v>0</v>
          </cell>
          <cell r="Q567" t="str">
            <v>0</v>
          </cell>
          <cell r="R567" t="str">
            <v>0</v>
          </cell>
          <cell r="S567" t="str">
            <v>0</v>
          </cell>
          <cell r="T567" t="str">
            <v>0</v>
          </cell>
          <cell r="U567" t="str">
            <v>0</v>
          </cell>
          <cell r="V567" t="str">
            <v>0</v>
          </cell>
          <cell r="W567" t="str">
            <v>0</v>
          </cell>
          <cell r="X567" t="str">
            <v>0</v>
          </cell>
          <cell r="Y567" t="str">
            <v>0</v>
          </cell>
          <cell r="Z567" t="str">
            <v>0</v>
          </cell>
          <cell r="AM567" t="str">
            <v>0</v>
          </cell>
          <cell r="AN567" t="str">
            <v>0</v>
          </cell>
          <cell r="AO567" t="str">
            <v>0</v>
          </cell>
          <cell r="AP567" t="str">
            <v>0</v>
          </cell>
          <cell r="AQ567" t="str">
            <v>0</v>
          </cell>
          <cell r="AR567" t="str">
            <v>0</v>
          </cell>
          <cell r="AS567" t="str">
            <v>0</v>
          </cell>
          <cell r="AT567" t="str">
            <v>0</v>
          </cell>
          <cell r="AU567" t="str">
            <v>0</v>
          </cell>
          <cell r="AV567" t="str">
            <v>0</v>
          </cell>
          <cell r="AX567">
            <v>0</v>
          </cell>
        </row>
        <row r="568">
          <cell r="F568" t="str">
            <v>FR85</v>
          </cell>
          <cell r="G568" t="str">
            <v>0</v>
          </cell>
          <cell r="H568" t="str">
            <v>0</v>
          </cell>
          <cell r="I568" t="str">
            <v>0</v>
          </cell>
          <cell r="J568" t="str">
            <v>0</v>
          </cell>
          <cell r="K568" t="str">
            <v>0</v>
          </cell>
          <cell r="L568" t="str">
            <v>0</v>
          </cell>
          <cell r="M568" t="str">
            <v>0</v>
          </cell>
          <cell r="N568" t="str">
            <v>0</v>
          </cell>
          <cell r="O568" t="str">
            <v>0</v>
          </cell>
          <cell r="P568" t="str">
            <v>0</v>
          </cell>
          <cell r="Q568" t="str">
            <v>0</v>
          </cell>
          <cell r="R568" t="str">
            <v>0</v>
          </cell>
          <cell r="S568" t="str">
            <v>0</v>
          </cell>
          <cell r="T568" t="str">
            <v>0</v>
          </cell>
          <cell r="U568" t="str">
            <v>0</v>
          </cell>
          <cell r="V568" t="str">
            <v>0</v>
          </cell>
          <cell r="W568" t="str">
            <v>0</v>
          </cell>
          <cell r="X568" t="str">
            <v>0</v>
          </cell>
          <cell r="Y568" t="str">
            <v>0</v>
          </cell>
          <cell r="Z568" t="str">
            <v>0</v>
          </cell>
          <cell r="AM568" t="str">
            <v>0</v>
          </cell>
          <cell r="AN568" t="str">
            <v>0</v>
          </cell>
          <cell r="AO568" t="str">
            <v>0</v>
          </cell>
          <cell r="AP568" t="str">
            <v>0</v>
          </cell>
          <cell r="AQ568" t="str">
            <v>0</v>
          </cell>
          <cell r="AR568" t="str">
            <v>0</v>
          </cell>
          <cell r="AS568" t="str">
            <v>0</v>
          </cell>
          <cell r="AT568" t="str">
            <v>0</v>
          </cell>
          <cell r="AU568" t="str">
            <v>0</v>
          </cell>
          <cell r="AV568" t="str">
            <v>0</v>
          </cell>
          <cell r="AX568">
            <v>0</v>
          </cell>
        </row>
        <row r="569">
          <cell r="F569" t="str">
            <v>FR90</v>
          </cell>
          <cell r="G569" t="str">
            <v>0</v>
          </cell>
          <cell r="H569" t="str">
            <v>0</v>
          </cell>
          <cell r="I569" t="str">
            <v>0</v>
          </cell>
          <cell r="J569" t="str">
            <v>0</v>
          </cell>
          <cell r="K569" t="str">
            <v>0</v>
          </cell>
          <cell r="L569" t="str">
            <v>0</v>
          </cell>
          <cell r="M569" t="str">
            <v>0</v>
          </cell>
          <cell r="N569" t="str">
            <v>0</v>
          </cell>
          <cell r="O569" t="str">
            <v>0</v>
          </cell>
          <cell r="P569" t="str">
            <v>0</v>
          </cell>
          <cell r="Q569" t="str">
            <v>0</v>
          </cell>
          <cell r="R569" t="str">
            <v>0</v>
          </cell>
          <cell r="S569" t="str">
            <v>0</v>
          </cell>
          <cell r="T569" t="str">
            <v>0</v>
          </cell>
          <cell r="U569" t="str">
            <v>0</v>
          </cell>
          <cell r="V569" t="str">
            <v>0</v>
          </cell>
          <cell r="W569" t="str">
            <v>0</v>
          </cell>
          <cell r="X569" t="str">
            <v>0</v>
          </cell>
          <cell r="Y569" t="str">
            <v>0</v>
          </cell>
          <cell r="Z569" t="str">
            <v>0</v>
          </cell>
          <cell r="AM569" t="str">
            <v>0</v>
          </cell>
          <cell r="AN569" t="str">
            <v>0</v>
          </cell>
          <cell r="AO569" t="str">
            <v>0</v>
          </cell>
          <cell r="AP569" t="str">
            <v>0</v>
          </cell>
          <cell r="AQ569" t="str">
            <v>0</v>
          </cell>
          <cell r="AR569" t="str">
            <v>0</v>
          </cell>
          <cell r="AS569" t="str">
            <v>0</v>
          </cell>
          <cell r="AT569" t="str">
            <v>0</v>
          </cell>
          <cell r="AU569" t="str">
            <v>0</v>
          </cell>
          <cell r="AV569" t="str">
            <v>0</v>
          </cell>
          <cell r="AX569">
            <v>0</v>
          </cell>
        </row>
        <row r="570">
          <cell r="F570" t="str">
            <v>FR95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X570">
            <v>0</v>
          </cell>
        </row>
        <row r="571">
          <cell r="F571" t="str">
            <v>FR100</v>
          </cell>
          <cell r="G571" t="str">
            <v>0</v>
          </cell>
          <cell r="H571" t="str">
            <v>0</v>
          </cell>
          <cell r="I571" t="str">
            <v>0</v>
          </cell>
          <cell r="J571" t="str">
            <v>0</v>
          </cell>
          <cell r="K571" t="str">
            <v>0</v>
          </cell>
          <cell r="L571" t="str">
            <v>0</v>
          </cell>
          <cell r="M571" t="str">
            <v>0</v>
          </cell>
          <cell r="N571" t="str">
            <v>0</v>
          </cell>
          <cell r="O571" t="str">
            <v>0</v>
          </cell>
          <cell r="P571" t="str">
            <v>0</v>
          </cell>
          <cell r="Q571" t="str">
            <v>0</v>
          </cell>
          <cell r="R571" t="str">
            <v>0</v>
          </cell>
          <cell r="S571" t="str">
            <v>0</v>
          </cell>
          <cell r="T571" t="str">
            <v>0</v>
          </cell>
          <cell r="U571" t="str">
            <v>0</v>
          </cell>
          <cell r="V571" t="str">
            <v>0</v>
          </cell>
          <cell r="W571" t="str">
            <v>0</v>
          </cell>
          <cell r="X571" t="str">
            <v>0</v>
          </cell>
          <cell r="Y571" t="str">
            <v>0</v>
          </cell>
          <cell r="Z571" t="str">
            <v>0</v>
          </cell>
          <cell r="AM571" t="str">
            <v>0</v>
          </cell>
          <cell r="AN571" t="str">
            <v>0</v>
          </cell>
          <cell r="AO571" t="str">
            <v>0</v>
          </cell>
          <cell r="AP571" t="str">
            <v>0</v>
          </cell>
          <cell r="AQ571">
            <v>0</v>
          </cell>
          <cell r="AR571" t="str">
            <v>0</v>
          </cell>
          <cell r="AS571" t="str">
            <v>0</v>
          </cell>
          <cell r="AT571" t="str">
            <v>0</v>
          </cell>
          <cell r="AU571" t="str">
            <v>0</v>
          </cell>
          <cell r="AV571" t="str">
            <v>0</v>
          </cell>
          <cell r="AX571">
            <v>0</v>
          </cell>
        </row>
        <row r="572">
          <cell r="F572" t="str">
            <v>FR105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X572">
            <v>0</v>
          </cell>
        </row>
        <row r="574">
          <cell r="F574" t="str">
            <v>FR110</v>
          </cell>
          <cell r="G574" t="str">
            <v>0</v>
          </cell>
          <cell r="H574" t="str">
            <v>0</v>
          </cell>
          <cell r="I574" t="str">
            <v>0</v>
          </cell>
          <cell r="J574" t="str">
            <v>0</v>
          </cell>
          <cell r="K574" t="str">
            <v>0</v>
          </cell>
          <cell r="L574" t="str">
            <v>0</v>
          </cell>
          <cell r="M574" t="str">
            <v>0</v>
          </cell>
          <cell r="N574" t="str">
            <v>0</v>
          </cell>
          <cell r="O574" t="str">
            <v>0</v>
          </cell>
          <cell r="P574" t="str">
            <v>0</v>
          </cell>
          <cell r="Q574" t="str">
            <v>0</v>
          </cell>
          <cell r="R574" t="str">
            <v>0</v>
          </cell>
          <cell r="S574" t="str">
            <v>0</v>
          </cell>
          <cell r="T574" t="str">
            <v>0</v>
          </cell>
          <cell r="U574" t="str">
            <v>0</v>
          </cell>
          <cell r="V574" t="str">
            <v>0</v>
          </cell>
          <cell r="W574" t="str">
            <v>0</v>
          </cell>
          <cell r="X574" t="str">
            <v>0</v>
          </cell>
          <cell r="Y574" t="str">
            <v>0</v>
          </cell>
          <cell r="Z574" t="str">
            <v>0</v>
          </cell>
          <cell r="AM574" t="str">
            <v>0</v>
          </cell>
          <cell r="AN574" t="str">
            <v>0</v>
          </cell>
          <cell r="AO574" t="str">
            <v>0</v>
          </cell>
          <cell r="AP574" t="str">
            <v>0</v>
          </cell>
          <cell r="AQ574">
            <v>187285000</v>
          </cell>
          <cell r="AR574" t="str">
            <v>0</v>
          </cell>
          <cell r="AS574" t="str">
            <v>0</v>
          </cell>
          <cell r="AT574" t="str">
            <v>0</v>
          </cell>
          <cell r="AU574" t="str">
            <v>0</v>
          </cell>
          <cell r="AV574" t="str">
            <v>0</v>
          </cell>
          <cell r="AX574">
            <v>187285000</v>
          </cell>
        </row>
        <row r="577">
          <cell r="F577" t="str">
            <v>FR120</v>
          </cell>
          <cell r="G577" t="str">
            <v>0</v>
          </cell>
          <cell r="H577" t="str">
            <v>0</v>
          </cell>
          <cell r="I577" t="str">
            <v>0</v>
          </cell>
          <cell r="J577" t="str">
            <v>0</v>
          </cell>
          <cell r="K577" t="str">
            <v>0</v>
          </cell>
          <cell r="L577" t="str">
            <v>0</v>
          </cell>
          <cell r="M577" t="str">
            <v>0</v>
          </cell>
          <cell r="N577" t="str">
            <v>0</v>
          </cell>
          <cell r="O577" t="str">
            <v>0</v>
          </cell>
          <cell r="P577" t="str">
            <v>0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0</v>
          </cell>
          <cell r="V577" t="str">
            <v>0</v>
          </cell>
          <cell r="W577" t="str">
            <v>0</v>
          </cell>
          <cell r="X577" t="str">
            <v>0</v>
          </cell>
          <cell r="Y577" t="str">
            <v>0</v>
          </cell>
          <cell r="Z577" t="str">
            <v>0</v>
          </cell>
          <cell r="AM577" t="str">
            <v>0</v>
          </cell>
          <cell r="AN577" t="str">
            <v>0</v>
          </cell>
          <cell r="AO577" t="str">
            <v>0</v>
          </cell>
          <cell r="AP577" t="str">
            <v>0</v>
          </cell>
          <cell r="AQ577">
            <v>0</v>
          </cell>
          <cell r="AR577" t="str">
            <v>0</v>
          </cell>
          <cell r="AS577" t="str">
            <v>0</v>
          </cell>
          <cell r="AT577" t="str">
            <v>0</v>
          </cell>
          <cell r="AU577" t="str">
            <v>0</v>
          </cell>
          <cell r="AV577" t="str">
            <v>0</v>
          </cell>
          <cell r="AX577">
            <v>0</v>
          </cell>
        </row>
        <row r="578">
          <cell r="F578" t="str">
            <v>FR125</v>
          </cell>
          <cell r="G578" t="str">
            <v>0</v>
          </cell>
          <cell r="H578" t="str">
            <v>0</v>
          </cell>
          <cell r="I578" t="str">
            <v>0</v>
          </cell>
          <cell r="J578" t="str">
            <v>0</v>
          </cell>
          <cell r="K578" t="str">
            <v>0</v>
          </cell>
          <cell r="L578" t="str">
            <v>0</v>
          </cell>
          <cell r="M578" t="str">
            <v>0</v>
          </cell>
          <cell r="N578" t="str">
            <v>0</v>
          </cell>
          <cell r="O578" t="str">
            <v>0</v>
          </cell>
          <cell r="P578" t="str">
            <v>0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0</v>
          </cell>
          <cell r="V578" t="str">
            <v>0</v>
          </cell>
          <cell r="W578" t="str">
            <v>0</v>
          </cell>
          <cell r="X578" t="str">
            <v>0</v>
          </cell>
          <cell r="Y578" t="str">
            <v>0</v>
          </cell>
          <cell r="Z578" t="str">
            <v>0</v>
          </cell>
          <cell r="AM578" t="str">
            <v>0</v>
          </cell>
          <cell r="AN578" t="str">
            <v>0</v>
          </cell>
          <cell r="AO578" t="str">
            <v>0</v>
          </cell>
          <cell r="AP578" t="str">
            <v>0</v>
          </cell>
          <cell r="AQ578" t="str">
            <v>0</v>
          </cell>
          <cell r="AR578" t="str">
            <v>0</v>
          </cell>
          <cell r="AS578" t="str">
            <v>0</v>
          </cell>
          <cell r="AT578" t="str">
            <v>0</v>
          </cell>
          <cell r="AU578" t="str">
            <v>0</v>
          </cell>
          <cell r="AV578" t="str">
            <v>0</v>
          </cell>
          <cell r="AX578">
            <v>0</v>
          </cell>
        </row>
        <row r="579">
          <cell r="F579" t="str">
            <v>FR130</v>
          </cell>
          <cell r="G579" t="str">
            <v>0</v>
          </cell>
          <cell r="H579" t="str">
            <v>0</v>
          </cell>
          <cell r="I579" t="str">
            <v>0</v>
          </cell>
          <cell r="J579" t="str">
            <v>0</v>
          </cell>
          <cell r="K579" t="str">
            <v>0</v>
          </cell>
          <cell r="L579" t="str">
            <v>0</v>
          </cell>
          <cell r="M579" t="str">
            <v>0</v>
          </cell>
          <cell r="N579" t="str">
            <v>0</v>
          </cell>
          <cell r="O579" t="str">
            <v>0</v>
          </cell>
          <cell r="P579" t="str">
            <v>0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0</v>
          </cell>
          <cell r="V579" t="str">
            <v>0</v>
          </cell>
          <cell r="W579" t="str">
            <v>0</v>
          </cell>
          <cell r="X579" t="str">
            <v>0</v>
          </cell>
          <cell r="Y579" t="str">
            <v>0</v>
          </cell>
          <cell r="Z579" t="str">
            <v>0</v>
          </cell>
          <cell r="AM579" t="str">
            <v>0</v>
          </cell>
          <cell r="AN579" t="str">
            <v>0</v>
          </cell>
          <cell r="AO579" t="str">
            <v>0</v>
          </cell>
          <cell r="AP579" t="str">
            <v>0</v>
          </cell>
          <cell r="AQ579" t="str">
            <v>0</v>
          </cell>
          <cell r="AR579" t="str">
            <v>0</v>
          </cell>
          <cell r="AS579" t="str">
            <v>0</v>
          </cell>
          <cell r="AT579" t="str">
            <v>0</v>
          </cell>
          <cell r="AU579" t="str">
            <v>0</v>
          </cell>
          <cell r="AV579" t="str">
            <v>0</v>
          </cell>
          <cell r="AX579">
            <v>0</v>
          </cell>
        </row>
        <row r="580">
          <cell r="F580" t="str">
            <v>FR135</v>
          </cell>
          <cell r="G580" t="str">
            <v>0</v>
          </cell>
          <cell r="H580" t="str">
            <v>0</v>
          </cell>
          <cell r="I580" t="str">
            <v>0</v>
          </cell>
          <cell r="J580" t="str">
            <v>0</v>
          </cell>
          <cell r="K580" t="str">
            <v>0</v>
          </cell>
          <cell r="L580" t="str">
            <v>0</v>
          </cell>
          <cell r="M580" t="str">
            <v>0</v>
          </cell>
          <cell r="N580" t="str">
            <v>0</v>
          </cell>
          <cell r="O580" t="str">
            <v>0</v>
          </cell>
          <cell r="P580" t="str">
            <v>0</v>
          </cell>
          <cell r="Q580" t="str">
            <v>0</v>
          </cell>
          <cell r="R580" t="str">
            <v>0</v>
          </cell>
          <cell r="S580" t="str">
            <v>0</v>
          </cell>
          <cell r="T580" t="str">
            <v>0</v>
          </cell>
          <cell r="U580" t="str">
            <v>0</v>
          </cell>
          <cell r="V580" t="str">
            <v>0</v>
          </cell>
          <cell r="W580" t="str">
            <v>0</v>
          </cell>
          <cell r="X580" t="str">
            <v>0</v>
          </cell>
          <cell r="Y580" t="str">
            <v>0</v>
          </cell>
          <cell r="Z580" t="str">
            <v>0</v>
          </cell>
          <cell r="AM580" t="str">
            <v>0</v>
          </cell>
          <cell r="AN580" t="str">
            <v>0</v>
          </cell>
          <cell r="AO580" t="str">
            <v>0</v>
          </cell>
          <cell r="AP580" t="str">
            <v>0</v>
          </cell>
          <cell r="AQ580" t="str">
            <v>0</v>
          </cell>
          <cell r="AR580" t="str">
            <v>0</v>
          </cell>
          <cell r="AS580" t="str">
            <v>0</v>
          </cell>
          <cell r="AT580" t="str">
            <v>0</v>
          </cell>
          <cell r="AU580" t="str">
            <v>0</v>
          </cell>
          <cell r="AV580" t="str">
            <v>0</v>
          </cell>
          <cell r="AX580">
            <v>0</v>
          </cell>
        </row>
        <row r="581">
          <cell r="F581" t="str">
            <v>FR150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X581">
            <v>0</v>
          </cell>
        </row>
      </sheetData>
      <sheetData sheetId="5" refreshError="1">
        <row r="9">
          <cell r="G9" t="str">
            <v>Y2002/2003</v>
          </cell>
          <cell r="H9" t="str">
            <v>Group</v>
          </cell>
        </row>
        <row r="10">
          <cell r="G10" t="str">
            <v>YTD June Budget (Jun)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  <cell r="AE11" t="str">
            <v>Total Inc MOM &amp; RMBAM excludin HAH SA &amp; Origin</v>
          </cell>
          <cell r="AJ11" t="str">
            <v>Total Including HAH SA &amp; Origin, ex MOM &amp; RMBAM</v>
          </cell>
          <cell r="AM11" t="str">
            <v>Discovery Health</v>
          </cell>
          <cell r="AN11" t="str">
            <v>Discovery Life</v>
          </cell>
          <cell r="AO11" t="str">
            <v>Vitality</v>
          </cell>
          <cell r="AP11" t="str">
            <v>Destiny Health</v>
          </cell>
          <cell r="AQ11" t="str">
            <v>Momentum Retail</v>
          </cell>
          <cell r="AR11" t="str">
            <v>Momentum Multi Manager</v>
          </cell>
          <cell r="AS11" t="str">
            <v>Momentum International</v>
          </cell>
          <cell r="AT11" t="str">
            <v>Insurance Group Capital Centre</v>
          </cell>
          <cell r="AU11" t="str">
            <v>Health Cap</v>
          </cell>
          <cell r="AV11" t="str">
            <v>FirstRand Capital Centre</v>
          </cell>
        </row>
        <row r="16">
          <cell r="F16" t="str">
            <v>Turn on Advances</v>
          </cell>
          <cell r="G16">
            <v>2125687.2471902031</v>
          </cell>
          <cell r="H16">
            <v>6993.2568578368118</v>
          </cell>
          <cell r="I16">
            <v>-180</v>
          </cell>
          <cell r="J16">
            <v>1620400</v>
          </cell>
          <cell r="K16">
            <v>0</v>
          </cell>
          <cell r="L16">
            <v>294582.81595999998</v>
          </cell>
          <cell r="M16">
            <v>595825.54485473898</v>
          </cell>
          <cell r="N16">
            <v>1481089.6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314669.41170680372</v>
          </cell>
          <cell r="U16">
            <v>0</v>
          </cell>
          <cell r="V16">
            <v>0</v>
          </cell>
          <cell r="W16">
            <v>143285</v>
          </cell>
          <cell r="X16">
            <v>0</v>
          </cell>
          <cell r="Y16">
            <v>0</v>
          </cell>
          <cell r="Z16">
            <v>80496</v>
          </cell>
          <cell r="AA16">
            <v>0</v>
          </cell>
          <cell r="AB16">
            <v>0</v>
          </cell>
          <cell r="AC16">
            <v>0</v>
          </cell>
          <cell r="AE16">
            <v>6519563.8765695821</v>
          </cell>
          <cell r="AJ16">
            <v>6662848.8765695821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0</v>
          </cell>
        </row>
        <row r="17">
          <cell r="F17" t="str">
            <v>2000</v>
          </cell>
          <cell r="G17">
            <v>309803.48594367981</v>
          </cell>
          <cell r="H17">
            <v>16.280933371027256</v>
          </cell>
          <cell r="I17">
            <v>0</v>
          </cell>
          <cell r="J17">
            <v>0</v>
          </cell>
          <cell r="K17">
            <v>0</v>
          </cell>
          <cell r="L17">
            <v>61967.862500000003</v>
          </cell>
          <cell r="M17">
            <v>266312.05358453077</v>
          </cell>
          <cell r="N17">
            <v>0</v>
          </cell>
          <cell r="O17" t="str">
            <v>0</v>
          </cell>
          <cell r="P17">
            <v>0</v>
          </cell>
          <cell r="Q17" t="str">
            <v>0</v>
          </cell>
          <cell r="R17">
            <v>0</v>
          </cell>
          <cell r="S17">
            <v>0</v>
          </cell>
          <cell r="T17" t="str">
            <v>0</v>
          </cell>
          <cell r="U17" t="str">
            <v>0</v>
          </cell>
          <cell r="V17">
            <v>0</v>
          </cell>
          <cell r="W17">
            <v>11402</v>
          </cell>
          <cell r="X17">
            <v>0</v>
          </cell>
          <cell r="Y17">
            <v>0</v>
          </cell>
          <cell r="Z17">
            <v>0</v>
          </cell>
          <cell r="AE17">
            <v>638099.68296158162</v>
          </cell>
          <cell r="AJ17">
            <v>649501.68296158162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</row>
        <row r="18">
          <cell r="F18" t="str">
            <v>2005</v>
          </cell>
          <cell r="G18">
            <v>2166.7887604578086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8209.5572000000011</v>
          </cell>
          <cell r="M18">
            <v>64618.414312693312</v>
          </cell>
          <cell r="N18">
            <v>0</v>
          </cell>
          <cell r="O18" t="str">
            <v>0</v>
          </cell>
          <cell r="P18">
            <v>0</v>
          </cell>
          <cell r="Q18" t="str">
            <v>0</v>
          </cell>
          <cell r="R18">
            <v>0</v>
          </cell>
          <cell r="S18">
            <v>0</v>
          </cell>
          <cell r="T18" t="str">
            <v>0</v>
          </cell>
          <cell r="U18" t="str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E18">
            <v>74994.760273151129</v>
          </cell>
          <cell r="AJ18">
            <v>74994.760273151129</v>
          </cell>
          <cell r="AM18" t="str">
            <v>0</v>
          </cell>
          <cell r="AN18" t="str">
            <v>0</v>
          </cell>
          <cell r="AO18" t="str">
            <v>0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 t="str">
            <v>0</v>
          </cell>
          <cell r="AV18" t="str">
            <v>0</v>
          </cell>
        </row>
        <row r="19">
          <cell r="F19" t="str">
            <v>2010</v>
          </cell>
          <cell r="G19">
            <v>239034.03921296319</v>
          </cell>
          <cell r="H19">
            <v>0</v>
          </cell>
          <cell r="I19">
            <v>0</v>
          </cell>
          <cell r="J19">
            <v>-38873</v>
          </cell>
          <cell r="K19">
            <v>0</v>
          </cell>
          <cell r="L19">
            <v>51080.946089999998</v>
          </cell>
          <cell r="M19">
            <v>0</v>
          </cell>
          <cell r="N19">
            <v>0</v>
          </cell>
          <cell r="O19" t="str">
            <v>0</v>
          </cell>
          <cell r="P19">
            <v>0</v>
          </cell>
          <cell r="Q19" t="str">
            <v>0</v>
          </cell>
          <cell r="R19">
            <v>0</v>
          </cell>
          <cell r="S19">
            <v>0</v>
          </cell>
          <cell r="T19" t="str">
            <v>0</v>
          </cell>
          <cell r="U19" t="str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E19">
            <v>251241.98530296318</v>
          </cell>
          <cell r="AJ19">
            <v>251241.98530296318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</row>
        <row r="20">
          <cell r="F20" t="str">
            <v>2015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192</v>
          </cell>
          <cell r="M20">
            <v>0</v>
          </cell>
          <cell r="N20">
            <v>0</v>
          </cell>
          <cell r="O20" t="str">
            <v>0</v>
          </cell>
          <cell r="P20">
            <v>0</v>
          </cell>
          <cell r="Q20" t="str">
            <v>0</v>
          </cell>
          <cell r="R20">
            <v>0</v>
          </cell>
          <cell r="S20">
            <v>0</v>
          </cell>
          <cell r="T20" t="str">
            <v>0</v>
          </cell>
          <cell r="U20" t="str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E20">
            <v>192</v>
          </cell>
          <cell r="AJ20">
            <v>192</v>
          </cell>
          <cell r="AM20" t="str">
            <v>0</v>
          </cell>
          <cell r="AN20" t="str">
            <v>0</v>
          </cell>
          <cell r="AO20" t="str">
            <v>0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 t="str">
            <v>0</v>
          </cell>
          <cell r="AV20" t="str">
            <v>0</v>
          </cell>
        </row>
        <row r="21">
          <cell r="F21" t="str">
            <v>2020</v>
          </cell>
          <cell r="G21">
            <v>301437.94060413726</v>
          </cell>
          <cell r="H21">
            <v>0</v>
          </cell>
          <cell r="I21">
            <v>0</v>
          </cell>
          <cell r="J21">
            <v>14895</v>
          </cell>
          <cell r="K21">
            <v>0</v>
          </cell>
          <cell r="L21">
            <v>1797.2465099999999</v>
          </cell>
          <cell r="M21">
            <v>0</v>
          </cell>
          <cell r="N21">
            <v>0</v>
          </cell>
          <cell r="O21" t="str">
            <v>0</v>
          </cell>
          <cell r="P21">
            <v>0</v>
          </cell>
          <cell r="Q21" t="str">
            <v>0</v>
          </cell>
          <cell r="R21">
            <v>0</v>
          </cell>
          <cell r="S21">
            <v>0</v>
          </cell>
          <cell r="T21" t="str">
            <v>0</v>
          </cell>
          <cell r="U21" t="str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E21">
            <v>318130.18711413728</v>
          </cell>
          <cell r="AJ21">
            <v>318130.18711413728</v>
          </cell>
          <cell r="AM21" t="str">
            <v>0</v>
          </cell>
          <cell r="AN21" t="str">
            <v>0</v>
          </cell>
          <cell r="AO21" t="str">
            <v>0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 t="str">
            <v>0</v>
          </cell>
          <cell r="AV21" t="str">
            <v>0</v>
          </cell>
        </row>
        <row r="22">
          <cell r="F22" t="str">
            <v>2025</v>
          </cell>
          <cell r="G22">
            <v>1569.9586851795716</v>
          </cell>
          <cell r="H22">
            <v>-0.37888334179138233</v>
          </cell>
          <cell r="I22">
            <v>0</v>
          </cell>
          <cell r="J22">
            <v>0</v>
          </cell>
          <cell r="K22">
            <v>0</v>
          </cell>
          <cell r="L22">
            <v>-5796.4155700000001</v>
          </cell>
          <cell r="M22">
            <v>0</v>
          </cell>
          <cell r="N22">
            <v>0</v>
          </cell>
          <cell r="O22" t="str">
            <v>0</v>
          </cell>
          <cell r="P22">
            <v>0</v>
          </cell>
          <cell r="Q22" t="str">
            <v>0</v>
          </cell>
          <cell r="R22">
            <v>0</v>
          </cell>
          <cell r="S22">
            <v>0</v>
          </cell>
          <cell r="T22" t="str">
            <v>0</v>
          </cell>
          <cell r="U22" t="str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E22">
            <v>-4226.8357681622201</v>
          </cell>
          <cell r="AJ22">
            <v>-4226.8357681622201</v>
          </cell>
          <cell r="AM22" t="str">
            <v>0</v>
          </cell>
          <cell r="AN22" t="str">
            <v>0</v>
          </cell>
          <cell r="AO22" t="str">
            <v>0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 t="str">
            <v>0</v>
          </cell>
          <cell r="AV22" t="str">
            <v>0</v>
          </cell>
        </row>
        <row r="23">
          <cell r="F23" t="str">
            <v>2030</v>
          </cell>
          <cell r="G23">
            <v>0</v>
          </cell>
          <cell r="H23">
            <v>-0.60968793294106338</v>
          </cell>
          <cell r="I23">
            <v>-180</v>
          </cell>
          <cell r="J23">
            <v>1589662</v>
          </cell>
          <cell r="K23">
            <v>0</v>
          </cell>
          <cell r="L23">
            <v>94340.761939999997</v>
          </cell>
          <cell r="M23">
            <v>0</v>
          </cell>
          <cell r="N23">
            <v>0</v>
          </cell>
          <cell r="O23" t="str">
            <v>0</v>
          </cell>
          <cell r="P23">
            <v>0</v>
          </cell>
          <cell r="Q23" t="str">
            <v>0</v>
          </cell>
          <cell r="R23">
            <v>0</v>
          </cell>
          <cell r="S23">
            <v>0</v>
          </cell>
          <cell r="T23" t="str">
            <v>0</v>
          </cell>
          <cell r="U23" t="str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E23">
            <v>1683822.1522520669</v>
          </cell>
          <cell r="AJ23">
            <v>1683822.1522520669</v>
          </cell>
          <cell r="AM23" t="str">
            <v>0</v>
          </cell>
          <cell r="AN23" t="str">
            <v>0</v>
          </cell>
          <cell r="AO23" t="str">
            <v>0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 t="str">
            <v>0</v>
          </cell>
          <cell r="AV23" t="str">
            <v>0</v>
          </cell>
        </row>
        <row r="24">
          <cell r="F24" t="str">
            <v>2035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26562</v>
          </cell>
          <cell r="M24">
            <v>0</v>
          </cell>
          <cell r="N24">
            <v>0</v>
          </cell>
          <cell r="O24" t="str">
            <v>0</v>
          </cell>
          <cell r="P24">
            <v>0</v>
          </cell>
          <cell r="Q24" t="str">
            <v>0</v>
          </cell>
          <cell r="R24">
            <v>0</v>
          </cell>
          <cell r="S24">
            <v>0</v>
          </cell>
          <cell r="T24" t="str">
            <v>0</v>
          </cell>
          <cell r="U24" t="str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E24">
            <v>26562</v>
          </cell>
          <cell r="AJ24">
            <v>26562</v>
          </cell>
          <cell r="AM24" t="str">
            <v>0</v>
          </cell>
          <cell r="AN24" t="str">
            <v>0</v>
          </cell>
          <cell r="AO24" t="str">
            <v>0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 t="str">
            <v>0</v>
          </cell>
          <cell r="AV24" t="str">
            <v>0</v>
          </cell>
        </row>
        <row r="25">
          <cell r="F25" t="str">
            <v>2040</v>
          </cell>
          <cell r="G25">
            <v>1271550.9883033084</v>
          </cell>
          <cell r="H25">
            <v>47.264303437819606</v>
          </cell>
          <cell r="I25">
            <v>0</v>
          </cell>
          <cell r="J25">
            <v>0</v>
          </cell>
          <cell r="K25">
            <v>0</v>
          </cell>
          <cell r="L25">
            <v>60384.279280000002</v>
          </cell>
          <cell r="M25">
            <v>60740.313701731415</v>
          </cell>
          <cell r="N25">
            <v>0</v>
          </cell>
          <cell r="O25" t="str">
            <v>0</v>
          </cell>
          <cell r="P25">
            <v>0</v>
          </cell>
          <cell r="Q25" t="str">
            <v>0</v>
          </cell>
          <cell r="R25">
            <v>0</v>
          </cell>
          <cell r="S25">
            <v>0</v>
          </cell>
          <cell r="T25" t="str">
            <v>0</v>
          </cell>
          <cell r="U25" t="str">
            <v>0</v>
          </cell>
          <cell r="V25">
            <v>0</v>
          </cell>
          <cell r="W25">
            <v>108192</v>
          </cell>
          <cell r="X25">
            <v>0</v>
          </cell>
          <cell r="Y25">
            <v>0</v>
          </cell>
          <cell r="Z25">
            <v>80496</v>
          </cell>
          <cell r="AE25">
            <v>1473218.8455884776</v>
          </cell>
          <cell r="AJ25">
            <v>1581410.8455884776</v>
          </cell>
          <cell r="AM25" t="str">
            <v>0</v>
          </cell>
          <cell r="AN25" t="str">
            <v>0</v>
          </cell>
          <cell r="AO25" t="str">
            <v>0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 t="str">
            <v>0</v>
          </cell>
          <cell r="AV25" t="str">
            <v>0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4902</v>
          </cell>
          <cell r="M26">
            <v>95069.474829645696</v>
          </cell>
          <cell r="N26">
            <v>0</v>
          </cell>
          <cell r="O26" t="str">
            <v>0</v>
          </cell>
          <cell r="P26">
            <v>0</v>
          </cell>
          <cell r="Q26" t="str">
            <v>0</v>
          </cell>
          <cell r="R26">
            <v>0</v>
          </cell>
          <cell r="S26">
            <v>0</v>
          </cell>
          <cell r="T26" t="str">
            <v>0</v>
          </cell>
          <cell r="U26" t="str">
            <v>0</v>
          </cell>
          <cell r="V26">
            <v>0</v>
          </cell>
          <cell r="W26">
            <v>16216</v>
          </cell>
          <cell r="X26">
            <v>0</v>
          </cell>
          <cell r="Y26">
            <v>0</v>
          </cell>
          <cell r="Z26">
            <v>0</v>
          </cell>
          <cell r="AE26">
            <v>99971.474829645696</v>
          </cell>
          <cell r="AJ26">
            <v>116187.4748296457</v>
          </cell>
          <cell r="AM26" t="str">
            <v>0</v>
          </cell>
          <cell r="AN26" t="str">
            <v>0</v>
          </cell>
          <cell r="AO26" t="str">
            <v>0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 t="str">
            <v>0</v>
          </cell>
          <cell r="AV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-2262</v>
          </cell>
          <cell r="M27">
            <v>0</v>
          </cell>
          <cell r="N27">
            <v>0</v>
          </cell>
          <cell r="O27" t="str">
            <v>0</v>
          </cell>
          <cell r="P27">
            <v>0</v>
          </cell>
          <cell r="Q27" t="str">
            <v>0</v>
          </cell>
          <cell r="R27">
            <v>0</v>
          </cell>
          <cell r="S27">
            <v>0</v>
          </cell>
          <cell r="T27">
            <v>30446.66075893669</v>
          </cell>
          <cell r="U27" t="str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E27">
            <v>28184.66075893669</v>
          </cell>
          <cell r="AJ27">
            <v>28184.66075893669</v>
          </cell>
          <cell r="AM27" t="str">
            <v>0</v>
          </cell>
          <cell r="AN27" t="str">
            <v>0</v>
          </cell>
          <cell r="AO27" t="str">
            <v>0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 t="str">
            <v>0</v>
          </cell>
          <cell r="AV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-13788</v>
          </cell>
          <cell r="M28">
            <v>0</v>
          </cell>
          <cell r="N28">
            <v>0</v>
          </cell>
          <cell r="O28" t="str">
            <v>0</v>
          </cell>
          <cell r="P28">
            <v>0</v>
          </cell>
          <cell r="Q28" t="str">
            <v>0</v>
          </cell>
          <cell r="R28">
            <v>0</v>
          </cell>
          <cell r="S28">
            <v>0</v>
          </cell>
          <cell r="T28" t="str">
            <v>0</v>
          </cell>
          <cell r="U28" t="str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E28">
            <v>-13788</v>
          </cell>
          <cell r="AJ28">
            <v>-13788</v>
          </cell>
          <cell r="AM28" t="str">
            <v>0</v>
          </cell>
          <cell r="AN28" t="str">
            <v>0</v>
          </cell>
          <cell r="AO28" t="str">
            <v>0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0</v>
          </cell>
          <cell r="P29">
            <v>0</v>
          </cell>
          <cell r="Q29" t="str">
            <v>0</v>
          </cell>
          <cell r="R29">
            <v>0</v>
          </cell>
          <cell r="S29">
            <v>0</v>
          </cell>
          <cell r="T29" t="str">
            <v>0</v>
          </cell>
          <cell r="U29" t="str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E29">
            <v>0</v>
          </cell>
          <cell r="AJ29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</row>
        <row r="30">
          <cell r="F30" t="str">
            <v>2065</v>
          </cell>
          <cell r="G30">
            <v>124.04568047686422</v>
          </cell>
          <cell r="H30">
            <v>6930.7001923026974</v>
          </cell>
          <cell r="I30">
            <v>0</v>
          </cell>
          <cell r="J30">
            <v>54716</v>
          </cell>
          <cell r="K30">
            <v>0</v>
          </cell>
          <cell r="L30">
            <v>6992.5780100000011</v>
          </cell>
          <cell r="M30">
            <v>109085.28842613772</v>
          </cell>
          <cell r="N30">
            <v>1481089.6</v>
          </cell>
          <cell r="O30" t="str">
            <v>0</v>
          </cell>
          <cell r="P30">
            <v>0</v>
          </cell>
          <cell r="Q30" t="str">
            <v>0</v>
          </cell>
          <cell r="R30">
            <v>0</v>
          </cell>
          <cell r="S30">
            <v>0</v>
          </cell>
          <cell r="T30">
            <v>284222.75094786705</v>
          </cell>
          <cell r="U30" t="str">
            <v>0</v>
          </cell>
          <cell r="V30">
            <v>0</v>
          </cell>
          <cell r="W30">
            <v>7475</v>
          </cell>
          <cell r="X30">
            <v>0</v>
          </cell>
          <cell r="Y30">
            <v>0</v>
          </cell>
          <cell r="Z30">
            <v>0</v>
          </cell>
          <cell r="AE30">
            <v>1943160.9632567845</v>
          </cell>
          <cell r="AJ30">
            <v>1950635.9632567845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0</v>
          </cell>
          <cell r="P31">
            <v>0</v>
          </cell>
          <cell r="Q31" t="str">
            <v>0</v>
          </cell>
          <cell r="R31">
            <v>0</v>
          </cell>
          <cell r="S31">
            <v>0</v>
          </cell>
          <cell r="T31" t="str">
            <v>0</v>
          </cell>
          <cell r="U31" t="str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E31">
            <v>0</v>
          </cell>
          <cell r="AJ31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</row>
        <row r="32">
          <cell r="F32" t="str">
            <v>Turn on Other Assets</v>
          </cell>
          <cell r="G32">
            <v>-29032.725627994718</v>
          </cell>
          <cell r="H32">
            <v>-222091.865788628</v>
          </cell>
          <cell r="I32">
            <v>-24095</v>
          </cell>
          <cell r="J32">
            <v>-27444</v>
          </cell>
          <cell r="K32">
            <v>0</v>
          </cell>
          <cell r="L32">
            <v>-93490.964260000008</v>
          </cell>
          <cell r="M32">
            <v>-17259.863727011721</v>
          </cell>
          <cell r="N32">
            <v>186041.2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262200.28672935779</v>
          </cell>
          <cell r="U32">
            <v>0</v>
          </cell>
          <cell r="V32">
            <v>4320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39147.067325723357</v>
          </cell>
          <cell r="AJ32">
            <v>39147.067325723357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Q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</row>
        <row r="33">
          <cell r="F33" t="str">
            <v>2100</v>
          </cell>
          <cell r="G33">
            <v>0</v>
          </cell>
          <cell r="H33">
            <v>-44807.205298803005</v>
          </cell>
          <cell r="I33">
            <v>0</v>
          </cell>
          <cell r="J33">
            <v>0</v>
          </cell>
          <cell r="K33">
            <v>0</v>
          </cell>
          <cell r="L33">
            <v>-22419.171620000001</v>
          </cell>
          <cell r="M33" t="str">
            <v>0</v>
          </cell>
          <cell r="N33">
            <v>0</v>
          </cell>
          <cell r="O33" t="str">
            <v>0</v>
          </cell>
          <cell r="P33">
            <v>0</v>
          </cell>
          <cell r="Q33" t="str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E33">
            <v>-67226.376918802998</v>
          </cell>
          <cell r="AJ33">
            <v>-67226.376918802998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-22711.631080000003</v>
          </cell>
          <cell r="M34" t="str">
            <v>0</v>
          </cell>
          <cell r="N34">
            <v>0</v>
          </cell>
          <cell r="O34" t="str">
            <v>0</v>
          </cell>
          <cell r="P34">
            <v>0</v>
          </cell>
          <cell r="Q34" t="str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E34">
            <v>-22711.631080000003</v>
          </cell>
          <cell r="AJ34">
            <v>-22711.631080000003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</row>
        <row r="35">
          <cell r="F35" t="str">
            <v>2110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-5223</v>
          </cell>
          <cell r="M35" t="str">
            <v>0</v>
          </cell>
          <cell r="N35">
            <v>138</v>
          </cell>
          <cell r="O35" t="str">
            <v>0</v>
          </cell>
          <cell r="P35">
            <v>0</v>
          </cell>
          <cell r="Q35" t="str">
            <v>0</v>
          </cell>
          <cell r="R35">
            <v>0</v>
          </cell>
          <cell r="S35">
            <v>0</v>
          </cell>
          <cell r="T35">
            <v>245067.36835311598</v>
          </cell>
          <cell r="U35" t="str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E35">
            <v>239982.36835311598</v>
          </cell>
          <cell r="AJ35">
            <v>239982.36835311598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Q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</row>
        <row r="36">
          <cell r="F36" t="str">
            <v>2115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>
            <v>0</v>
          </cell>
          <cell r="O36" t="str">
            <v>0</v>
          </cell>
          <cell r="P36">
            <v>0</v>
          </cell>
          <cell r="Q36" t="str">
            <v>0</v>
          </cell>
          <cell r="R36">
            <v>0</v>
          </cell>
          <cell r="S36">
            <v>0</v>
          </cell>
          <cell r="T36" t="str">
            <v>0</v>
          </cell>
          <cell r="U36" t="str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E36">
            <v>0</v>
          </cell>
          <cell r="AJ36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</row>
        <row r="37">
          <cell r="F37" t="str">
            <v>2120</v>
          </cell>
          <cell r="G37">
            <v>-37801.725627994718</v>
          </cell>
          <cell r="H37">
            <v>-91122.220060430118</v>
          </cell>
          <cell r="I37">
            <v>-456</v>
          </cell>
          <cell r="J37">
            <v>-27444</v>
          </cell>
          <cell r="K37">
            <v>0</v>
          </cell>
          <cell r="L37">
            <v>-18220.462480000002</v>
          </cell>
          <cell r="M37">
            <v>-17259.863727011721</v>
          </cell>
          <cell r="N37">
            <v>0</v>
          </cell>
          <cell r="O37" t="str">
            <v>0</v>
          </cell>
          <cell r="P37">
            <v>0</v>
          </cell>
          <cell r="Q37" t="str">
            <v>0</v>
          </cell>
          <cell r="R37">
            <v>0</v>
          </cell>
          <cell r="S37">
            <v>0</v>
          </cell>
          <cell r="T37" t="str">
            <v>0</v>
          </cell>
          <cell r="U37" t="str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E37">
            <v>-192304.27189543657</v>
          </cell>
          <cell r="AJ37">
            <v>-192304.27189543657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>
            <v>0</v>
          </cell>
          <cell r="O38" t="str">
            <v>0</v>
          </cell>
          <cell r="P38">
            <v>0</v>
          </cell>
          <cell r="Q38" t="str">
            <v>0</v>
          </cell>
          <cell r="R38">
            <v>0</v>
          </cell>
          <cell r="S38">
            <v>0</v>
          </cell>
          <cell r="T38" t="str">
            <v>0</v>
          </cell>
          <cell r="U38" t="str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E38">
            <v>0</v>
          </cell>
          <cell r="AJ38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</row>
        <row r="39">
          <cell r="F39" t="str">
            <v>2130</v>
          </cell>
          <cell r="G39">
            <v>8769</v>
          </cell>
          <cell r="H39">
            <v>-5.6199566969232695</v>
          </cell>
          <cell r="I39">
            <v>0</v>
          </cell>
          <cell r="J39">
            <v>0</v>
          </cell>
          <cell r="K39">
            <v>0</v>
          </cell>
          <cell r="L39">
            <v>-8008</v>
          </cell>
          <cell r="M39" t="str">
            <v>0</v>
          </cell>
          <cell r="N39">
            <v>48600</v>
          </cell>
          <cell r="O39" t="str">
            <v>0</v>
          </cell>
          <cell r="P39">
            <v>0</v>
          </cell>
          <cell r="Q39" t="str">
            <v>0</v>
          </cell>
          <cell r="R39">
            <v>0</v>
          </cell>
          <cell r="S39">
            <v>0</v>
          </cell>
          <cell r="T39">
            <v>17132.918376241818</v>
          </cell>
          <cell r="U39" t="str">
            <v>0</v>
          </cell>
          <cell r="V39">
            <v>4320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E39">
            <v>70808.298419544895</v>
          </cell>
          <cell r="AJ39">
            <v>70808.298419544895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</row>
        <row r="40">
          <cell r="F40" t="str">
            <v>2135</v>
          </cell>
          <cell r="G40">
            <v>0</v>
          </cell>
          <cell r="H40">
            <v>-0.39278739905071325</v>
          </cell>
          <cell r="I40">
            <v>0</v>
          </cell>
          <cell r="J40">
            <v>0</v>
          </cell>
          <cell r="K40">
            <v>0</v>
          </cell>
          <cell r="L40">
            <v>532</v>
          </cell>
          <cell r="M40" t="str">
            <v>0</v>
          </cell>
          <cell r="N40">
            <v>137303.20000000001</v>
          </cell>
          <cell r="O40" t="str">
            <v>0</v>
          </cell>
          <cell r="P40">
            <v>0</v>
          </cell>
          <cell r="Q40" t="str">
            <v>0</v>
          </cell>
          <cell r="R40">
            <v>0</v>
          </cell>
          <cell r="S40">
            <v>0</v>
          </cell>
          <cell r="T40" t="str">
            <v>0</v>
          </cell>
          <cell r="U40" t="str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E40">
            <v>137834.80721260095</v>
          </cell>
          <cell r="AJ40">
            <v>137834.80721260095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</row>
        <row r="41">
          <cell r="F41" t="str">
            <v>2140</v>
          </cell>
          <cell r="G41">
            <v>0</v>
          </cell>
          <cell r="H41">
            <v>-1.2325087790076241E-2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>
            <v>0</v>
          </cell>
          <cell r="O41" t="str">
            <v>0</v>
          </cell>
          <cell r="P41">
            <v>0</v>
          </cell>
          <cell r="Q41" t="str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E41">
            <v>-1.2325087790076241E-2</v>
          </cell>
          <cell r="AJ41">
            <v>-1.2325087790076241E-2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>
            <v>0</v>
          </cell>
          <cell r="O42" t="str">
            <v>0</v>
          </cell>
          <cell r="P42">
            <v>0</v>
          </cell>
          <cell r="Q42" t="str">
            <v>0</v>
          </cell>
          <cell r="R42">
            <v>0</v>
          </cell>
          <cell r="S42">
            <v>0</v>
          </cell>
          <cell r="T42" t="str">
            <v>0</v>
          </cell>
          <cell r="U42" t="str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E42">
            <v>0</v>
          </cell>
          <cell r="AJ42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5559.3009200000006</v>
          </cell>
          <cell r="M43" t="str">
            <v>0</v>
          </cell>
          <cell r="N43">
            <v>0</v>
          </cell>
          <cell r="O43" t="str">
            <v>0</v>
          </cell>
          <cell r="P43">
            <v>0</v>
          </cell>
          <cell r="Q43" t="str">
            <v>0</v>
          </cell>
          <cell r="R43">
            <v>0</v>
          </cell>
          <cell r="S43">
            <v>0</v>
          </cell>
          <cell r="T43" t="str">
            <v>0</v>
          </cell>
          <cell r="U43" t="str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E43">
            <v>5559.3009200000006</v>
          </cell>
          <cell r="AJ43">
            <v>5559.3009200000006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-2551.25</v>
          </cell>
          <cell r="M44" t="str">
            <v>0</v>
          </cell>
          <cell r="N44">
            <v>0</v>
          </cell>
          <cell r="O44" t="str">
            <v>0</v>
          </cell>
          <cell r="P44">
            <v>0</v>
          </cell>
          <cell r="Q44" t="str">
            <v>0</v>
          </cell>
          <cell r="R44">
            <v>0</v>
          </cell>
          <cell r="S44">
            <v>0</v>
          </cell>
          <cell r="T44" t="str">
            <v>0</v>
          </cell>
          <cell r="U44" t="str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E44">
            <v>-2551.25</v>
          </cell>
          <cell r="AJ44">
            <v>-2551.25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</row>
        <row r="45">
          <cell r="F45" t="str">
            <v>2160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-160</v>
          </cell>
          <cell r="M45" t="str">
            <v>0</v>
          </cell>
          <cell r="N45">
            <v>0</v>
          </cell>
          <cell r="O45" t="str">
            <v>0</v>
          </cell>
          <cell r="P45">
            <v>0</v>
          </cell>
          <cell r="Q45" t="str">
            <v>0</v>
          </cell>
          <cell r="R45">
            <v>0</v>
          </cell>
          <cell r="S45">
            <v>0</v>
          </cell>
          <cell r="T45" t="str">
            <v>0</v>
          </cell>
          <cell r="U45" t="str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E45">
            <v>-160</v>
          </cell>
          <cell r="AJ45">
            <v>-160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</row>
        <row r="46">
          <cell r="F46" t="str">
            <v>2165</v>
          </cell>
          <cell r="G46">
            <v>0</v>
          </cell>
          <cell r="H46">
            <v>-86156.415360211104</v>
          </cell>
          <cell r="I46">
            <v>-23639</v>
          </cell>
          <cell r="J46">
            <v>0</v>
          </cell>
          <cell r="K46">
            <v>0</v>
          </cell>
          <cell r="L46">
            <v>-15775</v>
          </cell>
          <cell r="M46" t="str">
            <v>0</v>
          </cell>
          <cell r="N46">
            <v>0</v>
          </cell>
          <cell r="O46" t="str">
            <v>0</v>
          </cell>
          <cell r="P46">
            <v>0</v>
          </cell>
          <cell r="Q46" t="str">
            <v>0</v>
          </cell>
          <cell r="R46">
            <v>0</v>
          </cell>
          <cell r="S46">
            <v>0</v>
          </cell>
          <cell r="T46" t="str">
            <v>0</v>
          </cell>
          <cell r="U46" t="str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E46">
            <v>-125570.4153602111</v>
          </cell>
          <cell r="AJ46">
            <v>-125570.4153602111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Q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</row>
        <row r="47">
          <cell r="F47" t="str">
            <v>2170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-4513.75</v>
          </cell>
          <cell r="M47" t="str">
            <v>0</v>
          </cell>
          <cell r="N47">
            <v>0</v>
          </cell>
          <cell r="O47" t="str">
            <v>0</v>
          </cell>
          <cell r="P47">
            <v>0</v>
          </cell>
          <cell r="Q47" t="str">
            <v>0</v>
          </cell>
          <cell r="R47">
            <v>0</v>
          </cell>
          <cell r="S47">
            <v>0</v>
          </cell>
          <cell r="T47" t="str">
            <v>0</v>
          </cell>
          <cell r="U47" t="str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E47">
            <v>-4513.75</v>
          </cell>
          <cell r="AJ47">
            <v>-4513.75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Q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>
            <v>0</v>
          </cell>
          <cell r="O48" t="str">
            <v>0</v>
          </cell>
          <cell r="P48">
            <v>0</v>
          </cell>
          <cell r="Q48" t="str">
            <v>0</v>
          </cell>
          <cell r="R48">
            <v>0</v>
          </cell>
          <cell r="S48">
            <v>0</v>
          </cell>
          <cell r="T48" t="str">
            <v>0</v>
          </cell>
          <cell r="U48" t="str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E48">
            <v>0</v>
          </cell>
          <cell r="AJ48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Q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>
            <v>0</v>
          </cell>
          <cell r="O49" t="str">
            <v>0</v>
          </cell>
          <cell r="P49">
            <v>0</v>
          </cell>
          <cell r="Q49" t="str">
            <v>0</v>
          </cell>
          <cell r="R49">
            <v>0</v>
          </cell>
          <cell r="S49">
            <v>0</v>
          </cell>
          <cell r="T49" t="str">
            <v>0</v>
          </cell>
          <cell r="U49" t="str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E49">
            <v>0</v>
          </cell>
          <cell r="AJ49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Q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>
            <v>0</v>
          </cell>
          <cell r="O50" t="str">
            <v>0</v>
          </cell>
          <cell r="P50">
            <v>0</v>
          </cell>
          <cell r="Q50" t="str">
            <v>0</v>
          </cell>
          <cell r="R50">
            <v>0</v>
          </cell>
          <cell r="S50">
            <v>0</v>
          </cell>
          <cell r="T50" t="str">
            <v>0</v>
          </cell>
          <cell r="U50" t="str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E50">
            <v>0</v>
          </cell>
          <cell r="AJ50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Q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</row>
        <row r="51">
          <cell r="F51" t="str">
            <v>Turn on Assets</v>
          </cell>
          <cell r="G51">
            <v>2096654.5215622084</v>
          </cell>
          <cell r="H51">
            <v>-215098.60893079118</v>
          </cell>
          <cell r="I51">
            <v>-24275</v>
          </cell>
          <cell r="J51">
            <v>1592956</v>
          </cell>
          <cell r="K51">
            <v>0</v>
          </cell>
          <cell r="L51">
            <v>201091.85169999997</v>
          </cell>
          <cell r="M51">
            <v>578565.68112772726</v>
          </cell>
          <cell r="N51">
            <v>1667130.8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576869.6984361615</v>
          </cell>
          <cell r="U51">
            <v>0</v>
          </cell>
          <cell r="V51">
            <v>4320</v>
          </cell>
          <cell r="W51">
            <v>143285</v>
          </cell>
          <cell r="X51">
            <v>0</v>
          </cell>
          <cell r="Y51">
            <v>0</v>
          </cell>
          <cell r="Z51">
            <v>80496</v>
          </cell>
          <cell r="AA51">
            <v>0</v>
          </cell>
          <cell r="AB51">
            <v>0</v>
          </cell>
          <cell r="AC51">
            <v>0</v>
          </cell>
          <cell r="AE51">
            <v>6558710.9438953055</v>
          </cell>
          <cell r="AJ51">
            <v>6701995.9438953055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Q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</row>
        <row r="53">
          <cell r="F53" t="str">
            <v>Interest in Suspense (Charge)</v>
          </cell>
          <cell r="G53">
            <v>-27070.708300637063</v>
          </cell>
          <cell r="H53">
            <v>5023.8808890310447</v>
          </cell>
          <cell r="I53">
            <v>0</v>
          </cell>
          <cell r="J53">
            <v>-100748</v>
          </cell>
          <cell r="K53">
            <v>0</v>
          </cell>
          <cell r="L53">
            <v>350</v>
          </cell>
          <cell r="M53">
            <v>-126483.41558860282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-248928.24300020881</v>
          </cell>
          <cell r="AJ53">
            <v>-248928.24300020881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Q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</row>
        <row r="55">
          <cell r="F55" t="str">
            <v>Turn on Assets after Interest in Suspense</v>
          </cell>
          <cell r="G55">
            <v>2069583.8132615713</v>
          </cell>
          <cell r="H55">
            <v>-210074.72804176013</v>
          </cell>
          <cell r="I55">
            <v>-24275</v>
          </cell>
          <cell r="J55">
            <v>1492208</v>
          </cell>
          <cell r="K55">
            <v>0</v>
          </cell>
          <cell r="L55">
            <v>201441.85169999997</v>
          </cell>
          <cell r="M55">
            <v>452082.26553912443</v>
          </cell>
          <cell r="N55">
            <v>1667130.8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576869.6984361615</v>
          </cell>
          <cell r="U55">
            <v>0</v>
          </cell>
          <cell r="V55">
            <v>4320</v>
          </cell>
          <cell r="W55">
            <v>143285</v>
          </cell>
          <cell r="X55">
            <v>0</v>
          </cell>
          <cell r="Y55">
            <v>0</v>
          </cell>
          <cell r="Z55">
            <v>80496</v>
          </cell>
          <cell r="AA55">
            <v>0</v>
          </cell>
          <cell r="AB55">
            <v>0</v>
          </cell>
          <cell r="AC55">
            <v>0</v>
          </cell>
          <cell r="AE55">
            <v>6309782.7008950971</v>
          </cell>
          <cell r="AJ55">
            <v>6453067.7008950971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Q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</row>
        <row r="60">
          <cell r="F60" t="str">
            <v>Turn on Deposits and Current Accounts</v>
          </cell>
          <cell r="G60">
            <v>1632779.7788222993</v>
          </cell>
          <cell r="H60">
            <v>767.37921065515798</v>
          </cell>
          <cell r="I60">
            <v>144.96853333333331</v>
          </cell>
          <cell r="J60">
            <v>0</v>
          </cell>
          <cell r="K60">
            <v>0</v>
          </cell>
          <cell r="L60">
            <v>274712.26179999998</v>
          </cell>
          <cell r="M60">
            <v>469453.92441809346</v>
          </cell>
          <cell r="N60">
            <v>-201566.1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-337584.45711545093</v>
          </cell>
          <cell r="U60">
            <v>0</v>
          </cell>
          <cell r="V60">
            <v>0</v>
          </cell>
          <cell r="W60">
            <v>18915</v>
          </cell>
          <cell r="X60">
            <v>0</v>
          </cell>
          <cell r="Y60">
            <v>11718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>
            <v>1850425.7556689302</v>
          </cell>
          <cell r="AJ60">
            <v>1857622.7556689302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Q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</row>
        <row r="61">
          <cell r="F61" t="str">
            <v>3000</v>
          </cell>
          <cell r="G61">
            <v>0</v>
          </cell>
          <cell r="H61">
            <v>-3.8673013628638988</v>
          </cell>
          <cell r="I61">
            <v>0</v>
          </cell>
          <cell r="J61">
            <v>0</v>
          </cell>
          <cell r="K61">
            <v>0</v>
          </cell>
          <cell r="L61">
            <v>14314</v>
          </cell>
          <cell r="M61">
            <v>50430</v>
          </cell>
          <cell r="N61">
            <v>0</v>
          </cell>
          <cell r="O61" t="str">
            <v>0</v>
          </cell>
          <cell r="P61">
            <v>0</v>
          </cell>
          <cell r="Q61" t="str">
            <v>0</v>
          </cell>
          <cell r="R61">
            <v>0</v>
          </cell>
          <cell r="S61">
            <v>0</v>
          </cell>
          <cell r="T61">
            <v>-12185.029456329768</v>
          </cell>
          <cell r="U61" t="str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E61">
            <v>52555.103242307363</v>
          </cell>
          <cell r="AJ61">
            <v>52555.103242307363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Q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</row>
        <row r="62">
          <cell r="F62" t="str">
            <v>3005</v>
          </cell>
          <cell r="G62">
            <v>918129.19836310064</v>
          </cell>
          <cell r="H62">
            <v>39.740152522989398</v>
          </cell>
          <cell r="I62">
            <v>0</v>
          </cell>
          <cell r="J62">
            <v>0</v>
          </cell>
          <cell r="K62">
            <v>0</v>
          </cell>
          <cell r="L62">
            <v>131297.71189000001</v>
          </cell>
          <cell r="M62">
            <v>150204.25262552089</v>
          </cell>
          <cell r="N62">
            <v>15973</v>
          </cell>
          <cell r="O62" t="str">
            <v>0</v>
          </cell>
          <cell r="P62">
            <v>0</v>
          </cell>
          <cell r="Q62" t="str">
            <v>0</v>
          </cell>
          <cell r="R62">
            <v>0</v>
          </cell>
          <cell r="S62">
            <v>0</v>
          </cell>
          <cell r="T62">
            <v>-1134.5955438695205</v>
          </cell>
          <cell r="U62" t="str">
            <v>0</v>
          </cell>
          <cell r="V62">
            <v>0</v>
          </cell>
          <cell r="W62">
            <v>8763</v>
          </cell>
          <cell r="X62">
            <v>0</v>
          </cell>
          <cell r="Y62">
            <v>11718</v>
          </cell>
          <cell r="Z62">
            <v>0</v>
          </cell>
          <cell r="AE62">
            <v>1226227.307487275</v>
          </cell>
          <cell r="AJ62">
            <v>1223272.307487275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Q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</row>
        <row r="63">
          <cell r="F63" t="str">
            <v>3010</v>
          </cell>
          <cell r="G63">
            <v>-891.6</v>
          </cell>
          <cell r="H63">
            <v>-6.2253449178050015E-2</v>
          </cell>
          <cell r="I63">
            <v>0</v>
          </cell>
          <cell r="J63">
            <v>0</v>
          </cell>
          <cell r="K63">
            <v>0</v>
          </cell>
          <cell r="L63">
            <v>44993.936580000001</v>
          </cell>
          <cell r="M63">
            <v>189100.08755506924</v>
          </cell>
          <cell r="N63">
            <v>0</v>
          </cell>
          <cell r="O63" t="str">
            <v>0</v>
          </cell>
          <cell r="P63">
            <v>0</v>
          </cell>
          <cell r="Q63" t="str">
            <v>0</v>
          </cell>
          <cell r="R63">
            <v>0</v>
          </cell>
          <cell r="S63">
            <v>0</v>
          </cell>
          <cell r="T63" t="str">
            <v>0</v>
          </cell>
          <cell r="U63" t="str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E63">
            <v>233202.36188162008</v>
          </cell>
          <cell r="AJ63">
            <v>233202.36188162008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Q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</row>
        <row r="64">
          <cell r="F64" t="str">
            <v>3015</v>
          </cell>
          <cell r="G64">
            <v>244540.96616505532</v>
          </cell>
          <cell r="H64">
            <v>0.49927425652721463</v>
          </cell>
          <cell r="I64">
            <v>0</v>
          </cell>
          <cell r="J64">
            <v>0</v>
          </cell>
          <cell r="K64">
            <v>0</v>
          </cell>
          <cell r="L64">
            <v>32876.642540000001</v>
          </cell>
          <cell r="M64">
            <v>146.67127082309588</v>
          </cell>
          <cell r="N64">
            <v>0</v>
          </cell>
          <cell r="O64" t="str">
            <v>0</v>
          </cell>
          <cell r="P64">
            <v>0</v>
          </cell>
          <cell r="Q64" t="str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E64">
            <v>277564.77925013495</v>
          </cell>
          <cell r="AJ64">
            <v>277564.77925013495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Q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</row>
        <row r="65">
          <cell r="F65" t="str">
            <v>3020</v>
          </cell>
          <cell r="G65">
            <v>32132.294428303932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0</v>
          </cell>
          <cell r="P65">
            <v>0</v>
          </cell>
          <cell r="Q65" t="str">
            <v>0</v>
          </cell>
          <cell r="R65">
            <v>0</v>
          </cell>
          <cell r="S65">
            <v>0</v>
          </cell>
          <cell r="T65" t="str">
            <v>0</v>
          </cell>
          <cell r="U65" t="str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E65">
            <v>32132.294428303932</v>
          </cell>
          <cell r="AJ65">
            <v>32132.294428303932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Q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</row>
        <row r="66">
          <cell r="F66" t="str">
            <v>3025</v>
          </cell>
          <cell r="G66">
            <v>92104.582547783881</v>
          </cell>
          <cell r="H66">
            <v>-3.9545552765670691E-2</v>
          </cell>
          <cell r="I66">
            <v>0</v>
          </cell>
          <cell r="J66">
            <v>0</v>
          </cell>
          <cell r="K66">
            <v>0</v>
          </cell>
          <cell r="L66">
            <v>877</v>
          </cell>
          <cell r="M66">
            <v>0</v>
          </cell>
          <cell r="N66">
            <v>0</v>
          </cell>
          <cell r="O66" t="str">
            <v>0</v>
          </cell>
          <cell r="P66">
            <v>0</v>
          </cell>
          <cell r="Q66" t="str">
            <v>0</v>
          </cell>
          <cell r="R66">
            <v>0</v>
          </cell>
          <cell r="S66">
            <v>0</v>
          </cell>
          <cell r="T66" t="str">
            <v>0</v>
          </cell>
          <cell r="U66" t="str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E66">
            <v>92981.543002231119</v>
          </cell>
          <cell r="AJ66">
            <v>92981.543002231119</v>
          </cell>
          <cell r="AM66" t="str">
            <v>0</v>
          </cell>
          <cell r="AN66" t="str">
            <v>0</v>
          </cell>
          <cell r="AO66" t="str">
            <v>0</v>
          </cell>
          <cell r="AP66" t="str">
            <v>0</v>
          </cell>
          <cell r="AQ66" t="str">
            <v>0</v>
          </cell>
          <cell r="AR66" t="str">
            <v>0</v>
          </cell>
          <cell r="AS66" t="str">
            <v>0</v>
          </cell>
          <cell r="AT66" t="str">
            <v>0</v>
          </cell>
          <cell r="AU66" t="str">
            <v>0</v>
          </cell>
          <cell r="AV66" t="str">
            <v>0</v>
          </cell>
        </row>
        <row r="67">
          <cell r="F67" t="str">
            <v>3030</v>
          </cell>
          <cell r="G67">
            <v>47354.740997310961</v>
          </cell>
          <cell r="H67">
            <v>-0.45770732487041565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0</v>
          </cell>
          <cell r="P67">
            <v>0</v>
          </cell>
          <cell r="Q67" t="str">
            <v>0</v>
          </cell>
          <cell r="R67">
            <v>0</v>
          </cell>
          <cell r="S67">
            <v>0</v>
          </cell>
          <cell r="T67" t="str">
            <v>0</v>
          </cell>
          <cell r="U67" t="str">
            <v>0</v>
          </cell>
          <cell r="V67">
            <v>0</v>
          </cell>
          <cell r="W67">
            <v>632</v>
          </cell>
          <cell r="X67">
            <v>0</v>
          </cell>
          <cell r="Y67">
            <v>0</v>
          </cell>
          <cell r="Z67">
            <v>0</v>
          </cell>
          <cell r="AE67">
            <v>47354.283289986088</v>
          </cell>
          <cell r="AJ67">
            <v>47986.283289986088</v>
          </cell>
          <cell r="AM67" t="str">
            <v>0</v>
          </cell>
          <cell r="AN67" t="str">
            <v>0</v>
          </cell>
          <cell r="AO67" t="str">
            <v>0</v>
          </cell>
          <cell r="AP67" t="str">
            <v>0</v>
          </cell>
          <cell r="AQ67" t="str">
            <v>0</v>
          </cell>
          <cell r="AR67" t="str">
            <v>0</v>
          </cell>
          <cell r="AS67" t="str">
            <v>0</v>
          </cell>
          <cell r="AT67" t="str">
            <v>0</v>
          </cell>
          <cell r="AU67" t="str">
            <v>0</v>
          </cell>
          <cell r="AV67" t="str">
            <v>0</v>
          </cell>
        </row>
        <row r="68">
          <cell r="F68" t="str">
            <v>3035</v>
          </cell>
          <cell r="G68">
            <v>107384.47993178698</v>
          </cell>
          <cell r="H68">
            <v>-7.2319885914075499</v>
          </cell>
          <cell r="I68">
            <v>0</v>
          </cell>
          <cell r="J68">
            <v>0</v>
          </cell>
          <cell r="K68">
            <v>0</v>
          </cell>
          <cell r="L68">
            <v>46045.338839999997</v>
          </cell>
          <cell r="M68">
            <v>9199.1428356164379</v>
          </cell>
          <cell r="N68">
            <v>0</v>
          </cell>
          <cell r="O68" t="str">
            <v>0</v>
          </cell>
          <cell r="P68">
            <v>0</v>
          </cell>
          <cell r="Q68" t="str">
            <v>0</v>
          </cell>
          <cell r="R68">
            <v>0</v>
          </cell>
          <cell r="S68">
            <v>0</v>
          </cell>
          <cell r="T68" t="str">
            <v>0</v>
          </cell>
          <cell r="U68" t="str">
            <v>0</v>
          </cell>
          <cell r="V68">
            <v>0</v>
          </cell>
          <cell r="W68">
            <v>8151</v>
          </cell>
          <cell r="X68">
            <v>0</v>
          </cell>
          <cell r="Y68">
            <v>0</v>
          </cell>
          <cell r="Z68">
            <v>0</v>
          </cell>
          <cell r="AE68">
            <v>162621.72961881198</v>
          </cell>
          <cell r="AJ68">
            <v>170772.72961881198</v>
          </cell>
          <cell r="AM68" t="str">
            <v>0</v>
          </cell>
          <cell r="AN68" t="str">
            <v>0</v>
          </cell>
          <cell r="AO68" t="str">
            <v>0</v>
          </cell>
          <cell r="AP68" t="str">
            <v>0</v>
          </cell>
          <cell r="AQ68" t="str">
            <v>0</v>
          </cell>
          <cell r="AR68" t="str">
            <v>0</v>
          </cell>
          <cell r="AS68" t="str">
            <v>0</v>
          </cell>
          <cell r="AT68" t="str">
            <v>0</v>
          </cell>
          <cell r="AU68" t="str">
            <v>0</v>
          </cell>
          <cell r="AV68" t="str">
            <v>0</v>
          </cell>
        </row>
        <row r="69">
          <cell r="F69" t="str">
            <v>3040</v>
          </cell>
          <cell r="G69">
            <v>107052.97169408768</v>
          </cell>
          <cell r="H69">
            <v>81.650733327293338</v>
          </cell>
          <cell r="I69">
            <v>0</v>
          </cell>
          <cell r="J69">
            <v>0</v>
          </cell>
          <cell r="K69">
            <v>0</v>
          </cell>
          <cell r="L69">
            <v>10988.3884</v>
          </cell>
          <cell r="M69">
            <v>46786.011279501778</v>
          </cell>
          <cell r="N69">
            <v>0</v>
          </cell>
          <cell r="O69" t="str">
            <v>0</v>
          </cell>
          <cell r="P69">
            <v>0</v>
          </cell>
          <cell r="Q69" t="str">
            <v>0</v>
          </cell>
          <cell r="R69">
            <v>0</v>
          </cell>
          <cell r="S69">
            <v>0</v>
          </cell>
          <cell r="T69">
            <v>-251595.65699856184</v>
          </cell>
          <cell r="U69" t="str">
            <v>0</v>
          </cell>
          <cell r="V69">
            <v>0</v>
          </cell>
          <cell r="W69">
            <v>1369</v>
          </cell>
          <cell r="X69">
            <v>0</v>
          </cell>
          <cell r="Y69">
            <v>0</v>
          </cell>
          <cell r="Z69">
            <v>0</v>
          </cell>
          <cell r="AE69">
            <v>-86686.634891645081</v>
          </cell>
          <cell r="AJ69">
            <v>-85317.634891645081</v>
          </cell>
          <cell r="AM69" t="str">
            <v>0</v>
          </cell>
          <cell r="AN69" t="str">
            <v>0</v>
          </cell>
          <cell r="AO69" t="str">
            <v>0</v>
          </cell>
          <cell r="AP69" t="str">
            <v>0</v>
          </cell>
          <cell r="AQ69" t="str">
            <v>0</v>
          </cell>
          <cell r="AR69" t="str">
            <v>0</v>
          </cell>
          <cell r="AS69" t="str">
            <v>0</v>
          </cell>
          <cell r="AT69" t="str">
            <v>0</v>
          </cell>
          <cell r="AU69" t="str">
            <v>0</v>
          </cell>
          <cell r="AV69" t="str">
            <v>0</v>
          </cell>
        </row>
        <row r="70">
          <cell r="F70" t="str">
            <v>3045</v>
          </cell>
          <cell r="G70">
            <v>85067.444694870079</v>
          </cell>
          <cell r="H70">
            <v>179.71785387196221</v>
          </cell>
          <cell r="I70">
            <v>0</v>
          </cell>
          <cell r="J70">
            <v>0</v>
          </cell>
          <cell r="K70">
            <v>0</v>
          </cell>
          <cell r="L70">
            <v>6528.3744700000007</v>
          </cell>
          <cell r="M70">
            <v>0</v>
          </cell>
          <cell r="N70">
            <v>0</v>
          </cell>
          <cell r="O70" t="str">
            <v>0</v>
          </cell>
          <cell r="P70">
            <v>0</v>
          </cell>
          <cell r="Q70" t="str">
            <v>0</v>
          </cell>
          <cell r="R70">
            <v>0</v>
          </cell>
          <cell r="S70">
            <v>0</v>
          </cell>
          <cell r="T70" t="str">
            <v>0</v>
          </cell>
          <cell r="U70" t="str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E70">
            <v>91775.537018742034</v>
          </cell>
          <cell r="AJ70">
            <v>91775.537018742034</v>
          </cell>
          <cell r="AM70" t="str">
            <v>0</v>
          </cell>
          <cell r="AN70" t="str">
            <v>0</v>
          </cell>
          <cell r="AO70" t="str">
            <v>0</v>
          </cell>
          <cell r="AP70" t="str">
            <v>0</v>
          </cell>
          <cell r="AQ70" t="str">
            <v>0</v>
          </cell>
          <cell r="AR70" t="str">
            <v>0</v>
          </cell>
          <cell r="AS70" t="str">
            <v>0</v>
          </cell>
          <cell r="AT70" t="str">
            <v>0</v>
          </cell>
          <cell r="AU70" t="str">
            <v>0</v>
          </cell>
          <cell r="AV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1110.9218751654805</v>
          </cell>
          <cell r="N71">
            <v>0</v>
          </cell>
          <cell r="O71" t="str">
            <v>0</v>
          </cell>
          <cell r="P71">
            <v>0</v>
          </cell>
          <cell r="Q71" t="str">
            <v>0</v>
          </cell>
          <cell r="R71">
            <v>0</v>
          </cell>
          <cell r="S71">
            <v>0</v>
          </cell>
          <cell r="T71" t="str">
            <v>0</v>
          </cell>
          <cell r="U71" t="str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E71">
            <v>1110.9218751654805</v>
          </cell>
          <cell r="AJ71">
            <v>1110.9218751654805</v>
          </cell>
          <cell r="AM71" t="str">
            <v>0</v>
          </cell>
          <cell r="AN71" t="str">
            <v>0</v>
          </cell>
          <cell r="AO71" t="str">
            <v>0</v>
          </cell>
          <cell r="AP71" t="str">
            <v>0</v>
          </cell>
          <cell r="AQ71" t="str">
            <v>0</v>
          </cell>
          <cell r="AR71" t="str">
            <v>0</v>
          </cell>
          <cell r="AS71" t="str">
            <v>0</v>
          </cell>
          <cell r="AT71" t="str">
            <v>0</v>
          </cell>
          <cell r="AU71" t="str">
            <v>0</v>
          </cell>
          <cell r="AV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0</v>
          </cell>
          <cell r="P72">
            <v>0</v>
          </cell>
          <cell r="Q72" t="str">
            <v>0</v>
          </cell>
          <cell r="R72">
            <v>0</v>
          </cell>
          <cell r="S72">
            <v>0</v>
          </cell>
          <cell r="T72" t="str">
            <v>0</v>
          </cell>
          <cell r="U72" t="str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E72">
            <v>0</v>
          </cell>
          <cell r="AJ72">
            <v>0</v>
          </cell>
          <cell r="AM72" t="str">
            <v>0</v>
          </cell>
          <cell r="AN72" t="str">
            <v>0</v>
          </cell>
          <cell r="AO72" t="str">
            <v>0</v>
          </cell>
          <cell r="AP72" t="str">
            <v>0</v>
          </cell>
          <cell r="AQ72" t="str">
            <v>0</v>
          </cell>
          <cell r="AR72" t="str">
            <v>0</v>
          </cell>
          <cell r="AS72" t="str">
            <v>0</v>
          </cell>
          <cell r="AT72" t="str">
            <v>0</v>
          </cell>
          <cell r="AU72" t="str">
            <v>0</v>
          </cell>
          <cell r="AV72" t="str">
            <v>0</v>
          </cell>
        </row>
        <row r="73">
          <cell r="F73" t="str">
            <v>3060</v>
          </cell>
          <cell r="G73">
            <v>-0.29999999999999716</v>
          </cell>
          <cell r="H73">
            <v>-144.96853333333334</v>
          </cell>
          <cell r="I73">
            <v>144.96853333333331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0</v>
          </cell>
          <cell r="P73">
            <v>0</v>
          </cell>
          <cell r="Q73" t="str">
            <v>0</v>
          </cell>
          <cell r="R73">
            <v>0</v>
          </cell>
          <cell r="S73">
            <v>0</v>
          </cell>
          <cell r="T73" t="str">
            <v>0</v>
          </cell>
          <cell r="U73" t="str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E73">
            <v>-0.30000000000001137</v>
          </cell>
          <cell r="AJ73">
            <v>-0.30000000000001137</v>
          </cell>
          <cell r="AM73" t="str">
            <v>0</v>
          </cell>
          <cell r="AN73" t="str">
            <v>0</v>
          </cell>
          <cell r="AO73" t="str">
            <v>0</v>
          </cell>
          <cell r="AP73" t="str">
            <v>0</v>
          </cell>
          <cell r="AQ73" t="str">
            <v>0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</row>
        <row r="74">
          <cell r="F74" t="str">
            <v>3065</v>
          </cell>
          <cell r="G74">
            <v>-95</v>
          </cell>
          <cell r="H74">
            <v>622.39852629080474</v>
          </cell>
          <cell r="I74">
            <v>0</v>
          </cell>
          <cell r="J74">
            <v>0</v>
          </cell>
          <cell r="K74">
            <v>0</v>
          </cell>
          <cell r="L74">
            <v>-13209.13092</v>
          </cell>
          <cell r="M74">
            <v>22476.836976396527</v>
          </cell>
          <cell r="N74">
            <v>-217539.1</v>
          </cell>
          <cell r="O74" t="str">
            <v>0</v>
          </cell>
          <cell r="P74">
            <v>0</v>
          </cell>
          <cell r="Q74" t="str">
            <v>0</v>
          </cell>
          <cell r="R74">
            <v>0</v>
          </cell>
          <cell r="S74">
            <v>0</v>
          </cell>
          <cell r="T74">
            <v>-72669.175116689803</v>
          </cell>
          <cell r="U74" t="str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E74">
            <v>-280413.17053400248</v>
          </cell>
          <cell r="AJ74">
            <v>-280413.17053400248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Q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</row>
        <row r="75">
          <cell r="F75" t="str">
            <v>Turn on Other Liabilities</v>
          </cell>
          <cell r="G75">
            <v>-1299.7524649796869</v>
          </cell>
          <cell r="H75">
            <v>19932.562419536836</v>
          </cell>
          <cell r="I75">
            <v>-5476.7346939856252</v>
          </cell>
          <cell r="J75">
            <v>80945</v>
          </cell>
          <cell r="K75">
            <v>0</v>
          </cell>
          <cell r="L75">
            <v>118495.0865</v>
          </cell>
          <cell r="M75">
            <v>30212.305455034704</v>
          </cell>
          <cell r="N75">
            <v>-471665.4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-21530.357893546901</v>
          </cell>
          <cell r="U75">
            <v>0</v>
          </cell>
          <cell r="V75">
            <v>-120</v>
          </cell>
          <cell r="W75">
            <v>0</v>
          </cell>
          <cell r="X75">
            <v>0</v>
          </cell>
          <cell r="Y75">
            <v>0</v>
          </cell>
          <cell r="Z75">
            <v>-60098</v>
          </cell>
          <cell r="AA75">
            <v>0</v>
          </cell>
          <cell r="AB75">
            <v>0</v>
          </cell>
          <cell r="AC75">
            <v>0</v>
          </cell>
          <cell r="AE75">
            <v>-310605.29067794059</v>
          </cell>
          <cell r="AJ75">
            <v>-310605.29067794059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Q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</row>
        <row r="76">
          <cell r="F76" t="str">
            <v>3100</v>
          </cell>
          <cell r="G76">
            <v>331.76623155597554</v>
          </cell>
          <cell r="H76">
            <v>14787.131959316805</v>
          </cell>
          <cell r="I76">
            <v>-5476.7346939856252</v>
          </cell>
          <cell r="J76">
            <v>56945</v>
          </cell>
          <cell r="K76">
            <v>0</v>
          </cell>
          <cell r="L76">
            <v>31172.864300000001</v>
          </cell>
          <cell r="M76">
            <v>30212.305455034704</v>
          </cell>
          <cell r="N76">
            <v>87675.8</v>
          </cell>
          <cell r="O76" t="str">
            <v>0</v>
          </cell>
          <cell r="P76">
            <v>0</v>
          </cell>
          <cell r="Q76" t="str">
            <v>0</v>
          </cell>
          <cell r="R76">
            <v>0</v>
          </cell>
          <cell r="S76">
            <v>0</v>
          </cell>
          <cell r="T76" t="str">
            <v>0</v>
          </cell>
          <cell r="U76" t="str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E76">
            <v>215648.13325192186</v>
          </cell>
          <cell r="AJ76">
            <v>215648.13325192186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Q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</row>
        <row r="77">
          <cell r="F77" t="str">
            <v>3105</v>
          </cell>
          <cell r="G77">
            <v>0</v>
          </cell>
          <cell r="H77">
            <v>4836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>
            <v>0</v>
          </cell>
          <cell r="O77" t="str">
            <v>0</v>
          </cell>
          <cell r="P77">
            <v>0</v>
          </cell>
          <cell r="Q77" t="str">
            <v>0</v>
          </cell>
          <cell r="R77">
            <v>0</v>
          </cell>
          <cell r="S77">
            <v>0</v>
          </cell>
          <cell r="T77" t="str">
            <v>0</v>
          </cell>
          <cell r="U77" t="str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E77">
            <v>4836</v>
          </cell>
          <cell r="AJ77">
            <v>4836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Q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3640</v>
          </cell>
          <cell r="M78" t="str">
            <v>0</v>
          </cell>
          <cell r="N78">
            <v>0</v>
          </cell>
          <cell r="O78" t="str">
            <v>0</v>
          </cell>
          <cell r="P78">
            <v>0</v>
          </cell>
          <cell r="Q78" t="str">
            <v>0</v>
          </cell>
          <cell r="R78">
            <v>0</v>
          </cell>
          <cell r="S78">
            <v>0</v>
          </cell>
          <cell r="T78" t="str">
            <v>0</v>
          </cell>
          <cell r="U78" t="str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E78">
            <v>3640</v>
          </cell>
          <cell r="AJ78">
            <v>3640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Q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</row>
        <row r="79">
          <cell r="F79" t="str">
            <v>3115</v>
          </cell>
          <cell r="G79">
            <v>0</v>
          </cell>
          <cell r="H79">
            <v>0</v>
          </cell>
          <cell r="I79">
            <v>0</v>
          </cell>
          <cell r="J79">
            <v>24000</v>
          </cell>
          <cell r="K79">
            <v>0</v>
          </cell>
          <cell r="L79">
            <v>13901.463060000002</v>
          </cell>
          <cell r="M79" t="str">
            <v>0</v>
          </cell>
          <cell r="N79">
            <v>0</v>
          </cell>
          <cell r="O79" t="str">
            <v>0</v>
          </cell>
          <cell r="P79">
            <v>0</v>
          </cell>
          <cell r="Q79" t="str">
            <v>0</v>
          </cell>
          <cell r="R79">
            <v>0</v>
          </cell>
          <cell r="S79">
            <v>0</v>
          </cell>
          <cell r="T79" t="str">
            <v>0</v>
          </cell>
          <cell r="U79" t="str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E79">
            <v>37901.463060000002</v>
          </cell>
          <cell r="AJ79">
            <v>37901.463060000002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Q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>
            <v>0</v>
          </cell>
          <cell r="O80" t="str">
            <v>0</v>
          </cell>
          <cell r="P80">
            <v>0</v>
          </cell>
          <cell r="Q80" t="str">
            <v>0</v>
          </cell>
          <cell r="R80">
            <v>0</v>
          </cell>
          <cell r="S80">
            <v>0</v>
          </cell>
          <cell r="T80" t="str">
            <v>0</v>
          </cell>
          <cell r="U80" t="str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E80">
            <v>0</v>
          </cell>
          <cell r="AJ80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Q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>
            <v>0</v>
          </cell>
          <cell r="O81" t="str">
            <v>0</v>
          </cell>
          <cell r="P81">
            <v>0</v>
          </cell>
          <cell r="Q81" t="str">
            <v>0</v>
          </cell>
          <cell r="R81">
            <v>0</v>
          </cell>
          <cell r="S81">
            <v>0</v>
          </cell>
          <cell r="T81" t="str">
            <v>0</v>
          </cell>
          <cell r="U81" t="str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E81">
            <v>0</v>
          </cell>
          <cell r="AJ81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Q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</row>
        <row r="82">
          <cell r="F82" t="str">
            <v>3130</v>
          </cell>
          <cell r="G82">
            <v>0</v>
          </cell>
          <cell r="H82">
            <v>-6637</v>
          </cell>
          <cell r="I82">
            <v>0</v>
          </cell>
          <cell r="J82">
            <v>0</v>
          </cell>
          <cell r="K82">
            <v>0</v>
          </cell>
          <cell r="L82">
            <v>1063.5658100000001</v>
          </cell>
          <cell r="M82" t="str">
            <v>0</v>
          </cell>
          <cell r="N82">
            <v>0</v>
          </cell>
          <cell r="O82" t="str">
            <v>0</v>
          </cell>
          <cell r="P82">
            <v>0</v>
          </cell>
          <cell r="Q82" t="str">
            <v>0</v>
          </cell>
          <cell r="R82">
            <v>0</v>
          </cell>
          <cell r="S82">
            <v>0</v>
          </cell>
          <cell r="T82">
            <v>-1.6463445636007261</v>
          </cell>
          <cell r="U82" t="str">
            <v>0</v>
          </cell>
          <cell r="V82">
            <v>-120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E82">
            <v>-5695.0805345636008</v>
          </cell>
          <cell r="AJ82">
            <v>-5695.0805345636008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Q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0</v>
          </cell>
          <cell r="N83">
            <v>0</v>
          </cell>
          <cell r="O83" t="str">
            <v>0</v>
          </cell>
          <cell r="P83">
            <v>0</v>
          </cell>
          <cell r="Q83" t="str">
            <v>0</v>
          </cell>
          <cell r="R83">
            <v>0</v>
          </cell>
          <cell r="S83">
            <v>0</v>
          </cell>
          <cell r="T83">
            <v>0</v>
          </cell>
          <cell r="U83" t="str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E83">
            <v>0</v>
          </cell>
          <cell r="AJ83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Q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</row>
        <row r="84">
          <cell r="F84" t="str">
            <v>3140</v>
          </cell>
          <cell r="G84">
            <v>-24545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7469.23261</v>
          </cell>
          <cell r="M84" t="str">
            <v>0</v>
          </cell>
          <cell r="N84">
            <v>-523212.79999999999</v>
          </cell>
          <cell r="O84" t="str">
            <v>0</v>
          </cell>
          <cell r="P84">
            <v>0</v>
          </cell>
          <cell r="Q84" t="str">
            <v>0</v>
          </cell>
          <cell r="R84">
            <v>0</v>
          </cell>
          <cell r="S84">
            <v>0</v>
          </cell>
          <cell r="T84">
            <v>-6996.4280860860999</v>
          </cell>
          <cell r="U84" t="str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E84">
            <v>-547284.99547608604</v>
          </cell>
          <cell r="AJ84">
            <v>-547284.99547608604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Q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-662</v>
          </cell>
          <cell r="M85" t="str">
            <v>0</v>
          </cell>
          <cell r="N85">
            <v>0</v>
          </cell>
          <cell r="O85" t="str">
            <v>0</v>
          </cell>
          <cell r="P85">
            <v>0</v>
          </cell>
          <cell r="Q85" t="str">
            <v>0</v>
          </cell>
          <cell r="R85">
            <v>0</v>
          </cell>
          <cell r="S85">
            <v>0</v>
          </cell>
          <cell r="T85">
            <v>-14532.283462897201</v>
          </cell>
          <cell r="U85" t="str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E85">
            <v>-15194.283462897201</v>
          </cell>
          <cell r="AJ85">
            <v>-15194.283462897201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Q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</row>
        <row r="86">
          <cell r="F86" t="str">
            <v>3150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110.48875</v>
          </cell>
          <cell r="M86" t="str">
            <v>0</v>
          </cell>
          <cell r="N86">
            <v>0</v>
          </cell>
          <cell r="O86" t="str">
            <v>0</v>
          </cell>
          <cell r="P86">
            <v>0</v>
          </cell>
          <cell r="Q86" t="str">
            <v>0</v>
          </cell>
          <cell r="R86">
            <v>0</v>
          </cell>
          <cell r="S86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E86">
            <v>110.48875</v>
          </cell>
          <cell r="AJ86">
            <v>110.48875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>
            <v>0</v>
          </cell>
          <cell r="O87" t="str">
            <v>0</v>
          </cell>
          <cell r="P87">
            <v>0</v>
          </cell>
          <cell r="Q87" t="str">
            <v>0</v>
          </cell>
          <cell r="R87">
            <v>0</v>
          </cell>
          <cell r="S87">
            <v>0</v>
          </cell>
          <cell r="T87" t="str">
            <v>0</v>
          </cell>
          <cell r="U87" t="str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E87">
            <v>0</v>
          </cell>
          <cell r="AJ87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Q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>
            <v>0</v>
          </cell>
          <cell r="O88" t="str">
            <v>0</v>
          </cell>
          <cell r="P88">
            <v>0</v>
          </cell>
          <cell r="Q88" t="str">
            <v>0</v>
          </cell>
          <cell r="R88">
            <v>0</v>
          </cell>
          <cell r="S88">
            <v>0</v>
          </cell>
          <cell r="T88" t="str">
            <v>0</v>
          </cell>
          <cell r="U88" t="str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E88">
            <v>0</v>
          </cell>
          <cell r="AJ88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Q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</row>
        <row r="89">
          <cell r="F89" t="str">
            <v>3165</v>
          </cell>
          <cell r="G89">
            <v>22913.481303464338</v>
          </cell>
          <cell r="H89">
            <v>6946.43046022003</v>
          </cell>
          <cell r="I89">
            <v>0</v>
          </cell>
          <cell r="J89">
            <v>0</v>
          </cell>
          <cell r="K89">
            <v>0</v>
          </cell>
          <cell r="L89">
            <v>61799.471969999999</v>
          </cell>
          <cell r="M89" t="str">
            <v>0</v>
          </cell>
          <cell r="N89">
            <v>-36128.400000000001</v>
          </cell>
          <cell r="O89" t="str">
            <v>0</v>
          </cell>
          <cell r="P89">
            <v>0</v>
          </cell>
          <cell r="Q89" t="str">
            <v>0</v>
          </cell>
          <cell r="R89">
            <v>0</v>
          </cell>
          <cell r="S89">
            <v>0</v>
          </cell>
          <cell r="T89" t="str">
            <v>0</v>
          </cell>
          <cell r="U89" t="str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-60098</v>
          </cell>
          <cell r="AE89">
            <v>-4567.0162663156298</v>
          </cell>
          <cell r="AJ89">
            <v>-4567.0162663156298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Q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</row>
        <row r="90">
          <cell r="F90" t="str">
            <v>Turn on Liabilities</v>
          </cell>
          <cell r="G90">
            <v>1631480.0263573197</v>
          </cell>
          <cell r="H90">
            <v>20699.941630191996</v>
          </cell>
          <cell r="I90">
            <v>-5331.7661606522915</v>
          </cell>
          <cell r="J90">
            <v>80945</v>
          </cell>
          <cell r="K90">
            <v>0</v>
          </cell>
          <cell r="L90">
            <v>393207.34829999995</v>
          </cell>
          <cell r="M90">
            <v>499666.22987312818</v>
          </cell>
          <cell r="N90">
            <v>-673231.5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-359114.81500899786</v>
          </cell>
          <cell r="U90">
            <v>0</v>
          </cell>
          <cell r="V90">
            <v>-120</v>
          </cell>
          <cell r="W90">
            <v>18915</v>
          </cell>
          <cell r="X90">
            <v>0</v>
          </cell>
          <cell r="Y90">
            <v>11718</v>
          </cell>
          <cell r="Z90">
            <v>-60098</v>
          </cell>
          <cell r="AA90">
            <v>0</v>
          </cell>
          <cell r="AB90">
            <v>0</v>
          </cell>
          <cell r="AC90">
            <v>0</v>
          </cell>
          <cell r="AE90">
            <v>1539820.4649909898</v>
          </cell>
          <cell r="AJ90">
            <v>1547017.4649909898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Q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</row>
        <row r="92">
          <cell r="F92" t="str">
            <v>3200</v>
          </cell>
          <cell r="G92">
            <v>0</v>
          </cell>
          <cell r="H92">
            <v>0</v>
          </cell>
          <cell r="I92">
            <v>0</v>
          </cell>
          <cell r="J92">
            <v>55000</v>
          </cell>
          <cell r="K92">
            <v>0</v>
          </cell>
          <cell r="L92">
            <v>3000</v>
          </cell>
          <cell r="M92">
            <v>2841.7777808219175</v>
          </cell>
          <cell r="N92">
            <v>0</v>
          </cell>
          <cell r="O92" t="str">
            <v>0</v>
          </cell>
          <cell r="P92">
            <v>0</v>
          </cell>
          <cell r="Q92" t="str">
            <v>0</v>
          </cell>
          <cell r="R92">
            <v>31041</v>
          </cell>
          <cell r="S92">
            <v>0</v>
          </cell>
          <cell r="T92" t="str">
            <v>0</v>
          </cell>
          <cell r="U92" t="str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E92">
            <v>91882.777780821925</v>
          </cell>
          <cell r="AJ92">
            <v>91882.777780821925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Q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</row>
        <row r="93">
          <cell r="F93" t="str">
            <v>3205</v>
          </cell>
          <cell r="G93">
            <v>-81494</v>
          </cell>
          <cell r="H93">
            <v>0</v>
          </cell>
          <cell r="I93">
            <v>0</v>
          </cell>
          <cell r="J93">
            <v>-102622</v>
          </cell>
          <cell r="K93">
            <v>0</v>
          </cell>
          <cell r="L93">
            <v>50600</v>
          </cell>
          <cell r="M93">
            <v>-70650.465514437514</v>
          </cell>
          <cell r="N93">
            <v>0</v>
          </cell>
          <cell r="O93" t="str">
            <v>0</v>
          </cell>
          <cell r="P93">
            <v>0</v>
          </cell>
          <cell r="Q93" t="str">
            <v>0</v>
          </cell>
          <cell r="R93">
            <v>272600</v>
          </cell>
          <cell r="S93">
            <v>0</v>
          </cell>
          <cell r="T93" t="str">
            <v>0</v>
          </cell>
          <cell r="U93" t="str">
            <v>0</v>
          </cell>
          <cell r="V93">
            <v>0</v>
          </cell>
          <cell r="W93">
            <v>-14356</v>
          </cell>
          <cell r="X93">
            <v>0</v>
          </cell>
          <cell r="Y93">
            <v>0</v>
          </cell>
          <cell r="Z93">
            <v>0</v>
          </cell>
          <cell r="AE93">
            <v>68433.534485562472</v>
          </cell>
          <cell r="AJ93">
            <v>54077.534485562472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Q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</row>
        <row r="94">
          <cell r="F94" t="str">
            <v>3210</v>
          </cell>
          <cell r="G94">
            <v>5889</v>
          </cell>
          <cell r="H94">
            <v>8833.0702141052388</v>
          </cell>
          <cell r="I94">
            <v>0</v>
          </cell>
          <cell r="J94">
            <v>-287</v>
          </cell>
          <cell r="K94">
            <v>5420</v>
          </cell>
          <cell r="L94">
            <v>6796</v>
          </cell>
          <cell r="M94" t="str">
            <v>0</v>
          </cell>
          <cell r="N94">
            <v>-2688</v>
          </cell>
          <cell r="O94" t="str">
            <v>0</v>
          </cell>
          <cell r="P94">
            <v>0</v>
          </cell>
          <cell r="Q94" t="str">
            <v>0</v>
          </cell>
          <cell r="R94">
            <v>0</v>
          </cell>
          <cell r="S94">
            <v>0</v>
          </cell>
          <cell r="T94" t="str">
            <v>0</v>
          </cell>
          <cell r="U94" t="str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E94">
            <v>23963.070214105239</v>
          </cell>
          <cell r="AJ94">
            <v>23963.070214105239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Q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</row>
        <row r="96">
          <cell r="F96" t="str">
            <v>Gross Interest Income</v>
          </cell>
          <cell r="G96">
            <v>3625458.839618891</v>
          </cell>
          <cell r="H96">
            <v>-180541.7161974629</v>
          </cell>
          <cell r="I96">
            <v>-29606.766160652292</v>
          </cell>
          <cell r="J96">
            <v>1525244</v>
          </cell>
          <cell r="K96">
            <v>5420</v>
          </cell>
          <cell r="L96">
            <v>655045.19999999995</v>
          </cell>
          <cell r="M96">
            <v>883939.80767863698</v>
          </cell>
          <cell r="N96">
            <v>991211.3</v>
          </cell>
          <cell r="O96">
            <v>0</v>
          </cell>
          <cell r="P96">
            <v>0</v>
          </cell>
          <cell r="Q96">
            <v>0</v>
          </cell>
          <cell r="R96">
            <v>303641</v>
          </cell>
          <cell r="S96">
            <v>0</v>
          </cell>
          <cell r="T96">
            <v>217754.88342716364</v>
          </cell>
          <cell r="U96">
            <v>0</v>
          </cell>
          <cell r="V96">
            <v>4200</v>
          </cell>
          <cell r="W96">
            <v>147844</v>
          </cell>
          <cell r="X96">
            <v>0</v>
          </cell>
          <cell r="Y96">
            <v>11718</v>
          </cell>
          <cell r="Z96">
            <v>20398</v>
          </cell>
          <cell r="AA96">
            <v>0</v>
          </cell>
          <cell r="AB96">
            <v>0</v>
          </cell>
          <cell r="AC96">
            <v>0</v>
          </cell>
          <cell r="AE96">
            <v>8033882.5483665774</v>
          </cell>
          <cell r="AJ96">
            <v>8170008.5483665774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Q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</row>
        <row r="98">
          <cell r="F98" t="str">
            <v>Charge for Bad and Doubtful Debts</v>
          </cell>
          <cell r="G98">
            <v>-590000.67570686049</v>
          </cell>
          <cell r="H98">
            <v>-1099.9046395999997</v>
          </cell>
          <cell r="I98">
            <v>0</v>
          </cell>
          <cell r="J98">
            <v>-299915</v>
          </cell>
          <cell r="K98">
            <v>0</v>
          </cell>
          <cell r="L98">
            <v>-39167</v>
          </cell>
          <cell r="M98">
            <v>-178648.49644317833</v>
          </cell>
          <cell r="N98">
            <v>-74355.100000000006</v>
          </cell>
          <cell r="O98">
            <v>0</v>
          </cell>
          <cell r="P98">
            <v>-30000</v>
          </cell>
          <cell r="Q98">
            <v>0</v>
          </cell>
          <cell r="R98">
            <v>0</v>
          </cell>
          <cell r="S98">
            <v>0</v>
          </cell>
          <cell r="T98">
            <v>9524.5201830261667</v>
          </cell>
          <cell r="U98">
            <v>0</v>
          </cell>
          <cell r="V98">
            <v>0</v>
          </cell>
          <cell r="W98">
            <v>-14193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>
            <v>-1203661.6566066127</v>
          </cell>
          <cell r="AJ98">
            <v>-1217854.6566066127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Q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</row>
        <row r="99">
          <cell r="F99" t="str">
            <v>Specific Charge</v>
          </cell>
          <cell r="G99">
            <v>-389128.55667271133</v>
          </cell>
          <cell r="H99">
            <v>0</v>
          </cell>
          <cell r="I99">
            <v>0</v>
          </cell>
          <cell r="J99">
            <v>-274831</v>
          </cell>
          <cell r="K99">
            <v>0</v>
          </cell>
          <cell r="L99">
            <v>-21698</v>
          </cell>
          <cell r="M99">
            <v>-100390.004</v>
          </cell>
          <cell r="N99">
            <v>-401</v>
          </cell>
          <cell r="O99">
            <v>0</v>
          </cell>
          <cell r="P99">
            <v>-30000</v>
          </cell>
          <cell r="Q99">
            <v>0</v>
          </cell>
          <cell r="R99">
            <v>0</v>
          </cell>
          <cell r="S99">
            <v>0</v>
          </cell>
          <cell r="T99">
            <v>10379.351622945207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-806069.20904976618</v>
          </cell>
          <cell r="AJ99">
            <v>-806069.20904976618</v>
          </cell>
          <cell r="AM99" t="str">
            <v>0</v>
          </cell>
          <cell r="AN99" t="str">
            <v>0</v>
          </cell>
          <cell r="AO99" t="str">
            <v>0</v>
          </cell>
          <cell r="AP99" t="str">
            <v>0</v>
          </cell>
          <cell r="AQ99" t="str">
            <v>0</v>
          </cell>
          <cell r="AR99" t="str">
            <v>0</v>
          </cell>
          <cell r="AS99" t="str">
            <v>0</v>
          </cell>
          <cell r="AT99" t="str">
            <v>0</v>
          </cell>
          <cell r="AU99" t="str">
            <v>0</v>
          </cell>
          <cell r="AV99" t="str">
            <v>0</v>
          </cell>
        </row>
        <row r="100">
          <cell r="F100" t="str">
            <v>Write-Offs</v>
          </cell>
          <cell r="G100">
            <v>-134468.26</v>
          </cell>
          <cell r="H100">
            <v>6</v>
          </cell>
          <cell r="I100">
            <v>0</v>
          </cell>
          <cell r="J100">
            <v>0</v>
          </cell>
          <cell r="K100">
            <v>0</v>
          </cell>
          <cell r="L100">
            <v>-288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E100">
            <v>-134750.26</v>
          </cell>
          <cell r="AJ100">
            <v>-134750.26</v>
          </cell>
          <cell r="AM100" t="str">
            <v>0</v>
          </cell>
          <cell r="AN100" t="str">
            <v>0</v>
          </cell>
          <cell r="AO100" t="str">
            <v>0</v>
          </cell>
          <cell r="AP100" t="str">
            <v>0</v>
          </cell>
          <cell r="AQ100" t="str">
            <v>0</v>
          </cell>
          <cell r="AR100" t="str">
            <v>0</v>
          </cell>
          <cell r="AS100" t="str">
            <v>0</v>
          </cell>
          <cell r="AT100" t="str">
            <v>0</v>
          </cell>
          <cell r="AU100" t="str">
            <v>0</v>
          </cell>
          <cell r="AV100" t="str">
            <v>0</v>
          </cell>
        </row>
        <row r="101">
          <cell r="F101" t="str">
            <v>General Charge</v>
          </cell>
          <cell r="G101">
            <v>-66403.859034149151</v>
          </cell>
          <cell r="H101">
            <v>-1105.9046395999997</v>
          </cell>
          <cell r="I101">
            <v>0</v>
          </cell>
          <cell r="J101">
            <v>-25084</v>
          </cell>
          <cell r="K101">
            <v>0</v>
          </cell>
          <cell r="L101">
            <v>-17181</v>
          </cell>
          <cell r="M101">
            <v>-78258.492443178315</v>
          </cell>
          <cell r="N101">
            <v>-73954.100000000006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-854.83143991904115</v>
          </cell>
          <cell r="U101">
            <v>0</v>
          </cell>
          <cell r="V101">
            <v>0</v>
          </cell>
          <cell r="W101">
            <v>-14193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>
            <v>-262842.18755684653</v>
          </cell>
          <cell r="AJ101">
            <v>-277035.18755684647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Q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</row>
        <row r="103">
          <cell r="F103" t="str">
            <v>Net Interest Income</v>
          </cell>
          <cell r="G103">
            <v>3035458.1639120304</v>
          </cell>
          <cell r="H103">
            <v>-181641.62083706289</v>
          </cell>
          <cell r="I103">
            <v>-29606.766160652292</v>
          </cell>
          <cell r="J103">
            <v>1225329</v>
          </cell>
          <cell r="K103">
            <v>5420</v>
          </cell>
          <cell r="L103">
            <v>615878.19999999995</v>
          </cell>
          <cell r="M103">
            <v>705291.31123545859</v>
          </cell>
          <cell r="N103">
            <v>916856.20000000007</v>
          </cell>
          <cell r="O103">
            <v>0</v>
          </cell>
          <cell r="P103">
            <v>-30000</v>
          </cell>
          <cell r="Q103">
            <v>0</v>
          </cell>
          <cell r="R103">
            <v>303641</v>
          </cell>
          <cell r="S103">
            <v>0</v>
          </cell>
          <cell r="T103">
            <v>227279.40361018982</v>
          </cell>
          <cell r="U103">
            <v>0</v>
          </cell>
          <cell r="V103">
            <v>4200</v>
          </cell>
          <cell r="W103">
            <v>133651</v>
          </cell>
          <cell r="X103">
            <v>0</v>
          </cell>
          <cell r="Y103">
            <v>11718</v>
          </cell>
          <cell r="Z103">
            <v>20398</v>
          </cell>
          <cell r="AA103">
            <v>0</v>
          </cell>
          <cell r="AB103">
            <v>0</v>
          </cell>
          <cell r="AC103">
            <v>0</v>
          </cell>
          <cell r="AE103">
            <v>6830220.8917599646</v>
          </cell>
          <cell r="AJ103">
            <v>6952153.8917599646</v>
          </cell>
          <cell r="AM103" t="str">
            <v>0</v>
          </cell>
          <cell r="AN103" t="str">
            <v>0</v>
          </cell>
          <cell r="AO103" t="str">
            <v>0</v>
          </cell>
          <cell r="AP103" t="str">
            <v>0</v>
          </cell>
          <cell r="AQ103" t="str">
            <v>0</v>
          </cell>
          <cell r="AR103" t="str">
            <v>0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</row>
        <row r="106">
          <cell r="F106" t="str">
            <v>4500</v>
          </cell>
          <cell r="G106">
            <v>108313.31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91336</v>
          </cell>
          <cell r="M106">
            <v>256115.76315097397</v>
          </cell>
          <cell r="N106">
            <v>0</v>
          </cell>
          <cell r="O106" t="str">
            <v>0</v>
          </cell>
          <cell r="P106">
            <v>0</v>
          </cell>
          <cell r="Q106" t="str">
            <v>0</v>
          </cell>
          <cell r="R106">
            <v>0</v>
          </cell>
          <cell r="S106">
            <v>0</v>
          </cell>
          <cell r="T106">
            <v>18216.402798986303</v>
          </cell>
          <cell r="U106" t="str">
            <v>0</v>
          </cell>
          <cell r="V106">
            <v>0</v>
          </cell>
          <cell r="W106">
            <v>2640</v>
          </cell>
          <cell r="X106">
            <v>0</v>
          </cell>
          <cell r="Y106">
            <v>0</v>
          </cell>
          <cell r="Z106">
            <v>0</v>
          </cell>
          <cell r="AE106">
            <v>473981.4759499603</v>
          </cell>
          <cell r="AJ106">
            <v>476621.4759499603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Q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</row>
        <row r="107">
          <cell r="F107" t="str">
            <v>4505</v>
          </cell>
          <cell r="G107">
            <v>2442125.7739326642</v>
          </cell>
          <cell r="H107">
            <v>217751.85936526101</v>
          </cell>
          <cell r="I107">
            <v>1917.95</v>
          </cell>
          <cell r="J107">
            <v>94883</v>
          </cell>
          <cell r="K107">
            <v>0</v>
          </cell>
          <cell r="L107">
            <v>292332.15000000002</v>
          </cell>
          <cell r="M107">
            <v>704593.73437467136</v>
          </cell>
          <cell r="N107">
            <v>-55.6</v>
          </cell>
          <cell r="O107" t="str">
            <v>0</v>
          </cell>
          <cell r="P107">
            <v>0</v>
          </cell>
          <cell r="Q107" t="str">
            <v>0</v>
          </cell>
          <cell r="R107">
            <v>0</v>
          </cell>
          <cell r="S107">
            <v>0</v>
          </cell>
          <cell r="T107" t="str">
            <v>0</v>
          </cell>
          <cell r="U107" t="str">
            <v>0</v>
          </cell>
          <cell r="V107">
            <v>1805</v>
          </cell>
          <cell r="W107">
            <v>5916</v>
          </cell>
          <cell r="X107">
            <v>0</v>
          </cell>
          <cell r="Y107">
            <v>0</v>
          </cell>
          <cell r="Z107">
            <v>7137</v>
          </cell>
          <cell r="AE107">
            <v>3762490.8676725966</v>
          </cell>
          <cell r="AJ107">
            <v>3768406.8676725966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Q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</row>
        <row r="108">
          <cell r="F108" t="str">
            <v>4510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0</v>
          </cell>
          <cell r="P108">
            <v>0</v>
          </cell>
          <cell r="Q108" t="str">
            <v>0</v>
          </cell>
          <cell r="R108">
            <v>0</v>
          </cell>
          <cell r="S108">
            <v>0</v>
          </cell>
          <cell r="T108" t="str">
            <v>0</v>
          </cell>
          <cell r="U108" t="str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E108">
            <v>0</v>
          </cell>
          <cell r="AJ108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Q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</row>
        <row r="109">
          <cell r="F109" t="str">
            <v>4515</v>
          </cell>
          <cell r="G109">
            <v>386858.95492635336</v>
          </cell>
          <cell r="H109">
            <v>2622.3156305000002</v>
          </cell>
          <cell r="I109">
            <v>0</v>
          </cell>
          <cell r="J109">
            <v>0</v>
          </cell>
          <cell r="K109">
            <v>0</v>
          </cell>
          <cell r="L109">
            <v>2484</v>
          </cell>
          <cell r="M109">
            <v>167718.25599149524</v>
          </cell>
          <cell r="N109">
            <v>24</v>
          </cell>
          <cell r="O109" t="str">
            <v>0</v>
          </cell>
          <cell r="P109">
            <v>0</v>
          </cell>
          <cell r="Q109" t="str">
            <v>0</v>
          </cell>
          <cell r="R109">
            <v>0</v>
          </cell>
          <cell r="S109">
            <v>0</v>
          </cell>
          <cell r="T109">
            <v>312423.00792707771</v>
          </cell>
          <cell r="U109" t="str">
            <v>0</v>
          </cell>
          <cell r="V109">
            <v>0</v>
          </cell>
          <cell r="W109">
            <v>32713</v>
          </cell>
          <cell r="X109">
            <v>0</v>
          </cell>
          <cell r="Y109">
            <v>0</v>
          </cell>
          <cell r="Z109">
            <v>0</v>
          </cell>
          <cell r="AE109">
            <v>872130.53447542631</v>
          </cell>
          <cell r="AJ109">
            <v>904843.53447542631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Q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</row>
        <row r="110">
          <cell r="F110" t="str">
            <v>4520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0</v>
          </cell>
          <cell r="P110">
            <v>0</v>
          </cell>
          <cell r="Q110" t="str">
            <v>0</v>
          </cell>
          <cell r="R110">
            <v>0</v>
          </cell>
          <cell r="S110">
            <v>0</v>
          </cell>
          <cell r="T110" t="str">
            <v>0</v>
          </cell>
          <cell r="U110" t="str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E110">
            <v>0</v>
          </cell>
          <cell r="AJ110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Q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1240</v>
          </cell>
          <cell r="L111">
            <v>0</v>
          </cell>
          <cell r="M111">
            <v>0</v>
          </cell>
          <cell r="N111">
            <v>0</v>
          </cell>
          <cell r="O111" t="str">
            <v>0</v>
          </cell>
          <cell r="P111">
            <v>0</v>
          </cell>
          <cell r="Q111" t="str">
            <v>0</v>
          </cell>
          <cell r="R111">
            <v>0</v>
          </cell>
          <cell r="S111">
            <v>0</v>
          </cell>
          <cell r="T111" t="str">
            <v>0</v>
          </cell>
          <cell r="U111" t="str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E111">
            <v>1240</v>
          </cell>
          <cell r="AJ111">
            <v>1240</v>
          </cell>
          <cell r="AM111" t="str">
            <v>0</v>
          </cell>
          <cell r="AN111" t="str">
            <v>0</v>
          </cell>
          <cell r="AO111" t="str">
            <v>0</v>
          </cell>
          <cell r="AP111" t="str">
            <v>0</v>
          </cell>
          <cell r="AQ111" t="str">
            <v>0</v>
          </cell>
          <cell r="AR111" t="str">
            <v>0</v>
          </cell>
          <cell r="AS111" t="str">
            <v>0</v>
          </cell>
          <cell r="AT111" t="str">
            <v>0</v>
          </cell>
          <cell r="AU111" t="str">
            <v>0</v>
          </cell>
          <cell r="AV111" t="str">
            <v>0</v>
          </cell>
        </row>
        <row r="112">
          <cell r="F112" t="str">
            <v>4530</v>
          </cell>
          <cell r="G112">
            <v>-2640</v>
          </cell>
          <cell r="H112">
            <v>1389.5752399999999</v>
          </cell>
          <cell r="I112">
            <v>0</v>
          </cell>
          <cell r="J112">
            <v>1218</v>
          </cell>
          <cell r="K112">
            <v>324</v>
          </cell>
          <cell r="L112">
            <v>94.2</v>
          </cell>
          <cell r="M112">
            <v>0</v>
          </cell>
          <cell r="N112">
            <v>0</v>
          </cell>
          <cell r="O112" t="str">
            <v>0</v>
          </cell>
          <cell r="P112">
            <v>0</v>
          </cell>
          <cell r="Q112" t="str">
            <v>0</v>
          </cell>
          <cell r="R112">
            <v>0</v>
          </cell>
          <cell r="S112">
            <v>0</v>
          </cell>
          <cell r="T112">
            <v>0</v>
          </cell>
          <cell r="U112" t="str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E112">
            <v>385.77523999999988</v>
          </cell>
          <cell r="AJ112">
            <v>385.77523999999988</v>
          </cell>
          <cell r="AM112" t="str">
            <v>0</v>
          </cell>
          <cell r="AN112" t="str">
            <v>0</v>
          </cell>
          <cell r="AO112" t="str">
            <v>0</v>
          </cell>
          <cell r="AP112" t="str">
            <v>0</v>
          </cell>
          <cell r="AQ112" t="str">
            <v>0</v>
          </cell>
          <cell r="AR112" t="str">
            <v>0</v>
          </cell>
          <cell r="AS112" t="str">
            <v>0</v>
          </cell>
          <cell r="AT112" t="str">
            <v>0</v>
          </cell>
          <cell r="AU112" t="str">
            <v>0</v>
          </cell>
          <cell r="AV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72627</v>
          </cell>
          <cell r="K113">
            <v>0</v>
          </cell>
          <cell r="L113">
            <v>0</v>
          </cell>
          <cell r="M113">
            <v>0</v>
          </cell>
          <cell r="N113">
            <v>210742.1</v>
          </cell>
          <cell r="O113" t="str">
            <v>0</v>
          </cell>
          <cell r="P113">
            <v>0</v>
          </cell>
          <cell r="Q113" t="str">
            <v>0</v>
          </cell>
          <cell r="R113">
            <v>0</v>
          </cell>
          <cell r="S113">
            <v>0</v>
          </cell>
          <cell r="T113" t="str">
            <v>0</v>
          </cell>
          <cell r="U113" t="str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E113">
            <v>283369.09999999998</v>
          </cell>
          <cell r="AJ113">
            <v>283369.09999999998</v>
          </cell>
          <cell r="AM113" t="str">
            <v>0</v>
          </cell>
          <cell r="AN113" t="str">
            <v>0</v>
          </cell>
          <cell r="AO113" t="str">
            <v>0</v>
          </cell>
          <cell r="AP113" t="str">
            <v>0</v>
          </cell>
          <cell r="AQ113" t="str">
            <v>0</v>
          </cell>
          <cell r="AR113" t="str">
            <v>0</v>
          </cell>
          <cell r="AS113" t="str">
            <v>0</v>
          </cell>
          <cell r="AT113" t="str">
            <v>0</v>
          </cell>
          <cell r="AU113" t="str">
            <v>0</v>
          </cell>
          <cell r="AV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0</v>
          </cell>
          <cell r="P114">
            <v>31647</v>
          </cell>
          <cell r="Q114" t="str">
            <v>0</v>
          </cell>
          <cell r="R114">
            <v>0</v>
          </cell>
          <cell r="S114">
            <v>0</v>
          </cell>
          <cell r="T114" t="str">
            <v>0</v>
          </cell>
          <cell r="U114" t="str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E114">
            <v>31647</v>
          </cell>
          <cell r="AJ114">
            <v>31647</v>
          </cell>
          <cell r="AM114" t="str">
            <v>0</v>
          </cell>
          <cell r="AN114" t="str">
            <v>0</v>
          </cell>
          <cell r="AO114" t="str">
            <v>0</v>
          </cell>
          <cell r="AP114" t="str">
            <v>0</v>
          </cell>
          <cell r="AQ114" t="str">
            <v>0</v>
          </cell>
          <cell r="AR114" t="str">
            <v>0</v>
          </cell>
          <cell r="AS114" t="str">
            <v>0</v>
          </cell>
          <cell r="AT114" t="str">
            <v>0</v>
          </cell>
          <cell r="AU114" t="str">
            <v>0</v>
          </cell>
          <cell r="AV114" t="str">
            <v>0</v>
          </cell>
        </row>
        <row r="115">
          <cell r="F115" t="str">
            <v>4545</v>
          </cell>
          <cell r="G115">
            <v>15177.628314179688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0</v>
          </cell>
          <cell r="P115">
            <v>0</v>
          </cell>
          <cell r="Q115" t="str">
            <v>0</v>
          </cell>
          <cell r="R115">
            <v>0</v>
          </cell>
          <cell r="S115">
            <v>0</v>
          </cell>
          <cell r="T115" t="str">
            <v>0</v>
          </cell>
          <cell r="U115" t="str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E115">
            <v>15177.628314179688</v>
          </cell>
          <cell r="AJ115">
            <v>15177.628314179688</v>
          </cell>
          <cell r="AM115" t="str">
            <v>0</v>
          </cell>
          <cell r="AN115" t="str">
            <v>0</v>
          </cell>
          <cell r="AO115" t="str">
            <v>0</v>
          </cell>
          <cell r="AP115" t="str">
            <v>0</v>
          </cell>
          <cell r="AQ115" t="str">
            <v>0</v>
          </cell>
          <cell r="AR115" t="str">
            <v>0</v>
          </cell>
          <cell r="AS115" t="str">
            <v>0</v>
          </cell>
          <cell r="AT115" t="str">
            <v>0</v>
          </cell>
          <cell r="AU115" t="str">
            <v>0</v>
          </cell>
          <cell r="AV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11304</v>
          </cell>
          <cell r="M116">
            <v>0</v>
          </cell>
          <cell r="N116">
            <v>0</v>
          </cell>
          <cell r="O116" t="str">
            <v>0</v>
          </cell>
          <cell r="P116">
            <v>0</v>
          </cell>
          <cell r="Q116" t="str">
            <v>0</v>
          </cell>
          <cell r="R116">
            <v>0</v>
          </cell>
          <cell r="S116">
            <v>0</v>
          </cell>
          <cell r="T116" t="str">
            <v>0</v>
          </cell>
          <cell r="U116" t="str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E116">
            <v>11304</v>
          </cell>
          <cell r="AJ116">
            <v>11304</v>
          </cell>
          <cell r="AM116" t="str">
            <v>0</v>
          </cell>
          <cell r="AN116" t="str">
            <v>0</v>
          </cell>
          <cell r="AO116" t="str">
            <v>0</v>
          </cell>
          <cell r="AP116" t="str">
            <v>0</v>
          </cell>
          <cell r="AQ116" t="str">
            <v>0</v>
          </cell>
          <cell r="AR116" t="str">
            <v>0</v>
          </cell>
          <cell r="AS116" t="str">
            <v>0</v>
          </cell>
          <cell r="AT116" t="str">
            <v>0</v>
          </cell>
          <cell r="AU116" t="str">
            <v>0</v>
          </cell>
          <cell r="AV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>0</v>
          </cell>
          <cell r="P117">
            <v>191221</v>
          </cell>
          <cell r="Q117" t="str">
            <v>0</v>
          </cell>
          <cell r="R117">
            <v>0</v>
          </cell>
          <cell r="S117">
            <v>0</v>
          </cell>
          <cell r="T117" t="str">
            <v>0</v>
          </cell>
          <cell r="U117" t="str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E117">
            <v>191221</v>
          </cell>
          <cell r="AJ117">
            <v>191221</v>
          </cell>
          <cell r="AM117" t="str">
            <v>0</v>
          </cell>
          <cell r="AN117" t="str">
            <v>0</v>
          </cell>
          <cell r="AO117" t="str">
            <v>0</v>
          </cell>
          <cell r="AP117" t="str">
            <v>0</v>
          </cell>
          <cell r="AQ117" t="str">
            <v>0</v>
          </cell>
          <cell r="AR117" t="str">
            <v>0</v>
          </cell>
          <cell r="AS117" t="str">
            <v>0</v>
          </cell>
          <cell r="AT117" t="str">
            <v>0</v>
          </cell>
          <cell r="AU117" t="str">
            <v>0</v>
          </cell>
          <cell r="AV117" t="str">
            <v>0</v>
          </cell>
        </row>
        <row r="118">
          <cell r="F118" t="str">
            <v>Other Income</v>
          </cell>
          <cell r="G118">
            <v>192146.19032636509</v>
          </cell>
          <cell r="H118">
            <v>239241.62074114708</v>
          </cell>
          <cell r="I118">
            <v>25405.599999999999</v>
          </cell>
          <cell r="J118">
            <v>340965</v>
          </cell>
          <cell r="K118">
            <v>106917</v>
          </cell>
          <cell r="L118">
            <v>34696.699999999997</v>
          </cell>
          <cell r="M118">
            <v>263443.00948546472</v>
          </cell>
          <cell r="N118">
            <v>75551.8</v>
          </cell>
          <cell r="O118">
            <v>0</v>
          </cell>
          <cell r="P118">
            <v>1216129</v>
          </cell>
          <cell r="Q118">
            <v>0</v>
          </cell>
          <cell r="R118">
            <v>-271965</v>
          </cell>
          <cell r="S118">
            <v>0</v>
          </cell>
          <cell r="T118">
            <v>79856.392060480794</v>
          </cell>
          <cell r="U118">
            <v>0</v>
          </cell>
          <cell r="V118">
            <v>126070</v>
          </cell>
          <cell r="W118">
            <v>54741</v>
          </cell>
          <cell r="X118">
            <v>460700</v>
          </cell>
          <cell r="Y118">
            <v>708463</v>
          </cell>
          <cell r="Z118">
            <v>-9248</v>
          </cell>
          <cell r="AA118">
            <v>0</v>
          </cell>
          <cell r="AB118">
            <v>0</v>
          </cell>
          <cell r="AC118">
            <v>0</v>
          </cell>
          <cell r="AE118">
            <v>3588372.3126134579</v>
          </cell>
          <cell r="AJ118">
            <v>2473950.3126134579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Q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</row>
        <row r="119">
          <cell r="F119" t="str">
            <v>4600</v>
          </cell>
          <cell r="G119">
            <v>7517.5009999999993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2191.7199999999998</v>
          </cell>
          <cell r="M119">
            <v>0</v>
          </cell>
          <cell r="N119">
            <v>0</v>
          </cell>
          <cell r="O119" t="str">
            <v>0</v>
          </cell>
          <cell r="P119">
            <v>0</v>
          </cell>
          <cell r="Q119" t="str">
            <v>0</v>
          </cell>
          <cell r="R119">
            <v>0</v>
          </cell>
          <cell r="S119">
            <v>0</v>
          </cell>
          <cell r="T119" t="str">
            <v>0</v>
          </cell>
          <cell r="U119" t="str">
            <v>0</v>
          </cell>
          <cell r="V119">
            <v>0</v>
          </cell>
          <cell r="W119">
            <v>15857</v>
          </cell>
          <cell r="X119">
            <v>221200</v>
          </cell>
          <cell r="Y119">
            <v>0</v>
          </cell>
          <cell r="Z119">
            <v>5213</v>
          </cell>
          <cell r="AE119">
            <v>236122.22099999999</v>
          </cell>
          <cell r="AJ119">
            <v>30779.22099999999</v>
          </cell>
          <cell r="AM119" t="str">
            <v>0</v>
          </cell>
          <cell r="AN119" t="str">
            <v>0</v>
          </cell>
          <cell r="AO119" t="str">
            <v>0</v>
          </cell>
          <cell r="AP119" t="str">
            <v>0</v>
          </cell>
          <cell r="AQ119" t="str">
            <v>0</v>
          </cell>
          <cell r="AR119" t="str">
            <v>0</v>
          </cell>
          <cell r="AS119" t="str">
            <v>0</v>
          </cell>
          <cell r="AT119" t="str">
            <v>0</v>
          </cell>
          <cell r="AU119" t="str">
            <v>0</v>
          </cell>
          <cell r="AV119" t="str">
            <v>0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0</v>
          </cell>
          <cell r="P120">
            <v>0</v>
          </cell>
          <cell r="Q120" t="str">
            <v>0</v>
          </cell>
          <cell r="R120">
            <v>0</v>
          </cell>
          <cell r="S120">
            <v>0</v>
          </cell>
          <cell r="T120" t="str">
            <v>0</v>
          </cell>
          <cell r="U120" t="str">
            <v>0</v>
          </cell>
          <cell r="V120">
            <v>0</v>
          </cell>
          <cell r="W120">
            <v>29509</v>
          </cell>
          <cell r="X120">
            <v>40600</v>
          </cell>
          <cell r="Y120">
            <v>651373</v>
          </cell>
          <cell r="Z120">
            <v>0</v>
          </cell>
          <cell r="AE120">
            <v>691973</v>
          </cell>
          <cell r="AJ120">
            <v>29509</v>
          </cell>
          <cell r="AM120" t="str">
            <v>0</v>
          </cell>
          <cell r="AN120" t="str">
            <v>0</v>
          </cell>
          <cell r="AO120" t="str">
            <v>0</v>
          </cell>
          <cell r="AP120" t="str">
            <v>0</v>
          </cell>
          <cell r="AQ120" t="str">
            <v>0</v>
          </cell>
          <cell r="AR120" t="str">
            <v>0</v>
          </cell>
          <cell r="AS120" t="str">
            <v>0</v>
          </cell>
          <cell r="AT120" t="str">
            <v>0</v>
          </cell>
          <cell r="AU120" t="str">
            <v>0</v>
          </cell>
          <cell r="AV120" t="str">
            <v>0</v>
          </cell>
        </row>
        <row r="121">
          <cell r="F121" t="str">
            <v>4610</v>
          </cell>
          <cell r="G121">
            <v>65007.254000000001</v>
          </cell>
          <cell r="H121">
            <v>32746</v>
          </cell>
          <cell r="I121">
            <v>0</v>
          </cell>
          <cell r="J121">
            <v>95868</v>
          </cell>
          <cell r="K121">
            <v>105807</v>
          </cell>
          <cell r="L121">
            <v>10090.18</v>
          </cell>
          <cell r="M121">
            <v>0</v>
          </cell>
          <cell r="N121">
            <v>0</v>
          </cell>
          <cell r="O121" t="str">
            <v>0</v>
          </cell>
          <cell r="P121">
            <v>0</v>
          </cell>
          <cell r="Q121" t="str">
            <v>0</v>
          </cell>
          <cell r="R121">
            <v>0</v>
          </cell>
          <cell r="S121">
            <v>0</v>
          </cell>
          <cell r="T121" t="str">
            <v>0</v>
          </cell>
          <cell r="U121" t="str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E121">
            <v>309518.43400000001</v>
          </cell>
          <cell r="AJ121">
            <v>309518.43400000001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Q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</row>
        <row r="122">
          <cell r="F122" t="str">
            <v>4615</v>
          </cell>
          <cell r="G122">
            <v>63370.576326365088</v>
          </cell>
          <cell r="H122">
            <v>95588.822914991193</v>
          </cell>
          <cell r="I122">
            <v>6553.7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0</v>
          </cell>
          <cell r="P122">
            <v>0</v>
          </cell>
          <cell r="Q122" t="str">
            <v>0</v>
          </cell>
          <cell r="R122">
            <v>0</v>
          </cell>
          <cell r="S122">
            <v>0</v>
          </cell>
          <cell r="T122" t="str">
            <v>0</v>
          </cell>
          <cell r="U122" t="str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-5784</v>
          </cell>
          <cell r="AE122">
            <v>159729.09924135631</v>
          </cell>
          <cell r="AJ122">
            <v>159729.09924135631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Q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</row>
        <row r="123">
          <cell r="F123" t="str">
            <v>4620</v>
          </cell>
          <cell r="G123">
            <v>0</v>
          </cell>
          <cell r="H123">
            <v>21674</v>
          </cell>
          <cell r="I123">
            <v>1920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0</v>
          </cell>
          <cell r="P123">
            <v>0</v>
          </cell>
          <cell r="Q123" t="str">
            <v>0</v>
          </cell>
          <cell r="R123">
            <v>0</v>
          </cell>
          <cell r="S123">
            <v>0</v>
          </cell>
          <cell r="T123" t="str">
            <v>0</v>
          </cell>
          <cell r="U123" t="str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E123">
            <v>23594</v>
          </cell>
          <cell r="AJ123">
            <v>23594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Q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0</v>
          </cell>
          <cell r="P124">
            <v>129650</v>
          </cell>
          <cell r="Q124" t="str">
            <v>0</v>
          </cell>
          <cell r="R124">
            <v>0</v>
          </cell>
          <cell r="S124">
            <v>0</v>
          </cell>
          <cell r="T124" t="str">
            <v>0</v>
          </cell>
          <cell r="U124" t="str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E124">
            <v>129650</v>
          </cell>
          <cell r="AJ124">
            <v>129650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Q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0</v>
          </cell>
          <cell r="P125">
            <v>122839</v>
          </cell>
          <cell r="Q125" t="str">
            <v>0</v>
          </cell>
          <cell r="R125">
            <v>0</v>
          </cell>
          <cell r="S125">
            <v>0</v>
          </cell>
          <cell r="T125" t="str">
            <v>0</v>
          </cell>
          <cell r="U125" t="str">
            <v>0</v>
          </cell>
          <cell r="V125">
            <v>0</v>
          </cell>
          <cell r="W125">
            <v>7144</v>
          </cell>
          <cell r="X125">
            <v>0</v>
          </cell>
          <cell r="Y125">
            <v>0</v>
          </cell>
          <cell r="Z125">
            <v>0</v>
          </cell>
          <cell r="AE125">
            <v>122839</v>
          </cell>
          <cell r="AJ125">
            <v>129983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Q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92496</v>
          </cell>
          <cell r="K126">
            <v>416</v>
          </cell>
          <cell r="L126">
            <v>0</v>
          </cell>
          <cell r="M126">
            <v>0</v>
          </cell>
          <cell r="N126">
            <v>0</v>
          </cell>
          <cell r="O126" t="str">
            <v>0</v>
          </cell>
          <cell r="P126">
            <v>0</v>
          </cell>
          <cell r="Q126" t="str">
            <v>0</v>
          </cell>
          <cell r="R126">
            <v>0</v>
          </cell>
          <cell r="S126">
            <v>0</v>
          </cell>
          <cell r="T126">
            <v>1551.7545850368001</v>
          </cell>
          <cell r="U126" t="str">
            <v>0</v>
          </cell>
          <cell r="V126">
            <v>111070</v>
          </cell>
          <cell r="W126">
            <v>2231</v>
          </cell>
          <cell r="X126">
            <v>0</v>
          </cell>
          <cell r="Y126">
            <v>0</v>
          </cell>
          <cell r="Z126">
            <v>0</v>
          </cell>
          <cell r="AE126">
            <v>205533.7545850368</v>
          </cell>
          <cell r="AJ126">
            <v>207764.7545850368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Q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10352.58</v>
          </cell>
          <cell r="M127">
            <v>232740.11302564151</v>
          </cell>
          <cell r="N127">
            <v>0</v>
          </cell>
          <cell r="O127" t="str">
            <v>0</v>
          </cell>
          <cell r="P127">
            <v>0</v>
          </cell>
          <cell r="Q127" t="str">
            <v>0</v>
          </cell>
          <cell r="R127">
            <v>0</v>
          </cell>
          <cell r="S127">
            <v>0</v>
          </cell>
          <cell r="T127" t="str">
            <v>0</v>
          </cell>
          <cell r="U127" t="str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E127">
            <v>243092.69302564149</v>
          </cell>
          <cell r="AJ127">
            <v>243092.69302564149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Q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136255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0</v>
          </cell>
          <cell r="P128">
            <v>0</v>
          </cell>
          <cell r="Q128" t="str">
            <v>0</v>
          </cell>
          <cell r="R128">
            <v>0</v>
          </cell>
          <cell r="S128">
            <v>0</v>
          </cell>
          <cell r="T128" t="str">
            <v>0</v>
          </cell>
          <cell r="U128" t="str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E128">
            <v>136255</v>
          </cell>
          <cell r="AJ128">
            <v>136255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Q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0</v>
          </cell>
          <cell r="P129">
            <v>0</v>
          </cell>
          <cell r="Q129" t="str">
            <v>0</v>
          </cell>
          <cell r="R129">
            <v>0</v>
          </cell>
          <cell r="S129">
            <v>0</v>
          </cell>
          <cell r="T129">
            <v>40036.106433000001</v>
          </cell>
          <cell r="U129" t="str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E129">
            <v>40036.106433000001</v>
          </cell>
          <cell r="AJ129">
            <v>40036.106433000001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Q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</row>
        <row r="130">
          <cell r="F130" t="str">
            <v>4655</v>
          </cell>
          <cell r="G130">
            <v>0</v>
          </cell>
          <cell r="H130">
            <v>872.8899379999998</v>
          </cell>
          <cell r="I130">
            <v>1200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0</v>
          </cell>
          <cell r="P130">
            <v>0</v>
          </cell>
          <cell r="Q130" t="str">
            <v>0</v>
          </cell>
          <cell r="R130">
            <v>0</v>
          </cell>
          <cell r="S130">
            <v>0</v>
          </cell>
          <cell r="T130">
            <v>2024.006028644</v>
          </cell>
          <cell r="U130" t="str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E130">
            <v>4096.8959666439996</v>
          </cell>
          <cell r="AJ130">
            <v>4096.8959666439996</v>
          </cell>
          <cell r="AM130" t="str">
            <v>0</v>
          </cell>
          <cell r="AN130" t="str">
            <v>0</v>
          </cell>
          <cell r="AO130" t="str">
            <v>0</v>
          </cell>
          <cell r="AP130" t="str">
            <v>0</v>
          </cell>
          <cell r="AQ130" t="str">
            <v>0</v>
          </cell>
          <cell r="AR130" t="str">
            <v>0</v>
          </cell>
          <cell r="AS130" t="str">
            <v>0</v>
          </cell>
          <cell r="AT130" t="str">
            <v>0</v>
          </cell>
          <cell r="AU130" t="str">
            <v>0</v>
          </cell>
          <cell r="AV130" t="str">
            <v>0</v>
          </cell>
        </row>
        <row r="131">
          <cell r="F131" t="str">
            <v>4660</v>
          </cell>
          <cell r="G131">
            <v>0</v>
          </cell>
          <cell r="H131">
            <v>50959.6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0</v>
          </cell>
          <cell r="P131">
            <v>0</v>
          </cell>
          <cell r="Q131" t="str">
            <v>0</v>
          </cell>
          <cell r="R131">
            <v>0</v>
          </cell>
          <cell r="S131">
            <v>0</v>
          </cell>
          <cell r="T131" t="str">
            <v>0</v>
          </cell>
          <cell r="U131" t="str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E131">
            <v>50959.6</v>
          </cell>
          <cell r="AJ131">
            <v>50959.6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Q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</row>
        <row r="132">
          <cell r="F132" t="str">
            <v>4665</v>
          </cell>
          <cell r="G132">
            <v>1340</v>
          </cell>
          <cell r="H132">
            <v>393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54138.8</v>
          </cell>
          <cell r="O132" t="str">
            <v>0</v>
          </cell>
          <cell r="P132">
            <v>837438</v>
          </cell>
          <cell r="Q132" t="str">
            <v>0</v>
          </cell>
          <cell r="R132">
            <v>635</v>
          </cell>
          <cell r="S132">
            <v>0</v>
          </cell>
          <cell r="T132">
            <v>9179.618172800001</v>
          </cell>
          <cell r="U132" t="str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-8677</v>
          </cell>
          <cell r="AE132">
            <v>894447.4181728001</v>
          </cell>
          <cell r="AJ132">
            <v>894447.4181728001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Q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 t="str">
            <v>0</v>
          </cell>
          <cell r="P133">
            <v>0</v>
          </cell>
          <cell r="Q133" t="str">
            <v>0</v>
          </cell>
          <cell r="R133">
            <v>0</v>
          </cell>
          <cell r="S133">
            <v>0</v>
          </cell>
          <cell r="T133" t="str">
            <v>0</v>
          </cell>
          <cell r="U133" t="str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E133">
            <v>0</v>
          </cell>
          <cell r="AJ133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Q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</row>
        <row r="134">
          <cell r="F134" t="str">
            <v>4675</v>
          </cell>
          <cell r="G134">
            <v>54910.858999999997</v>
          </cell>
          <cell r="H134">
            <v>37007.307888155876</v>
          </cell>
          <cell r="I134">
            <v>15731.9</v>
          </cell>
          <cell r="J134">
            <v>16346</v>
          </cell>
          <cell r="K134">
            <v>694</v>
          </cell>
          <cell r="L134">
            <v>12062.22</v>
          </cell>
          <cell r="M134">
            <v>30702.896459823227</v>
          </cell>
          <cell r="N134">
            <v>21413</v>
          </cell>
          <cell r="O134" t="str">
            <v>0</v>
          </cell>
          <cell r="P134">
            <v>126202</v>
          </cell>
          <cell r="Q134" t="str">
            <v>0</v>
          </cell>
          <cell r="R134">
            <v>-272600</v>
          </cell>
          <cell r="S134">
            <v>0</v>
          </cell>
          <cell r="T134">
            <v>27064.906840999996</v>
          </cell>
          <cell r="U134" t="str">
            <v>0</v>
          </cell>
          <cell r="V134">
            <v>15000</v>
          </cell>
          <cell r="W134">
            <v>0</v>
          </cell>
          <cell r="X134">
            <v>198900</v>
          </cell>
          <cell r="Y134">
            <v>57090</v>
          </cell>
          <cell r="Z134">
            <v>0</v>
          </cell>
          <cell r="AE134">
            <v>340525.09018897905</v>
          </cell>
          <cell r="AJ134">
            <v>84535.090188979055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Q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</row>
        <row r="135">
          <cell r="F135" t="str">
            <v>Other Operating Income</v>
          </cell>
          <cell r="G135">
            <v>3141981.8574995627</v>
          </cell>
          <cell r="H135">
            <v>461005.37097690813</v>
          </cell>
          <cell r="I135">
            <v>27323.55</v>
          </cell>
          <cell r="J135">
            <v>509693</v>
          </cell>
          <cell r="K135">
            <v>108481</v>
          </cell>
          <cell r="L135">
            <v>432247.05000000005</v>
          </cell>
          <cell r="M135">
            <v>1391870.7630026054</v>
          </cell>
          <cell r="N135">
            <v>286262.3</v>
          </cell>
          <cell r="O135">
            <v>0</v>
          </cell>
          <cell r="P135">
            <v>1438997</v>
          </cell>
          <cell r="Q135">
            <v>0</v>
          </cell>
          <cell r="R135">
            <v>-271965</v>
          </cell>
          <cell r="S135">
            <v>0</v>
          </cell>
          <cell r="T135">
            <v>410495.80278654478</v>
          </cell>
          <cell r="U135">
            <v>0</v>
          </cell>
          <cell r="V135">
            <v>127875</v>
          </cell>
          <cell r="W135">
            <v>96010</v>
          </cell>
          <cell r="X135">
            <v>460700</v>
          </cell>
          <cell r="Y135">
            <v>708463</v>
          </cell>
          <cell r="Z135">
            <v>-2111</v>
          </cell>
          <cell r="AA135">
            <v>0</v>
          </cell>
          <cell r="AB135">
            <v>0</v>
          </cell>
          <cell r="AC135">
            <v>0</v>
          </cell>
          <cell r="AE135">
            <v>9231319.6942656208</v>
          </cell>
          <cell r="AJ135">
            <v>8158166.6942656208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Q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</row>
        <row r="138">
          <cell r="F138" t="str">
            <v>5000</v>
          </cell>
          <cell r="G138">
            <v>-727218.15577239846</v>
          </cell>
          <cell r="H138">
            <v>-1758554.723204925</v>
          </cell>
          <cell r="I138">
            <v>-64217.651326315783</v>
          </cell>
          <cell r="J138">
            <v>-519196</v>
          </cell>
          <cell r="K138">
            <v>-57447</v>
          </cell>
          <cell r="L138">
            <v>-234059.47</v>
          </cell>
          <cell r="M138">
            <v>-502944.73260512366</v>
          </cell>
          <cell r="N138">
            <v>-155448.29999999999</v>
          </cell>
          <cell r="O138" t="str">
            <v>0</v>
          </cell>
          <cell r="P138">
            <v>-251395</v>
          </cell>
          <cell r="Q138" t="str">
            <v>0</v>
          </cell>
          <cell r="R138">
            <v>0</v>
          </cell>
          <cell r="S138">
            <v>0</v>
          </cell>
          <cell r="T138">
            <v>-361267.34311784117</v>
          </cell>
          <cell r="U138" t="str">
            <v>0</v>
          </cell>
          <cell r="V138">
            <v>-58496</v>
          </cell>
          <cell r="W138">
            <v>-106613</v>
          </cell>
          <cell r="X138">
            <v>-142300</v>
          </cell>
          <cell r="Y138">
            <v>-131457</v>
          </cell>
          <cell r="Z138">
            <v>-10449</v>
          </cell>
          <cell r="AE138">
            <v>-4974450.3760266043</v>
          </cell>
          <cell r="AJ138">
            <v>-4807306.3760266043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Q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</row>
        <row r="139">
          <cell r="F139" t="str">
            <v>5005</v>
          </cell>
          <cell r="G139">
            <v>-43445.424963300124</v>
          </cell>
          <cell r="H139">
            <v>0</v>
          </cell>
          <cell r="I139">
            <v>0</v>
          </cell>
          <cell r="J139">
            <v>0</v>
          </cell>
          <cell r="K139">
            <v>-1004</v>
          </cell>
          <cell r="L139">
            <v>-2622</v>
          </cell>
          <cell r="M139">
            <v>0</v>
          </cell>
          <cell r="N139">
            <v>0</v>
          </cell>
          <cell r="O139" t="str">
            <v>0</v>
          </cell>
          <cell r="P139">
            <v>0</v>
          </cell>
          <cell r="Q139" t="str">
            <v>0</v>
          </cell>
          <cell r="R139">
            <v>0</v>
          </cell>
          <cell r="S139">
            <v>0</v>
          </cell>
          <cell r="T139">
            <v>0</v>
          </cell>
          <cell r="U139" t="str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E139">
            <v>-47071.424963300124</v>
          </cell>
          <cell r="AJ139">
            <v>-47071.424963300124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Q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</row>
        <row r="140">
          <cell r="F140" t="str">
            <v>Other Expenditure</v>
          </cell>
          <cell r="G140">
            <v>-3760373.4358391589</v>
          </cell>
          <cell r="H140">
            <v>1660206.8846858821</v>
          </cell>
          <cell r="I140">
            <v>26416.594422632425</v>
          </cell>
          <cell r="J140">
            <v>-481225.21873709362</v>
          </cell>
          <cell r="K140">
            <v>-27236</v>
          </cell>
          <cell r="L140">
            <v>-205665.72</v>
          </cell>
          <cell r="M140">
            <v>-987414.85649015196</v>
          </cell>
          <cell r="N140">
            <v>-181549.15000000002</v>
          </cell>
          <cell r="O140">
            <v>0</v>
          </cell>
          <cell r="P140">
            <v>-196456</v>
          </cell>
          <cell r="Q140">
            <v>0</v>
          </cell>
          <cell r="R140">
            <v>-1675</v>
          </cell>
          <cell r="S140">
            <v>0</v>
          </cell>
          <cell r="T140">
            <v>-156260.35439519209</v>
          </cell>
          <cell r="U140">
            <v>0</v>
          </cell>
          <cell r="V140">
            <v>-45937</v>
          </cell>
          <cell r="W140">
            <v>-87754</v>
          </cell>
          <cell r="X140">
            <v>-132900</v>
          </cell>
          <cell r="Y140">
            <v>-240785</v>
          </cell>
          <cell r="Z140">
            <v>-7584</v>
          </cell>
          <cell r="AA140">
            <v>0</v>
          </cell>
          <cell r="AB140">
            <v>0</v>
          </cell>
          <cell r="AC140">
            <v>0</v>
          </cell>
          <cell r="AE140">
            <v>-4738438.2563530812</v>
          </cell>
          <cell r="AJ140">
            <v>-4452507.2563530812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Q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</row>
        <row r="141">
          <cell r="F141" t="str">
            <v>5020</v>
          </cell>
          <cell r="G141">
            <v>-232773.55624999999</v>
          </cell>
          <cell r="H141">
            <v>-39189.762568926672</v>
          </cell>
          <cell r="I141">
            <v>8173.84</v>
          </cell>
          <cell r="J141">
            <v>0</v>
          </cell>
          <cell r="K141">
            <v>-1385</v>
          </cell>
          <cell r="L141">
            <v>-10746.8</v>
          </cell>
          <cell r="M141">
            <v>-16698.013496919728</v>
          </cell>
          <cell r="N141">
            <v>-1813.6</v>
          </cell>
          <cell r="O141" t="str">
            <v>0</v>
          </cell>
          <cell r="P141">
            <v>0</v>
          </cell>
          <cell r="Q141" t="str">
            <v>0</v>
          </cell>
          <cell r="R141">
            <v>0</v>
          </cell>
          <cell r="S141">
            <v>0</v>
          </cell>
          <cell r="T141">
            <v>-8104.0811152650522</v>
          </cell>
          <cell r="U141" t="str">
            <v>0</v>
          </cell>
          <cell r="V141">
            <v>-1345</v>
          </cell>
          <cell r="W141">
            <v>-9624</v>
          </cell>
          <cell r="X141">
            <v>-2300</v>
          </cell>
          <cell r="Y141">
            <v>-16976</v>
          </cell>
          <cell r="Z141">
            <v>0</v>
          </cell>
          <cell r="AE141">
            <v>-323157.97343111137</v>
          </cell>
          <cell r="AJ141">
            <v>-313505.97343111137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Q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</row>
        <row r="142">
          <cell r="F142" t="str">
            <v>5025</v>
          </cell>
          <cell r="G142">
            <v>-2079.9999600000001</v>
          </cell>
          <cell r="H142">
            <v>-1763.7974516000002</v>
          </cell>
          <cell r="I142">
            <v>0</v>
          </cell>
          <cell r="J142">
            <v>0</v>
          </cell>
          <cell r="K142">
            <v>-993</v>
          </cell>
          <cell r="L142">
            <v>-1587</v>
          </cell>
          <cell r="M142">
            <v>-2732.3996666666671</v>
          </cell>
          <cell r="N142">
            <v>-26564</v>
          </cell>
          <cell r="O142" t="str">
            <v>0</v>
          </cell>
          <cell r="P142">
            <v>0</v>
          </cell>
          <cell r="Q142" t="str">
            <v>0</v>
          </cell>
          <cell r="R142">
            <v>0</v>
          </cell>
          <cell r="S142">
            <v>0</v>
          </cell>
          <cell r="T142">
            <v>-6790.2242246665955</v>
          </cell>
          <cell r="U142" t="str">
            <v>0</v>
          </cell>
          <cell r="V142">
            <v>-682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E142">
            <v>-43192.42130293326</v>
          </cell>
          <cell r="AJ142">
            <v>-43192.42130293326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Q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</row>
        <row r="143">
          <cell r="F143" t="str">
            <v>5030</v>
          </cell>
          <cell r="G143">
            <v>-14626.587280000002</v>
          </cell>
          <cell r="H143">
            <v>-41864.963208185276</v>
          </cell>
          <cell r="I143">
            <v>-1658.32</v>
          </cell>
          <cell r="J143">
            <v>0</v>
          </cell>
          <cell r="K143">
            <v>-639</v>
          </cell>
          <cell r="L143">
            <v>-2315</v>
          </cell>
          <cell r="M143">
            <v>-18330.937442172046</v>
          </cell>
          <cell r="N143">
            <v>-6791.8</v>
          </cell>
          <cell r="O143" t="str">
            <v>0</v>
          </cell>
          <cell r="P143">
            <v>0</v>
          </cell>
          <cell r="Q143" t="str">
            <v>0</v>
          </cell>
          <cell r="R143">
            <v>0</v>
          </cell>
          <cell r="S143">
            <v>0</v>
          </cell>
          <cell r="T143">
            <v>-19082.609104572981</v>
          </cell>
          <cell r="U143" t="str">
            <v>0</v>
          </cell>
          <cell r="V143">
            <v>-1155</v>
          </cell>
          <cell r="W143">
            <v>-4160</v>
          </cell>
          <cell r="X143">
            <v>-6200</v>
          </cell>
          <cell r="Y143">
            <v>-10573</v>
          </cell>
          <cell r="Z143">
            <v>0</v>
          </cell>
          <cell r="AE143">
            <v>-123237.21703493031</v>
          </cell>
          <cell r="AJ143">
            <v>-110624.21703493031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Q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</row>
        <row r="144">
          <cell r="F144" t="str">
            <v>5035</v>
          </cell>
          <cell r="G144">
            <v>-70631.215521749953</v>
          </cell>
          <cell r="H144">
            <v>-39784.268394169747</v>
          </cell>
          <cell r="I144">
            <v>-812.1</v>
          </cell>
          <cell r="J144">
            <v>-23817</v>
          </cell>
          <cell r="K144">
            <v>-3401</v>
          </cell>
          <cell r="L144">
            <v>-13498</v>
          </cell>
          <cell r="M144">
            <v>-207795.9835771973</v>
          </cell>
          <cell r="N144">
            <v>398.9</v>
          </cell>
          <cell r="O144" t="str">
            <v>0</v>
          </cell>
          <cell r="P144">
            <v>0</v>
          </cell>
          <cell r="Q144" t="str">
            <v>0</v>
          </cell>
          <cell r="R144">
            <v>0</v>
          </cell>
          <cell r="S144">
            <v>0</v>
          </cell>
          <cell r="T144">
            <v>-9821.631755133385</v>
          </cell>
          <cell r="U144" t="str">
            <v>0</v>
          </cell>
          <cell r="V144">
            <v>-3767</v>
          </cell>
          <cell r="W144">
            <v>-6467</v>
          </cell>
          <cell r="X144">
            <v>-17100</v>
          </cell>
          <cell r="Y144">
            <v>-24032</v>
          </cell>
          <cell r="Z144">
            <v>-2650</v>
          </cell>
          <cell r="AE144">
            <v>-416711.29924825038</v>
          </cell>
          <cell r="AJ144">
            <v>-382046.29924825038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Q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</row>
        <row r="145">
          <cell r="F145" t="str">
            <v>5040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-1136</v>
          </cell>
          <cell r="M145">
            <v>0</v>
          </cell>
          <cell r="N145">
            <v>-2748</v>
          </cell>
          <cell r="O145" t="str">
            <v>0</v>
          </cell>
          <cell r="P145">
            <v>0</v>
          </cell>
          <cell r="Q145" t="str">
            <v>0</v>
          </cell>
          <cell r="R145">
            <v>0</v>
          </cell>
          <cell r="S145">
            <v>0</v>
          </cell>
          <cell r="T145">
            <v>0</v>
          </cell>
          <cell r="U145" t="str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E145">
            <v>-3884</v>
          </cell>
          <cell r="AJ145">
            <v>-3884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Q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</row>
        <row r="146">
          <cell r="F146" t="str">
            <v>5045</v>
          </cell>
          <cell r="G146">
            <v>-169.32</v>
          </cell>
          <cell r="H146">
            <v>-765.07891503399992</v>
          </cell>
          <cell r="I146">
            <v>0</v>
          </cell>
          <cell r="J146">
            <v>0</v>
          </cell>
          <cell r="K146">
            <v>-46</v>
          </cell>
          <cell r="L146">
            <v>-129</v>
          </cell>
          <cell r="M146">
            <v>0</v>
          </cell>
          <cell r="N146">
            <v>-31345.4</v>
          </cell>
          <cell r="O146" t="str">
            <v>0</v>
          </cell>
          <cell r="P146">
            <v>0</v>
          </cell>
          <cell r="Q146" t="str">
            <v>0</v>
          </cell>
          <cell r="R146">
            <v>0</v>
          </cell>
          <cell r="S146">
            <v>0</v>
          </cell>
          <cell r="T146">
            <v>-737.53606570581917</v>
          </cell>
          <cell r="U146" t="str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E146">
            <v>-33192.334980739819</v>
          </cell>
          <cell r="AJ146">
            <v>-33192.334980739819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Q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</row>
        <row r="147">
          <cell r="F147" t="str">
            <v>5050</v>
          </cell>
          <cell r="G147">
            <v>-4768.5733600000003</v>
          </cell>
          <cell r="H147">
            <v>-12858.361914599998</v>
          </cell>
          <cell r="I147">
            <v>-219.9</v>
          </cell>
          <cell r="J147">
            <v>0</v>
          </cell>
          <cell r="K147">
            <v>-581</v>
          </cell>
          <cell r="L147">
            <v>-800</v>
          </cell>
          <cell r="M147">
            <v>-14523.845890850796</v>
          </cell>
          <cell r="N147">
            <v>-1054</v>
          </cell>
          <cell r="O147" t="str">
            <v>0</v>
          </cell>
          <cell r="P147">
            <v>0</v>
          </cell>
          <cell r="Q147" t="str">
            <v>0</v>
          </cell>
          <cell r="R147">
            <v>0</v>
          </cell>
          <cell r="S147">
            <v>0</v>
          </cell>
          <cell r="T147">
            <v>-4612.0167358601966</v>
          </cell>
          <cell r="U147" t="str">
            <v>0</v>
          </cell>
          <cell r="V147">
            <v>-96</v>
          </cell>
          <cell r="W147">
            <v>-62</v>
          </cell>
          <cell r="X147">
            <v>0</v>
          </cell>
          <cell r="Y147">
            <v>0</v>
          </cell>
          <cell r="Z147">
            <v>0</v>
          </cell>
          <cell r="AE147">
            <v>-39513.697901310996</v>
          </cell>
          <cell r="AJ147">
            <v>-39575.697901310996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Q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</row>
        <row r="148">
          <cell r="F148" t="str">
            <v>5055</v>
          </cell>
          <cell r="G148">
            <v>-45120.467209999995</v>
          </cell>
          <cell r="H148">
            <v>-19237.019217900677</v>
          </cell>
          <cell r="I148">
            <v>-14.7</v>
          </cell>
          <cell r="J148">
            <v>0</v>
          </cell>
          <cell r="K148">
            <v>-2146</v>
          </cell>
          <cell r="L148">
            <v>-3138</v>
          </cell>
          <cell r="M148">
            <v>-8512.2211027086396</v>
          </cell>
          <cell r="N148">
            <v>-72220.600000000006</v>
          </cell>
          <cell r="O148" t="str">
            <v>0</v>
          </cell>
          <cell r="P148">
            <v>0</v>
          </cell>
          <cell r="Q148" t="str">
            <v>0</v>
          </cell>
          <cell r="R148">
            <v>0</v>
          </cell>
          <cell r="S148">
            <v>0</v>
          </cell>
          <cell r="T148">
            <v>-12974.873847456518</v>
          </cell>
          <cell r="U148" t="str">
            <v>0</v>
          </cell>
          <cell r="V148">
            <v>-649</v>
          </cell>
          <cell r="W148">
            <v>-551</v>
          </cell>
          <cell r="X148">
            <v>0</v>
          </cell>
          <cell r="Y148">
            <v>0</v>
          </cell>
          <cell r="Z148">
            <v>0</v>
          </cell>
          <cell r="AE148">
            <v>-164012.88137806585</v>
          </cell>
          <cell r="AJ148">
            <v>-164563.88137806585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Q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</row>
        <row r="149">
          <cell r="F149" t="str">
            <v>5060</v>
          </cell>
          <cell r="G149">
            <v>-13868.404291754043</v>
          </cell>
          <cell r="H149">
            <v>-29216.476386217917</v>
          </cell>
          <cell r="I149">
            <v>-0.6</v>
          </cell>
          <cell r="J149">
            <v>-8870</v>
          </cell>
          <cell r="K149">
            <v>0</v>
          </cell>
          <cell r="L149">
            <v>-3693.85</v>
          </cell>
          <cell r="M149">
            <v>-3944.5990000000002</v>
          </cell>
          <cell r="N149">
            <v>0</v>
          </cell>
          <cell r="O149" t="str">
            <v>0</v>
          </cell>
          <cell r="P149">
            <v>0</v>
          </cell>
          <cell r="Q149" t="str">
            <v>0</v>
          </cell>
          <cell r="R149">
            <v>0</v>
          </cell>
          <cell r="S149">
            <v>0</v>
          </cell>
          <cell r="T149" t="str">
            <v>0</v>
          </cell>
          <cell r="U149" t="str">
            <v>0</v>
          </cell>
          <cell r="V149">
            <v>0</v>
          </cell>
          <cell r="W149">
            <v>-187</v>
          </cell>
          <cell r="X149">
            <v>0</v>
          </cell>
          <cell r="Y149">
            <v>0</v>
          </cell>
          <cell r="Z149">
            <v>0</v>
          </cell>
          <cell r="AE149">
            <v>-59593.929677971959</v>
          </cell>
          <cell r="AJ149">
            <v>-59780.929677971959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Q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</row>
        <row r="150">
          <cell r="F150" t="str">
            <v>5065</v>
          </cell>
          <cell r="G150">
            <v>-93183.453361210937</v>
          </cell>
          <cell r="H150">
            <v>-11332.44905638867</v>
          </cell>
          <cell r="I150">
            <v>-644.19600000000003</v>
          </cell>
          <cell r="J150">
            <v>-52288</v>
          </cell>
          <cell r="K150">
            <v>-7230</v>
          </cell>
          <cell r="L150">
            <v>-3435</v>
          </cell>
          <cell r="M150">
            <v>0</v>
          </cell>
          <cell r="N150">
            <v>0</v>
          </cell>
          <cell r="O150" t="str">
            <v>0</v>
          </cell>
          <cell r="P150">
            <v>0</v>
          </cell>
          <cell r="Q150" t="str">
            <v>0</v>
          </cell>
          <cell r="R150">
            <v>0</v>
          </cell>
          <cell r="S150">
            <v>0</v>
          </cell>
          <cell r="T150">
            <v>-7066.8264015324658</v>
          </cell>
          <cell r="U150" t="str">
            <v>0</v>
          </cell>
          <cell r="V150">
            <v>-394</v>
          </cell>
          <cell r="W150">
            <v>0</v>
          </cell>
          <cell r="X150">
            <v>0</v>
          </cell>
          <cell r="Y150">
            <v>0</v>
          </cell>
          <cell r="Z150">
            <v>-727</v>
          </cell>
          <cell r="AE150">
            <v>-176300.92481913205</v>
          </cell>
          <cell r="AJ150">
            <v>-176300.92481913205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Q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</row>
        <row r="151">
          <cell r="F151" t="str">
            <v>5070</v>
          </cell>
          <cell r="G151">
            <v>-23535.697106305128</v>
          </cell>
          <cell r="H151">
            <v>-7744.1305035136611</v>
          </cell>
          <cell r="I151">
            <v>-252</v>
          </cell>
          <cell r="J151">
            <v>0</v>
          </cell>
          <cell r="K151">
            <v>-103</v>
          </cell>
          <cell r="L151">
            <v>-1061</v>
          </cell>
          <cell r="M151">
            <v>-747.17470737711312</v>
          </cell>
          <cell r="N151">
            <v>-68391.399999999994</v>
          </cell>
          <cell r="O151" t="str">
            <v>0</v>
          </cell>
          <cell r="P151">
            <v>0</v>
          </cell>
          <cell r="Q151" t="str">
            <v>0</v>
          </cell>
          <cell r="R151">
            <v>0</v>
          </cell>
          <cell r="S151">
            <v>0</v>
          </cell>
          <cell r="T151">
            <v>-14527.248078543758</v>
          </cell>
          <cell r="U151" t="str">
            <v>0</v>
          </cell>
          <cell r="V151">
            <v>-96</v>
          </cell>
          <cell r="W151">
            <v>-180</v>
          </cell>
          <cell r="X151">
            <v>0</v>
          </cell>
          <cell r="Y151">
            <v>0</v>
          </cell>
          <cell r="Z151">
            <v>0</v>
          </cell>
          <cell r="AE151">
            <v>-116457.65039573965</v>
          </cell>
          <cell r="AJ151">
            <v>-116637.65039573965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Q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</row>
        <row r="152">
          <cell r="F152" t="str">
            <v>5075</v>
          </cell>
          <cell r="G152">
            <v>-95979.329586864289</v>
          </cell>
          <cell r="H152">
            <v>-125016.62886738246</v>
          </cell>
          <cell r="I152">
            <v>-18865.080000000002</v>
          </cell>
          <cell r="J152">
            <v>0</v>
          </cell>
          <cell r="K152">
            <v>-727</v>
          </cell>
          <cell r="L152">
            <v>-8857</v>
          </cell>
          <cell r="M152">
            <v>-19598.892933504696</v>
          </cell>
          <cell r="N152">
            <v>-14484.6</v>
          </cell>
          <cell r="O152" t="str">
            <v>0</v>
          </cell>
          <cell r="P152">
            <v>0</v>
          </cell>
          <cell r="Q152" t="str">
            <v>0</v>
          </cell>
          <cell r="R152">
            <v>0</v>
          </cell>
          <cell r="S152">
            <v>0</v>
          </cell>
          <cell r="T152">
            <v>-13660.735581239591</v>
          </cell>
          <cell r="U152" t="str">
            <v>0</v>
          </cell>
          <cell r="V152">
            <v>-1645</v>
          </cell>
          <cell r="W152">
            <v>-126</v>
          </cell>
          <cell r="X152">
            <v>0</v>
          </cell>
          <cell r="Y152">
            <v>-25986</v>
          </cell>
          <cell r="Z152">
            <v>0</v>
          </cell>
          <cell r="AE152">
            <v>-324820.26696899103</v>
          </cell>
          <cell r="AJ152">
            <v>-298960.26696899103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Q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</row>
        <row r="153">
          <cell r="F153" t="str">
            <v>5080</v>
          </cell>
          <cell r="G153">
            <v>-18964.396410000001</v>
          </cell>
          <cell r="H153">
            <v>-99658.487866585128</v>
          </cell>
          <cell r="I153">
            <v>-7567</v>
          </cell>
          <cell r="J153">
            <v>-4381</v>
          </cell>
          <cell r="K153">
            <v>-394</v>
          </cell>
          <cell r="L153">
            <v>-10509.88</v>
          </cell>
          <cell r="M153">
            <v>-18183.38691633473</v>
          </cell>
          <cell r="N153">
            <v>-26097</v>
          </cell>
          <cell r="O153" t="str">
            <v>0</v>
          </cell>
          <cell r="P153">
            <v>0</v>
          </cell>
          <cell r="Q153" t="str">
            <v>0</v>
          </cell>
          <cell r="R153">
            <v>0</v>
          </cell>
          <cell r="S153">
            <v>0</v>
          </cell>
          <cell r="T153">
            <v>-10457.206157061151</v>
          </cell>
          <cell r="U153" t="str">
            <v>0</v>
          </cell>
          <cell r="V153">
            <v>-38</v>
          </cell>
          <cell r="W153">
            <v>-565</v>
          </cell>
          <cell r="X153">
            <v>-17500</v>
          </cell>
          <cell r="Y153">
            <v>-7518</v>
          </cell>
          <cell r="Z153">
            <v>0</v>
          </cell>
          <cell r="AE153">
            <v>-221268.35734998103</v>
          </cell>
          <cell r="AJ153">
            <v>-196815.35734998103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Q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</row>
        <row r="154">
          <cell r="F154" t="str">
            <v>5085</v>
          </cell>
          <cell r="G154">
            <v>-16794.144759999999</v>
          </cell>
          <cell r="H154">
            <v>-272785.93525266799</v>
          </cell>
          <cell r="I154">
            <v>-55602</v>
          </cell>
          <cell r="J154">
            <v>0</v>
          </cell>
          <cell r="K154">
            <v>0</v>
          </cell>
          <cell r="L154">
            <v>-30730.959999999999</v>
          </cell>
          <cell r="M154">
            <v>0</v>
          </cell>
          <cell r="N154">
            <v>0</v>
          </cell>
          <cell r="O154" t="str">
            <v>0</v>
          </cell>
          <cell r="P154">
            <v>0</v>
          </cell>
          <cell r="Q154" t="str">
            <v>0</v>
          </cell>
          <cell r="R154">
            <v>0</v>
          </cell>
          <cell r="S154">
            <v>0</v>
          </cell>
          <cell r="T154">
            <v>-27760.758265609424</v>
          </cell>
          <cell r="U154" t="str">
            <v>0</v>
          </cell>
          <cell r="V154">
            <v>-8891</v>
          </cell>
          <cell r="W154">
            <v>-11292</v>
          </cell>
          <cell r="X154">
            <v>-20700</v>
          </cell>
          <cell r="Y154">
            <v>0</v>
          </cell>
          <cell r="Z154">
            <v>0</v>
          </cell>
          <cell r="AE154">
            <v>-433264.79827827745</v>
          </cell>
          <cell r="AJ154">
            <v>-423856.79827827745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Q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</row>
        <row r="155">
          <cell r="F155" t="str">
            <v>5090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0</v>
          </cell>
          <cell r="P155">
            <v>0</v>
          </cell>
          <cell r="Q155" t="str">
            <v>0</v>
          </cell>
          <cell r="R155">
            <v>0</v>
          </cell>
          <cell r="S155">
            <v>0</v>
          </cell>
          <cell r="T155" t="str">
            <v>0</v>
          </cell>
          <cell r="U155" t="str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E155">
            <v>0</v>
          </cell>
          <cell r="AJ155">
            <v>0</v>
          </cell>
          <cell r="AM155" t="str">
            <v>0</v>
          </cell>
          <cell r="AN155" t="str">
            <v>0</v>
          </cell>
          <cell r="AO155" t="str">
            <v>0</v>
          </cell>
          <cell r="AP155" t="str">
            <v>0</v>
          </cell>
          <cell r="AQ155" t="str">
            <v>0</v>
          </cell>
          <cell r="AR155" t="str">
            <v>0</v>
          </cell>
          <cell r="AS155" t="str">
            <v>0</v>
          </cell>
          <cell r="AT155" t="str">
            <v>0</v>
          </cell>
          <cell r="AU155" t="str">
            <v>0</v>
          </cell>
          <cell r="AV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0</v>
          </cell>
          <cell r="P156">
            <v>0</v>
          </cell>
          <cell r="Q156" t="str">
            <v>0</v>
          </cell>
          <cell r="R156">
            <v>0</v>
          </cell>
          <cell r="S156">
            <v>0</v>
          </cell>
          <cell r="T156" t="str">
            <v>0</v>
          </cell>
          <cell r="U156" t="str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E156">
            <v>0</v>
          </cell>
          <cell r="AJ156">
            <v>0</v>
          </cell>
          <cell r="AM156" t="str">
            <v>0</v>
          </cell>
          <cell r="AN156" t="str">
            <v>0</v>
          </cell>
          <cell r="AO156" t="str">
            <v>0</v>
          </cell>
          <cell r="AP156" t="str">
            <v>0</v>
          </cell>
          <cell r="AQ156" t="str">
            <v>0</v>
          </cell>
          <cell r="AR156" t="str">
            <v>0</v>
          </cell>
          <cell r="AS156" t="str">
            <v>0</v>
          </cell>
          <cell r="AT156" t="str">
            <v>0</v>
          </cell>
          <cell r="AU156" t="str">
            <v>0</v>
          </cell>
          <cell r="AV156" t="str">
            <v>0</v>
          </cell>
        </row>
        <row r="157">
          <cell r="F157" t="str">
            <v>5100</v>
          </cell>
          <cell r="G157">
            <v>-36889.148560000001</v>
          </cell>
          <cell r="H157">
            <v>-109935.26882323068</v>
          </cell>
          <cell r="I157">
            <v>-204.2</v>
          </cell>
          <cell r="J157">
            <v>-14692</v>
          </cell>
          <cell r="K157">
            <v>-1885</v>
          </cell>
          <cell r="L157">
            <v>-14326.06</v>
          </cell>
          <cell r="M157">
            <v>-11298.577182662113</v>
          </cell>
          <cell r="N157">
            <v>-547.1</v>
          </cell>
          <cell r="O157" t="str">
            <v>0</v>
          </cell>
          <cell r="P157">
            <v>0</v>
          </cell>
          <cell r="Q157" t="str">
            <v>0</v>
          </cell>
          <cell r="R157">
            <v>0</v>
          </cell>
          <cell r="S157">
            <v>0</v>
          </cell>
          <cell r="T157">
            <v>-9682.7318432222273</v>
          </cell>
          <cell r="U157" t="str">
            <v>0</v>
          </cell>
          <cell r="V157">
            <v>-1524</v>
          </cell>
          <cell r="W157">
            <v>-3491</v>
          </cell>
          <cell r="X157">
            <v>-5400</v>
          </cell>
          <cell r="Y157">
            <v>0</v>
          </cell>
          <cell r="Z157">
            <v>0</v>
          </cell>
          <cell r="AE157">
            <v>-206384.08640911506</v>
          </cell>
          <cell r="AJ157">
            <v>-204475.08640911506</v>
          </cell>
          <cell r="AM157" t="str">
            <v>0</v>
          </cell>
          <cell r="AN157" t="str">
            <v>0</v>
          </cell>
          <cell r="AO157" t="str">
            <v>0</v>
          </cell>
          <cell r="AP157" t="str">
            <v>0</v>
          </cell>
          <cell r="AQ157" t="str">
            <v>0</v>
          </cell>
          <cell r="AR157" t="str">
            <v>0</v>
          </cell>
          <cell r="AS157" t="str">
            <v>0</v>
          </cell>
          <cell r="AT157" t="str">
            <v>0</v>
          </cell>
          <cell r="AU157" t="str">
            <v>0</v>
          </cell>
          <cell r="AV157" t="str">
            <v>0</v>
          </cell>
        </row>
        <row r="158">
          <cell r="F158" t="str">
            <v>5105</v>
          </cell>
          <cell r="G158">
            <v>-49704.402602959999</v>
          </cell>
          <cell r="H158">
            <v>-83975.432702352104</v>
          </cell>
          <cell r="I158">
            <v>-301.60000000000002</v>
          </cell>
          <cell r="J158">
            <v>-35212</v>
          </cell>
          <cell r="K158">
            <v>-3653</v>
          </cell>
          <cell r="L158">
            <v>-12826.48</v>
          </cell>
          <cell r="M158">
            <v>-19694.050919525514</v>
          </cell>
          <cell r="N158">
            <v>-787.8</v>
          </cell>
          <cell r="O158" t="str">
            <v>0</v>
          </cell>
          <cell r="P158">
            <v>0</v>
          </cell>
          <cell r="Q158" t="str">
            <v>0</v>
          </cell>
          <cell r="R158">
            <v>0</v>
          </cell>
          <cell r="S158">
            <v>0</v>
          </cell>
          <cell r="T158">
            <v>-4313.1663538624507</v>
          </cell>
          <cell r="U158" t="str">
            <v>0</v>
          </cell>
          <cell r="V158">
            <v>-1962</v>
          </cell>
          <cell r="W158">
            <v>-4806</v>
          </cell>
          <cell r="X158">
            <v>-5000</v>
          </cell>
          <cell r="Y158">
            <v>0</v>
          </cell>
          <cell r="Z158">
            <v>-296</v>
          </cell>
          <cell r="AE158">
            <v>-217725.93257870007</v>
          </cell>
          <cell r="AJ158">
            <v>-217531.93257870007</v>
          </cell>
          <cell r="AM158" t="str">
            <v>0</v>
          </cell>
          <cell r="AN158" t="str">
            <v>0</v>
          </cell>
          <cell r="AO158" t="str">
            <v>0</v>
          </cell>
          <cell r="AP158" t="str">
            <v>0</v>
          </cell>
          <cell r="AQ158" t="str">
            <v>0</v>
          </cell>
          <cell r="AR158" t="str">
            <v>0</v>
          </cell>
          <cell r="AS158" t="str">
            <v>0</v>
          </cell>
          <cell r="AT158" t="str">
            <v>0</v>
          </cell>
          <cell r="AU158" t="str">
            <v>0</v>
          </cell>
          <cell r="AV158" t="str">
            <v>0</v>
          </cell>
        </row>
        <row r="159">
          <cell r="F159" t="str">
            <v>5110</v>
          </cell>
          <cell r="G159">
            <v>-475234.35875280999</v>
          </cell>
          <cell r="H159">
            <v>-171404.24027973157</v>
          </cell>
          <cell r="I159">
            <v>-17510.919999999998</v>
          </cell>
          <cell r="J159">
            <v>-218071</v>
          </cell>
          <cell r="K159">
            <v>-3735</v>
          </cell>
          <cell r="L159">
            <v>-65432.62</v>
          </cell>
          <cell r="M159">
            <v>-69589.036073213385</v>
          </cell>
          <cell r="N159">
            <v>-173275</v>
          </cell>
          <cell r="O159" t="str">
            <v>0</v>
          </cell>
          <cell r="P159">
            <v>-196456</v>
          </cell>
          <cell r="Q159" t="str">
            <v>0</v>
          </cell>
          <cell r="R159">
            <v>-72867</v>
          </cell>
          <cell r="S159">
            <v>0</v>
          </cell>
          <cell r="T159">
            <v>-8503.8581477634089</v>
          </cell>
          <cell r="U159" t="str">
            <v>0</v>
          </cell>
          <cell r="V159">
            <v>-21425</v>
          </cell>
          <cell r="W159">
            <v>-23087</v>
          </cell>
          <cell r="X159">
            <v>-6600</v>
          </cell>
          <cell r="Y159">
            <v>-155700</v>
          </cell>
          <cell r="Z159">
            <v>-3071</v>
          </cell>
          <cell r="AE159">
            <v>-1658875.0332535184</v>
          </cell>
          <cell r="AJ159">
            <v>-1519662.0332535184</v>
          </cell>
          <cell r="AM159" t="str">
            <v>0</v>
          </cell>
          <cell r="AN159" t="str">
            <v>0</v>
          </cell>
          <cell r="AO159" t="str">
            <v>0</v>
          </cell>
          <cell r="AP159" t="str">
            <v>0</v>
          </cell>
          <cell r="AQ159" t="str">
            <v>0</v>
          </cell>
          <cell r="AR159" t="str">
            <v>0</v>
          </cell>
          <cell r="AS159" t="str">
            <v>0</v>
          </cell>
          <cell r="AT159" t="str">
            <v>0</v>
          </cell>
          <cell r="AU159" t="str">
            <v>0</v>
          </cell>
          <cell r="AV159" t="str">
            <v>0</v>
          </cell>
        </row>
        <row r="160">
          <cell r="F160" t="str">
            <v>5115</v>
          </cell>
          <cell r="G160">
            <v>-77195.910355664149</v>
          </cell>
          <cell r="H160">
            <v>-26899.386713529362</v>
          </cell>
          <cell r="I160">
            <v>-1486</v>
          </cell>
          <cell r="J160">
            <v>-24000</v>
          </cell>
          <cell r="K160">
            <v>0</v>
          </cell>
          <cell r="L160">
            <v>0</v>
          </cell>
          <cell r="M160">
            <v>0</v>
          </cell>
          <cell r="N160">
            <v>-32406.9</v>
          </cell>
          <cell r="O160" t="str">
            <v>0</v>
          </cell>
          <cell r="P160">
            <v>0</v>
          </cell>
          <cell r="Q160" t="str">
            <v>0</v>
          </cell>
          <cell r="R160">
            <v>0</v>
          </cell>
          <cell r="S160">
            <v>0</v>
          </cell>
          <cell r="T160">
            <v>10946.01506050344</v>
          </cell>
          <cell r="U160" t="str">
            <v>0</v>
          </cell>
          <cell r="V160">
            <v>0</v>
          </cell>
          <cell r="W160">
            <v>-14656</v>
          </cell>
          <cell r="X160">
            <v>-12800</v>
          </cell>
          <cell r="Y160">
            <v>0</v>
          </cell>
          <cell r="Z160">
            <v>0</v>
          </cell>
          <cell r="AE160">
            <v>-163842.18200869006</v>
          </cell>
          <cell r="AJ160">
            <v>-165698.18200869006</v>
          </cell>
          <cell r="AM160" t="str">
            <v>0</v>
          </cell>
          <cell r="AN160" t="str">
            <v>0</v>
          </cell>
          <cell r="AO160" t="str">
            <v>0</v>
          </cell>
          <cell r="AP160" t="str">
            <v>0</v>
          </cell>
          <cell r="AQ160" t="str">
            <v>0</v>
          </cell>
          <cell r="AR160" t="str">
            <v>0</v>
          </cell>
          <cell r="AS160" t="str">
            <v>0</v>
          </cell>
          <cell r="AT160" t="str">
            <v>0</v>
          </cell>
          <cell r="AU160" t="str">
            <v>0</v>
          </cell>
          <cell r="AV160" t="str">
            <v>0</v>
          </cell>
        </row>
        <row r="161">
          <cell r="F161" t="str">
            <v>5120</v>
          </cell>
          <cell r="G161">
            <v>1285092.9170051201</v>
          </cell>
          <cell r="H161">
            <v>3810773.779242395</v>
          </cell>
          <cell r="I161">
            <v>183071.34317850135</v>
          </cell>
          <cell r="J161">
            <v>50004.42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177932</v>
          </cell>
          <cell r="S161">
            <v>0</v>
          </cell>
          <cell r="T161" t="str">
            <v>0</v>
          </cell>
          <cell r="U161" t="str">
            <v>0</v>
          </cell>
          <cell r="V161">
            <v>0</v>
          </cell>
          <cell r="W161">
            <v>36</v>
          </cell>
          <cell r="X161">
            <v>0</v>
          </cell>
          <cell r="Y161">
            <v>0</v>
          </cell>
          <cell r="Z161">
            <v>0</v>
          </cell>
          <cell r="AE161">
            <v>5506874.4594260165</v>
          </cell>
          <cell r="AJ161">
            <v>5506910.4594260165</v>
          </cell>
          <cell r="AM161" t="str">
            <v>0</v>
          </cell>
          <cell r="AN161" t="str">
            <v>0</v>
          </cell>
          <cell r="AO161" t="str">
            <v>0</v>
          </cell>
          <cell r="AP161" t="str">
            <v>0</v>
          </cell>
          <cell r="AQ161" t="str">
            <v>0</v>
          </cell>
          <cell r="AR161" t="str">
            <v>0</v>
          </cell>
          <cell r="AS161" t="str">
            <v>0</v>
          </cell>
          <cell r="AT161" t="str">
            <v>0</v>
          </cell>
          <cell r="AU161" t="str">
            <v>0</v>
          </cell>
          <cell r="AV161" t="str">
            <v>0</v>
          </cell>
        </row>
        <row r="162">
          <cell r="F162" t="str">
            <v>5125</v>
          </cell>
          <cell r="G162">
            <v>-3677912.233534344</v>
          </cell>
          <cell r="H162">
            <v>-976126.9557272864</v>
          </cell>
          <cell r="I162">
            <v>-48706.114461868929</v>
          </cell>
          <cell r="J162">
            <v>-107340.6387370936</v>
          </cell>
          <cell r="K162">
            <v>0</v>
          </cell>
          <cell r="L162">
            <v>-7583.1</v>
          </cell>
          <cell r="M162">
            <v>-575765.73758101929</v>
          </cell>
          <cell r="N162">
            <v>394997.95</v>
          </cell>
          <cell r="O162" t="str">
            <v>0</v>
          </cell>
          <cell r="P162">
            <v>0</v>
          </cell>
          <cell r="Q162" t="str">
            <v>0</v>
          </cell>
          <cell r="R162">
            <v>-106740</v>
          </cell>
          <cell r="S162">
            <v>0</v>
          </cell>
          <cell r="T162" t="str">
            <v>0</v>
          </cell>
          <cell r="U162" t="str">
            <v>0</v>
          </cell>
          <cell r="V162">
            <v>0</v>
          </cell>
          <cell r="W162">
            <v>-2298</v>
          </cell>
          <cell r="X162">
            <v>0</v>
          </cell>
          <cell r="Y162">
            <v>0</v>
          </cell>
          <cell r="Z162">
            <v>0</v>
          </cell>
          <cell r="AE162">
            <v>-5105176.8300416116</v>
          </cell>
          <cell r="AJ162">
            <v>-5107474.8300416116</v>
          </cell>
          <cell r="AM162" t="str">
            <v>0</v>
          </cell>
          <cell r="AN162" t="str">
            <v>0</v>
          </cell>
          <cell r="AO162" t="str">
            <v>0</v>
          </cell>
          <cell r="AP162" t="str">
            <v>0</v>
          </cell>
          <cell r="AQ162" t="str">
            <v>0</v>
          </cell>
          <cell r="AR162" t="str">
            <v>0</v>
          </cell>
          <cell r="AS162" t="str">
            <v>0</v>
          </cell>
          <cell r="AT162" t="str">
            <v>0</v>
          </cell>
          <cell r="AU162" t="str">
            <v>0</v>
          </cell>
          <cell r="AV162" t="str">
            <v>0</v>
          </cell>
        </row>
        <row r="163">
          <cell r="F163" t="str">
            <v>5130</v>
          </cell>
          <cell r="G163">
            <v>-85478.952702412265</v>
          </cell>
          <cell r="H163">
            <v>-68944.552791854192</v>
          </cell>
          <cell r="I163">
            <v>-10779.995500000001</v>
          </cell>
          <cell r="J163">
            <v>-42558</v>
          </cell>
          <cell r="K163">
            <v>0</v>
          </cell>
          <cell r="L163">
            <v>-13859.97</v>
          </cell>
          <cell r="M163">
            <v>0</v>
          </cell>
          <cell r="N163">
            <v>-31447.9</v>
          </cell>
          <cell r="O163" t="str">
            <v>0</v>
          </cell>
          <cell r="P163">
            <v>0</v>
          </cell>
          <cell r="Q163" t="str">
            <v>0</v>
          </cell>
          <cell r="R163">
            <v>0</v>
          </cell>
          <cell r="S163">
            <v>0</v>
          </cell>
          <cell r="T163">
            <v>-3431.7458746414518</v>
          </cell>
          <cell r="U163" t="str">
            <v>0</v>
          </cell>
          <cell r="V163">
            <v>-1869</v>
          </cell>
          <cell r="W163">
            <v>-4862</v>
          </cell>
          <cell r="X163">
            <v>-3600</v>
          </cell>
          <cell r="Y163">
            <v>0</v>
          </cell>
          <cell r="Z163">
            <v>-840</v>
          </cell>
          <cell r="AE163">
            <v>-262810.11686890793</v>
          </cell>
          <cell r="AJ163">
            <v>-264072.11686890793</v>
          </cell>
          <cell r="AM163" t="str">
            <v>0</v>
          </cell>
          <cell r="AN163" t="str">
            <v>0</v>
          </cell>
          <cell r="AO163" t="str">
            <v>0</v>
          </cell>
          <cell r="AP163" t="str">
            <v>0</v>
          </cell>
          <cell r="AQ163" t="str">
            <v>0</v>
          </cell>
          <cell r="AR163" t="str">
            <v>0</v>
          </cell>
          <cell r="AS163" t="str">
            <v>0</v>
          </cell>
          <cell r="AT163" t="str">
            <v>0</v>
          </cell>
          <cell r="AU163" t="str">
            <v>0</v>
          </cell>
          <cell r="AV163" t="str">
            <v>0</v>
          </cell>
        </row>
        <row r="164">
          <cell r="F164" t="str">
            <v>5135</v>
          </cell>
          <cell r="G164">
            <v>-10556.20123820413</v>
          </cell>
          <cell r="H164">
            <v>-12063.697915356435</v>
          </cell>
          <cell r="I164">
            <v>-203.86279399999998</v>
          </cell>
          <cell r="J164">
            <v>0</v>
          </cell>
          <cell r="K164">
            <v>-318</v>
          </cell>
          <cell r="L164">
            <v>0</v>
          </cell>
          <cell r="M164">
            <v>0</v>
          </cell>
          <cell r="N164">
            <v>-86970.9</v>
          </cell>
          <cell r="O164" t="str">
            <v>0</v>
          </cell>
          <cell r="P164">
            <v>0</v>
          </cell>
          <cell r="Q164" t="str">
            <v>0</v>
          </cell>
          <cell r="R164">
            <v>0</v>
          </cell>
          <cell r="S164">
            <v>0</v>
          </cell>
          <cell r="T164">
            <v>-5679.1199035590407</v>
          </cell>
          <cell r="U164" t="str">
            <v>0</v>
          </cell>
          <cell r="V164">
            <v>-399</v>
          </cell>
          <cell r="W164">
            <v>-1376</v>
          </cell>
          <cell r="X164">
            <v>-35700</v>
          </cell>
          <cell r="Y164">
            <v>0</v>
          </cell>
          <cell r="Z164">
            <v>0</v>
          </cell>
          <cell r="AE164">
            <v>-151890.78185111959</v>
          </cell>
          <cell r="AJ164">
            <v>-117566.78185111959</v>
          </cell>
          <cell r="AM164" t="str">
            <v>0</v>
          </cell>
          <cell r="AN164" t="str">
            <v>0</v>
          </cell>
          <cell r="AO164" t="str">
            <v>0</v>
          </cell>
          <cell r="AP164" t="str">
            <v>0</v>
          </cell>
          <cell r="AQ164" t="str">
            <v>0</v>
          </cell>
          <cell r="AR164" t="str">
            <v>0</v>
          </cell>
          <cell r="AS164" t="str">
            <v>0</v>
          </cell>
          <cell r="AT164" t="str">
            <v>0</v>
          </cell>
          <cell r="AU164" t="str">
            <v>0</v>
          </cell>
          <cell r="AV164" t="str">
            <v>0</v>
          </cell>
        </row>
        <row r="165">
          <cell r="F165" t="str">
            <v>5150</v>
          </cell>
          <cell r="G165">
            <v>-59777.285716666673</v>
          </cell>
          <cell r="H165">
            <v>-168024.57619298797</v>
          </cell>
          <cell r="I165">
            <v>-27316.483666666667</v>
          </cell>
          <cell r="J165">
            <v>-26029</v>
          </cell>
          <cell r="K165">
            <v>-5362</v>
          </cell>
          <cell r="L165">
            <v>-22510</v>
          </cell>
          <cell r="M165">
            <v>-35004.902907845208</v>
          </cell>
          <cell r="N165">
            <v>-34627.4</v>
          </cell>
          <cell r="O165" t="str">
            <v>0</v>
          </cell>
          <cell r="P165">
            <v>-22515</v>
          </cell>
          <cell r="Q165" t="str">
            <v>0</v>
          </cell>
          <cell r="R165">
            <v>0</v>
          </cell>
          <cell r="S165">
            <v>0</v>
          </cell>
          <cell r="T165">
            <v>-43248.997652916667</v>
          </cell>
          <cell r="U165" t="str">
            <v>0</v>
          </cell>
          <cell r="V165">
            <v>0</v>
          </cell>
          <cell r="W165">
            <v>-11678</v>
          </cell>
          <cell r="X165">
            <v>-9100</v>
          </cell>
          <cell r="Y165">
            <v>-8153</v>
          </cell>
          <cell r="Z165">
            <v>-254</v>
          </cell>
          <cell r="AE165">
            <v>-461922.64613708318</v>
          </cell>
          <cell r="AJ165">
            <v>-456347.64613708318</v>
          </cell>
          <cell r="AM165" t="str">
            <v>0</v>
          </cell>
          <cell r="AN165" t="str">
            <v>0</v>
          </cell>
          <cell r="AO165" t="str">
            <v>0</v>
          </cell>
          <cell r="AP165" t="str">
            <v>0</v>
          </cell>
          <cell r="AQ165" t="str">
            <v>0</v>
          </cell>
          <cell r="AR165" t="str">
            <v>0</v>
          </cell>
          <cell r="AS165" t="str">
            <v>0</v>
          </cell>
          <cell r="AT165" t="str">
            <v>0</v>
          </cell>
          <cell r="AU165" t="str">
            <v>0</v>
          </cell>
          <cell r="AV165" t="str">
            <v>0</v>
          </cell>
        </row>
        <row r="166">
          <cell r="F166" t="str">
            <v>Other Operating Expenditure</v>
          </cell>
          <cell r="G166">
            <v>-4590814.3022915246</v>
          </cell>
          <cell r="H166">
            <v>-266372.41471203079</v>
          </cell>
          <cell r="I166">
            <v>-65117.540570350029</v>
          </cell>
          <cell r="J166">
            <v>-1026450.2187370936</v>
          </cell>
          <cell r="K166">
            <v>-91049</v>
          </cell>
          <cell r="L166">
            <v>-464857.19</v>
          </cell>
          <cell r="M166">
            <v>-1525364.4920031207</v>
          </cell>
          <cell r="N166">
            <v>-371624.85000000003</v>
          </cell>
          <cell r="O166">
            <v>0</v>
          </cell>
          <cell r="P166">
            <v>-470366</v>
          </cell>
          <cell r="Q166">
            <v>0</v>
          </cell>
          <cell r="R166">
            <v>-1675</v>
          </cell>
          <cell r="S166">
            <v>0</v>
          </cell>
          <cell r="T166">
            <v>-560776.69516594999</v>
          </cell>
          <cell r="U166">
            <v>0</v>
          </cell>
          <cell r="V166">
            <v>-104433</v>
          </cell>
          <cell r="W166">
            <v>-206045</v>
          </cell>
          <cell r="X166">
            <v>-284300</v>
          </cell>
          <cell r="Y166">
            <v>-380395</v>
          </cell>
          <cell r="Z166">
            <v>-18287</v>
          </cell>
          <cell r="AA166">
            <v>0</v>
          </cell>
          <cell r="AB166">
            <v>0</v>
          </cell>
          <cell r="AC166">
            <v>0</v>
          </cell>
          <cell r="AE166">
            <v>-10221882.703480069</v>
          </cell>
          <cell r="AJ166">
            <v>-9763232.7034800686</v>
          </cell>
          <cell r="AM166" t="str">
            <v>0</v>
          </cell>
          <cell r="AN166" t="str">
            <v>0</v>
          </cell>
          <cell r="AO166" t="str">
            <v>0</v>
          </cell>
          <cell r="AP166" t="str">
            <v>0</v>
          </cell>
          <cell r="AQ166" t="str">
            <v>0</v>
          </cell>
          <cell r="AR166" t="str">
            <v>0</v>
          </cell>
          <cell r="AS166" t="str">
            <v>0</v>
          </cell>
          <cell r="AT166" t="str">
            <v>0</v>
          </cell>
          <cell r="AU166" t="str">
            <v>0</v>
          </cell>
          <cell r="AV166" t="str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12541</v>
          </cell>
          <cell r="K167">
            <v>53240.425999999999</v>
          </cell>
          <cell r="L167">
            <v>0</v>
          </cell>
          <cell r="M167">
            <v>64431.173999999999</v>
          </cell>
          <cell r="N167">
            <v>0</v>
          </cell>
          <cell r="O167" t="str">
            <v>0</v>
          </cell>
          <cell r="P167">
            <v>0</v>
          </cell>
          <cell r="Q167" t="str">
            <v>0</v>
          </cell>
          <cell r="R167">
            <v>0</v>
          </cell>
          <cell r="S167">
            <v>0</v>
          </cell>
          <cell r="T167" t="str">
            <v>0</v>
          </cell>
          <cell r="U167" t="str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E167">
            <v>130212.6</v>
          </cell>
          <cell r="AJ167">
            <v>130212.6</v>
          </cell>
          <cell r="AM167" t="str">
            <v>0</v>
          </cell>
          <cell r="AN167" t="str">
            <v>0</v>
          </cell>
          <cell r="AO167" t="str">
            <v>0</v>
          </cell>
          <cell r="AP167" t="str">
            <v>0</v>
          </cell>
          <cell r="AQ167" t="str">
            <v>0</v>
          </cell>
          <cell r="AR167" t="str">
            <v>0</v>
          </cell>
          <cell r="AS167" t="str">
            <v>0</v>
          </cell>
          <cell r="AT167" t="str">
            <v>0</v>
          </cell>
          <cell r="AU167" t="str">
            <v>0</v>
          </cell>
          <cell r="AV167" t="str">
            <v>0</v>
          </cell>
        </row>
        <row r="168">
          <cell r="F168" t="str">
            <v>Income Before Taxation</v>
          </cell>
          <cell r="G168">
            <v>1586625.7191200685</v>
          </cell>
          <cell r="H168">
            <v>12991.335427814454</v>
          </cell>
          <cell r="I168">
            <v>-67400.75673100233</v>
          </cell>
          <cell r="J168">
            <v>721112.78126290638</v>
          </cell>
          <cell r="K168">
            <v>76092.426000000007</v>
          </cell>
          <cell r="L168">
            <v>583268.06000000006</v>
          </cell>
          <cell r="M168">
            <v>636228.75623494305</v>
          </cell>
          <cell r="N168">
            <v>831493.64999999991</v>
          </cell>
          <cell r="O168">
            <v>0</v>
          </cell>
          <cell r="P168">
            <v>938631</v>
          </cell>
          <cell r="Q168">
            <v>0</v>
          </cell>
          <cell r="R168">
            <v>30001</v>
          </cell>
          <cell r="S168">
            <v>0</v>
          </cell>
          <cell r="T168">
            <v>76998.511230784585</v>
          </cell>
          <cell r="U168">
            <v>0</v>
          </cell>
          <cell r="V168">
            <v>27642</v>
          </cell>
          <cell r="W168">
            <v>23616</v>
          </cell>
          <cell r="X168">
            <v>176400</v>
          </cell>
          <cell r="Y168">
            <v>339786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E168">
            <v>5969870.4825455155</v>
          </cell>
          <cell r="AJ168">
            <v>5477300.4825455155</v>
          </cell>
          <cell r="AM168" t="str">
            <v>0</v>
          </cell>
          <cell r="AN168" t="str">
            <v>0</v>
          </cell>
          <cell r="AO168" t="str">
            <v>0</v>
          </cell>
          <cell r="AP168" t="str">
            <v>0</v>
          </cell>
          <cell r="AQ168" t="str">
            <v>0</v>
          </cell>
          <cell r="AR168" t="str">
            <v>0</v>
          </cell>
          <cell r="AS168" t="str">
            <v>0</v>
          </cell>
          <cell r="AT168" t="str">
            <v>0</v>
          </cell>
          <cell r="AU168" t="str">
            <v>0</v>
          </cell>
          <cell r="AV168" t="str">
            <v>0</v>
          </cell>
        </row>
        <row r="169">
          <cell r="F169" t="str">
            <v>Taxation</v>
          </cell>
          <cell r="G169">
            <v>-475987.71573602053</v>
          </cell>
          <cell r="H169">
            <v>-3897.4006283443364</v>
          </cell>
          <cell r="I169">
            <v>20220.227019300699</v>
          </cell>
          <cell r="J169">
            <v>-216333.83437887192</v>
          </cell>
          <cell r="K169">
            <v>-23577.727800000001</v>
          </cell>
          <cell r="L169">
            <v>-174980.41800000001</v>
          </cell>
          <cell r="M169">
            <v>-190868.6268704829</v>
          </cell>
          <cell r="N169">
            <v>-161417.02256781</v>
          </cell>
          <cell r="O169">
            <v>0</v>
          </cell>
          <cell r="P169">
            <v>-203899</v>
          </cell>
          <cell r="Q169">
            <v>0</v>
          </cell>
          <cell r="R169">
            <v>-9000.2999999999993</v>
          </cell>
          <cell r="S169">
            <v>0</v>
          </cell>
          <cell r="T169">
            <v>-33016.736617319286</v>
          </cell>
          <cell r="U169">
            <v>0</v>
          </cell>
          <cell r="V169">
            <v>-8292.6</v>
          </cell>
          <cell r="W169">
            <v>-7084.8</v>
          </cell>
          <cell r="X169">
            <v>-52920</v>
          </cell>
          <cell r="Y169">
            <v>-86351.900000000009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-1977638.0280117383</v>
          </cell>
          <cell r="AJ169">
            <v>-1488135.9555795486</v>
          </cell>
          <cell r="AM169" t="str">
            <v>0</v>
          </cell>
          <cell r="AN169" t="str">
            <v>0</v>
          </cell>
          <cell r="AO169" t="str">
            <v>0</v>
          </cell>
          <cell r="AP169" t="str">
            <v>0</v>
          </cell>
          <cell r="AQ169" t="str">
            <v>0</v>
          </cell>
          <cell r="AR169" t="str">
            <v>0</v>
          </cell>
          <cell r="AS169" t="str">
            <v>0</v>
          </cell>
          <cell r="AT169" t="str">
            <v>0</v>
          </cell>
          <cell r="AU169" t="str">
            <v>0</v>
          </cell>
          <cell r="AV169" t="str">
            <v>0</v>
          </cell>
        </row>
        <row r="170">
          <cell r="F170" t="str">
            <v>5170</v>
          </cell>
          <cell r="G170">
            <v>-475987.71573602053</v>
          </cell>
          <cell r="H170">
            <v>-3897.4006283443364</v>
          </cell>
          <cell r="I170">
            <v>20220.227019300699</v>
          </cell>
          <cell r="J170">
            <v>-216333.83437887192</v>
          </cell>
          <cell r="K170">
            <v>-22827.727800000001</v>
          </cell>
          <cell r="L170">
            <v>-174980.41800000001</v>
          </cell>
          <cell r="M170">
            <v>-190868.6268704829</v>
          </cell>
          <cell r="N170">
            <v>-161044.42256780999</v>
          </cell>
          <cell r="O170" t="str">
            <v>0</v>
          </cell>
          <cell r="P170">
            <v>-12678</v>
          </cell>
          <cell r="Q170" t="str">
            <v>0</v>
          </cell>
          <cell r="R170">
            <v>-9000.2999999999993</v>
          </cell>
          <cell r="S170">
            <v>0</v>
          </cell>
          <cell r="T170">
            <v>-23099.553369235426</v>
          </cell>
          <cell r="U170" t="str">
            <v>0</v>
          </cell>
          <cell r="V170">
            <v>-8292.6</v>
          </cell>
          <cell r="W170">
            <v>-7084.8</v>
          </cell>
          <cell r="X170">
            <v>-52920</v>
          </cell>
          <cell r="Y170">
            <v>-101935.8</v>
          </cell>
          <cell r="Z170">
            <v>0</v>
          </cell>
          <cell r="AE170">
            <v>-1790961.1447636546</v>
          </cell>
          <cell r="AJ170">
            <v>-1285875.1723314647</v>
          </cell>
          <cell r="AM170" t="str">
            <v>0</v>
          </cell>
          <cell r="AN170" t="str">
            <v>0</v>
          </cell>
          <cell r="AO170" t="str">
            <v>0</v>
          </cell>
          <cell r="AP170" t="str">
            <v>0</v>
          </cell>
          <cell r="AQ170" t="str">
            <v>0</v>
          </cell>
          <cell r="AR170" t="str">
            <v>0</v>
          </cell>
          <cell r="AS170" t="str">
            <v>0</v>
          </cell>
          <cell r="AT170" t="str">
            <v>0</v>
          </cell>
          <cell r="AU170" t="str">
            <v>0</v>
          </cell>
          <cell r="AV170" t="str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 t="str">
            <v>0</v>
          </cell>
          <cell r="N171">
            <v>-372.6</v>
          </cell>
          <cell r="O171" t="str">
            <v>0</v>
          </cell>
          <cell r="P171">
            <v>-191221</v>
          </cell>
          <cell r="Q171" t="str">
            <v>0</v>
          </cell>
          <cell r="R171">
            <v>0</v>
          </cell>
          <cell r="S171">
            <v>0</v>
          </cell>
          <cell r="T171">
            <v>-9917.1832480838639</v>
          </cell>
          <cell r="U171" t="str">
            <v>0</v>
          </cell>
          <cell r="V171">
            <v>0</v>
          </cell>
          <cell r="W171">
            <v>0</v>
          </cell>
          <cell r="X171">
            <v>0</v>
          </cell>
          <cell r="Y171">
            <v>15583.9</v>
          </cell>
          <cell r="Z171">
            <v>0</v>
          </cell>
          <cell r="AE171">
            <v>-185926.88324808388</v>
          </cell>
          <cell r="AJ171">
            <v>-201510.78324808387</v>
          </cell>
          <cell r="AM171" t="str">
            <v>0</v>
          </cell>
          <cell r="AN171" t="str">
            <v>0</v>
          </cell>
          <cell r="AO171" t="str">
            <v>0</v>
          </cell>
          <cell r="AP171" t="str">
            <v>0</v>
          </cell>
          <cell r="AQ171" t="str">
            <v>0</v>
          </cell>
          <cell r="AR171" t="str">
            <v>0</v>
          </cell>
          <cell r="AS171" t="str">
            <v>0</v>
          </cell>
          <cell r="AT171" t="str">
            <v>0</v>
          </cell>
          <cell r="AU171" t="str">
            <v>0</v>
          </cell>
          <cell r="AV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-750</v>
          </cell>
          <cell r="L172">
            <v>0</v>
          </cell>
          <cell r="M172" t="str">
            <v>0</v>
          </cell>
          <cell r="N172">
            <v>0</v>
          </cell>
          <cell r="O172" t="str">
            <v>0</v>
          </cell>
          <cell r="P172">
            <v>0</v>
          </cell>
          <cell r="Q172" t="str">
            <v>0</v>
          </cell>
          <cell r="R172">
            <v>0</v>
          </cell>
          <cell r="S172">
            <v>0</v>
          </cell>
          <cell r="T172" t="str">
            <v>0</v>
          </cell>
          <cell r="U172" t="str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E172">
            <v>-750</v>
          </cell>
          <cell r="AJ172">
            <v>-750</v>
          </cell>
          <cell r="AM172" t="str">
            <v>0</v>
          </cell>
          <cell r="AN172" t="str">
            <v>0</v>
          </cell>
          <cell r="AO172" t="str">
            <v>0</v>
          </cell>
          <cell r="AP172" t="str">
            <v>0</v>
          </cell>
          <cell r="AQ172" t="str">
            <v>0</v>
          </cell>
          <cell r="AR172" t="str">
            <v>0</v>
          </cell>
          <cell r="AS172" t="str">
            <v>0</v>
          </cell>
          <cell r="AT172" t="str">
            <v>0</v>
          </cell>
          <cell r="AU172" t="str">
            <v>0</v>
          </cell>
          <cell r="AV172" t="str">
            <v>0</v>
          </cell>
        </row>
        <row r="174">
          <cell r="F174" t="str">
            <v>Income after Tax</v>
          </cell>
          <cell r="G174">
            <v>1110638.0033840479</v>
          </cell>
          <cell r="H174">
            <v>9093.9347994701184</v>
          </cell>
          <cell r="I174">
            <v>-47180.529711701631</v>
          </cell>
          <cell r="J174">
            <v>504778.94688403443</v>
          </cell>
          <cell r="K174">
            <v>52514.698200000006</v>
          </cell>
          <cell r="L174">
            <v>408287.64200000005</v>
          </cell>
          <cell r="M174">
            <v>445360.12936446012</v>
          </cell>
          <cell r="N174">
            <v>670076.62743218988</v>
          </cell>
          <cell r="O174">
            <v>0</v>
          </cell>
          <cell r="P174">
            <v>734732</v>
          </cell>
          <cell r="Q174">
            <v>0</v>
          </cell>
          <cell r="R174">
            <v>21000.7</v>
          </cell>
          <cell r="S174">
            <v>0</v>
          </cell>
          <cell r="T174">
            <v>43981.774613465299</v>
          </cell>
          <cell r="U174">
            <v>0</v>
          </cell>
          <cell r="V174">
            <v>19349.400000000001</v>
          </cell>
          <cell r="W174">
            <v>16531.2</v>
          </cell>
          <cell r="X174">
            <v>123480</v>
          </cell>
          <cell r="Y174">
            <v>253434.09999999998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3992232.4545337772</v>
          </cell>
          <cell r="AJ174">
            <v>3989164.5269659669</v>
          </cell>
          <cell r="AM174" t="str">
            <v>0</v>
          </cell>
          <cell r="AN174" t="str">
            <v>0</v>
          </cell>
          <cell r="AO174" t="str">
            <v>0</v>
          </cell>
          <cell r="AP174" t="str">
            <v>0</v>
          </cell>
          <cell r="AQ174" t="str">
            <v>0</v>
          </cell>
          <cell r="AR174" t="str">
            <v>0</v>
          </cell>
          <cell r="AS174" t="str">
            <v>0</v>
          </cell>
          <cell r="AT174" t="str">
            <v>0</v>
          </cell>
          <cell r="AU174" t="str">
            <v>0</v>
          </cell>
          <cell r="AV174" t="str">
            <v>0</v>
          </cell>
        </row>
        <row r="176">
          <cell r="F176" t="str">
            <v>5200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-116111.45859429648</v>
          </cell>
          <cell r="M176" t="str">
            <v>0</v>
          </cell>
          <cell r="N176">
            <v>0</v>
          </cell>
          <cell r="O176" t="str">
            <v>0</v>
          </cell>
          <cell r="P176">
            <v>-16988</v>
          </cell>
          <cell r="Q176" t="str">
            <v>0</v>
          </cell>
          <cell r="R176">
            <v>0</v>
          </cell>
          <cell r="S176">
            <v>0</v>
          </cell>
          <cell r="T176" t="str">
            <v>0</v>
          </cell>
          <cell r="U176" t="str">
            <v>0</v>
          </cell>
          <cell r="V176">
            <v>0</v>
          </cell>
          <cell r="W176">
            <v>0</v>
          </cell>
          <cell r="X176">
            <v>0</v>
          </cell>
          <cell r="Y176">
            <v>-7884</v>
          </cell>
          <cell r="Z176">
            <v>0</v>
          </cell>
          <cell r="AE176">
            <v>-140983.45859429648</v>
          </cell>
          <cell r="AJ176">
            <v>-133099.45859429648</v>
          </cell>
          <cell r="AM176" t="str">
            <v>0</v>
          </cell>
          <cell r="AN176" t="str">
            <v>0</v>
          </cell>
          <cell r="AO176" t="str">
            <v>0</v>
          </cell>
          <cell r="AP176" t="str">
            <v>0</v>
          </cell>
          <cell r="AQ176" t="str">
            <v>0</v>
          </cell>
          <cell r="AR176" t="str">
            <v>0</v>
          </cell>
          <cell r="AS176" t="str">
            <v>0</v>
          </cell>
          <cell r="AT176" t="str">
            <v>0</v>
          </cell>
          <cell r="AU176" t="str">
            <v>0</v>
          </cell>
          <cell r="AV176" t="str">
            <v>0</v>
          </cell>
        </row>
        <row r="178">
          <cell r="F178" t="str">
            <v>Net Income</v>
          </cell>
          <cell r="G178">
            <v>1110638.0033840479</v>
          </cell>
          <cell r="H178">
            <v>9093.9347994701184</v>
          </cell>
          <cell r="I178">
            <v>-47180.529711701631</v>
          </cell>
          <cell r="J178">
            <v>504778.94688403443</v>
          </cell>
          <cell r="K178">
            <v>52514.698200000006</v>
          </cell>
          <cell r="L178">
            <v>292176.18340570357</v>
          </cell>
          <cell r="M178">
            <v>445360.12936446012</v>
          </cell>
          <cell r="N178">
            <v>670076.62743218988</v>
          </cell>
          <cell r="O178">
            <v>0</v>
          </cell>
          <cell r="P178">
            <v>717744</v>
          </cell>
          <cell r="Q178">
            <v>0</v>
          </cell>
          <cell r="R178">
            <v>21000.7</v>
          </cell>
          <cell r="S178">
            <v>0</v>
          </cell>
          <cell r="T178">
            <v>43981.774613465299</v>
          </cell>
          <cell r="U178">
            <v>0</v>
          </cell>
          <cell r="V178">
            <v>19349.400000000001</v>
          </cell>
          <cell r="W178">
            <v>16531.2</v>
          </cell>
          <cell r="X178">
            <v>123480</v>
          </cell>
          <cell r="Y178">
            <v>245550.09999999998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3851248.9959394806</v>
          </cell>
          <cell r="AJ178">
            <v>3856065.0683716703</v>
          </cell>
          <cell r="AM178" t="str">
            <v>0</v>
          </cell>
          <cell r="AN178" t="str">
            <v>0</v>
          </cell>
          <cell r="AO178" t="str">
            <v>0</v>
          </cell>
          <cell r="AP178" t="str">
            <v>0</v>
          </cell>
          <cell r="AQ178" t="str">
            <v>0</v>
          </cell>
          <cell r="AR178" t="str">
            <v>0</v>
          </cell>
          <cell r="AS178" t="str">
            <v>0</v>
          </cell>
          <cell r="AT178" t="str">
            <v>0</v>
          </cell>
          <cell r="AU178" t="str">
            <v>0</v>
          </cell>
          <cell r="AV178" t="str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 t="str">
            <v>0</v>
          </cell>
          <cell r="N179">
            <v>-70078.2</v>
          </cell>
          <cell r="O179" t="str">
            <v>0</v>
          </cell>
          <cell r="P179">
            <v>0</v>
          </cell>
          <cell r="Q179" t="str">
            <v>0</v>
          </cell>
          <cell r="R179">
            <v>0</v>
          </cell>
          <cell r="S179">
            <v>0</v>
          </cell>
          <cell r="T179" t="str">
            <v>0</v>
          </cell>
          <cell r="U179" t="str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E179">
            <v>-70078.2</v>
          </cell>
          <cell r="AJ179">
            <v>-70078.2</v>
          </cell>
          <cell r="AM179" t="str">
            <v>0</v>
          </cell>
          <cell r="AN179" t="str">
            <v>0</v>
          </cell>
          <cell r="AO179" t="str">
            <v>0</v>
          </cell>
          <cell r="AP179" t="str">
            <v>0</v>
          </cell>
          <cell r="AQ179" t="str">
            <v>0</v>
          </cell>
          <cell r="AR179" t="str">
            <v>0</v>
          </cell>
          <cell r="AS179" t="str">
            <v>0</v>
          </cell>
          <cell r="AT179" t="str">
            <v>0</v>
          </cell>
          <cell r="AU179" t="str">
            <v>0</v>
          </cell>
          <cell r="AV179" t="str">
            <v>0</v>
          </cell>
        </row>
        <row r="180">
          <cell r="F180" t="str">
            <v>5210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-2780</v>
          </cell>
          <cell r="M180" t="str">
            <v>0</v>
          </cell>
          <cell r="N180">
            <v>0</v>
          </cell>
          <cell r="O180" t="str">
            <v>0</v>
          </cell>
          <cell r="P180">
            <v>0</v>
          </cell>
          <cell r="Q180" t="str">
            <v>0</v>
          </cell>
          <cell r="R180">
            <v>0</v>
          </cell>
          <cell r="S180">
            <v>0</v>
          </cell>
          <cell r="T180" t="str">
            <v>0</v>
          </cell>
          <cell r="U180" t="str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E180">
            <v>-2780</v>
          </cell>
          <cell r="AJ180">
            <v>-2780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Q180" t="str">
            <v>0</v>
          </cell>
          <cell r="AR180" t="str">
            <v>0</v>
          </cell>
          <cell r="AS180" t="str">
            <v>0</v>
          </cell>
          <cell r="AT180" t="str">
            <v>0</v>
          </cell>
          <cell r="AU180" t="str">
            <v>0</v>
          </cell>
          <cell r="AV180" t="str">
            <v>0</v>
          </cell>
        </row>
        <row r="181">
          <cell r="F181" t="str">
            <v>Retained Income for the Period</v>
          </cell>
          <cell r="G181">
            <v>1110638.0033840479</v>
          </cell>
          <cell r="H181">
            <v>9093.9347994701184</v>
          </cell>
          <cell r="I181">
            <v>-47180.529711701631</v>
          </cell>
          <cell r="J181">
            <v>504778.94688403443</v>
          </cell>
          <cell r="K181">
            <v>52514.698200000006</v>
          </cell>
          <cell r="L181">
            <v>289396.18340570357</v>
          </cell>
          <cell r="M181">
            <v>445360.12936446012</v>
          </cell>
          <cell r="N181">
            <v>599998.42743218993</v>
          </cell>
          <cell r="O181">
            <v>0</v>
          </cell>
          <cell r="P181">
            <v>717744</v>
          </cell>
          <cell r="Q181">
            <v>0</v>
          </cell>
          <cell r="R181">
            <v>21000.7</v>
          </cell>
          <cell r="S181">
            <v>0</v>
          </cell>
          <cell r="T181">
            <v>43981.774613465299</v>
          </cell>
          <cell r="U181">
            <v>0</v>
          </cell>
          <cell r="V181">
            <v>19349.400000000001</v>
          </cell>
          <cell r="W181">
            <v>16531.2</v>
          </cell>
          <cell r="X181">
            <v>123480</v>
          </cell>
          <cell r="Y181">
            <v>245550.09999999998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E181">
            <v>3778390.7959394804</v>
          </cell>
          <cell r="AJ181">
            <v>3783206.8683716701</v>
          </cell>
          <cell r="AM181" t="str">
            <v>0</v>
          </cell>
          <cell r="AN181" t="str">
            <v>0</v>
          </cell>
          <cell r="AO181" t="str">
            <v>0</v>
          </cell>
          <cell r="AP181" t="str">
            <v>0</v>
          </cell>
          <cell r="AQ181" t="str">
            <v>0</v>
          </cell>
          <cell r="AR181" t="str">
            <v>0</v>
          </cell>
          <cell r="AS181" t="str">
            <v>0</v>
          </cell>
          <cell r="AT181" t="str">
            <v>0</v>
          </cell>
          <cell r="AU181" t="str">
            <v>0</v>
          </cell>
          <cell r="AV181" t="str">
            <v>0</v>
          </cell>
        </row>
        <row r="187">
          <cell r="F187" t="str">
            <v>Deposits and Current Accounts</v>
          </cell>
          <cell r="G187">
            <v>45349699.214278445</v>
          </cell>
          <cell r="H187">
            <v>14939.813472547945</v>
          </cell>
          <cell r="I187">
            <v>0</v>
          </cell>
          <cell r="J187">
            <v>26003.087671232879</v>
          </cell>
          <cell r="K187">
            <v>0</v>
          </cell>
          <cell r="L187">
            <v>7155578.8143835608</v>
          </cell>
          <cell r="M187">
            <v>38676131.271566048</v>
          </cell>
          <cell r="N187">
            <v>473288.9</v>
          </cell>
          <cell r="O187">
            <v>0</v>
          </cell>
          <cell r="P187">
            <v>52258453</v>
          </cell>
          <cell r="Q187">
            <v>0</v>
          </cell>
          <cell r="R187">
            <v>44704000</v>
          </cell>
          <cell r="S187">
            <v>0</v>
          </cell>
          <cell r="T187">
            <v>11430598.640992828</v>
          </cell>
          <cell r="U187">
            <v>-10256709.533625618</v>
          </cell>
          <cell r="V187">
            <v>0</v>
          </cell>
          <cell r="W187">
            <v>2153972</v>
          </cell>
          <cell r="X187">
            <v>7100000</v>
          </cell>
          <cell r="Y187">
            <v>0</v>
          </cell>
          <cell r="Z187">
            <v>409412</v>
          </cell>
          <cell r="AA187">
            <v>0</v>
          </cell>
          <cell r="AB187">
            <v>0</v>
          </cell>
          <cell r="AC187">
            <v>0</v>
          </cell>
          <cell r="AE187">
            <v>197341395.20873904</v>
          </cell>
          <cell r="AJ187">
            <v>192395367.20873904</v>
          </cell>
          <cell r="AM187" t="str">
            <v>0</v>
          </cell>
          <cell r="AN187" t="str">
            <v>0</v>
          </cell>
          <cell r="AO187" t="str">
            <v>0</v>
          </cell>
          <cell r="AP187" t="str">
            <v>0</v>
          </cell>
          <cell r="AQ187" t="str">
            <v>0</v>
          </cell>
          <cell r="AR187" t="str">
            <v>0</v>
          </cell>
          <cell r="AS187" t="str">
            <v>0</v>
          </cell>
          <cell r="AT187" t="str">
            <v>0</v>
          </cell>
          <cell r="AU187" t="str">
            <v>0</v>
          </cell>
          <cell r="AV187" t="str">
            <v>0</v>
          </cell>
        </row>
        <row r="188">
          <cell r="F188" t="str">
            <v>5</v>
          </cell>
          <cell r="G188">
            <v>-1.3803827180846096E-10</v>
          </cell>
          <cell r="H188">
            <v>14939.813472547945</v>
          </cell>
          <cell r="I188">
            <v>0</v>
          </cell>
          <cell r="J188">
            <v>0</v>
          </cell>
          <cell r="K188">
            <v>0</v>
          </cell>
          <cell r="L188">
            <v>36712.32876712329</v>
          </cell>
          <cell r="M188">
            <v>1650000</v>
          </cell>
          <cell r="N188">
            <v>0</v>
          </cell>
          <cell r="O188" t="str">
            <v>0</v>
          </cell>
          <cell r="P188">
            <v>0</v>
          </cell>
          <cell r="Q188" t="str">
            <v>0</v>
          </cell>
          <cell r="R188">
            <v>0</v>
          </cell>
          <cell r="S188">
            <v>0</v>
          </cell>
          <cell r="T188">
            <v>1047832.8187208911</v>
          </cell>
          <cell r="U188" t="str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E188">
            <v>2749484.9609605623</v>
          </cell>
          <cell r="AJ188">
            <v>2749484.9609605623</v>
          </cell>
          <cell r="AM188" t="str">
            <v>0</v>
          </cell>
          <cell r="AN188" t="str">
            <v>0</v>
          </cell>
          <cell r="AO188" t="str">
            <v>0</v>
          </cell>
          <cell r="AP188" t="str">
            <v>0</v>
          </cell>
          <cell r="AQ188" t="str">
            <v>0</v>
          </cell>
          <cell r="AR188" t="str">
            <v>0</v>
          </cell>
          <cell r="AS188" t="str">
            <v>0</v>
          </cell>
          <cell r="AT188" t="str">
            <v>0</v>
          </cell>
          <cell r="AU188" t="str">
            <v>0</v>
          </cell>
          <cell r="AV188" t="str">
            <v>0</v>
          </cell>
        </row>
        <row r="189">
          <cell r="F189" t="str">
            <v>10</v>
          </cell>
          <cell r="G189">
            <v>11796381.093191015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1195359.7280821917</v>
          </cell>
          <cell r="M189">
            <v>3829317.4585791663</v>
          </cell>
          <cell r="N189">
            <v>473288.9</v>
          </cell>
          <cell r="O189" t="str">
            <v>0</v>
          </cell>
          <cell r="P189">
            <v>0</v>
          </cell>
          <cell r="Q189" t="str">
            <v>0</v>
          </cell>
          <cell r="R189">
            <v>0</v>
          </cell>
          <cell r="S189">
            <v>0</v>
          </cell>
          <cell r="T189">
            <v>1526985.5651467668</v>
          </cell>
          <cell r="U189" t="str">
            <v>0</v>
          </cell>
          <cell r="V189">
            <v>0</v>
          </cell>
          <cell r="W189">
            <v>137186</v>
          </cell>
          <cell r="X189">
            <v>0</v>
          </cell>
          <cell r="Y189">
            <v>0</v>
          </cell>
          <cell r="Z189">
            <v>0</v>
          </cell>
          <cell r="AE189">
            <v>18821332.744999137</v>
          </cell>
          <cell r="AJ189">
            <v>18958518.744999137</v>
          </cell>
          <cell r="AM189" t="str">
            <v>0</v>
          </cell>
          <cell r="AN189" t="str">
            <v>0</v>
          </cell>
          <cell r="AO189" t="str">
            <v>0</v>
          </cell>
          <cell r="AP189" t="str">
            <v>0</v>
          </cell>
          <cell r="AQ189" t="str">
            <v>0</v>
          </cell>
          <cell r="AR189" t="str">
            <v>0</v>
          </cell>
          <cell r="AS189" t="str">
            <v>0</v>
          </cell>
          <cell r="AT189" t="str">
            <v>0</v>
          </cell>
          <cell r="AU189" t="str">
            <v>0</v>
          </cell>
          <cell r="AV189" t="str">
            <v>0</v>
          </cell>
        </row>
        <row r="190">
          <cell r="F190" t="str">
            <v>15</v>
          </cell>
          <cell r="G190">
            <v>69415.076660890496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1035804.1124657535</v>
          </cell>
          <cell r="M190">
            <v>14718632.438097373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>
            <v>0</v>
          </cell>
          <cell r="S190">
            <v>0</v>
          </cell>
          <cell r="T190" t="str">
            <v>0</v>
          </cell>
          <cell r="U190" t="str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E190">
            <v>15823851.627224017</v>
          </cell>
          <cell r="AJ190">
            <v>15823851.627224017</v>
          </cell>
          <cell r="AM190" t="str">
            <v>0</v>
          </cell>
          <cell r="AN190" t="str">
            <v>0</v>
          </cell>
          <cell r="AO190" t="str">
            <v>0</v>
          </cell>
          <cell r="AP190" t="str">
            <v>0</v>
          </cell>
          <cell r="AQ190" t="str">
            <v>0</v>
          </cell>
          <cell r="AR190" t="str">
            <v>0</v>
          </cell>
          <cell r="AS190" t="str">
            <v>0</v>
          </cell>
          <cell r="AT190" t="str">
            <v>0</v>
          </cell>
          <cell r="AU190" t="str">
            <v>0</v>
          </cell>
          <cell r="AV190" t="str">
            <v>0</v>
          </cell>
        </row>
        <row r="191">
          <cell r="F191" t="str">
            <v>20</v>
          </cell>
          <cell r="G191">
            <v>3298672.2595503069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540549.58328767121</v>
          </cell>
          <cell r="M191">
            <v>2923.833045833333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>
            <v>0</v>
          </cell>
          <cell r="S191">
            <v>0</v>
          </cell>
          <cell r="T191">
            <v>0</v>
          </cell>
          <cell r="U191" t="str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E191">
            <v>3842145.6758838114</v>
          </cell>
          <cell r="AJ191">
            <v>3842145.6758838114</v>
          </cell>
          <cell r="AM191" t="str">
            <v>0</v>
          </cell>
          <cell r="AN191" t="str">
            <v>0</v>
          </cell>
          <cell r="AO191" t="str">
            <v>0</v>
          </cell>
          <cell r="AP191" t="str">
            <v>0</v>
          </cell>
          <cell r="AQ191" t="str">
            <v>0</v>
          </cell>
          <cell r="AR191" t="str">
            <v>0</v>
          </cell>
          <cell r="AS191" t="str">
            <v>0</v>
          </cell>
          <cell r="AT191" t="str">
            <v>0</v>
          </cell>
          <cell r="AU191" t="str">
            <v>0</v>
          </cell>
          <cell r="AV191" t="str">
            <v>0</v>
          </cell>
        </row>
        <row r="192">
          <cell r="F192" t="str">
            <v>25</v>
          </cell>
          <cell r="G192">
            <v>843858.93173457193</v>
          </cell>
          <cell r="H192">
            <v>0</v>
          </cell>
          <cell r="I192">
            <v>0</v>
          </cell>
          <cell r="J192">
            <v>1686.7397260273972</v>
          </cell>
          <cell r="K192">
            <v>0</v>
          </cell>
          <cell r="L192">
            <v>7771.5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>
            <v>0</v>
          </cell>
          <cell r="S192">
            <v>0</v>
          </cell>
          <cell r="T192" t="str">
            <v>0</v>
          </cell>
          <cell r="U192" t="str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E192">
            <v>853317.17146059929</v>
          </cell>
          <cell r="AJ192">
            <v>853317.17146059929</v>
          </cell>
          <cell r="AM192" t="str">
            <v>0</v>
          </cell>
          <cell r="AN192" t="str">
            <v>0</v>
          </cell>
          <cell r="AO192" t="str">
            <v>0</v>
          </cell>
          <cell r="AP192" t="str">
            <v>0</v>
          </cell>
          <cell r="AQ192" t="str">
            <v>0</v>
          </cell>
          <cell r="AR192" t="str">
            <v>0</v>
          </cell>
          <cell r="AS192" t="str">
            <v>0</v>
          </cell>
          <cell r="AT192" t="str">
            <v>0</v>
          </cell>
          <cell r="AU192" t="str">
            <v>0</v>
          </cell>
          <cell r="AV192" t="str">
            <v>0</v>
          </cell>
        </row>
        <row r="193">
          <cell r="F193" t="str">
            <v>30</v>
          </cell>
          <cell r="G193">
            <v>996795.05391768599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41979.909589041097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>
            <v>0</v>
          </cell>
          <cell r="S193">
            <v>0</v>
          </cell>
          <cell r="T193" t="str">
            <v>0</v>
          </cell>
          <cell r="U193" t="str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E193">
            <v>1038774.9635067271</v>
          </cell>
          <cell r="AJ193">
            <v>1038774.9635067271</v>
          </cell>
          <cell r="AM193" t="str">
            <v>0</v>
          </cell>
          <cell r="AN193" t="str">
            <v>0</v>
          </cell>
          <cell r="AO193" t="str">
            <v>0</v>
          </cell>
          <cell r="AP193" t="str">
            <v>0</v>
          </cell>
          <cell r="AQ193" t="str">
            <v>0</v>
          </cell>
          <cell r="AR193" t="str">
            <v>0</v>
          </cell>
          <cell r="AS193" t="str">
            <v>0</v>
          </cell>
          <cell r="AT193" t="str">
            <v>0</v>
          </cell>
          <cell r="AU193" t="str">
            <v>0</v>
          </cell>
          <cell r="AV193" t="str">
            <v>0</v>
          </cell>
        </row>
        <row r="194">
          <cell r="F194" t="str">
            <v>35</v>
          </cell>
          <cell r="G194">
            <v>4793671.0623615338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>
            <v>0</v>
          </cell>
          <cell r="S194">
            <v>0</v>
          </cell>
          <cell r="T194" t="str">
            <v>0</v>
          </cell>
          <cell r="U194" t="str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E194">
            <v>4793671.0623615338</v>
          </cell>
          <cell r="AJ194">
            <v>4793671.0623615338</v>
          </cell>
          <cell r="AM194" t="str">
            <v>0</v>
          </cell>
          <cell r="AN194" t="str">
            <v>0</v>
          </cell>
          <cell r="AO194" t="str">
            <v>0</v>
          </cell>
          <cell r="AP194" t="str">
            <v>0</v>
          </cell>
          <cell r="AQ194" t="str">
            <v>0</v>
          </cell>
          <cell r="AR194" t="str">
            <v>0</v>
          </cell>
          <cell r="AS194" t="str">
            <v>0</v>
          </cell>
          <cell r="AT194" t="str">
            <v>0</v>
          </cell>
          <cell r="AU194" t="str">
            <v>0</v>
          </cell>
          <cell r="AV194" t="str">
            <v>0</v>
          </cell>
        </row>
        <row r="195">
          <cell r="F195" t="str">
            <v>40</v>
          </cell>
          <cell r="G195">
            <v>7300009.105544975</v>
          </cell>
          <cell r="H195">
            <v>0</v>
          </cell>
          <cell r="I195">
            <v>0</v>
          </cell>
          <cell r="J195">
            <v>1122.6246575342466</v>
          </cell>
          <cell r="K195">
            <v>0</v>
          </cell>
          <cell r="L195">
            <v>1958051.496849315</v>
          </cell>
          <cell r="M195">
            <v>4416666.6656666668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17277000</v>
          </cell>
          <cell r="S195">
            <v>0</v>
          </cell>
          <cell r="T195" t="str">
            <v>0</v>
          </cell>
          <cell r="U195" t="str">
            <v>0</v>
          </cell>
          <cell r="V195">
            <v>0</v>
          </cell>
          <cell r="W195">
            <v>1162647</v>
          </cell>
          <cell r="X195">
            <v>0</v>
          </cell>
          <cell r="Y195">
            <v>0</v>
          </cell>
          <cell r="Z195">
            <v>0</v>
          </cell>
          <cell r="AE195">
            <v>30952849.89271849</v>
          </cell>
          <cell r="AJ195">
            <v>32115496.89271849</v>
          </cell>
          <cell r="AM195" t="str">
            <v>0</v>
          </cell>
          <cell r="AN195" t="str">
            <v>0</v>
          </cell>
          <cell r="AO195" t="str">
            <v>0</v>
          </cell>
          <cell r="AP195" t="str">
            <v>0</v>
          </cell>
          <cell r="AQ195" t="str">
            <v>0</v>
          </cell>
          <cell r="AR195" t="str">
            <v>0</v>
          </cell>
          <cell r="AS195" t="str">
            <v>0</v>
          </cell>
          <cell r="AT195" t="str">
            <v>0</v>
          </cell>
          <cell r="AU195" t="str">
            <v>0</v>
          </cell>
          <cell r="AV195" t="str">
            <v>0</v>
          </cell>
        </row>
        <row r="196">
          <cell r="F196" t="str">
            <v>45</v>
          </cell>
          <cell r="G196">
            <v>8444574.3135914113</v>
          </cell>
          <cell r="H196">
            <v>0</v>
          </cell>
          <cell r="I196">
            <v>0</v>
          </cell>
          <cell r="J196">
            <v>1668.0821917808219</v>
          </cell>
          <cell r="K196">
            <v>0</v>
          </cell>
          <cell r="L196">
            <v>753011.85369863024</v>
          </cell>
          <cell r="M196">
            <v>6736992.8992416682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>
            <v>0</v>
          </cell>
          <cell r="S196">
            <v>0</v>
          </cell>
          <cell r="T196">
            <v>7427326.5184629438</v>
          </cell>
          <cell r="U196" t="str">
            <v>0</v>
          </cell>
          <cell r="V196">
            <v>0</v>
          </cell>
          <cell r="W196">
            <v>353112</v>
          </cell>
          <cell r="X196">
            <v>0</v>
          </cell>
          <cell r="Y196">
            <v>0</v>
          </cell>
          <cell r="Z196">
            <v>0</v>
          </cell>
          <cell r="AE196">
            <v>23363573.667186435</v>
          </cell>
          <cell r="AJ196">
            <v>23716685.667186435</v>
          </cell>
          <cell r="AM196" t="str">
            <v>0</v>
          </cell>
          <cell r="AN196" t="str">
            <v>0</v>
          </cell>
          <cell r="AO196" t="str">
            <v>0</v>
          </cell>
          <cell r="AP196" t="str">
            <v>0</v>
          </cell>
          <cell r="AQ196" t="str">
            <v>0</v>
          </cell>
          <cell r="AR196" t="str">
            <v>0</v>
          </cell>
          <cell r="AS196" t="str">
            <v>0</v>
          </cell>
          <cell r="AT196" t="str">
            <v>0</v>
          </cell>
          <cell r="AU196" t="str">
            <v>0</v>
          </cell>
          <cell r="AV196" t="str">
            <v>0</v>
          </cell>
        </row>
        <row r="197">
          <cell r="F197" t="str">
            <v>50</v>
          </cell>
          <cell r="G197">
            <v>7734071.7780000288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923625.93452054798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8767000</v>
          </cell>
          <cell r="S197">
            <v>0</v>
          </cell>
          <cell r="T197" t="str">
            <v>0</v>
          </cell>
          <cell r="U197" t="str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E197">
            <v>17424697.712520577</v>
          </cell>
          <cell r="AJ197">
            <v>17424697.712520577</v>
          </cell>
          <cell r="AM197" t="str">
            <v>0</v>
          </cell>
          <cell r="AN197" t="str">
            <v>0</v>
          </cell>
          <cell r="AO197" t="str">
            <v>0</v>
          </cell>
          <cell r="AP197" t="str">
            <v>0</v>
          </cell>
          <cell r="AQ197" t="str">
            <v>0</v>
          </cell>
          <cell r="AR197" t="str">
            <v>0</v>
          </cell>
          <cell r="AS197" t="str">
            <v>0</v>
          </cell>
          <cell r="AT197" t="str">
            <v>0</v>
          </cell>
          <cell r="AU197" t="str">
            <v>0</v>
          </cell>
          <cell r="AV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6999999.9989999998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>
            <v>0</v>
          </cell>
          <cell r="S198">
            <v>0</v>
          </cell>
          <cell r="T198" t="str">
            <v>0</v>
          </cell>
          <cell r="U198" t="str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E198">
            <v>6999999.9989999998</v>
          </cell>
          <cell r="AJ198">
            <v>6999999.9989999998</v>
          </cell>
          <cell r="AM198" t="str">
            <v>0</v>
          </cell>
          <cell r="AN198" t="str">
            <v>0</v>
          </cell>
          <cell r="AO198" t="str">
            <v>0</v>
          </cell>
          <cell r="AP198" t="str">
            <v>0</v>
          </cell>
          <cell r="AQ198" t="str">
            <v>0</v>
          </cell>
          <cell r="AR198" t="str">
            <v>0</v>
          </cell>
          <cell r="AS198" t="str">
            <v>0</v>
          </cell>
          <cell r="AT198" t="str">
            <v>0</v>
          </cell>
          <cell r="AU198" t="str">
            <v>0</v>
          </cell>
          <cell r="AV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16075000</v>
          </cell>
          <cell r="S199">
            <v>0</v>
          </cell>
          <cell r="T199" t="str">
            <v>0</v>
          </cell>
          <cell r="U199" t="str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E199">
            <v>16075000</v>
          </cell>
          <cell r="AJ199">
            <v>16075000</v>
          </cell>
          <cell r="AM199" t="str">
            <v>0</v>
          </cell>
          <cell r="AN199" t="str">
            <v>0</v>
          </cell>
          <cell r="AO199" t="str">
            <v>0</v>
          </cell>
          <cell r="AP199" t="str">
            <v>0</v>
          </cell>
          <cell r="AQ199" t="str">
            <v>0</v>
          </cell>
          <cell r="AR199" t="str">
            <v>0</v>
          </cell>
          <cell r="AS199" t="str">
            <v>0</v>
          </cell>
          <cell r="AT199" t="str">
            <v>0</v>
          </cell>
          <cell r="AU199" t="str">
            <v>0</v>
          </cell>
          <cell r="AV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>
            <v>0</v>
          </cell>
          <cell r="S200">
            <v>0</v>
          </cell>
          <cell r="T200" t="str">
            <v>0</v>
          </cell>
          <cell r="U200" t="str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E200">
            <v>0</v>
          </cell>
          <cell r="AJ200">
            <v>0</v>
          </cell>
          <cell r="AM200" t="str">
            <v>0</v>
          </cell>
          <cell r="AN200" t="str">
            <v>0</v>
          </cell>
          <cell r="AO200" t="str">
            <v>0</v>
          </cell>
          <cell r="AP200" t="str">
            <v>0</v>
          </cell>
          <cell r="AQ200" t="str">
            <v>0</v>
          </cell>
          <cell r="AR200" t="str">
            <v>0</v>
          </cell>
          <cell r="AS200" t="str">
            <v>0</v>
          </cell>
          <cell r="AT200" t="str">
            <v>0</v>
          </cell>
          <cell r="AU200" t="str">
            <v>0</v>
          </cell>
          <cell r="AV200" t="str">
            <v>0</v>
          </cell>
        </row>
        <row r="201">
          <cell r="F201" t="str">
            <v>70</v>
          </cell>
          <cell r="G201">
            <v>72250.5397260272</v>
          </cell>
          <cell r="H201">
            <v>0</v>
          </cell>
          <cell r="I201">
            <v>0</v>
          </cell>
          <cell r="J201">
            <v>21525.641095890413</v>
          </cell>
          <cell r="K201">
            <v>0</v>
          </cell>
          <cell r="L201">
            <v>662712.36712328764</v>
          </cell>
          <cell r="M201">
            <v>321597.97793534189</v>
          </cell>
          <cell r="N201">
            <v>0</v>
          </cell>
          <cell r="O201" t="str">
            <v>0</v>
          </cell>
          <cell r="P201">
            <v>52258453</v>
          </cell>
          <cell r="Q201" t="str">
            <v>0</v>
          </cell>
          <cell r="R201">
            <v>2585000</v>
          </cell>
          <cell r="S201">
            <v>0</v>
          </cell>
          <cell r="T201">
            <v>1428453.7386622261</v>
          </cell>
          <cell r="U201">
            <v>-10256709.533625618</v>
          </cell>
          <cell r="V201">
            <v>0</v>
          </cell>
          <cell r="W201">
            <v>501027</v>
          </cell>
          <cell r="X201">
            <v>7100000</v>
          </cell>
          <cell r="Y201">
            <v>0</v>
          </cell>
          <cell r="Z201">
            <v>409412</v>
          </cell>
          <cell r="AE201">
            <v>54602695.730917156</v>
          </cell>
          <cell r="AJ201">
            <v>48003722.730917156</v>
          </cell>
          <cell r="AM201" t="str">
            <v>0</v>
          </cell>
          <cell r="AN201" t="str">
            <v>0</v>
          </cell>
          <cell r="AO201" t="str">
            <v>0</v>
          </cell>
          <cell r="AP201" t="str">
            <v>0</v>
          </cell>
          <cell r="AQ201" t="str">
            <v>0</v>
          </cell>
          <cell r="AR201" t="str">
            <v>0</v>
          </cell>
          <cell r="AS201" t="str">
            <v>0</v>
          </cell>
          <cell r="AT201" t="str">
            <v>0</v>
          </cell>
          <cell r="AU201" t="str">
            <v>0</v>
          </cell>
          <cell r="AV201" t="str">
            <v>0</v>
          </cell>
        </row>
        <row r="202">
          <cell r="F202" t="str">
            <v>Other Liabilities</v>
          </cell>
          <cell r="G202">
            <v>9795357.2496682256</v>
          </cell>
          <cell r="H202">
            <v>554312.88040001714</v>
          </cell>
          <cell r="I202">
            <v>14029.535038356164</v>
          </cell>
          <cell r="J202">
            <v>427444.73424657533</v>
          </cell>
          <cell r="K202">
            <v>79241.635616438347</v>
          </cell>
          <cell r="L202">
            <v>921257.74013698625</v>
          </cell>
          <cell r="M202">
            <v>-11201770.587861663</v>
          </cell>
          <cell r="N202">
            <v>4456563.0999999996</v>
          </cell>
          <cell r="O202">
            <v>0</v>
          </cell>
          <cell r="P202">
            <v>49415531</v>
          </cell>
          <cell r="Q202">
            <v>0</v>
          </cell>
          <cell r="R202">
            <v>8535000</v>
          </cell>
          <cell r="S202">
            <v>0</v>
          </cell>
          <cell r="T202">
            <v>764927.29302926629</v>
          </cell>
          <cell r="U202">
            <v>-362987.49992273969</v>
          </cell>
          <cell r="V202">
            <v>5961</v>
          </cell>
          <cell r="W202">
            <v>3925702</v>
          </cell>
          <cell r="X202">
            <v>0</v>
          </cell>
          <cell r="Y202">
            <v>0</v>
          </cell>
          <cell r="Z202">
            <v>386246</v>
          </cell>
          <cell r="AA202">
            <v>0</v>
          </cell>
          <cell r="AB202">
            <v>0</v>
          </cell>
          <cell r="AC202">
            <v>0</v>
          </cell>
          <cell r="AE202">
            <v>63791114.08035145</v>
          </cell>
          <cell r="AJ202">
            <v>67716816.080351457</v>
          </cell>
          <cell r="AM202" t="str">
            <v>0</v>
          </cell>
          <cell r="AN202" t="str">
            <v>0</v>
          </cell>
          <cell r="AO202" t="str">
            <v>0</v>
          </cell>
          <cell r="AP202" t="str">
            <v>0</v>
          </cell>
          <cell r="AQ202" t="str">
            <v>0</v>
          </cell>
          <cell r="AR202" t="str">
            <v>0</v>
          </cell>
          <cell r="AS202" t="str">
            <v>0</v>
          </cell>
          <cell r="AT202" t="str">
            <v>0</v>
          </cell>
          <cell r="AU202" t="str">
            <v>0</v>
          </cell>
          <cell r="AV202" t="str">
            <v>0</v>
          </cell>
        </row>
        <row r="203">
          <cell r="F203" t="str">
            <v>100</v>
          </cell>
          <cell r="G203">
            <v>317474.2277504165</v>
          </cell>
          <cell r="H203">
            <v>554304.31141919526</v>
          </cell>
          <cell r="I203">
            <v>14029.535038356164</v>
          </cell>
          <cell r="J203">
            <v>178419.21369863013</v>
          </cell>
          <cell r="K203">
            <v>55421.89589041096</v>
          </cell>
          <cell r="L203">
            <v>286241.61589041096</v>
          </cell>
          <cell r="M203">
            <v>115477.76918333332</v>
          </cell>
          <cell r="N203">
            <v>655980.4</v>
          </cell>
          <cell r="O203" t="str">
            <v>0</v>
          </cell>
          <cell r="P203">
            <v>0</v>
          </cell>
          <cell r="Q203" t="str">
            <v>0</v>
          </cell>
          <cell r="R203">
            <v>0</v>
          </cell>
          <cell r="S203">
            <v>0</v>
          </cell>
          <cell r="T203">
            <v>197712.43218538159</v>
          </cell>
          <cell r="U203" t="str">
            <v>0</v>
          </cell>
          <cell r="V203">
            <v>7500</v>
          </cell>
          <cell r="W203">
            <v>26200</v>
          </cell>
          <cell r="X203">
            <v>0</v>
          </cell>
          <cell r="Y203">
            <v>0</v>
          </cell>
          <cell r="Z203">
            <v>386246</v>
          </cell>
          <cell r="AE203">
            <v>2768807.4010561351</v>
          </cell>
          <cell r="AJ203">
            <v>2795007.4010561351</v>
          </cell>
          <cell r="AM203" t="str">
            <v>0</v>
          </cell>
          <cell r="AN203" t="str">
            <v>0</v>
          </cell>
          <cell r="AO203" t="str">
            <v>0</v>
          </cell>
          <cell r="AP203" t="str">
            <v>0</v>
          </cell>
          <cell r="AQ203" t="str">
            <v>0</v>
          </cell>
          <cell r="AR203" t="str">
            <v>0</v>
          </cell>
          <cell r="AS203" t="str">
            <v>0</v>
          </cell>
          <cell r="AT203" t="str">
            <v>0</v>
          </cell>
          <cell r="AU203" t="str">
            <v>0</v>
          </cell>
          <cell r="AV203" t="str">
            <v>0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str">
            <v>0</v>
          </cell>
          <cell r="P204">
            <v>21510000</v>
          </cell>
          <cell r="Q204" t="str">
            <v>0</v>
          </cell>
          <cell r="R204">
            <v>3000</v>
          </cell>
          <cell r="S204">
            <v>0</v>
          </cell>
          <cell r="T204" t="str">
            <v>0</v>
          </cell>
          <cell r="U204" t="str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E204">
            <v>21513000</v>
          </cell>
          <cell r="AJ204">
            <v>21513000</v>
          </cell>
          <cell r="AM204" t="str">
            <v>0</v>
          </cell>
          <cell r="AN204" t="str">
            <v>0</v>
          </cell>
          <cell r="AO204" t="str">
            <v>0</v>
          </cell>
          <cell r="AP204" t="str">
            <v>0</v>
          </cell>
          <cell r="AQ204" t="str">
            <v>0</v>
          </cell>
          <cell r="AR204" t="str">
            <v>0</v>
          </cell>
          <cell r="AS204" t="str">
            <v>0</v>
          </cell>
          <cell r="AT204" t="str">
            <v>0</v>
          </cell>
          <cell r="AU204" t="str">
            <v>0</v>
          </cell>
          <cell r="AV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-4835.2602739726035</v>
          </cell>
          <cell r="L205">
            <v>16258.986301369865</v>
          </cell>
          <cell r="M205">
            <v>0</v>
          </cell>
          <cell r="N205">
            <v>670599.9</v>
          </cell>
          <cell r="O205" t="str">
            <v>0</v>
          </cell>
          <cell r="P205">
            <v>0</v>
          </cell>
          <cell r="Q205" t="str">
            <v>0</v>
          </cell>
          <cell r="R205">
            <v>0</v>
          </cell>
          <cell r="S205">
            <v>0</v>
          </cell>
          <cell r="T205">
            <v>37211.637997209938</v>
          </cell>
          <cell r="U205" t="str">
            <v>0</v>
          </cell>
          <cell r="V205">
            <v>461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E205">
            <v>719696.26402460714</v>
          </cell>
          <cell r="AJ205">
            <v>719696.26402460714</v>
          </cell>
          <cell r="AM205" t="str">
            <v>0</v>
          </cell>
          <cell r="AN205" t="str">
            <v>0</v>
          </cell>
          <cell r="AO205" t="str">
            <v>0</v>
          </cell>
          <cell r="AP205" t="str">
            <v>0</v>
          </cell>
          <cell r="AQ205" t="str">
            <v>0</v>
          </cell>
          <cell r="AR205" t="str">
            <v>0</v>
          </cell>
          <cell r="AS205" t="str">
            <v>0</v>
          </cell>
          <cell r="AT205" t="str">
            <v>0</v>
          </cell>
          <cell r="AU205" t="str">
            <v>0</v>
          </cell>
          <cell r="AV205" t="str">
            <v>0</v>
          </cell>
        </row>
        <row r="206">
          <cell r="F206" t="str">
            <v>115</v>
          </cell>
          <cell r="G206">
            <v>-4.5258449773265901E-12</v>
          </cell>
          <cell r="H206">
            <v>0</v>
          </cell>
          <cell r="I206">
            <v>0</v>
          </cell>
          <cell r="J206">
            <v>47052.054794520547</v>
          </cell>
          <cell r="K206">
            <v>0</v>
          </cell>
          <cell r="L206">
            <v>104892.83068493151</v>
          </cell>
          <cell r="M206">
            <v>0</v>
          </cell>
          <cell r="N206">
            <v>439644.8</v>
          </cell>
          <cell r="O206" t="str">
            <v>0</v>
          </cell>
          <cell r="P206">
            <v>0</v>
          </cell>
          <cell r="Q206" t="str">
            <v>0</v>
          </cell>
          <cell r="R206">
            <v>0</v>
          </cell>
          <cell r="S206">
            <v>0</v>
          </cell>
          <cell r="T206">
            <v>0</v>
          </cell>
          <cell r="U206" t="str">
            <v>0</v>
          </cell>
          <cell r="V206">
            <v>-2000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E206">
            <v>589589.68547945202</v>
          </cell>
          <cell r="AJ206">
            <v>589589.68547945202</v>
          </cell>
          <cell r="AM206" t="str">
            <v>0</v>
          </cell>
          <cell r="AN206" t="str">
            <v>0</v>
          </cell>
          <cell r="AO206" t="str">
            <v>0</v>
          </cell>
          <cell r="AP206" t="str">
            <v>0</v>
          </cell>
          <cell r="AQ206" t="str">
            <v>0</v>
          </cell>
          <cell r="AR206" t="str">
            <v>0</v>
          </cell>
          <cell r="AS206" t="str">
            <v>0</v>
          </cell>
          <cell r="AT206" t="str">
            <v>0</v>
          </cell>
          <cell r="AU206" t="str">
            <v>0</v>
          </cell>
          <cell r="AV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11306585</v>
          </cell>
          <cell r="Q207" t="str">
            <v>0</v>
          </cell>
          <cell r="R207">
            <v>8532000</v>
          </cell>
          <cell r="S207">
            <v>0</v>
          </cell>
          <cell r="T207" t="str">
            <v>0</v>
          </cell>
          <cell r="U207" t="str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E207">
            <v>19838585</v>
          </cell>
          <cell r="AJ207">
            <v>19838585</v>
          </cell>
          <cell r="AM207" t="str">
            <v>0</v>
          </cell>
          <cell r="AN207" t="str">
            <v>0</v>
          </cell>
          <cell r="AO207" t="str">
            <v>0</v>
          </cell>
          <cell r="AP207" t="str">
            <v>0</v>
          </cell>
          <cell r="AQ207" t="str">
            <v>0</v>
          </cell>
          <cell r="AR207" t="str">
            <v>0</v>
          </cell>
          <cell r="AS207" t="str">
            <v>0</v>
          </cell>
          <cell r="AT207" t="str">
            <v>0</v>
          </cell>
          <cell r="AU207" t="str">
            <v>0</v>
          </cell>
          <cell r="AV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28655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>
            <v>0</v>
          </cell>
          <cell r="S208">
            <v>0</v>
          </cell>
          <cell r="T208" t="str">
            <v>0</v>
          </cell>
          <cell r="U208" t="str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E208">
            <v>28655</v>
          </cell>
          <cell r="AJ208">
            <v>28655</v>
          </cell>
          <cell r="AM208" t="str">
            <v>0</v>
          </cell>
          <cell r="AN208" t="str">
            <v>0</v>
          </cell>
          <cell r="AO208" t="str">
            <v>0</v>
          </cell>
          <cell r="AP208" t="str">
            <v>0</v>
          </cell>
          <cell r="AQ208" t="str">
            <v>0</v>
          </cell>
          <cell r="AR208" t="str">
            <v>0</v>
          </cell>
          <cell r="AS208" t="str">
            <v>0</v>
          </cell>
          <cell r="AT208" t="str">
            <v>0</v>
          </cell>
          <cell r="AU208" t="str">
            <v>0</v>
          </cell>
          <cell r="AV208" t="str">
            <v>0</v>
          </cell>
        </row>
        <row r="209">
          <cell r="F209" t="str">
            <v>130</v>
          </cell>
          <cell r="G209">
            <v>-1.8329672158172691E-10</v>
          </cell>
          <cell r="H209">
            <v>8.5689808219178047</v>
          </cell>
          <cell r="I209">
            <v>0</v>
          </cell>
          <cell r="J209">
            <v>201973.46575342465</v>
          </cell>
          <cell r="K209">
            <v>0</v>
          </cell>
          <cell r="L209">
            <v>328759.41095890407</v>
          </cell>
          <cell r="M209">
            <v>-11317248.357044997</v>
          </cell>
          <cell r="N209">
            <v>0</v>
          </cell>
          <cell r="O209" t="str">
            <v>0</v>
          </cell>
          <cell r="P209">
            <v>16598946</v>
          </cell>
          <cell r="Q209" t="str">
            <v>0</v>
          </cell>
          <cell r="R209">
            <v>0</v>
          </cell>
          <cell r="S209">
            <v>0</v>
          </cell>
          <cell r="T209">
            <v>47649.552033524036</v>
          </cell>
          <cell r="U209" t="str">
            <v>0</v>
          </cell>
          <cell r="V209">
            <v>0</v>
          </cell>
          <cell r="W209">
            <v>3899502</v>
          </cell>
          <cell r="X209">
            <v>0</v>
          </cell>
          <cell r="Y209">
            <v>0</v>
          </cell>
          <cell r="Z209">
            <v>0</v>
          </cell>
          <cell r="AE209">
            <v>5860088.6406816766</v>
          </cell>
          <cell r="AJ209">
            <v>9759590.6406816766</v>
          </cell>
          <cell r="AM209" t="str">
            <v>0</v>
          </cell>
          <cell r="AN209" t="str">
            <v>0</v>
          </cell>
          <cell r="AO209" t="str">
            <v>0</v>
          </cell>
          <cell r="AP209" t="str">
            <v>0</v>
          </cell>
          <cell r="AQ209" t="str">
            <v>0</v>
          </cell>
          <cell r="AR209" t="str">
            <v>0</v>
          </cell>
          <cell r="AS209" t="str">
            <v>0</v>
          </cell>
          <cell r="AT209" t="str">
            <v>0</v>
          </cell>
          <cell r="AU209" t="str">
            <v>0</v>
          </cell>
          <cell r="AV209" t="str">
            <v>0</v>
          </cell>
        </row>
        <row r="210">
          <cell r="F210" t="str">
            <v>135</v>
          </cell>
          <cell r="G210">
            <v>-4.5258449773265901E-12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str">
            <v>0</v>
          </cell>
          <cell r="P210">
            <v>0</v>
          </cell>
          <cell r="Q210" t="str">
            <v>0</v>
          </cell>
          <cell r="R210">
            <v>0</v>
          </cell>
          <cell r="S210">
            <v>0</v>
          </cell>
          <cell r="T210" t="str">
            <v>0</v>
          </cell>
          <cell r="U210" t="str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E210">
            <v>-4.5258449773265901E-12</v>
          </cell>
          <cell r="AJ210">
            <v>-4.5258449773265901E-12</v>
          </cell>
          <cell r="AM210" t="str">
            <v>0</v>
          </cell>
          <cell r="AN210" t="str">
            <v>0</v>
          </cell>
          <cell r="AO210" t="str">
            <v>0</v>
          </cell>
          <cell r="AP210" t="str">
            <v>0</v>
          </cell>
          <cell r="AQ210" t="str">
            <v>0</v>
          </cell>
          <cell r="AR210" t="str">
            <v>0</v>
          </cell>
          <cell r="AS210" t="str">
            <v>0</v>
          </cell>
          <cell r="AT210" t="str">
            <v>0</v>
          </cell>
          <cell r="AU210" t="str">
            <v>0</v>
          </cell>
          <cell r="AV210" t="str">
            <v>0</v>
          </cell>
        </row>
        <row r="211">
          <cell r="F211" t="str">
            <v>140</v>
          </cell>
          <cell r="G211">
            <v>9477883.0219178088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175447.01369863015</v>
          </cell>
          <cell r="M211">
            <v>0</v>
          </cell>
          <cell r="N211">
            <v>2690338</v>
          </cell>
          <cell r="O211" t="str">
            <v>0</v>
          </cell>
          <cell r="P211">
            <v>0</v>
          </cell>
          <cell r="Q211" t="str">
            <v>0</v>
          </cell>
          <cell r="R211">
            <v>0</v>
          </cell>
          <cell r="S211">
            <v>0</v>
          </cell>
          <cell r="T211">
            <v>128140.1434931507</v>
          </cell>
          <cell r="U211" t="str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E211">
            <v>12471808.17910959</v>
          </cell>
          <cell r="AJ211">
            <v>12471808.17910959</v>
          </cell>
          <cell r="AM211" t="str">
            <v>0</v>
          </cell>
          <cell r="AN211" t="str">
            <v>0</v>
          </cell>
          <cell r="AO211" t="str">
            <v>0</v>
          </cell>
          <cell r="AP211" t="str">
            <v>0</v>
          </cell>
          <cell r="AQ211" t="str">
            <v>0</v>
          </cell>
          <cell r="AR211" t="str">
            <v>0</v>
          </cell>
          <cell r="AS211" t="str">
            <v>0</v>
          </cell>
          <cell r="AT211" t="str">
            <v>0</v>
          </cell>
          <cell r="AU211" t="str">
            <v>0</v>
          </cell>
          <cell r="AV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8773.9726027397264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>
            <v>0</v>
          </cell>
          <cell r="S212">
            <v>0</v>
          </cell>
          <cell r="T212">
            <v>354213.52731999999</v>
          </cell>
          <cell r="U212">
            <v>-362987.49992273969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E212">
            <v>0</v>
          </cell>
          <cell r="AJ212">
            <v>0</v>
          </cell>
          <cell r="AM212" t="str">
            <v>0</v>
          </cell>
          <cell r="AN212" t="str">
            <v>0</v>
          </cell>
          <cell r="AO212" t="str">
            <v>0</v>
          </cell>
          <cell r="AP212" t="str">
            <v>0</v>
          </cell>
          <cell r="AQ212" t="str">
            <v>0</v>
          </cell>
          <cell r="AR212" t="str">
            <v>0</v>
          </cell>
          <cell r="AS212" t="str">
            <v>0</v>
          </cell>
          <cell r="AT212" t="str">
            <v>0</v>
          </cell>
          <cell r="AU212" t="str">
            <v>0</v>
          </cell>
          <cell r="AV212" t="str">
            <v>0</v>
          </cell>
        </row>
        <row r="213">
          <cell r="F213" t="str">
            <v>150</v>
          </cell>
          <cell r="G213">
            <v>-1.8103379909306361E-11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883.91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>
            <v>0</v>
          </cell>
          <cell r="S213">
            <v>0</v>
          </cell>
          <cell r="T213" t="str">
            <v>0</v>
          </cell>
          <cell r="U213" t="str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E213">
            <v>883.90999999998189</v>
          </cell>
          <cell r="AJ213">
            <v>883.90999999998189</v>
          </cell>
          <cell r="AM213" t="str">
            <v>0</v>
          </cell>
          <cell r="AN213" t="str">
            <v>0</v>
          </cell>
          <cell r="AO213" t="str">
            <v>0</v>
          </cell>
          <cell r="AP213" t="str">
            <v>0</v>
          </cell>
          <cell r="AQ213" t="str">
            <v>0</v>
          </cell>
          <cell r="AR213" t="str">
            <v>0</v>
          </cell>
          <cell r="AS213" t="str">
            <v>0</v>
          </cell>
          <cell r="AT213" t="str">
            <v>0</v>
          </cell>
          <cell r="AU213" t="str">
            <v>0</v>
          </cell>
          <cell r="AV213" t="str">
            <v>0</v>
          </cell>
        </row>
        <row r="214">
          <cell r="F214" t="str">
            <v>Shareholders Funds</v>
          </cell>
          <cell r="G214">
            <v>647221.0591503575</v>
          </cell>
          <cell r="H214">
            <v>-551159.48719727574</v>
          </cell>
          <cell r="I214">
            <v>-29674.850214943399</v>
          </cell>
          <cell r="J214">
            <v>0</v>
          </cell>
          <cell r="K214">
            <v>35674.783561643839</v>
          </cell>
          <cell r="L214">
            <v>1167558.2872602739</v>
          </cell>
          <cell r="M214">
            <v>317003.09152556688</v>
          </cell>
          <cell r="N214">
            <v>14213418.199999999</v>
          </cell>
          <cell r="O214">
            <v>0</v>
          </cell>
          <cell r="P214">
            <v>1514098</v>
          </cell>
          <cell r="Q214">
            <v>0</v>
          </cell>
          <cell r="R214">
            <v>30000</v>
          </cell>
          <cell r="S214">
            <v>0</v>
          </cell>
          <cell r="T214">
            <v>71665.823573147849</v>
          </cell>
          <cell r="U214">
            <v>-694672.94801432628</v>
          </cell>
          <cell r="V214">
            <v>39319</v>
          </cell>
          <cell r="W214">
            <v>25148</v>
          </cell>
          <cell r="X214">
            <v>0</v>
          </cell>
          <cell r="Y214">
            <v>0</v>
          </cell>
          <cell r="Z214">
            <v>15506</v>
          </cell>
          <cell r="AA214">
            <v>0</v>
          </cell>
          <cell r="AB214">
            <v>0</v>
          </cell>
          <cell r="AC214">
            <v>0</v>
          </cell>
          <cell r="AE214">
            <v>16775956.959644444</v>
          </cell>
          <cell r="AJ214">
            <v>16801104.959644444</v>
          </cell>
          <cell r="AM214" t="str">
            <v>0</v>
          </cell>
          <cell r="AN214" t="str">
            <v>0</v>
          </cell>
          <cell r="AO214" t="str">
            <v>0</v>
          </cell>
          <cell r="AP214" t="str">
            <v>0</v>
          </cell>
          <cell r="AQ214" t="str">
            <v>0</v>
          </cell>
          <cell r="AR214" t="str">
            <v>0</v>
          </cell>
          <cell r="AS214" t="str">
            <v>0</v>
          </cell>
          <cell r="AT214" t="str">
            <v>0</v>
          </cell>
          <cell r="AU214" t="str">
            <v>0</v>
          </cell>
          <cell r="AV214" t="str">
            <v>0</v>
          </cell>
        </row>
        <row r="215">
          <cell r="F215" t="str">
            <v>170</v>
          </cell>
          <cell r="G215">
            <v>-4.5258449773265901E-12</v>
          </cell>
          <cell r="H215">
            <v>0</v>
          </cell>
          <cell r="I215">
            <v>0</v>
          </cell>
          <cell r="J215">
            <v>0</v>
          </cell>
          <cell r="K215">
            <v>150</v>
          </cell>
          <cell r="L215">
            <v>66537.953013698629</v>
          </cell>
          <cell r="M215" t="str">
            <v>0</v>
          </cell>
          <cell r="N215">
            <v>733785</v>
          </cell>
          <cell r="O215" t="str">
            <v>0</v>
          </cell>
          <cell r="P215">
            <v>0</v>
          </cell>
          <cell r="Q215" t="str">
            <v>0</v>
          </cell>
          <cell r="R215">
            <v>0</v>
          </cell>
          <cell r="S215">
            <v>0</v>
          </cell>
          <cell r="T215">
            <v>-4.9993723294037735E-3</v>
          </cell>
          <cell r="U215">
            <v>-694672.94801432628</v>
          </cell>
          <cell r="V215">
            <v>200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E215">
            <v>106000</v>
          </cell>
          <cell r="AJ215">
            <v>106000</v>
          </cell>
          <cell r="AM215" t="str">
            <v>0</v>
          </cell>
          <cell r="AN215" t="str">
            <v>0</v>
          </cell>
          <cell r="AO215" t="str">
            <v>0</v>
          </cell>
          <cell r="AP215" t="str">
            <v>0</v>
          </cell>
          <cell r="AQ215" t="str">
            <v>0</v>
          </cell>
          <cell r="AR215" t="str">
            <v>0</v>
          </cell>
          <cell r="AS215" t="str">
            <v>0</v>
          </cell>
          <cell r="AT215" t="str">
            <v>0</v>
          </cell>
          <cell r="AU215" t="str">
            <v>0</v>
          </cell>
          <cell r="AV215" t="str">
            <v>0</v>
          </cell>
        </row>
        <row r="216">
          <cell r="F216" t="str">
            <v>175</v>
          </cell>
          <cell r="G216">
            <v>647221.0591503575</v>
          </cell>
          <cell r="H216">
            <v>-551159.48719727574</v>
          </cell>
          <cell r="I216">
            <v>-29674.850214943399</v>
          </cell>
          <cell r="J216">
            <v>0</v>
          </cell>
          <cell r="K216">
            <v>35524.783561643839</v>
          </cell>
          <cell r="L216">
            <v>1101020.3342465754</v>
          </cell>
          <cell r="M216">
            <v>317003.09152556688</v>
          </cell>
          <cell r="N216">
            <v>13479633.199999999</v>
          </cell>
          <cell r="O216" t="str">
            <v>0</v>
          </cell>
          <cell r="P216">
            <v>1514098</v>
          </cell>
          <cell r="Q216" t="str">
            <v>0</v>
          </cell>
          <cell r="R216">
            <v>30000</v>
          </cell>
          <cell r="S216">
            <v>0</v>
          </cell>
          <cell r="T216">
            <v>71665.828572520171</v>
          </cell>
          <cell r="U216" t="str">
            <v>0</v>
          </cell>
          <cell r="V216">
            <v>39119</v>
          </cell>
          <cell r="W216">
            <v>25148</v>
          </cell>
          <cell r="X216">
            <v>0</v>
          </cell>
          <cell r="Y216">
            <v>0</v>
          </cell>
          <cell r="Z216">
            <v>15506</v>
          </cell>
          <cell r="AE216">
            <v>16669956.959644444</v>
          </cell>
          <cell r="AJ216">
            <v>16695104.959644444</v>
          </cell>
          <cell r="AM216" t="str">
            <v>0</v>
          </cell>
          <cell r="AN216" t="str">
            <v>0</v>
          </cell>
          <cell r="AO216" t="str">
            <v>0</v>
          </cell>
          <cell r="AP216" t="str">
            <v>0</v>
          </cell>
          <cell r="AQ216" t="str">
            <v>0</v>
          </cell>
          <cell r="AR216" t="str">
            <v>0</v>
          </cell>
          <cell r="AS216" t="str">
            <v>0</v>
          </cell>
          <cell r="AT216" t="str">
            <v>0</v>
          </cell>
          <cell r="AU216" t="str">
            <v>0</v>
          </cell>
          <cell r="AV216" t="str">
            <v>0</v>
          </cell>
        </row>
        <row r="217">
          <cell r="F217" t="str">
            <v>Total Liabilities</v>
          </cell>
          <cell r="G217">
            <v>55792277.523097031</v>
          </cell>
          <cell r="H217">
            <v>18093.206675289315</v>
          </cell>
          <cell r="I217">
            <v>-15645.315176587235</v>
          </cell>
          <cell r="J217">
            <v>453447.82191780821</v>
          </cell>
          <cell r="K217">
            <v>114916.41917808219</v>
          </cell>
          <cell r="L217">
            <v>9244394.8417808209</v>
          </cell>
          <cell r="M217">
            <v>27791363.77522995</v>
          </cell>
          <cell r="N217">
            <v>19143270.199999999</v>
          </cell>
          <cell r="O217">
            <v>0</v>
          </cell>
          <cell r="P217">
            <v>103188082</v>
          </cell>
          <cell r="Q217">
            <v>0</v>
          </cell>
          <cell r="R217">
            <v>53269000</v>
          </cell>
          <cell r="S217">
            <v>0</v>
          </cell>
          <cell r="T217">
            <v>12267191.757595241</v>
          </cell>
          <cell r="U217">
            <v>-11314369.981562683</v>
          </cell>
          <cell r="V217">
            <v>45280</v>
          </cell>
          <cell r="W217">
            <v>6104822</v>
          </cell>
          <cell r="X217">
            <v>7100000</v>
          </cell>
          <cell r="Y217">
            <v>0</v>
          </cell>
          <cell r="Z217">
            <v>811164</v>
          </cell>
          <cell r="AA217">
            <v>0</v>
          </cell>
          <cell r="AB217">
            <v>0</v>
          </cell>
          <cell r="AC217">
            <v>0</v>
          </cell>
          <cell r="AE217">
            <v>277908466.24873495</v>
          </cell>
          <cell r="AJ217">
            <v>276913288.24873495</v>
          </cell>
          <cell r="AM217" t="str">
            <v>0</v>
          </cell>
          <cell r="AN217" t="str">
            <v>0</v>
          </cell>
          <cell r="AO217" t="str">
            <v>0</v>
          </cell>
          <cell r="AP217" t="str">
            <v>0</v>
          </cell>
          <cell r="AQ217" t="str">
            <v>0</v>
          </cell>
          <cell r="AR217" t="str">
            <v>0</v>
          </cell>
          <cell r="AS217" t="str">
            <v>0</v>
          </cell>
          <cell r="AT217" t="str">
            <v>0</v>
          </cell>
          <cell r="AU217" t="str">
            <v>0</v>
          </cell>
          <cell r="AV217" t="str">
            <v>0</v>
          </cell>
        </row>
        <row r="220">
          <cell r="F220" t="str">
            <v>180</v>
          </cell>
          <cell r="G220">
            <v>2627616.3417735407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2487000</v>
          </cell>
          <cell r="N220">
            <v>0</v>
          </cell>
          <cell r="O220" t="str">
            <v>0</v>
          </cell>
          <cell r="P220">
            <v>0</v>
          </cell>
          <cell r="Q220" t="str">
            <v>0</v>
          </cell>
          <cell r="R220">
            <v>0</v>
          </cell>
          <cell r="S220">
            <v>0</v>
          </cell>
          <cell r="T220" t="str">
            <v>0</v>
          </cell>
          <cell r="U220" t="str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E220">
            <v>5114616.3417735407</v>
          </cell>
          <cell r="AJ220">
            <v>5114616.3417735407</v>
          </cell>
          <cell r="AM220" t="str">
            <v>0</v>
          </cell>
          <cell r="AN220" t="str">
            <v>0</v>
          </cell>
          <cell r="AO220" t="str">
            <v>0</v>
          </cell>
          <cell r="AP220" t="str">
            <v>0</v>
          </cell>
          <cell r="AQ220" t="str">
            <v>0</v>
          </cell>
          <cell r="AR220" t="str">
            <v>0</v>
          </cell>
          <cell r="AS220" t="str">
            <v>0</v>
          </cell>
          <cell r="AT220" t="str">
            <v>0</v>
          </cell>
          <cell r="AU220" t="str">
            <v>0</v>
          </cell>
          <cell r="AV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0</v>
          </cell>
          <cell r="O221" t="str">
            <v>0</v>
          </cell>
          <cell r="P221">
            <v>2912594</v>
          </cell>
          <cell r="Q221" t="str">
            <v>0</v>
          </cell>
          <cell r="R221">
            <v>0</v>
          </cell>
          <cell r="S221">
            <v>0</v>
          </cell>
          <cell r="T221" t="str">
            <v>0</v>
          </cell>
          <cell r="U221" t="str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E221">
            <v>5012594</v>
          </cell>
          <cell r="AJ221">
            <v>5012594</v>
          </cell>
          <cell r="AM221" t="str">
            <v>0</v>
          </cell>
          <cell r="AN221" t="str">
            <v>0</v>
          </cell>
          <cell r="AO221" t="str">
            <v>0</v>
          </cell>
          <cell r="AP221" t="str">
            <v>0</v>
          </cell>
          <cell r="AQ221" t="str">
            <v>0</v>
          </cell>
          <cell r="AR221" t="str">
            <v>0</v>
          </cell>
          <cell r="AS221" t="str">
            <v>0</v>
          </cell>
          <cell r="AT221" t="str">
            <v>0</v>
          </cell>
          <cell r="AU221" t="str">
            <v>0</v>
          </cell>
          <cell r="AV221" t="str">
            <v>0</v>
          </cell>
        </row>
        <row r="224">
          <cell r="F224" t="str">
            <v>Advances</v>
          </cell>
          <cell r="G224">
            <v>50962138.802091166</v>
          </cell>
          <cell r="H224">
            <v>26538.048734246571</v>
          </cell>
          <cell r="I224">
            <v>2400.1534246575343</v>
          </cell>
          <cell r="J224">
            <v>35575578.917859972</v>
          </cell>
          <cell r="K224">
            <v>0</v>
          </cell>
          <cell r="L224">
            <v>6697474.2258904101</v>
          </cell>
          <cell r="M224">
            <v>27781555.450173598</v>
          </cell>
          <cell r="N224">
            <v>6105509</v>
          </cell>
          <cell r="O224">
            <v>0</v>
          </cell>
          <cell r="P224">
            <v>67225989</v>
          </cell>
          <cell r="Q224">
            <v>0</v>
          </cell>
          <cell r="R224">
            <v>1932000</v>
          </cell>
          <cell r="S224">
            <v>0</v>
          </cell>
          <cell r="T224">
            <v>5955428.216242617</v>
          </cell>
          <cell r="U224">
            <v>0</v>
          </cell>
          <cell r="V224">
            <v>0</v>
          </cell>
          <cell r="W224">
            <v>6098754</v>
          </cell>
          <cell r="X224">
            <v>0</v>
          </cell>
          <cell r="Y224">
            <v>0</v>
          </cell>
          <cell r="Z224">
            <v>811164</v>
          </cell>
          <cell r="AA224">
            <v>0</v>
          </cell>
          <cell r="AB224">
            <v>0</v>
          </cell>
          <cell r="AC224">
            <v>0</v>
          </cell>
          <cell r="AE224">
            <v>203075775.81441665</v>
          </cell>
          <cell r="AJ224">
            <v>209174529.81441665</v>
          </cell>
          <cell r="AM224" t="str">
            <v>0</v>
          </cell>
          <cell r="AN224" t="str">
            <v>0</v>
          </cell>
          <cell r="AO224" t="str">
            <v>0</v>
          </cell>
          <cell r="AP224" t="str">
            <v>0</v>
          </cell>
          <cell r="AQ224" t="str">
            <v>0</v>
          </cell>
          <cell r="AR224" t="str">
            <v>0</v>
          </cell>
          <cell r="AS224" t="str">
            <v>0</v>
          </cell>
          <cell r="AT224" t="str">
            <v>0</v>
          </cell>
          <cell r="AU224" t="str">
            <v>0</v>
          </cell>
          <cell r="AV224" t="str">
            <v>0</v>
          </cell>
        </row>
        <row r="225">
          <cell r="F225" t="str">
            <v>500</v>
          </cell>
          <cell r="G225">
            <v>6335410.9161387039</v>
          </cell>
          <cell r="H225">
            <v>-11.046575342465754</v>
          </cell>
          <cell r="I225">
            <v>0</v>
          </cell>
          <cell r="J225">
            <v>0</v>
          </cell>
          <cell r="K225">
            <v>0</v>
          </cell>
          <cell r="L225">
            <v>1246190.5620547947</v>
          </cell>
          <cell r="M225">
            <v>10362646.643624507</v>
          </cell>
          <cell r="N225" t="str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1932000</v>
          </cell>
          <cell r="S225">
            <v>0</v>
          </cell>
          <cell r="T225" t="str">
            <v>0</v>
          </cell>
          <cell r="U225" t="str">
            <v>0</v>
          </cell>
          <cell r="V225">
            <v>0</v>
          </cell>
          <cell r="W225">
            <v>294427</v>
          </cell>
          <cell r="X225">
            <v>0</v>
          </cell>
          <cell r="Y225">
            <v>0</v>
          </cell>
          <cell r="Z225">
            <v>0</v>
          </cell>
          <cell r="AE225">
            <v>19876237.075242661</v>
          </cell>
          <cell r="AJ225">
            <v>20170664.075242661</v>
          </cell>
          <cell r="AM225" t="str">
            <v>0</v>
          </cell>
          <cell r="AN225" t="str">
            <v>0</v>
          </cell>
          <cell r="AO225" t="str">
            <v>0</v>
          </cell>
          <cell r="AP225" t="str">
            <v>0</v>
          </cell>
          <cell r="AQ225" t="str">
            <v>0</v>
          </cell>
          <cell r="AR225" t="str">
            <v>0</v>
          </cell>
          <cell r="AS225" t="str">
            <v>0</v>
          </cell>
          <cell r="AT225" t="str">
            <v>0</v>
          </cell>
          <cell r="AU225" t="str">
            <v>0</v>
          </cell>
          <cell r="AV225" t="str">
            <v>0</v>
          </cell>
        </row>
        <row r="226">
          <cell r="F226" t="str">
            <v>505</v>
          </cell>
          <cell r="G226">
            <v>28134.8019640413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236182.42150684935</v>
          </cell>
          <cell r="M226">
            <v>2669689.0460880874</v>
          </cell>
          <cell r="N226" t="str">
            <v>0</v>
          </cell>
          <cell r="O226" t="str">
            <v>0</v>
          </cell>
          <cell r="P226">
            <v>0</v>
          </cell>
          <cell r="Q226" t="str">
            <v>0</v>
          </cell>
          <cell r="R226">
            <v>0</v>
          </cell>
          <cell r="S226">
            <v>0</v>
          </cell>
          <cell r="T226" t="str">
            <v>0</v>
          </cell>
          <cell r="U226" t="str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E226">
            <v>2934006.2695589783</v>
          </cell>
          <cell r="AJ226">
            <v>2934006.2695589783</v>
          </cell>
          <cell r="AM226" t="str">
            <v>0</v>
          </cell>
          <cell r="AN226" t="str">
            <v>0</v>
          </cell>
          <cell r="AO226" t="str">
            <v>0</v>
          </cell>
          <cell r="AP226" t="str">
            <v>0</v>
          </cell>
          <cell r="AQ226" t="str">
            <v>0</v>
          </cell>
          <cell r="AR226" t="str">
            <v>0</v>
          </cell>
          <cell r="AS226" t="str">
            <v>0</v>
          </cell>
          <cell r="AT226" t="str">
            <v>0</v>
          </cell>
          <cell r="AU226" t="str">
            <v>0</v>
          </cell>
          <cell r="AV226" t="str">
            <v>0</v>
          </cell>
        </row>
        <row r="227">
          <cell r="F227" t="str">
            <v>510</v>
          </cell>
          <cell r="G227">
            <v>2638961.2465982195</v>
          </cell>
          <cell r="H227">
            <v>0</v>
          </cell>
          <cell r="I227">
            <v>0</v>
          </cell>
          <cell r="J227">
            <v>1154691.2891788322</v>
          </cell>
          <cell r="K227">
            <v>0</v>
          </cell>
          <cell r="L227">
            <v>611830.90287671227</v>
          </cell>
          <cell r="M227">
            <v>0</v>
          </cell>
          <cell r="N227" t="str">
            <v>0</v>
          </cell>
          <cell r="O227" t="str">
            <v>0</v>
          </cell>
          <cell r="P227">
            <v>0</v>
          </cell>
          <cell r="Q227" t="str">
            <v>0</v>
          </cell>
          <cell r="R227">
            <v>0</v>
          </cell>
          <cell r="S227">
            <v>0</v>
          </cell>
          <cell r="T227" t="str">
            <v>0</v>
          </cell>
          <cell r="U227" t="str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E227">
            <v>4405483.4386537643</v>
          </cell>
          <cell r="AJ227">
            <v>4405483.4386537643</v>
          </cell>
          <cell r="AM227" t="str">
            <v>0</v>
          </cell>
          <cell r="AN227" t="str">
            <v>0</v>
          </cell>
          <cell r="AO227" t="str">
            <v>0</v>
          </cell>
          <cell r="AP227" t="str">
            <v>0</v>
          </cell>
          <cell r="AQ227" t="str">
            <v>0</v>
          </cell>
          <cell r="AR227" t="str">
            <v>0</v>
          </cell>
          <cell r="AS227" t="str">
            <v>0</v>
          </cell>
          <cell r="AT227" t="str">
            <v>0</v>
          </cell>
          <cell r="AU227" t="str">
            <v>0</v>
          </cell>
          <cell r="AV227" t="str">
            <v>0</v>
          </cell>
        </row>
        <row r="228">
          <cell r="F228" t="str">
            <v>515</v>
          </cell>
          <cell r="G228">
            <v>6912.6829136420129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 t="str">
            <v>0</v>
          </cell>
          <cell r="O228" t="str">
            <v>0</v>
          </cell>
          <cell r="P228">
            <v>0</v>
          </cell>
          <cell r="Q228" t="str">
            <v>0</v>
          </cell>
          <cell r="R228">
            <v>0</v>
          </cell>
          <cell r="S228">
            <v>0</v>
          </cell>
          <cell r="T228" t="str">
            <v>0</v>
          </cell>
          <cell r="U228" t="str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E228">
            <v>6912.6829136420129</v>
          </cell>
          <cell r="AJ228">
            <v>6912.6829136420129</v>
          </cell>
          <cell r="AM228" t="str">
            <v>0</v>
          </cell>
          <cell r="AN228" t="str">
            <v>0</v>
          </cell>
          <cell r="AO228" t="str">
            <v>0</v>
          </cell>
          <cell r="AP228" t="str">
            <v>0</v>
          </cell>
          <cell r="AQ228" t="str">
            <v>0</v>
          </cell>
          <cell r="AR228" t="str">
            <v>0</v>
          </cell>
          <cell r="AS228" t="str">
            <v>0</v>
          </cell>
          <cell r="AT228" t="str">
            <v>0</v>
          </cell>
          <cell r="AU228" t="str">
            <v>0</v>
          </cell>
          <cell r="AV228" t="str">
            <v>0</v>
          </cell>
        </row>
        <row r="229">
          <cell r="F229" t="str">
            <v>520</v>
          </cell>
          <cell r="G229">
            <v>3917602.3812385299</v>
          </cell>
          <cell r="H229">
            <v>0</v>
          </cell>
          <cell r="I229">
            <v>0</v>
          </cell>
          <cell r="J229">
            <v>247963.03835616438</v>
          </cell>
          <cell r="K229">
            <v>0</v>
          </cell>
          <cell r="L229">
            <v>37038.82808219178</v>
          </cell>
          <cell r="M229">
            <v>0</v>
          </cell>
          <cell r="N229" t="str">
            <v>0</v>
          </cell>
          <cell r="O229" t="str">
            <v>0</v>
          </cell>
          <cell r="P229">
            <v>0</v>
          </cell>
          <cell r="Q229" t="str">
            <v>0</v>
          </cell>
          <cell r="R229">
            <v>0</v>
          </cell>
          <cell r="S229">
            <v>0</v>
          </cell>
          <cell r="T229" t="str">
            <v>0</v>
          </cell>
          <cell r="U229" t="str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E229">
            <v>4202604.2476768866</v>
          </cell>
          <cell r="AJ229">
            <v>4202604.2476768866</v>
          </cell>
          <cell r="AM229" t="str">
            <v>0</v>
          </cell>
          <cell r="AN229" t="str">
            <v>0</v>
          </cell>
          <cell r="AO229" t="str">
            <v>0</v>
          </cell>
          <cell r="AP229" t="str">
            <v>0</v>
          </cell>
          <cell r="AQ229" t="str">
            <v>0</v>
          </cell>
          <cell r="AR229" t="str">
            <v>0</v>
          </cell>
          <cell r="AS229" t="str">
            <v>0</v>
          </cell>
          <cell r="AT229" t="str">
            <v>0</v>
          </cell>
          <cell r="AU229" t="str">
            <v>0</v>
          </cell>
          <cell r="AV229" t="str">
            <v>0</v>
          </cell>
        </row>
        <row r="230">
          <cell r="F230" t="str">
            <v>525</v>
          </cell>
          <cell r="G230">
            <v>38640.303749100131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120296.87301369864</v>
          </cell>
          <cell r="M230">
            <v>0</v>
          </cell>
          <cell r="N230" t="str">
            <v>0</v>
          </cell>
          <cell r="O230" t="str">
            <v>0</v>
          </cell>
          <cell r="P230">
            <v>0</v>
          </cell>
          <cell r="Q230" t="str">
            <v>0</v>
          </cell>
          <cell r="R230">
            <v>0</v>
          </cell>
          <cell r="S230">
            <v>0</v>
          </cell>
          <cell r="T230" t="str">
            <v>0</v>
          </cell>
          <cell r="U230" t="str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E230">
            <v>158937.17676279877</v>
          </cell>
          <cell r="AJ230">
            <v>158937.17676279877</v>
          </cell>
          <cell r="AM230" t="str">
            <v>0</v>
          </cell>
          <cell r="AN230" t="str">
            <v>0</v>
          </cell>
          <cell r="AO230" t="str">
            <v>0</v>
          </cell>
          <cell r="AP230" t="str">
            <v>0</v>
          </cell>
          <cell r="AQ230" t="str">
            <v>0</v>
          </cell>
          <cell r="AR230" t="str">
            <v>0</v>
          </cell>
          <cell r="AS230" t="str">
            <v>0</v>
          </cell>
          <cell r="AT230" t="str">
            <v>0</v>
          </cell>
          <cell r="AU230" t="str">
            <v>0</v>
          </cell>
          <cell r="AV230" t="str">
            <v>0</v>
          </cell>
        </row>
        <row r="231">
          <cell r="F231" t="str">
            <v>530</v>
          </cell>
          <cell r="G231">
            <v>1.2219781438781794E-10</v>
          </cell>
          <cell r="H231">
            <v>0</v>
          </cell>
          <cell r="I231">
            <v>2400.1534246575343</v>
          </cell>
          <cell r="J231">
            <v>21255918.086184718</v>
          </cell>
          <cell r="K231">
            <v>0</v>
          </cell>
          <cell r="L231">
            <v>1959824.6</v>
          </cell>
          <cell r="M231">
            <v>0</v>
          </cell>
          <cell r="N231" t="str">
            <v>0</v>
          </cell>
          <cell r="O231" t="str">
            <v>0</v>
          </cell>
          <cell r="P231">
            <v>0</v>
          </cell>
          <cell r="Q231" t="str">
            <v>0</v>
          </cell>
          <cell r="R231">
            <v>0</v>
          </cell>
          <cell r="S231">
            <v>0</v>
          </cell>
          <cell r="T231" t="str">
            <v>0</v>
          </cell>
          <cell r="U231" t="str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E231">
            <v>23218142.839609377</v>
          </cell>
          <cell r="AJ231">
            <v>23218142.839609377</v>
          </cell>
          <cell r="AM231" t="str">
            <v>0</v>
          </cell>
          <cell r="AN231" t="str">
            <v>0</v>
          </cell>
          <cell r="AO231" t="str">
            <v>0</v>
          </cell>
          <cell r="AP231" t="str">
            <v>0</v>
          </cell>
          <cell r="AQ231" t="str">
            <v>0</v>
          </cell>
          <cell r="AR231" t="str">
            <v>0</v>
          </cell>
          <cell r="AS231" t="str">
            <v>0</v>
          </cell>
          <cell r="AT231" t="str">
            <v>0</v>
          </cell>
          <cell r="AU231" t="str">
            <v>0</v>
          </cell>
          <cell r="AV231" t="str">
            <v>0</v>
          </cell>
        </row>
        <row r="232">
          <cell r="F232" t="str">
            <v>535</v>
          </cell>
          <cell r="G232">
            <v>2.6702485366226893E-10</v>
          </cell>
          <cell r="H232">
            <v>0</v>
          </cell>
          <cell r="I232">
            <v>0</v>
          </cell>
          <cell r="J232">
            <v>8845511.7945512179</v>
          </cell>
          <cell r="K232">
            <v>0</v>
          </cell>
          <cell r="L232">
            <v>159056.06575342466</v>
          </cell>
          <cell r="M232">
            <v>0</v>
          </cell>
          <cell r="N232" t="str">
            <v>0</v>
          </cell>
          <cell r="O232" t="str">
            <v>0</v>
          </cell>
          <cell r="P232">
            <v>0</v>
          </cell>
          <cell r="Q232" t="str">
            <v>0</v>
          </cell>
          <cell r="R232">
            <v>0</v>
          </cell>
          <cell r="S232">
            <v>0</v>
          </cell>
          <cell r="T232" t="str">
            <v>0</v>
          </cell>
          <cell r="U232" t="str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E232">
            <v>9004567.8603046425</v>
          </cell>
          <cell r="AJ232">
            <v>9004567.8603046425</v>
          </cell>
          <cell r="AM232" t="str">
            <v>0</v>
          </cell>
          <cell r="AN232" t="str">
            <v>0</v>
          </cell>
          <cell r="AO232" t="str">
            <v>0</v>
          </cell>
          <cell r="AP232" t="str">
            <v>0</v>
          </cell>
          <cell r="AQ232" t="str">
            <v>0</v>
          </cell>
          <cell r="AR232" t="str">
            <v>0</v>
          </cell>
          <cell r="AS232" t="str">
            <v>0</v>
          </cell>
          <cell r="AT232" t="str">
            <v>0</v>
          </cell>
          <cell r="AU232" t="str">
            <v>0</v>
          </cell>
          <cell r="AV232" t="str">
            <v>0</v>
          </cell>
        </row>
        <row r="233">
          <cell r="F233" t="str">
            <v>540</v>
          </cell>
          <cell r="G233">
            <v>37996476.469488934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1803137.397260274</v>
          </cell>
          <cell r="M233">
            <v>2155843.1964583336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>
            <v>0</v>
          </cell>
          <cell r="S233">
            <v>0</v>
          </cell>
          <cell r="T233" t="str">
            <v>0</v>
          </cell>
          <cell r="U233" t="str">
            <v>0</v>
          </cell>
          <cell r="V233">
            <v>0</v>
          </cell>
          <cell r="W233">
            <v>4755670</v>
          </cell>
          <cell r="X233">
            <v>0</v>
          </cell>
          <cell r="Y233">
            <v>0</v>
          </cell>
          <cell r="Z233">
            <v>811164</v>
          </cell>
          <cell r="AE233">
            <v>42766621.063207537</v>
          </cell>
          <cell r="AJ233">
            <v>47522291.063207537</v>
          </cell>
          <cell r="AM233" t="str">
            <v>0</v>
          </cell>
          <cell r="AN233" t="str">
            <v>0</v>
          </cell>
          <cell r="AO233" t="str">
            <v>0</v>
          </cell>
          <cell r="AP233" t="str">
            <v>0</v>
          </cell>
          <cell r="AQ233" t="str">
            <v>0</v>
          </cell>
          <cell r="AR233" t="str">
            <v>0</v>
          </cell>
          <cell r="AS233" t="str">
            <v>0</v>
          </cell>
          <cell r="AT233" t="str">
            <v>0</v>
          </cell>
          <cell r="AU233" t="str">
            <v>0</v>
          </cell>
          <cell r="AV233" t="str">
            <v>0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128493.1506849315</v>
          </cell>
          <cell r="M234">
            <v>7794896.4091985747</v>
          </cell>
          <cell r="N234" t="str">
            <v>0</v>
          </cell>
          <cell r="O234" t="str">
            <v>0</v>
          </cell>
          <cell r="P234">
            <v>0</v>
          </cell>
          <cell r="Q234" t="str">
            <v>0</v>
          </cell>
          <cell r="R234">
            <v>0</v>
          </cell>
          <cell r="S234">
            <v>0</v>
          </cell>
          <cell r="T234" t="str">
            <v>0</v>
          </cell>
          <cell r="U234" t="str">
            <v>0</v>
          </cell>
          <cell r="V234">
            <v>0</v>
          </cell>
          <cell r="W234">
            <v>635258</v>
          </cell>
          <cell r="X234">
            <v>0</v>
          </cell>
          <cell r="Y234">
            <v>0</v>
          </cell>
          <cell r="Z234">
            <v>0</v>
          </cell>
          <cell r="AE234">
            <v>7923389.5598835051</v>
          </cell>
          <cell r="AJ234">
            <v>8558647.5598835051</v>
          </cell>
          <cell r="AM234" t="str">
            <v>0</v>
          </cell>
          <cell r="AN234" t="str">
            <v>0</v>
          </cell>
          <cell r="AO234" t="str">
            <v>0</v>
          </cell>
          <cell r="AP234" t="str">
            <v>0</v>
          </cell>
          <cell r="AQ234" t="str">
            <v>0</v>
          </cell>
          <cell r="AR234" t="str">
            <v>0</v>
          </cell>
          <cell r="AS234" t="str">
            <v>0</v>
          </cell>
          <cell r="AT234" t="str">
            <v>0</v>
          </cell>
          <cell r="AU234" t="str">
            <v>0</v>
          </cell>
          <cell r="AV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str">
            <v>0</v>
          </cell>
          <cell r="O235" t="str">
            <v>0</v>
          </cell>
          <cell r="P235">
            <v>0</v>
          </cell>
          <cell r="Q235" t="str">
            <v>0</v>
          </cell>
          <cell r="R235">
            <v>0</v>
          </cell>
          <cell r="S235">
            <v>0</v>
          </cell>
          <cell r="T235">
            <v>526571.15040831163</v>
          </cell>
          <cell r="U235" t="str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E235">
            <v>526571.15040831163</v>
          </cell>
          <cell r="AJ235">
            <v>526571.15040831163</v>
          </cell>
          <cell r="AM235" t="str">
            <v>0</v>
          </cell>
          <cell r="AN235" t="str">
            <v>0</v>
          </cell>
          <cell r="AO235" t="str">
            <v>0</v>
          </cell>
          <cell r="AP235" t="str">
            <v>0</v>
          </cell>
          <cell r="AQ235" t="str">
            <v>0</v>
          </cell>
          <cell r="AR235" t="str">
            <v>0</v>
          </cell>
          <cell r="AS235" t="str">
            <v>0</v>
          </cell>
          <cell r="AT235" t="str">
            <v>0</v>
          </cell>
          <cell r="AU235" t="str">
            <v>0</v>
          </cell>
          <cell r="AV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 t="str">
            <v>0</v>
          </cell>
          <cell r="O236" t="str">
            <v>0</v>
          </cell>
          <cell r="P236">
            <v>0</v>
          </cell>
          <cell r="Q236" t="str">
            <v>0</v>
          </cell>
          <cell r="R236">
            <v>0</v>
          </cell>
          <cell r="S236">
            <v>0</v>
          </cell>
          <cell r="T236" t="str">
            <v>0</v>
          </cell>
          <cell r="U236" t="str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E236">
            <v>0</v>
          </cell>
          <cell r="AJ236">
            <v>0</v>
          </cell>
          <cell r="AM236" t="str">
            <v>0</v>
          </cell>
          <cell r="AN236" t="str">
            <v>0</v>
          </cell>
          <cell r="AO236" t="str">
            <v>0</v>
          </cell>
          <cell r="AP236" t="str">
            <v>0</v>
          </cell>
          <cell r="AQ236" t="str">
            <v>0</v>
          </cell>
          <cell r="AR236" t="str">
            <v>0</v>
          </cell>
          <cell r="AS236" t="str">
            <v>0</v>
          </cell>
          <cell r="AT236" t="str">
            <v>0</v>
          </cell>
          <cell r="AU236" t="str">
            <v>0</v>
          </cell>
          <cell r="AV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 t="str">
            <v>0</v>
          </cell>
          <cell r="O237" t="str">
            <v>0</v>
          </cell>
          <cell r="P237">
            <v>0</v>
          </cell>
          <cell r="Q237" t="str">
            <v>0</v>
          </cell>
          <cell r="R237">
            <v>0</v>
          </cell>
          <cell r="S237">
            <v>0</v>
          </cell>
          <cell r="T237" t="str">
            <v>0</v>
          </cell>
          <cell r="U237" t="str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E237">
            <v>0</v>
          </cell>
          <cell r="AJ237">
            <v>0</v>
          </cell>
          <cell r="AM237" t="str">
            <v>0</v>
          </cell>
          <cell r="AN237" t="str">
            <v>0</v>
          </cell>
          <cell r="AO237" t="str">
            <v>0</v>
          </cell>
          <cell r="AP237" t="str">
            <v>0</v>
          </cell>
          <cell r="AQ237" t="str">
            <v>0</v>
          </cell>
          <cell r="AR237" t="str">
            <v>0</v>
          </cell>
          <cell r="AS237" t="str">
            <v>0</v>
          </cell>
          <cell r="AT237" t="str">
            <v>0</v>
          </cell>
          <cell r="AU237" t="str">
            <v>0</v>
          </cell>
          <cell r="AV237" t="str">
            <v>0</v>
          </cell>
        </row>
        <row r="238">
          <cell r="F238" t="str">
            <v>565</v>
          </cell>
          <cell r="G238">
            <v>4.0280020298206661E-10</v>
          </cell>
          <cell r="H238">
            <v>26549.095309589036</v>
          </cell>
          <cell r="I238">
            <v>0</v>
          </cell>
          <cell r="J238">
            <v>4071494.7095890413</v>
          </cell>
          <cell r="K238">
            <v>0</v>
          </cell>
          <cell r="L238">
            <v>395423.42465753423</v>
          </cell>
          <cell r="M238">
            <v>4798480.1548040928</v>
          </cell>
          <cell r="N238">
            <v>6105509</v>
          </cell>
          <cell r="O238" t="str">
            <v>0</v>
          </cell>
          <cell r="P238">
            <v>67225989</v>
          </cell>
          <cell r="Q238" t="str">
            <v>0</v>
          </cell>
          <cell r="R238">
            <v>0</v>
          </cell>
          <cell r="S238">
            <v>0</v>
          </cell>
          <cell r="T238">
            <v>5428857.0658343052</v>
          </cell>
          <cell r="U238" t="str">
            <v>0</v>
          </cell>
          <cell r="V238">
            <v>0</v>
          </cell>
          <cell r="W238">
            <v>413399</v>
          </cell>
          <cell r="X238">
            <v>0</v>
          </cell>
          <cell r="Y238">
            <v>0</v>
          </cell>
          <cell r="Z238">
            <v>0</v>
          </cell>
          <cell r="AE238">
            <v>88052302.450194553</v>
          </cell>
          <cell r="AJ238">
            <v>88465701.450194553</v>
          </cell>
          <cell r="AM238" t="str">
            <v>0</v>
          </cell>
          <cell r="AN238" t="str">
            <v>0</v>
          </cell>
          <cell r="AO238" t="str">
            <v>0</v>
          </cell>
          <cell r="AP238" t="str">
            <v>0</v>
          </cell>
          <cell r="AQ238" t="str">
            <v>0</v>
          </cell>
          <cell r="AR238" t="str">
            <v>0</v>
          </cell>
          <cell r="AS238" t="str">
            <v>0</v>
          </cell>
          <cell r="AT238" t="str">
            <v>0</v>
          </cell>
          <cell r="AU238" t="str">
            <v>0</v>
          </cell>
          <cell r="AV238" t="str">
            <v>0</v>
          </cell>
        </row>
        <row r="239">
          <cell r="F239" t="str">
            <v>Provision for Doubtful Debts</v>
          </cell>
          <cell r="G239">
            <v>-1906997.7107793344</v>
          </cell>
          <cell r="H239">
            <v>-4392.2669925756791</v>
          </cell>
          <cell r="I239">
            <v>-1400</v>
          </cell>
          <cell r="J239">
            <v>-513239.62786338734</v>
          </cell>
          <cell r="K239">
            <v>0</v>
          </cell>
          <cell r="L239">
            <v>-205124.261369863</v>
          </cell>
          <cell r="M239">
            <v>-923442.62114297959</v>
          </cell>
          <cell r="N239">
            <v>-310033.59999999998</v>
          </cell>
          <cell r="O239">
            <v>0</v>
          </cell>
          <cell r="P239">
            <v>-334801</v>
          </cell>
          <cell r="Q239">
            <v>0</v>
          </cell>
          <cell r="R239">
            <v>0</v>
          </cell>
          <cell r="S239">
            <v>0</v>
          </cell>
          <cell r="T239">
            <v>-66473.598297465142</v>
          </cell>
          <cell r="U239">
            <v>0</v>
          </cell>
          <cell r="V239">
            <v>0</v>
          </cell>
          <cell r="W239">
            <v>-63249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E239">
            <v>-4265904.686445605</v>
          </cell>
          <cell r="AJ239">
            <v>-4329153.686445605</v>
          </cell>
          <cell r="AM239" t="str">
            <v>0</v>
          </cell>
          <cell r="AN239" t="str">
            <v>0</v>
          </cell>
          <cell r="AO239" t="str">
            <v>0</v>
          </cell>
          <cell r="AP239" t="str">
            <v>0</v>
          </cell>
          <cell r="AQ239" t="str">
            <v>0</v>
          </cell>
          <cell r="AR239" t="str">
            <v>0</v>
          </cell>
          <cell r="AS239" t="str">
            <v>0</v>
          </cell>
          <cell r="AT239" t="str">
            <v>0</v>
          </cell>
          <cell r="AU239" t="str">
            <v>0</v>
          </cell>
          <cell r="AV239" t="str">
            <v>0</v>
          </cell>
        </row>
        <row r="240">
          <cell r="F240" t="str">
            <v>Interest in Suspense (ISP)</v>
          </cell>
          <cell r="G240">
            <v>-403610.99368225504</v>
          </cell>
          <cell r="H240">
            <v>0</v>
          </cell>
          <cell r="I240">
            <v>0</v>
          </cell>
          <cell r="J240">
            <v>-100130.04657534248</v>
          </cell>
          <cell r="K240">
            <v>0</v>
          </cell>
          <cell r="L240">
            <v>-67341.687123287673</v>
          </cell>
          <cell r="M240">
            <v>-231511.34504053369</v>
          </cell>
          <cell r="N240">
            <v>-25963.5</v>
          </cell>
          <cell r="O240">
            <v>0</v>
          </cell>
          <cell r="P240">
            <v>-66801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-6350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E240">
            <v>-895358.57242141874</v>
          </cell>
          <cell r="AJ240">
            <v>-901708.57242141874</v>
          </cell>
          <cell r="AM240" t="str">
            <v>0</v>
          </cell>
          <cell r="AN240" t="str">
            <v>0</v>
          </cell>
          <cell r="AO240" t="str">
            <v>0</v>
          </cell>
          <cell r="AP240" t="str">
            <v>0</v>
          </cell>
          <cell r="AQ240" t="str">
            <v>0</v>
          </cell>
          <cell r="AR240" t="str">
            <v>0</v>
          </cell>
          <cell r="AS240" t="str">
            <v>0</v>
          </cell>
          <cell r="AT240" t="str">
            <v>0</v>
          </cell>
          <cell r="AU240" t="str">
            <v>0</v>
          </cell>
          <cell r="AV240" t="str">
            <v>0</v>
          </cell>
        </row>
        <row r="241">
          <cell r="F241" t="str">
            <v>Specific</v>
          </cell>
          <cell r="G241">
            <v>-996449.06425396819</v>
          </cell>
          <cell r="H241">
            <v>-978.08219178082186</v>
          </cell>
          <cell r="I241">
            <v>0</v>
          </cell>
          <cell r="J241">
            <v>-219225.0602739726</v>
          </cell>
          <cell r="K241">
            <v>0</v>
          </cell>
          <cell r="L241">
            <v>-83041.087671232875</v>
          </cell>
          <cell r="M241">
            <v>-425044.92987499997</v>
          </cell>
          <cell r="N241">
            <v>-31641.1</v>
          </cell>
          <cell r="O241">
            <v>0</v>
          </cell>
          <cell r="P241">
            <v>-60000</v>
          </cell>
          <cell r="Q241">
            <v>0</v>
          </cell>
          <cell r="R241">
            <v>0</v>
          </cell>
          <cell r="S241">
            <v>0</v>
          </cell>
          <cell r="T241">
            <v>-22189.370862638974</v>
          </cell>
          <cell r="U241">
            <v>0</v>
          </cell>
          <cell r="V241">
            <v>0</v>
          </cell>
          <cell r="W241">
            <v>-11622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E241">
            <v>-1838568.6951285934</v>
          </cell>
          <cell r="AJ241">
            <v>-1850190.6951285934</v>
          </cell>
          <cell r="AM241" t="str">
            <v>0</v>
          </cell>
          <cell r="AN241" t="str">
            <v>0</v>
          </cell>
          <cell r="AO241" t="str">
            <v>0</v>
          </cell>
          <cell r="AP241" t="str">
            <v>0</v>
          </cell>
          <cell r="AQ241" t="str">
            <v>0</v>
          </cell>
          <cell r="AR241" t="str">
            <v>0</v>
          </cell>
          <cell r="AS241" t="str">
            <v>0</v>
          </cell>
          <cell r="AT241" t="str">
            <v>0</v>
          </cell>
          <cell r="AU241" t="str">
            <v>0</v>
          </cell>
          <cell r="AV241" t="str">
            <v>0</v>
          </cell>
        </row>
        <row r="242">
          <cell r="F242" t="str">
            <v>General</v>
          </cell>
          <cell r="G242">
            <v>-506937.65284311131</v>
          </cell>
          <cell r="H242">
            <v>-3414.184800794857</v>
          </cell>
          <cell r="I242">
            <v>-1400</v>
          </cell>
          <cell r="J242">
            <v>-193884.52101407226</v>
          </cell>
          <cell r="K242">
            <v>0</v>
          </cell>
          <cell r="L242">
            <v>-54741.486575342467</v>
          </cell>
          <cell r="M242">
            <v>-266886.34622744599</v>
          </cell>
          <cell r="N242">
            <v>-252429</v>
          </cell>
          <cell r="O242">
            <v>0</v>
          </cell>
          <cell r="P242">
            <v>-208000</v>
          </cell>
          <cell r="Q242">
            <v>0</v>
          </cell>
          <cell r="R242">
            <v>0</v>
          </cell>
          <cell r="S242">
            <v>0</v>
          </cell>
          <cell r="T242">
            <v>-44284.227434826171</v>
          </cell>
          <cell r="U242">
            <v>0</v>
          </cell>
          <cell r="V242">
            <v>0</v>
          </cell>
          <cell r="W242">
            <v>-45277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E242">
            <v>-1531977.4188955931</v>
          </cell>
          <cell r="AJ242">
            <v>-1577254.4188955931</v>
          </cell>
          <cell r="AM242" t="str">
            <v>0</v>
          </cell>
          <cell r="AN242" t="str">
            <v>0</v>
          </cell>
          <cell r="AO242" t="str">
            <v>0</v>
          </cell>
          <cell r="AP242" t="str">
            <v>0</v>
          </cell>
          <cell r="AQ242" t="str">
            <v>0</v>
          </cell>
          <cell r="AR242" t="str">
            <v>0</v>
          </cell>
          <cell r="AS242" t="str">
            <v>0</v>
          </cell>
          <cell r="AT242" t="str">
            <v>0</v>
          </cell>
          <cell r="AU242" t="str">
            <v>0</v>
          </cell>
          <cell r="AV242" t="str">
            <v>0</v>
          </cell>
        </row>
        <row r="243">
          <cell r="F243" t="str">
            <v>Net Advances</v>
          </cell>
          <cell r="G243">
            <v>49055141.091311835</v>
          </cell>
          <cell r="H243">
            <v>22145.781741670893</v>
          </cell>
          <cell r="I243">
            <v>1000.1534246575343</v>
          </cell>
          <cell r="J243">
            <v>35062339.289996587</v>
          </cell>
          <cell r="K243">
            <v>0</v>
          </cell>
          <cell r="L243">
            <v>6492349.9645205475</v>
          </cell>
          <cell r="M243">
            <v>26858112.829030618</v>
          </cell>
          <cell r="N243">
            <v>5795475.4000000004</v>
          </cell>
          <cell r="O243">
            <v>0</v>
          </cell>
          <cell r="P243">
            <v>66891188</v>
          </cell>
          <cell r="Q243">
            <v>0</v>
          </cell>
          <cell r="R243">
            <v>1932000</v>
          </cell>
          <cell r="S243">
            <v>0</v>
          </cell>
          <cell r="T243">
            <v>5888954.6179451514</v>
          </cell>
          <cell r="U243">
            <v>0</v>
          </cell>
          <cell r="V243">
            <v>0</v>
          </cell>
          <cell r="W243">
            <v>6035505</v>
          </cell>
          <cell r="X243">
            <v>0</v>
          </cell>
          <cell r="Y243">
            <v>0</v>
          </cell>
          <cell r="Z243">
            <v>811164</v>
          </cell>
          <cell r="AA243">
            <v>0</v>
          </cell>
          <cell r="AB243">
            <v>0</v>
          </cell>
          <cell r="AC243">
            <v>0</v>
          </cell>
          <cell r="AE243">
            <v>198809871.12797105</v>
          </cell>
          <cell r="AJ243">
            <v>204845376.12797105</v>
          </cell>
          <cell r="AM243" t="str">
            <v>0</v>
          </cell>
          <cell r="AN243" t="str">
            <v>0</v>
          </cell>
          <cell r="AO243" t="str">
            <v>0</v>
          </cell>
          <cell r="AP243" t="str">
            <v>0</v>
          </cell>
          <cell r="AQ243" t="str">
            <v>0</v>
          </cell>
          <cell r="AR243" t="str">
            <v>0</v>
          </cell>
          <cell r="AS243" t="str">
            <v>0</v>
          </cell>
          <cell r="AT243" t="str">
            <v>0</v>
          </cell>
          <cell r="AU243" t="str">
            <v>0</v>
          </cell>
          <cell r="AV243" t="str">
            <v>0</v>
          </cell>
        </row>
        <row r="244">
          <cell r="F244" t="str">
            <v>Other Assets</v>
          </cell>
          <cell r="G244">
            <v>6737136.4297347972</v>
          </cell>
          <cell r="H244">
            <v>-4052.587910214439</v>
          </cell>
          <cell r="I244">
            <v>-16645.111506669491</v>
          </cell>
          <cell r="J244">
            <v>-34608891.391142465</v>
          </cell>
          <cell r="K244">
            <v>114916.41917808221</v>
          </cell>
          <cell r="L244">
            <v>2752044.8117808215</v>
          </cell>
          <cell r="M244">
            <v>933250.94619933562</v>
          </cell>
          <cell r="N244">
            <v>13347794.600000001</v>
          </cell>
          <cell r="O244">
            <v>0</v>
          </cell>
          <cell r="P244">
            <v>36296894</v>
          </cell>
          <cell r="Q244">
            <v>0</v>
          </cell>
          <cell r="R244">
            <v>51337000</v>
          </cell>
          <cell r="S244">
            <v>0</v>
          </cell>
          <cell r="T244">
            <v>6378237.1396500906</v>
          </cell>
          <cell r="U244">
            <v>-11314369.981562683</v>
          </cell>
          <cell r="V244">
            <v>45280</v>
          </cell>
          <cell r="W244">
            <v>69317</v>
          </cell>
          <cell r="X244">
            <v>7100000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E244">
            <v>79098595.274421111</v>
          </cell>
          <cell r="AJ244">
            <v>72067912.274421111</v>
          </cell>
          <cell r="AM244" t="str">
            <v>0</v>
          </cell>
          <cell r="AN244" t="str">
            <v>0</v>
          </cell>
          <cell r="AO244" t="str">
            <v>0</v>
          </cell>
          <cell r="AP244" t="str">
            <v>0</v>
          </cell>
          <cell r="AQ244" t="str">
            <v>0</v>
          </cell>
          <cell r="AR244" t="str">
            <v>0</v>
          </cell>
          <cell r="AS244" t="str">
            <v>0</v>
          </cell>
          <cell r="AT244" t="str">
            <v>0</v>
          </cell>
          <cell r="AU244" t="str">
            <v>0</v>
          </cell>
          <cell r="AV244" t="str">
            <v>0</v>
          </cell>
        </row>
        <row r="245">
          <cell r="F245" t="str">
            <v>1000</v>
          </cell>
          <cell r="G245">
            <v>9296.7479452057105</v>
          </cell>
          <cell r="H245">
            <v>2937227.3457649313</v>
          </cell>
          <cell r="I245">
            <v>19.600000000000001</v>
          </cell>
          <cell r="J245">
            <v>0</v>
          </cell>
          <cell r="K245">
            <v>1021</v>
          </cell>
          <cell r="L245">
            <v>366405.42739726027</v>
          </cell>
          <cell r="M245">
            <v>156448.5</v>
          </cell>
          <cell r="N245">
            <v>53401.7</v>
          </cell>
          <cell r="O245" t="str">
            <v>0</v>
          </cell>
          <cell r="P245">
            <v>0</v>
          </cell>
          <cell r="Q245" t="str">
            <v>0</v>
          </cell>
          <cell r="R245">
            <v>3279000</v>
          </cell>
          <cell r="S245">
            <v>0</v>
          </cell>
          <cell r="T245">
            <v>111728.98996282442</v>
          </cell>
          <cell r="U245" t="str">
            <v>0</v>
          </cell>
          <cell r="V245">
            <v>0</v>
          </cell>
          <cell r="W245">
            <v>29460</v>
          </cell>
          <cell r="X245">
            <v>0</v>
          </cell>
          <cell r="Y245">
            <v>0</v>
          </cell>
          <cell r="Z245">
            <v>0</v>
          </cell>
          <cell r="AE245">
            <v>6914549.3110702224</v>
          </cell>
          <cell r="AJ245">
            <v>6944009.3110702224</v>
          </cell>
          <cell r="AM245" t="str">
            <v>0</v>
          </cell>
          <cell r="AN245" t="str">
            <v>0</v>
          </cell>
          <cell r="AO245" t="str">
            <v>0</v>
          </cell>
          <cell r="AP245" t="str">
            <v>0</v>
          </cell>
          <cell r="AQ245" t="str">
            <v>0</v>
          </cell>
          <cell r="AR245" t="str">
            <v>0</v>
          </cell>
          <cell r="AS245" t="str">
            <v>0</v>
          </cell>
          <cell r="AT245" t="str">
            <v>0</v>
          </cell>
          <cell r="AU245" t="str">
            <v>0</v>
          </cell>
          <cell r="AV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0.26054794520547941</v>
          </cell>
          <cell r="M246">
            <v>37286.590062499999</v>
          </cell>
          <cell r="N246" t="str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2383000</v>
          </cell>
          <cell r="S246">
            <v>0</v>
          </cell>
          <cell r="T246">
            <v>0</v>
          </cell>
          <cell r="U246" t="str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E246">
            <v>2420286.8506104453</v>
          </cell>
          <cell r="AJ246">
            <v>2420286.8506104453</v>
          </cell>
          <cell r="AM246" t="str">
            <v>0</v>
          </cell>
          <cell r="AN246" t="str">
            <v>0</v>
          </cell>
          <cell r="AO246" t="str">
            <v>0</v>
          </cell>
          <cell r="AP246" t="str">
            <v>0</v>
          </cell>
          <cell r="AQ246" t="str">
            <v>0</v>
          </cell>
          <cell r="AR246" t="str">
            <v>0</v>
          </cell>
          <cell r="AS246" t="str">
            <v>0</v>
          </cell>
          <cell r="AT246" t="str">
            <v>0</v>
          </cell>
          <cell r="AU246" t="str">
            <v>0</v>
          </cell>
          <cell r="AV246" t="str">
            <v>0</v>
          </cell>
        </row>
        <row r="247">
          <cell r="F247" t="str">
            <v>1010</v>
          </cell>
          <cell r="G247">
            <v>2822.4066027399635</v>
          </cell>
          <cell r="H247">
            <v>0</v>
          </cell>
          <cell r="I247">
            <v>0</v>
          </cell>
          <cell r="J247">
            <v>8302.2000000000007</v>
          </cell>
          <cell r="K247">
            <v>0</v>
          </cell>
          <cell r="L247">
            <v>1191520.0684931506</v>
          </cell>
          <cell r="M247">
            <v>0</v>
          </cell>
          <cell r="N247">
            <v>2439323.2000000002</v>
          </cell>
          <cell r="O247" t="str">
            <v>0</v>
          </cell>
          <cell r="P247">
            <v>36296894</v>
          </cell>
          <cell r="Q247" t="str">
            <v>0</v>
          </cell>
          <cell r="R247">
            <v>9599000</v>
          </cell>
          <cell r="S247">
            <v>0</v>
          </cell>
          <cell r="T247">
            <v>5021244.1355270892</v>
          </cell>
          <cell r="U247" t="str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E247">
            <v>54559106.010622978</v>
          </cell>
          <cell r="AJ247">
            <v>54559106.010622978</v>
          </cell>
          <cell r="AM247" t="str">
            <v>0</v>
          </cell>
          <cell r="AN247" t="str">
            <v>0</v>
          </cell>
          <cell r="AO247" t="str">
            <v>0</v>
          </cell>
          <cell r="AP247" t="str">
            <v>0</v>
          </cell>
          <cell r="AQ247" t="str">
            <v>0</v>
          </cell>
          <cell r="AR247" t="str">
            <v>0</v>
          </cell>
          <cell r="AS247" t="str">
            <v>0</v>
          </cell>
          <cell r="AT247" t="str">
            <v>0</v>
          </cell>
          <cell r="AU247" t="str">
            <v>0</v>
          </cell>
          <cell r="AV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str">
            <v>0</v>
          </cell>
          <cell r="O248" t="str">
            <v>0</v>
          </cell>
          <cell r="P248">
            <v>0</v>
          </cell>
          <cell r="Q248" t="str">
            <v>0</v>
          </cell>
          <cell r="R248">
            <v>0</v>
          </cell>
          <cell r="S248">
            <v>0</v>
          </cell>
          <cell r="T248" t="str">
            <v>0</v>
          </cell>
          <cell r="U248" t="str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E248">
            <v>0</v>
          </cell>
          <cell r="AJ248">
            <v>0</v>
          </cell>
          <cell r="AM248" t="str">
            <v>0</v>
          </cell>
          <cell r="AN248" t="str">
            <v>0</v>
          </cell>
          <cell r="AO248" t="str">
            <v>0</v>
          </cell>
          <cell r="AP248" t="str">
            <v>0</v>
          </cell>
          <cell r="AQ248" t="str">
            <v>0</v>
          </cell>
          <cell r="AR248" t="str">
            <v>0</v>
          </cell>
          <cell r="AS248" t="str">
            <v>0</v>
          </cell>
          <cell r="AT248" t="str">
            <v>0</v>
          </cell>
          <cell r="AU248" t="str">
            <v>0</v>
          </cell>
          <cell r="AV248" t="str">
            <v>0</v>
          </cell>
        </row>
        <row r="249">
          <cell r="F249" t="str">
            <v>1020</v>
          </cell>
          <cell r="G249">
            <v>478724.32491707639</v>
          </cell>
          <cell r="H249">
            <v>330625.86609058426</v>
          </cell>
          <cell r="I249">
            <v>14869.04698630137</v>
          </cell>
          <cell r="J249">
            <v>45014.098630136985</v>
          </cell>
          <cell r="K249">
            <v>17566.969863013699</v>
          </cell>
          <cell r="L249">
            <v>206729.99602739728</v>
          </cell>
          <cell r="M249">
            <v>58844.418036835727</v>
          </cell>
          <cell r="N249">
            <v>878741.3</v>
          </cell>
          <cell r="O249" t="str">
            <v>0</v>
          </cell>
          <cell r="P249">
            <v>0</v>
          </cell>
          <cell r="Q249" t="str">
            <v>0</v>
          </cell>
          <cell r="R249">
            <v>0</v>
          </cell>
          <cell r="S249">
            <v>0</v>
          </cell>
          <cell r="T249">
            <v>211017.04327449703</v>
          </cell>
          <cell r="U249" t="str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E249">
            <v>2242133.0638258429</v>
          </cell>
          <cell r="AJ249">
            <v>2242133.0638258429</v>
          </cell>
          <cell r="AM249" t="str">
            <v>0</v>
          </cell>
          <cell r="AN249" t="str">
            <v>0</v>
          </cell>
          <cell r="AO249" t="str">
            <v>0</v>
          </cell>
          <cell r="AP249" t="str">
            <v>0</v>
          </cell>
          <cell r="AQ249" t="str">
            <v>0</v>
          </cell>
          <cell r="AR249" t="str">
            <v>0</v>
          </cell>
          <cell r="AS249" t="str">
            <v>0</v>
          </cell>
          <cell r="AT249" t="str">
            <v>0</v>
          </cell>
          <cell r="AU249" t="str">
            <v>0</v>
          </cell>
          <cell r="AV249" t="str">
            <v>0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8830</v>
          </cell>
          <cell r="L250">
            <v>0</v>
          </cell>
          <cell r="M250">
            <v>0</v>
          </cell>
          <cell r="N250" t="str">
            <v>0</v>
          </cell>
          <cell r="O250" t="str">
            <v>0</v>
          </cell>
          <cell r="P250">
            <v>0</v>
          </cell>
          <cell r="Q250" t="str">
            <v>0</v>
          </cell>
          <cell r="R250">
            <v>0</v>
          </cell>
          <cell r="S250">
            <v>0</v>
          </cell>
          <cell r="T250">
            <v>0</v>
          </cell>
          <cell r="U250" t="str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E250">
            <v>8830</v>
          </cell>
          <cell r="AJ250">
            <v>8830</v>
          </cell>
          <cell r="AM250" t="str">
            <v>0</v>
          </cell>
          <cell r="AN250" t="str">
            <v>0</v>
          </cell>
          <cell r="AO250" t="str">
            <v>0</v>
          </cell>
          <cell r="AP250" t="str">
            <v>0</v>
          </cell>
          <cell r="AQ250" t="str">
            <v>0</v>
          </cell>
          <cell r="AR250" t="str">
            <v>0</v>
          </cell>
          <cell r="AS250" t="str">
            <v>0</v>
          </cell>
          <cell r="AT250" t="str">
            <v>0</v>
          </cell>
          <cell r="AU250" t="str">
            <v>0</v>
          </cell>
          <cell r="AV250" t="str">
            <v>0</v>
          </cell>
        </row>
        <row r="251">
          <cell r="F251" t="str">
            <v>1030</v>
          </cell>
          <cell r="G251">
            <v>3.6433052067479038E-10</v>
          </cell>
          <cell r="H251">
            <v>13903.18</v>
          </cell>
          <cell r="I251">
            <v>307.87145753424653</v>
          </cell>
          <cell r="J251">
            <v>196133.45205479453</v>
          </cell>
          <cell r="K251">
            <v>56189.312328767126</v>
          </cell>
          <cell r="L251">
            <v>140314.51780821919</v>
          </cell>
          <cell r="M251">
            <v>0</v>
          </cell>
          <cell r="N251">
            <v>944744.3</v>
          </cell>
          <cell r="O251" t="str">
            <v>0</v>
          </cell>
          <cell r="P251">
            <v>0</v>
          </cell>
          <cell r="Q251" t="str">
            <v>0</v>
          </cell>
          <cell r="R251">
            <v>36076000</v>
          </cell>
          <cell r="S251">
            <v>0</v>
          </cell>
          <cell r="T251">
            <v>410575.27710927621</v>
          </cell>
          <cell r="U251">
            <v>-37879847.910758585</v>
          </cell>
          <cell r="V251">
            <v>41680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E251">
            <v>0</v>
          </cell>
          <cell r="AJ251">
            <v>0</v>
          </cell>
          <cell r="AM251" t="str">
            <v>0</v>
          </cell>
          <cell r="AN251" t="str">
            <v>0</v>
          </cell>
          <cell r="AO251" t="str">
            <v>0</v>
          </cell>
          <cell r="AP251" t="str">
            <v>0</v>
          </cell>
          <cell r="AQ251" t="str">
            <v>0</v>
          </cell>
          <cell r="AR251" t="str">
            <v>0</v>
          </cell>
          <cell r="AS251" t="str">
            <v>0</v>
          </cell>
          <cell r="AT251" t="str">
            <v>0</v>
          </cell>
          <cell r="AU251" t="str">
            <v>0</v>
          </cell>
          <cell r="AV251" t="str">
            <v>0</v>
          </cell>
        </row>
        <row r="252">
          <cell r="F252" t="str">
            <v>1035</v>
          </cell>
          <cell r="G252">
            <v>5911349.8486421527</v>
          </cell>
          <cell r="H252">
            <v>-5389584.1891555935</v>
          </cell>
          <cell r="I252">
            <v>-209778.89001443199</v>
          </cell>
          <cell r="J252">
            <v>-35068839.802101366</v>
          </cell>
          <cell r="K252">
            <v>0</v>
          </cell>
          <cell r="L252">
            <v>0</v>
          </cell>
          <cell r="M252">
            <v>9593.5034333332769</v>
          </cell>
          <cell r="N252">
            <v>8840889.2000000011</v>
          </cell>
          <cell r="O252" t="str">
            <v>0</v>
          </cell>
          <cell r="P252">
            <v>0</v>
          </cell>
          <cell r="Q252" t="str">
            <v>0</v>
          </cell>
          <cell r="R252">
            <v>0</v>
          </cell>
          <cell r="S252">
            <v>0</v>
          </cell>
          <cell r="T252" t="str">
            <v>0</v>
          </cell>
          <cell r="U252">
            <v>25906370.329195902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E252">
            <v>0</v>
          </cell>
          <cell r="AJ252">
            <v>0</v>
          </cell>
          <cell r="AM252" t="str">
            <v>0</v>
          </cell>
          <cell r="AN252" t="str">
            <v>0</v>
          </cell>
          <cell r="AO252" t="str">
            <v>0</v>
          </cell>
          <cell r="AP252" t="str">
            <v>0</v>
          </cell>
          <cell r="AQ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</row>
        <row r="253">
          <cell r="F253" t="str">
            <v>1040</v>
          </cell>
          <cell r="G253">
            <v>1.1314612443316477E-11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 t="str">
            <v>0</v>
          </cell>
          <cell r="O253" t="str">
            <v>0</v>
          </cell>
          <cell r="P253">
            <v>0</v>
          </cell>
          <cell r="Q253" t="str">
            <v>0</v>
          </cell>
          <cell r="R253">
            <v>0</v>
          </cell>
          <cell r="S253">
            <v>0</v>
          </cell>
          <cell r="T253">
            <v>0</v>
          </cell>
          <cell r="U253" t="str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E253">
            <v>1.1314612443316477E-11</v>
          </cell>
          <cell r="AJ253">
            <v>1.1314612443316477E-11</v>
          </cell>
          <cell r="AM253" t="str">
            <v>0</v>
          </cell>
          <cell r="AN253" t="str">
            <v>0</v>
          </cell>
          <cell r="AO253" t="str">
            <v>0</v>
          </cell>
          <cell r="AP253" t="str">
            <v>0</v>
          </cell>
          <cell r="AQ253" t="str">
            <v>0</v>
          </cell>
          <cell r="AR253" t="str">
            <v>0</v>
          </cell>
          <cell r="AS253" t="str">
            <v>0</v>
          </cell>
          <cell r="AT253" t="str">
            <v>0</v>
          </cell>
          <cell r="AU253" t="str">
            <v>0</v>
          </cell>
          <cell r="AV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 t="str">
            <v>0</v>
          </cell>
          <cell r="O254" t="str">
            <v>0</v>
          </cell>
          <cell r="P254">
            <v>0</v>
          </cell>
          <cell r="Q254" t="str">
            <v>0</v>
          </cell>
          <cell r="R254">
            <v>0</v>
          </cell>
          <cell r="S254">
            <v>0</v>
          </cell>
          <cell r="T254" t="str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E254">
            <v>0</v>
          </cell>
          <cell r="AJ254">
            <v>0</v>
          </cell>
          <cell r="AM254" t="str">
            <v>0</v>
          </cell>
          <cell r="AN254" t="str">
            <v>0</v>
          </cell>
          <cell r="AO254" t="str">
            <v>0</v>
          </cell>
          <cell r="AP254" t="str">
            <v>0</v>
          </cell>
          <cell r="AQ254" t="str">
            <v>0</v>
          </cell>
          <cell r="AR254" t="str">
            <v>0</v>
          </cell>
          <cell r="AS254" t="str">
            <v>0</v>
          </cell>
          <cell r="AT254" t="str">
            <v>0</v>
          </cell>
          <cell r="AU254" t="str">
            <v>0</v>
          </cell>
          <cell r="AV254" t="str">
            <v>0</v>
          </cell>
        </row>
        <row r="255">
          <cell r="F255" t="str">
            <v>1050</v>
          </cell>
          <cell r="G255">
            <v>1.357753493197977E-11</v>
          </cell>
          <cell r="H255">
            <v>0</v>
          </cell>
          <cell r="I255">
            <v>0</v>
          </cell>
          <cell r="J255">
            <v>0</v>
          </cell>
          <cell r="K255">
            <v>700</v>
          </cell>
          <cell r="L255">
            <v>659400</v>
          </cell>
          <cell r="M255">
            <v>0</v>
          </cell>
          <cell r="N255" t="str">
            <v>0</v>
          </cell>
          <cell r="O255" t="str">
            <v>0</v>
          </cell>
          <cell r="P255">
            <v>0</v>
          </cell>
          <cell r="Q255" t="str">
            <v>0</v>
          </cell>
          <cell r="R255">
            <v>0</v>
          </cell>
          <cell r="S255">
            <v>0</v>
          </cell>
          <cell r="T255">
            <v>2532.2525511190001</v>
          </cell>
          <cell r="U255" t="str">
            <v>0</v>
          </cell>
          <cell r="V255">
            <v>0</v>
          </cell>
          <cell r="W255">
            <v>0</v>
          </cell>
          <cell r="X255">
            <v>7100000</v>
          </cell>
          <cell r="Y255">
            <v>0</v>
          </cell>
          <cell r="Z255">
            <v>0</v>
          </cell>
          <cell r="AE255">
            <v>7762632.2525511188</v>
          </cell>
          <cell r="AJ255">
            <v>662632.25255111884</v>
          </cell>
          <cell r="AM255" t="str">
            <v>0</v>
          </cell>
          <cell r="AN255" t="str">
            <v>0</v>
          </cell>
          <cell r="AO255" t="str">
            <v>0</v>
          </cell>
          <cell r="AP255" t="str">
            <v>0</v>
          </cell>
          <cell r="AQ255" t="str">
            <v>0</v>
          </cell>
          <cell r="AR255" t="str">
            <v>0</v>
          </cell>
          <cell r="AS255" t="str">
            <v>0</v>
          </cell>
          <cell r="AT255" t="str">
            <v>0</v>
          </cell>
          <cell r="AU255" t="str">
            <v>0</v>
          </cell>
          <cell r="AV255" t="str">
            <v>0</v>
          </cell>
        </row>
        <row r="256">
          <cell r="F256" t="str">
            <v>1055</v>
          </cell>
          <cell r="G256">
            <v>1.1314612443316477E-11</v>
          </cell>
          <cell r="H256">
            <v>0</v>
          </cell>
          <cell r="I256">
            <v>0</v>
          </cell>
          <cell r="J256">
            <v>121576.85479452055</v>
          </cell>
          <cell r="K256">
            <v>13272.769863013698</v>
          </cell>
          <cell r="L256">
            <v>20410</v>
          </cell>
          <cell r="M256">
            <v>591978.0458333334</v>
          </cell>
          <cell r="N256">
            <v>513.20000000000005</v>
          </cell>
          <cell r="O256" t="str">
            <v>0</v>
          </cell>
          <cell r="P256">
            <v>0</v>
          </cell>
          <cell r="Q256" t="str">
            <v>0</v>
          </cell>
          <cell r="R256">
            <v>0</v>
          </cell>
          <cell r="S256">
            <v>0</v>
          </cell>
          <cell r="T256" t="str">
            <v>0</v>
          </cell>
          <cell r="U256" t="str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E256">
            <v>747750.87049086764</v>
          </cell>
          <cell r="AJ256">
            <v>747750.87049086764</v>
          </cell>
          <cell r="AM256" t="str">
            <v>0</v>
          </cell>
          <cell r="AN256" t="str">
            <v>0</v>
          </cell>
          <cell r="AO256" t="str">
            <v>0</v>
          </cell>
          <cell r="AP256" t="str">
            <v>0</v>
          </cell>
          <cell r="AQ256" t="str">
            <v>0</v>
          </cell>
          <cell r="AR256" t="str">
            <v>0</v>
          </cell>
          <cell r="AS256" t="str">
            <v>0</v>
          </cell>
          <cell r="AT256" t="str">
            <v>0</v>
          </cell>
          <cell r="AU256" t="str">
            <v>0</v>
          </cell>
          <cell r="AV256" t="str">
            <v>0</v>
          </cell>
        </row>
        <row r="257">
          <cell r="F257" t="str">
            <v>1060</v>
          </cell>
          <cell r="G257">
            <v>2.2629224886632954E-11</v>
          </cell>
          <cell r="H257">
            <v>0</v>
          </cell>
          <cell r="I257">
            <v>0</v>
          </cell>
          <cell r="J257">
            <v>11000</v>
          </cell>
          <cell r="K257">
            <v>0</v>
          </cell>
          <cell r="L257">
            <v>0</v>
          </cell>
          <cell r="M257">
            <v>0</v>
          </cell>
          <cell r="N257">
            <v>-670507.6</v>
          </cell>
          <cell r="O257" t="str">
            <v>0</v>
          </cell>
          <cell r="P257">
            <v>0</v>
          </cell>
          <cell r="Q257" t="str">
            <v>0</v>
          </cell>
          <cell r="R257">
            <v>0</v>
          </cell>
          <cell r="S257">
            <v>0</v>
          </cell>
          <cell r="T257" t="str">
            <v>0</v>
          </cell>
          <cell r="U257">
            <v>659107.6</v>
          </cell>
          <cell r="V257">
            <v>400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E257">
            <v>0</v>
          </cell>
          <cell r="AJ257">
            <v>0</v>
          </cell>
          <cell r="AM257" t="str">
            <v>0</v>
          </cell>
          <cell r="AN257" t="str">
            <v>0</v>
          </cell>
          <cell r="AO257" t="str">
            <v>0</v>
          </cell>
          <cell r="AP257" t="str">
            <v>0</v>
          </cell>
          <cell r="AQ257" t="str">
            <v>0</v>
          </cell>
          <cell r="AR257" t="str">
            <v>0</v>
          </cell>
          <cell r="AS257" t="str">
            <v>0</v>
          </cell>
          <cell r="AT257" t="str">
            <v>0</v>
          </cell>
          <cell r="AU257" t="str">
            <v>0</v>
          </cell>
          <cell r="AV257" t="str">
            <v>0</v>
          </cell>
        </row>
        <row r="258">
          <cell r="F258" t="str">
            <v>1065</v>
          </cell>
          <cell r="G258">
            <v>167182.06573721091</v>
          </cell>
          <cell r="H258">
            <v>2103775.2093898635</v>
          </cell>
          <cell r="I258">
            <v>177937.26006392689</v>
          </cell>
          <cell r="J258">
            <v>77921.805479452058</v>
          </cell>
          <cell r="K258">
            <v>15409.446575342467</v>
          </cell>
          <cell r="L258">
            <v>132421.53150684931</v>
          </cell>
          <cell r="M258">
            <v>79099.888833333331</v>
          </cell>
          <cell r="N258">
            <v>860689.3</v>
          </cell>
          <cell r="O258" t="str">
            <v>0</v>
          </cell>
          <cell r="P258">
            <v>0</v>
          </cell>
          <cell r="Q258" t="str">
            <v>0</v>
          </cell>
          <cell r="R258">
            <v>0</v>
          </cell>
          <cell r="S258">
            <v>0</v>
          </cell>
          <cell r="T258">
            <v>621139.44409391575</v>
          </cell>
          <cell r="U258" t="str">
            <v>0</v>
          </cell>
          <cell r="V258">
            <v>3200</v>
          </cell>
          <cell r="W258">
            <v>39857</v>
          </cell>
          <cell r="X258">
            <v>0</v>
          </cell>
          <cell r="Y258">
            <v>0</v>
          </cell>
          <cell r="Z258">
            <v>0</v>
          </cell>
          <cell r="AE258">
            <v>4238775.9516798947</v>
          </cell>
          <cell r="AJ258">
            <v>4278632.9516798947</v>
          </cell>
          <cell r="AM258" t="str">
            <v>0</v>
          </cell>
          <cell r="AN258" t="str">
            <v>0</v>
          </cell>
          <cell r="AO258" t="str">
            <v>0</v>
          </cell>
          <cell r="AP258" t="str">
            <v>0</v>
          </cell>
          <cell r="AQ258" t="str">
            <v>0</v>
          </cell>
          <cell r="AR258" t="str">
            <v>0</v>
          </cell>
          <cell r="AS258" t="str">
            <v>0</v>
          </cell>
          <cell r="AT258" t="str">
            <v>0</v>
          </cell>
          <cell r="AU258" t="str">
            <v>0</v>
          </cell>
          <cell r="AV258" t="str">
            <v>0</v>
          </cell>
        </row>
        <row r="259">
          <cell r="F259" t="str">
            <v>1070</v>
          </cell>
          <cell r="G259">
            <v>167761.03589041097</v>
          </cell>
          <cell r="H259">
            <v>0</v>
          </cell>
          <cell r="I259">
            <v>0</v>
          </cell>
          <cell r="J259">
            <v>0</v>
          </cell>
          <cell r="K259">
            <v>1926.9205479452055</v>
          </cell>
          <cell r="L259">
            <v>34843.01</v>
          </cell>
          <cell r="M259">
            <v>0</v>
          </cell>
          <cell r="N259" t="str">
            <v>0</v>
          </cell>
          <cell r="O259" t="str">
            <v>0</v>
          </cell>
          <cell r="P259">
            <v>0</v>
          </cell>
          <cell r="Q259" t="str">
            <v>0</v>
          </cell>
          <cell r="R259">
            <v>0</v>
          </cell>
          <cell r="S259">
            <v>0</v>
          </cell>
          <cell r="T259">
            <v>-2.8686309168903831E-3</v>
          </cell>
          <cell r="U259" t="str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E259">
            <v>204530.96356972525</v>
          </cell>
          <cell r="AJ259">
            <v>204530.96356972525</v>
          </cell>
          <cell r="AM259" t="str">
            <v>0</v>
          </cell>
          <cell r="AN259" t="str">
            <v>0</v>
          </cell>
          <cell r="AO259" t="str">
            <v>0</v>
          </cell>
          <cell r="AP259" t="str">
            <v>0</v>
          </cell>
          <cell r="AQ259" t="str">
            <v>0</v>
          </cell>
          <cell r="AR259" t="str">
            <v>0</v>
          </cell>
          <cell r="AS259" t="str">
            <v>0</v>
          </cell>
          <cell r="AT259" t="str">
            <v>0</v>
          </cell>
          <cell r="AU259" t="str">
            <v>0</v>
          </cell>
          <cell r="AV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str">
            <v>0</v>
          </cell>
          <cell r="O260" t="str">
            <v>0</v>
          </cell>
          <cell r="P260">
            <v>0</v>
          </cell>
          <cell r="Q260" t="str">
            <v>0</v>
          </cell>
          <cell r="R260">
            <v>0</v>
          </cell>
          <cell r="S260">
            <v>0</v>
          </cell>
          <cell r="T260" t="str">
            <v>0</v>
          </cell>
          <cell r="U260" t="str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E260">
            <v>0</v>
          </cell>
          <cell r="AJ260">
            <v>0</v>
          </cell>
          <cell r="AM260" t="str">
            <v>0</v>
          </cell>
          <cell r="AN260" t="str">
            <v>0</v>
          </cell>
          <cell r="AO260" t="str">
            <v>0</v>
          </cell>
          <cell r="AP260" t="str">
            <v>0</v>
          </cell>
          <cell r="AQ260" t="str">
            <v>0</v>
          </cell>
          <cell r="AR260" t="str">
            <v>0</v>
          </cell>
          <cell r="AS260" t="str">
            <v>0</v>
          </cell>
          <cell r="AT260" t="str">
            <v>0</v>
          </cell>
          <cell r="AU260" t="str">
            <v>0</v>
          </cell>
          <cell r="AV260" t="str">
            <v>0</v>
          </cell>
        </row>
        <row r="261">
          <cell r="F261" t="str">
            <v>Total Assets</v>
          </cell>
          <cell r="G261">
            <v>55792277.521046631</v>
          </cell>
          <cell r="H261">
            <v>18093.193831456454</v>
          </cell>
          <cell r="I261">
            <v>-15644.958082011957</v>
          </cell>
          <cell r="J261">
            <v>453447.89885412157</v>
          </cell>
          <cell r="K261">
            <v>114916.41917808221</v>
          </cell>
          <cell r="L261">
            <v>9244394.7763013691</v>
          </cell>
          <cell r="M261">
            <v>27791363.775229953</v>
          </cell>
          <cell r="N261">
            <v>19143270</v>
          </cell>
          <cell r="O261">
            <v>0</v>
          </cell>
          <cell r="P261">
            <v>103188082</v>
          </cell>
          <cell r="Q261">
            <v>0</v>
          </cell>
          <cell r="R261">
            <v>53269000</v>
          </cell>
          <cell r="S261">
            <v>0</v>
          </cell>
          <cell r="T261">
            <v>12267191.757595241</v>
          </cell>
          <cell r="U261">
            <v>-11314369.981562683</v>
          </cell>
          <cell r="V261">
            <v>45280</v>
          </cell>
          <cell r="W261">
            <v>6104822</v>
          </cell>
          <cell r="X261">
            <v>7100000</v>
          </cell>
          <cell r="Y261">
            <v>0</v>
          </cell>
          <cell r="Z261">
            <v>811164</v>
          </cell>
          <cell r="AA261">
            <v>0</v>
          </cell>
          <cell r="AB261">
            <v>0</v>
          </cell>
          <cell r="AC261">
            <v>0</v>
          </cell>
          <cell r="AE261">
            <v>277908466.40239215</v>
          </cell>
          <cell r="AJ261">
            <v>276913288.40239215</v>
          </cell>
          <cell r="AM261" t="str">
            <v>0</v>
          </cell>
          <cell r="AN261" t="str">
            <v>0</v>
          </cell>
          <cell r="AO261" t="str">
            <v>0</v>
          </cell>
          <cell r="AP261" t="str">
            <v>0</v>
          </cell>
          <cell r="AQ261" t="str">
            <v>0</v>
          </cell>
          <cell r="AR261" t="str">
            <v>0</v>
          </cell>
          <cell r="AS261" t="str">
            <v>0</v>
          </cell>
          <cell r="AT261" t="str">
            <v>0</v>
          </cell>
          <cell r="AU261" t="str">
            <v>0</v>
          </cell>
          <cell r="AV261" t="str">
            <v>0</v>
          </cell>
        </row>
        <row r="263">
          <cell r="F263" t="str">
            <v>Non-Permorming Loans (Gross)</v>
          </cell>
          <cell r="G263">
            <v>2097620.1026221877</v>
          </cell>
          <cell r="H263">
            <v>0</v>
          </cell>
          <cell r="I263">
            <v>0</v>
          </cell>
          <cell r="J263">
            <v>90842.4</v>
          </cell>
          <cell r="K263">
            <v>0</v>
          </cell>
          <cell r="L263">
            <v>164362.33356164384</v>
          </cell>
          <cell r="M263">
            <v>1028010.6196712165</v>
          </cell>
          <cell r="N263">
            <v>0</v>
          </cell>
          <cell r="O263">
            <v>0</v>
          </cell>
          <cell r="P263">
            <v>348828</v>
          </cell>
          <cell r="Q263">
            <v>0</v>
          </cell>
          <cell r="R263">
            <v>0</v>
          </cell>
          <cell r="S263">
            <v>0</v>
          </cell>
          <cell r="T263">
            <v>22189.370862638974</v>
          </cell>
          <cell r="U263">
            <v>0</v>
          </cell>
          <cell r="V263">
            <v>0</v>
          </cell>
          <cell r="W263">
            <v>75000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E263">
            <v>3751852.8267176868</v>
          </cell>
          <cell r="AJ263">
            <v>3826852.8267176868</v>
          </cell>
          <cell r="AM263" t="str">
            <v>0</v>
          </cell>
          <cell r="AN263" t="str">
            <v>0</v>
          </cell>
          <cell r="AO263" t="str">
            <v>0</v>
          </cell>
          <cell r="AP263" t="str">
            <v>0</v>
          </cell>
          <cell r="AQ263" t="str">
            <v>0</v>
          </cell>
          <cell r="AR263" t="str">
            <v>0</v>
          </cell>
          <cell r="AS263" t="str">
            <v>0</v>
          </cell>
          <cell r="AT263" t="str">
            <v>0</v>
          </cell>
          <cell r="AU263" t="str">
            <v>0</v>
          </cell>
          <cell r="AV263" t="str">
            <v>0</v>
          </cell>
        </row>
        <row r="264">
          <cell r="F264" t="str">
            <v>1080</v>
          </cell>
          <cell r="G264">
            <v>702757.44571144332</v>
          </cell>
          <cell r="H264">
            <v>0</v>
          </cell>
          <cell r="I264">
            <v>0</v>
          </cell>
          <cell r="J264">
            <v>45802.739726027394</v>
          </cell>
          <cell r="K264">
            <v>0</v>
          </cell>
          <cell r="L264">
            <v>57278.196027397258</v>
          </cell>
          <cell r="M264" t="str">
            <v>0</v>
          </cell>
          <cell r="N264">
            <v>0</v>
          </cell>
          <cell r="O264" t="str">
            <v>0</v>
          </cell>
          <cell r="P264">
            <v>249539</v>
          </cell>
          <cell r="Q264" t="str">
            <v>0</v>
          </cell>
          <cell r="R264">
            <v>0</v>
          </cell>
          <cell r="S264">
            <v>0</v>
          </cell>
          <cell r="T264" t="str">
            <v>0</v>
          </cell>
          <cell r="U264" t="str">
            <v>0</v>
          </cell>
          <cell r="V264">
            <v>0</v>
          </cell>
          <cell r="W264">
            <v>40086</v>
          </cell>
          <cell r="X264">
            <v>0</v>
          </cell>
          <cell r="Y264">
            <v>0</v>
          </cell>
          <cell r="Z264">
            <v>0</v>
          </cell>
          <cell r="AE264">
            <v>1055377.3814648679</v>
          </cell>
          <cell r="AJ264">
            <v>1095463.3814648679</v>
          </cell>
          <cell r="AM264" t="str">
            <v>0</v>
          </cell>
          <cell r="AN264" t="str">
            <v>0</v>
          </cell>
          <cell r="AO264" t="str">
            <v>0</v>
          </cell>
          <cell r="AP264" t="str">
            <v>0</v>
          </cell>
          <cell r="AQ264" t="str">
            <v>0</v>
          </cell>
          <cell r="AR264" t="str">
            <v>0</v>
          </cell>
          <cell r="AS264" t="str">
            <v>0</v>
          </cell>
          <cell r="AT264" t="str">
            <v>0</v>
          </cell>
          <cell r="AU264" t="str">
            <v>0</v>
          </cell>
          <cell r="AV264" t="str">
            <v>0</v>
          </cell>
        </row>
        <row r="265">
          <cell r="F265" t="str">
            <v>Provisions Held against NPL's</v>
          </cell>
          <cell r="G265">
            <v>-1400060.0579362232</v>
          </cell>
          <cell r="H265">
            <v>-978.08219178082186</v>
          </cell>
          <cell r="I265">
            <v>0</v>
          </cell>
          <cell r="J265">
            <v>-319355.10684931511</v>
          </cell>
          <cell r="K265">
            <v>0</v>
          </cell>
          <cell r="L265">
            <v>-150382.77479452055</v>
          </cell>
          <cell r="M265">
            <v>-656556.27491553361</v>
          </cell>
          <cell r="N265">
            <v>-57604.6</v>
          </cell>
          <cell r="O265">
            <v>0</v>
          </cell>
          <cell r="P265">
            <v>-126801</v>
          </cell>
          <cell r="Q265">
            <v>0</v>
          </cell>
          <cell r="R265">
            <v>0</v>
          </cell>
          <cell r="S265">
            <v>0</v>
          </cell>
          <cell r="T265">
            <v>-22189.370862638974</v>
          </cell>
          <cell r="U265">
            <v>0</v>
          </cell>
          <cell r="V265">
            <v>0</v>
          </cell>
          <cell r="W265">
            <v>-17972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E265">
            <v>-2733927.2675500121</v>
          </cell>
          <cell r="AJ265">
            <v>-2751899.2675500121</v>
          </cell>
          <cell r="AM265" t="str">
            <v>0</v>
          </cell>
          <cell r="AN265" t="str">
            <v>0</v>
          </cell>
          <cell r="AO265" t="str">
            <v>0</v>
          </cell>
          <cell r="AP265" t="str">
            <v>0</v>
          </cell>
          <cell r="AQ265" t="str">
            <v>0</v>
          </cell>
          <cell r="AR265" t="str">
            <v>0</v>
          </cell>
          <cell r="AS265" t="str">
            <v>0</v>
          </cell>
          <cell r="AT265" t="str">
            <v>0</v>
          </cell>
          <cell r="AU265" t="str">
            <v>0</v>
          </cell>
          <cell r="AV265" t="str">
            <v>0</v>
          </cell>
        </row>
        <row r="268">
          <cell r="F268" t="str">
            <v>1200</v>
          </cell>
          <cell r="G268">
            <v>0</v>
          </cell>
          <cell r="H268">
            <v>-395912.34417556162</v>
          </cell>
          <cell r="I268">
            <v>0</v>
          </cell>
          <cell r="J268">
            <v>-16013.698630136987</v>
          </cell>
          <cell r="K268">
            <v>0</v>
          </cell>
          <cell r="L268">
            <v>-0.6794520547945202</v>
          </cell>
          <cell r="M268">
            <v>-13839.842400000005</v>
          </cell>
          <cell r="N268" t="str">
            <v>0</v>
          </cell>
          <cell r="O268" t="str">
            <v>0</v>
          </cell>
          <cell r="P268">
            <v>0</v>
          </cell>
          <cell r="Q268" t="str">
            <v>0</v>
          </cell>
          <cell r="R268">
            <v>0</v>
          </cell>
          <cell r="S268">
            <v>0</v>
          </cell>
          <cell r="T268">
            <v>0</v>
          </cell>
          <cell r="U268" t="str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E268">
            <v>-425766.56465775339</v>
          </cell>
          <cell r="AJ268">
            <v>-425766.56465775339</v>
          </cell>
          <cell r="AM268" t="str">
            <v>0</v>
          </cell>
          <cell r="AN268" t="str">
            <v>0</v>
          </cell>
          <cell r="AO268" t="str">
            <v>0</v>
          </cell>
          <cell r="AP268" t="str">
            <v>0</v>
          </cell>
          <cell r="AQ268" t="str">
            <v>0</v>
          </cell>
          <cell r="AR268" t="str">
            <v>0</v>
          </cell>
          <cell r="AS268" t="str">
            <v>0</v>
          </cell>
          <cell r="AT268" t="str">
            <v>0</v>
          </cell>
          <cell r="AU268" t="str">
            <v>0</v>
          </cell>
          <cell r="AV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-7520.5479452054797</v>
          </cell>
          <cell r="K269">
            <v>0</v>
          </cell>
          <cell r="L269">
            <v>687750.3780821918</v>
          </cell>
          <cell r="M269">
            <v>-3637661.7234000009</v>
          </cell>
          <cell r="N269" t="str">
            <v>0</v>
          </cell>
          <cell r="O269" t="str">
            <v>0</v>
          </cell>
          <cell r="P269">
            <v>0</v>
          </cell>
          <cell r="Q269" t="str">
            <v>0</v>
          </cell>
          <cell r="R269">
            <v>0</v>
          </cell>
          <cell r="S269">
            <v>0</v>
          </cell>
          <cell r="T269">
            <v>516254.6407426045</v>
          </cell>
          <cell r="U269" t="str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E269">
            <v>-2441177.2525204099</v>
          </cell>
          <cell r="AJ269">
            <v>-2441177.2525204099</v>
          </cell>
          <cell r="AM269" t="str">
            <v>0</v>
          </cell>
          <cell r="AN269" t="str">
            <v>0</v>
          </cell>
          <cell r="AO269" t="str">
            <v>0</v>
          </cell>
          <cell r="AP269" t="str">
            <v>0</v>
          </cell>
          <cell r="AQ269" t="str">
            <v>0</v>
          </cell>
          <cell r="AR269" t="str">
            <v>0</v>
          </cell>
          <cell r="AS269" t="str">
            <v>0</v>
          </cell>
          <cell r="AT269" t="str">
            <v>0</v>
          </cell>
          <cell r="AU269" t="str">
            <v>0</v>
          </cell>
          <cell r="AV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8534.2465753424676</v>
          </cell>
          <cell r="M270">
            <v>-2612243.4681899981</v>
          </cell>
          <cell r="N270" t="str">
            <v>0</v>
          </cell>
          <cell r="O270" t="str">
            <v>0</v>
          </cell>
          <cell r="P270">
            <v>0</v>
          </cell>
          <cell r="Q270" t="str">
            <v>0</v>
          </cell>
          <cell r="R270">
            <v>0</v>
          </cell>
          <cell r="S270">
            <v>0</v>
          </cell>
          <cell r="T270" t="str">
            <v>0</v>
          </cell>
          <cell r="U270" t="str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E270">
            <v>-2603709.2216146556</v>
          </cell>
          <cell r="AJ270">
            <v>-2603709.2216146556</v>
          </cell>
          <cell r="AM270" t="str">
            <v>0</v>
          </cell>
          <cell r="AN270" t="str">
            <v>0</v>
          </cell>
          <cell r="AO270" t="str">
            <v>0</v>
          </cell>
          <cell r="AP270" t="str">
            <v>0</v>
          </cell>
          <cell r="AQ270" t="str">
            <v>0</v>
          </cell>
          <cell r="AR270" t="str">
            <v>0</v>
          </cell>
          <cell r="AS270" t="str">
            <v>0</v>
          </cell>
          <cell r="AT270" t="str">
            <v>0</v>
          </cell>
          <cell r="AU270" t="str">
            <v>0</v>
          </cell>
          <cell r="AV270" t="str">
            <v>0</v>
          </cell>
        </row>
        <row r="271">
          <cell r="F271" t="str">
            <v>1215</v>
          </cell>
          <cell r="G271">
            <v>0</v>
          </cell>
          <cell r="H271">
            <v>-1248995.806916384</v>
          </cell>
          <cell r="I271">
            <v>0</v>
          </cell>
          <cell r="J271">
            <v>0</v>
          </cell>
          <cell r="K271">
            <v>0</v>
          </cell>
          <cell r="L271">
            <v>-73351.682191780827</v>
          </cell>
          <cell r="M271">
            <v>0</v>
          </cell>
          <cell r="N271" t="str">
            <v>0</v>
          </cell>
          <cell r="O271" t="str">
            <v>0</v>
          </cell>
          <cell r="P271">
            <v>0</v>
          </cell>
          <cell r="Q271" t="str">
            <v>0</v>
          </cell>
          <cell r="R271">
            <v>0</v>
          </cell>
          <cell r="S271">
            <v>0</v>
          </cell>
          <cell r="T271" t="str">
            <v>0</v>
          </cell>
          <cell r="U271" t="str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E271">
            <v>-1322347.4891081648</v>
          </cell>
          <cell r="AJ271">
            <v>-1322347.4891081648</v>
          </cell>
          <cell r="AM271" t="str">
            <v>0</v>
          </cell>
          <cell r="AN271" t="str">
            <v>0</v>
          </cell>
          <cell r="AO271" t="str">
            <v>0</v>
          </cell>
          <cell r="AP271" t="str">
            <v>0</v>
          </cell>
          <cell r="AQ271" t="str">
            <v>0</v>
          </cell>
          <cell r="AR271" t="str">
            <v>0</v>
          </cell>
          <cell r="AS271" t="str">
            <v>0</v>
          </cell>
          <cell r="AT271" t="str">
            <v>0</v>
          </cell>
          <cell r="AU271" t="str">
            <v>0</v>
          </cell>
          <cell r="AV271" t="str">
            <v>0</v>
          </cell>
        </row>
        <row r="272">
          <cell r="F272" t="str">
            <v>1220</v>
          </cell>
          <cell r="G272">
            <v>0</v>
          </cell>
          <cell r="H272">
            <v>-19879.807102027396</v>
          </cell>
          <cell r="I272">
            <v>0</v>
          </cell>
          <cell r="J272">
            <v>0</v>
          </cell>
          <cell r="K272">
            <v>0</v>
          </cell>
          <cell r="L272">
            <v>-816.98630136986299</v>
          </cell>
          <cell r="M272">
            <v>-2676262.0477499999</v>
          </cell>
          <cell r="N272" t="str">
            <v>0</v>
          </cell>
          <cell r="O272" t="str">
            <v>0</v>
          </cell>
          <cell r="P272">
            <v>0</v>
          </cell>
          <cell r="Q272" t="str">
            <v>0</v>
          </cell>
          <cell r="R272">
            <v>0</v>
          </cell>
          <cell r="S272">
            <v>0</v>
          </cell>
          <cell r="T272" t="str">
            <v>0</v>
          </cell>
          <cell r="U272" t="str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-2696958.8411533972</v>
          </cell>
          <cell r="AJ272">
            <v>-2696958.8411533972</v>
          </cell>
          <cell r="AM272" t="str">
            <v>0</v>
          </cell>
          <cell r="AN272" t="str">
            <v>0</v>
          </cell>
          <cell r="AO272" t="str">
            <v>0</v>
          </cell>
          <cell r="AP272" t="str">
            <v>0</v>
          </cell>
          <cell r="AQ272" t="str">
            <v>0</v>
          </cell>
          <cell r="AR272" t="str">
            <v>0</v>
          </cell>
          <cell r="AS272" t="str">
            <v>0</v>
          </cell>
          <cell r="AT272" t="str">
            <v>0</v>
          </cell>
          <cell r="AU272" t="str">
            <v>0</v>
          </cell>
          <cell r="AV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-1664787.9581939729</v>
          </cell>
          <cell r="I273">
            <v>0</v>
          </cell>
          <cell r="J273">
            <v>-23534.246575342466</v>
          </cell>
          <cell r="K273">
            <v>0</v>
          </cell>
          <cell r="L273">
            <v>622115.27671232878</v>
          </cell>
          <cell r="M273">
            <v>-8940007.0817399994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516254.6407426045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E273">
            <v>-9489959.3690543808</v>
          </cell>
          <cell r="AJ273">
            <v>-9489959.3690543808</v>
          </cell>
          <cell r="AM273" t="str">
            <v>0</v>
          </cell>
          <cell r="AN273" t="str">
            <v>0</v>
          </cell>
          <cell r="AO273" t="str">
            <v>0</v>
          </cell>
          <cell r="AP273" t="str">
            <v>0</v>
          </cell>
          <cell r="AQ273" t="str">
            <v>0</v>
          </cell>
          <cell r="AR273" t="str">
            <v>0</v>
          </cell>
          <cell r="AS273" t="str">
            <v>0</v>
          </cell>
          <cell r="AT273" t="str">
            <v>0</v>
          </cell>
          <cell r="AU273" t="str">
            <v>0</v>
          </cell>
          <cell r="AV273" t="str">
            <v>0</v>
          </cell>
        </row>
        <row r="277">
          <cell r="F277" t="str">
            <v>Interest in Suspense (ISP)</v>
          </cell>
          <cell r="G277">
            <v>-403610.99368225504</v>
          </cell>
          <cell r="H277">
            <v>0</v>
          </cell>
          <cell r="I277">
            <v>0</v>
          </cell>
          <cell r="J277">
            <v>-100130.04657534248</v>
          </cell>
          <cell r="K277">
            <v>0</v>
          </cell>
          <cell r="L277">
            <v>-67341.687123287673</v>
          </cell>
          <cell r="M277">
            <v>-231511.34504053369</v>
          </cell>
          <cell r="N277">
            <v>-25963.5</v>
          </cell>
          <cell r="O277">
            <v>0</v>
          </cell>
          <cell r="P277">
            <v>-66801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-6350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E277">
            <v>-895358.57242141874</v>
          </cell>
          <cell r="AJ277">
            <v>-901708.57242141874</v>
          </cell>
          <cell r="AM277" t="str">
            <v>0</v>
          </cell>
          <cell r="AN277" t="str">
            <v>0</v>
          </cell>
          <cell r="AO277" t="str">
            <v>0</v>
          </cell>
          <cell r="AP277" t="str">
            <v>0</v>
          </cell>
          <cell r="AQ277" t="str">
            <v>0</v>
          </cell>
          <cell r="AR277" t="str">
            <v>0</v>
          </cell>
          <cell r="AS277" t="str">
            <v>0</v>
          </cell>
          <cell r="AT277" t="str">
            <v>0</v>
          </cell>
          <cell r="AU277" t="str">
            <v>0</v>
          </cell>
          <cell r="AV277" t="str">
            <v>0</v>
          </cell>
        </row>
        <row r="278">
          <cell r="F278" t="str">
            <v>605</v>
          </cell>
          <cell r="G278">
            <v>-174450.52612493269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-49307.32876712329</v>
          </cell>
          <cell r="M278">
            <v>-221711.18966553375</v>
          </cell>
          <cell r="N278" t="str">
            <v>0</v>
          </cell>
          <cell r="O278" t="str">
            <v>0</v>
          </cell>
          <cell r="P278">
            <v>0</v>
          </cell>
          <cell r="Q278" t="str">
            <v>0</v>
          </cell>
          <cell r="R278">
            <v>0</v>
          </cell>
          <cell r="S278">
            <v>0</v>
          </cell>
          <cell r="T278" t="str">
            <v>0</v>
          </cell>
          <cell r="U278" t="str">
            <v>0</v>
          </cell>
          <cell r="V278">
            <v>0</v>
          </cell>
          <cell r="W278">
            <v>-1000</v>
          </cell>
          <cell r="X278">
            <v>0</v>
          </cell>
          <cell r="Y278">
            <v>0</v>
          </cell>
          <cell r="Z278">
            <v>0</v>
          </cell>
          <cell r="AE278">
            <v>-445469.04455758969</v>
          </cell>
          <cell r="AJ278">
            <v>-446469.04455758969</v>
          </cell>
          <cell r="AM278" t="str">
            <v>0</v>
          </cell>
          <cell r="AN278" t="str">
            <v>0</v>
          </cell>
          <cell r="AO278" t="str">
            <v>0</v>
          </cell>
          <cell r="AP278" t="str">
            <v>0</v>
          </cell>
          <cell r="AQ278" t="str">
            <v>0</v>
          </cell>
          <cell r="AR278" t="str">
            <v>0</v>
          </cell>
          <cell r="AS278" t="str">
            <v>0</v>
          </cell>
          <cell r="AT278" t="str">
            <v>0</v>
          </cell>
          <cell r="AU278" t="str">
            <v>0</v>
          </cell>
          <cell r="AV278" t="str">
            <v>0</v>
          </cell>
        </row>
        <row r="279">
          <cell r="F279" t="str">
            <v>610</v>
          </cell>
          <cell r="G279">
            <v>-25071.121238218548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-174.30136986301369</v>
          </cell>
          <cell r="M279">
            <v>0</v>
          </cell>
          <cell r="N279" t="str">
            <v>0</v>
          </cell>
          <cell r="O279" t="str">
            <v>0</v>
          </cell>
          <cell r="P279">
            <v>0</v>
          </cell>
          <cell r="Q279" t="str">
            <v>0</v>
          </cell>
          <cell r="R279">
            <v>0</v>
          </cell>
          <cell r="S279">
            <v>0</v>
          </cell>
          <cell r="T279" t="str">
            <v>0</v>
          </cell>
          <cell r="U279" t="str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E279">
            <v>-25245.422608081561</v>
          </cell>
          <cell r="AJ279">
            <v>-25245.422608081561</v>
          </cell>
          <cell r="AM279" t="str">
            <v>0</v>
          </cell>
          <cell r="AN279" t="str">
            <v>0</v>
          </cell>
          <cell r="AO279" t="str">
            <v>0</v>
          </cell>
          <cell r="AP279" t="str">
            <v>0</v>
          </cell>
          <cell r="AQ279" t="str">
            <v>0</v>
          </cell>
          <cell r="AR279" t="str">
            <v>0</v>
          </cell>
          <cell r="AS279" t="str">
            <v>0</v>
          </cell>
          <cell r="AT279" t="str">
            <v>0</v>
          </cell>
          <cell r="AU279" t="str">
            <v>0</v>
          </cell>
          <cell r="AV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0</v>
          </cell>
          <cell r="O280" t="str">
            <v>0</v>
          </cell>
          <cell r="P280">
            <v>0</v>
          </cell>
          <cell r="Q280" t="str">
            <v>0</v>
          </cell>
          <cell r="R280">
            <v>0</v>
          </cell>
          <cell r="S280">
            <v>0</v>
          </cell>
          <cell r="T280" t="str">
            <v>0</v>
          </cell>
          <cell r="U280" t="str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E280">
            <v>0</v>
          </cell>
          <cell r="AJ280">
            <v>0</v>
          </cell>
          <cell r="AM280" t="str">
            <v>0</v>
          </cell>
          <cell r="AN280" t="str">
            <v>0</v>
          </cell>
          <cell r="AO280" t="str">
            <v>0</v>
          </cell>
          <cell r="AP280" t="str">
            <v>0</v>
          </cell>
          <cell r="AQ280" t="str">
            <v>0</v>
          </cell>
          <cell r="AR280" t="str">
            <v>0</v>
          </cell>
          <cell r="AS280" t="str">
            <v>0</v>
          </cell>
          <cell r="AT280" t="str">
            <v>0</v>
          </cell>
          <cell r="AU280" t="str">
            <v>0</v>
          </cell>
          <cell r="AV280" t="str">
            <v>0</v>
          </cell>
        </row>
        <row r="281">
          <cell r="F281" t="str">
            <v>620</v>
          </cell>
          <cell r="G281">
            <v>2.1838238590384189E-12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0</v>
          </cell>
          <cell r="O281" t="str">
            <v>0</v>
          </cell>
          <cell r="P281">
            <v>0</v>
          </cell>
          <cell r="Q281" t="str">
            <v>0</v>
          </cell>
          <cell r="R281">
            <v>0</v>
          </cell>
          <cell r="S281">
            <v>0</v>
          </cell>
          <cell r="T281" t="str">
            <v>0</v>
          </cell>
          <cell r="U281" t="str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E281">
            <v>2.1838238590384189E-12</v>
          </cell>
          <cell r="AJ281">
            <v>2.1838238590384189E-12</v>
          </cell>
          <cell r="AM281" t="str">
            <v>0</v>
          </cell>
          <cell r="AN281" t="str">
            <v>0</v>
          </cell>
          <cell r="AO281" t="str">
            <v>0</v>
          </cell>
          <cell r="AP281" t="str">
            <v>0</v>
          </cell>
          <cell r="AQ281" t="str">
            <v>0</v>
          </cell>
          <cell r="AR281" t="str">
            <v>0</v>
          </cell>
          <cell r="AS281" t="str">
            <v>0</v>
          </cell>
          <cell r="AT281" t="str">
            <v>0</v>
          </cell>
          <cell r="AU281" t="str">
            <v>0</v>
          </cell>
          <cell r="AV281" t="str">
            <v>0</v>
          </cell>
        </row>
        <row r="282">
          <cell r="F282" t="str">
            <v>625</v>
          </cell>
          <cell r="G282">
            <v>-118034.96866488305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0</v>
          </cell>
          <cell r="O282" t="str">
            <v>0</v>
          </cell>
          <cell r="P282">
            <v>0</v>
          </cell>
          <cell r="Q282" t="str">
            <v>0</v>
          </cell>
          <cell r="R282">
            <v>0</v>
          </cell>
          <cell r="S282">
            <v>0</v>
          </cell>
          <cell r="T282" t="str">
            <v>0</v>
          </cell>
          <cell r="U282" t="str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E282">
            <v>-118034.96866488305</v>
          </cell>
          <cell r="AJ282">
            <v>-118034.96866488305</v>
          </cell>
          <cell r="AM282" t="str">
            <v>0</v>
          </cell>
          <cell r="AN282" t="str">
            <v>0</v>
          </cell>
          <cell r="AO282" t="str">
            <v>0</v>
          </cell>
          <cell r="AP282" t="str">
            <v>0</v>
          </cell>
          <cell r="AQ282" t="str">
            <v>0</v>
          </cell>
          <cell r="AR282" t="str">
            <v>0</v>
          </cell>
          <cell r="AS282" t="str">
            <v>0</v>
          </cell>
          <cell r="AT282" t="str">
            <v>0</v>
          </cell>
          <cell r="AU282" t="str">
            <v>0</v>
          </cell>
          <cell r="AV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0</v>
          </cell>
          <cell r="O283" t="str">
            <v>0</v>
          </cell>
          <cell r="P283">
            <v>0</v>
          </cell>
          <cell r="Q283" t="str">
            <v>0</v>
          </cell>
          <cell r="R283">
            <v>0</v>
          </cell>
          <cell r="S283">
            <v>0</v>
          </cell>
          <cell r="T283" t="str">
            <v>0</v>
          </cell>
          <cell r="U283" t="str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E283">
            <v>0</v>
          </cell>
          <cell r="AJ283">
            <v>0</v>
          </cell>
          <cell r="AM283" t="str">
            <v>0</v>
          </cell>
          <cell r="AN283" t="str">
            <v>0</v>
          </cell>
          <cell r="AO283" t="str">
            <v>0</v>
          </cell>
          <cell r="AP283" t="str">
            <v>0</v>
          </cell>
          <cell r="AQ283" t="str">
            <v>0</v>
          </cell>
          <cell r="AR283" t="str">
            <v>0</v>
          </cell>
          <cell r="AS283" t="str">
            <v>0</v>
          </cell>
          <cell r="AT283" t="str">
            <v>0</v>
          </cell>
          <cell r="AU283" t="str">
            <v>0</v>
          </cell>
          <cell r="AV283" t="str">
            <v>0</v>
          </cell>
        </row>
        <row r="284">
          <cell r="F284" t="str">
            <v>635</v>
          </cell>
          <cell r="G284">
            <v>9.0516899546531803E-12</v>
          </cell>
          <cell r="H284">
            <v>0</v>
          </cell>
          <cell r="I284">
            <v>0</v>
          </cell>
          <cell r="J284">
            <v>-83139.413698630146</v>
          </cell>
          <cell r="K284">
            <v>0</v>
          </cell>
          <cell r="L284">
            <v>-146.84931506849315</v>
          </cell>
          <cell r="M284">
            <v>0</v>
          </cell>
          <cell r="N284" t="str">
            <v>0</v>
          </cell>
          <cell r="O284" t="str">
            <v>0</v>
          </cell>
          <cell r="P284">
            <v>0</v>
          </cell>
          <cell r="Q284" t="str">
            <v>0</v>
          </cell>
          <cell r="R284">
            <v>0</v>
          </cell>
          <cell r="S284">
            <v>0</v>
          </cell>
          <cell r="T284" t="str">
            <v>0</v>
          </cell>
          <cell r="U284" t="str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E284">
            <v>-83286.263013698626</v>
          </cell>
          <cell r="AJ284">
            <v>-83286.263013698626</v>
          </cell>
          <cell r="AM284" t="str">
            <v>0</v>
          </cell>
          <cell r="AN284" t="str">
            <v>0</v>
          </cell>
          <cell r="AO284" t="str">
            <v>0</v>
          </cell>
          <cell r="AP284" t="str">
            <v>0</v>
          </cell>
          <cell r="AQ284" t="str">
            <v>0</v>
          </cell>
          <cell r="AR284" t="str">
            <v>0</v>
          </cell>
          <cell r="AS284" t="str">
            <v>0</v>
          </cell>
          <cell r="AT284" t="str">
            <v>0</v>
          </cell>
          <cell r="AU284" t="str">
            <v>0</v>
          </cell>
          <cell r="AV284" t="str">
            <v>0</v>
          </cell>
        </row>
        <row r="285">
          <cell r="F285" t="str">
            <v>640</v>
          </cell>
          <cell r="G285">
            <v>3.6206759818612741E-11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-137.67123287671234</v>
          </cell>
          <cell r="M285">
            <v>0</v>
          </cell>
          <cell r="N285" t="str">
            <v>0</v>
          </cell>
          <cell r="O285" t="str">
            <v>0</v>
          </cell>
          <cell r="P285">
            <v>0</v>
          </cell>
          <cell r="Q285" t="str">
            <v>0</v>
          </cell>
          <cell r="R285">
            <v>0</v>
          </cell>
          <cell r="S285">
            <v>0</v>
          </cell>
          <cell r="T285" t="str">
            <v>0</v>
          </cell>
          <cell r="U285" t="str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E285">
            <v>-137.67123287667613</v>
          </cell>
          <cell r="AJ285">
            <v>-137.67123287667613</v>
          </cell>
          <cell r="AM285" t="str">
            <v>0</v>
          </cell>
          <cell r="AN285" t="str">
            <v>0</v>
          </cell>
          <cell r="AO285" t="str">
            <v>0</v>
          </cell>
          <cell r="AP285" t="str">
            <v>0</v>
          </cell>
          <cell r="AQ285" t="str">
            <v>0</v>
          </cell>
          <cell r="AR285" t="str">
            <v>0</v>
          </cell>
          <cell r="AS285" t="str">
            <v>0</v>
          </cell>
          <cell r="AT285" t="str">
            <v>0</v>
          </cell>
          <cell r="AU285" t="str">
            <v>0</v>
          </cell>
          <cell r="AV285" t="str">
            <v>0</v>
          </cell>
        </row>
        <row r="286">
          <cell r="F286" t="str">
            <v>645</v>
          </cell>
          <cell r="G286">
            <v>-86054.377654220792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-165.20547945205479</v>
          </cell>
          <cell r="M286">
            <v>-850.55316666666658</v>
          </cell>
          <cell r="N286" t="str">
            <v>0</v>
          </cell>
          <cell r="O286" t="str">
            <v>0</v>
          </cell>
          <cell r="P286">
            <v>0</v>
          </cell>
          <cell r="Q286" t="str">
            <v>0</v>
          </cell>
          <cell r="R286">
            <v>0</v>
          </cell>
          <cell r="S286">
            <v>0</v>
          </cell>
          <cell r="T286" t="str">
            <v>0</v>
          </cell>
          <cell r="U286" t="str">
            <v>0</v>
          </cell>
          <cell r="V286">
            <v>0</v>
          </cell>
          <cell r="W286">
            <v>-5350</v>
          </cell>
          <cell r="X286">
            <v>0</v>
          </cell>
          <cell r="Y286">
            <v>0</v>
          </cell>
          <cell r="Z286">
            <v>0</v>
          </cell>
          <cell r="AE286">
            <v>-87070.136300339509</v>
          </cell>
          <cell r="AJ286">
            <v>-92420.136300339509</v>
          </cell>
          <cell r="AM286" t="str">
            <v>0</v>
          </cell>
          <cell r="AN286" t="str">
            <v>0</v>
          </cell>
          <cell r="AO286" t="str">
            <v>0</v>
          </cell>
          <cell r="AP286" t="str">
            <v>0</v>
          </cell>
          <cell r="AQ286" t="str">
            <v>0</v>
          </cell>
          <cell r="AR286" t="str">
            <v>0</v>
          </cell>
          <cell r="AS286" t="str">
            <v>0</v>
          </cell>
          <cell r="AT286" t="str">
            <v>0</v>
          </cell>
          <cell r="AU286" t="str">
            <v>0</v>
          </cell>
          <cell r="AV286" t="str">
            <v>0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0</v>
          </cell>
          <cell r="O287" t="str">
            <v>0</v>
          </cell>
          <cell r="P287">
            <v>0</v>
          </cell>
          <cell r="Q287" t="str">
            <v>0</v>
          </cell>
          <cell r="R287">
            <v>0</v>
          </cell>
          <cell r="S287">
            <v>0</v>
          </cell>
          <cell r="T287" t="str">
            <v>0</v>
          </cell>
          <cell r="U287" t="str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E287">
            <v>0</v>
          </cell>
          <cell r="AJ287">
            <v>0</v>
          </cell>
          <cell r="AM287" t="str">
            <v>0</v>
          </cell>
          <cell r="AN287" t="str">
            <v>0</v>
          </cell>
          <cell r="AO287" t="str">
            <v>0</v>
          </cell>
          <cell r="AP287" t="str">
            <v>0</v>
          </cell>
          <cell r="AQ287" t="str">
            <v>0</v>
          </cell>
          <cell r="AR287" t="str">
            <v>0</v>
          </cell>
          <cell r="AS287" t="str">
            <v>0</v>
          </cell>
          <cell r="AT287" t="str">
            <v>0</v>
          </cell>
          <cell r="AU287" t="str">
            <v>0</v>
          </cell>
          <cell r="AV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0</v>
          </cell>
          <cell r="O288" t="str">
            <v>0</v>
          </cell>
          <cell r="P288">
            <v>0</v>
          </cell>
          <cell r="Q288" t="str">
            <v>0</v>
          </cell>
          <cell r="R288">
            <v>0</v>
          </cell>
          <cell r="S288">
            <v>0</v>
          </cell>
          <cell r="T288" t="str">
            <v>0</v>
          </cell>
          <cell r="U288" t="str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E288">
            <v>0</v>
          </cell>
          <cell r="AJ288">
            <v>0</v>
          </cell>
          <cell r="AM288" t="str">
            <v>0</v>
          </cell>
          <cell r="AN288" t="str">
            <v>0</v>
          </cell>
          <cell r="AO288" t="str">
            <v>0</v>
          </cell>
          <cell r="AP288" t="str">
            <v>0</v>
          </cell>
          <cell r="AQ288" t="str">
            <v>0</v>
          </cell>
          <cell r="AR288" t="str">
            <v>0</v>
          </cell>
          <cell r="AS288" t="str">
            <v>0</v>
          </cell>
          <cell r="AT288" t="str">
            <v>0</v>
          </cell>
          <cell r="AU288" t="str">
            <v>0</v>
          </cell>
          <cell r="AV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0</v>
          </cell>
          <cell r="O289" t="str">
            <v>0</v>
          </cell>
          <cell r="P289">
            <v>0</v>
          </cell>
          <cell r="Q289" t="str">
            <v>0</v>
          </cell>
          <cell r="R289">
            <v>0</v>
          </cell>
          <cell r="S289">
            <v>0</v>
          </cell>
          <cell r="T289" t="str">
            <v>0</v>
          </cell>
          <cell r="U289" t="str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E289">
            <v>0</v>
          </cell>
          <cell r="AJ289">
            <v>0</v>
          </cell>
          <cell r="AM289" t="str">
            <v>0</v>
          </cell>
          <cell r="AN289" t="str">
            <v>0</v>
          </cell>
          <cell r="AO289" t="str">
            <v>0</v>
          </cell>
          <cell r="AP289" t="str">
            <v>0</v>
          </cell>
          <cell r="AQ289" t="str">
            <v>0</v>
          </cell>
          <cell r="AR289" t="str">
            <v>0</v>
          </cell>
          <cell r="AS289" t="str">
            <v>0</v>
          </cell>
          <cell r="AT289" t="str">
            <v>0</v>
          </cell>
          <cell r="AU289" t="str">
            <v>0</v>
          </cell>
          <cell r="AV289" t="str">
            <v>0</v>
          </cell>
        </row>
        <row r="290">
          <cell r="F290" t="str">
            <v>665</v>
          </cell>
          <cell r="G290">
            <v>1.3577534931979774E-11</v>
          </cell>
          <cell r="H290">
            <v>0</v>
          </cell>
          <cell r="I290">
            <v>0</v>
          </cell>
          <cell r="J290">
            <v>-16990.63287671233</v>
          </cell>
          <cell r="K290">
            <v>0</v>
          </cell>
          <cell r="L290">
            <v>-17410.330958904109</v>
          </cell>
          <cell r="M290">
            <v>-8949.6022083332737</v>
          </cell>
          <cell r="N290">
            <v>-25963.5</v>
          </cell>
          <cell r="O290" t="str">
            <v>0</v>
          </cell>
          <cell r="P290">
            <v>-66801</v>
          </cell>
          <cell r="Q290" t="str">
            <v>0</v>
          </cell>
          <cell r="R290">
            <v>0</v>
          </cell>
          <cell r="S290">
            <v>0</v>
          </cell>
          <cell r="T290">
            <v>0</v>
          </cell>
          <cell r="U290" t="str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E290">
            <v>-136115.06604394969</v>
          </cell>
          <cell r="AJ290">
            <v>-136115.06604394969</v>
          </cell>
          <cell r="AM290" t="str">
            <v>0</v>
          </cell>
          <cell r="AN290" t="str">
            <v>0</v>
          </cell>
          <cell r="AO290" t="str">
            <v>0</v>
          </cell>
          <cell r="AP290" t="str">
            <v>0</v>
          </cell>
          <cell r="AQ290" t="str">
            <v>0</v>
          </cell>
          <cell r="AR290" t="str">
            <v>0</v>
          </cell>
          <cell r="AS290" t="str">
            <v>0</v>
          </cell>
          <cell r="AT290" t="str">
            <v>0</v>
          </cell>
          <cell r="AU290" t="str">
            <v>0</v>
          </cell>
          <cell r="AV290" t="str">
            <v>0</v>
          </cell>
        </row>
        <row r="292">
          <cell r="F292" t="str">
            <v>Specific</v>
          </cell>
          <cell r="G292">
            <v>-996449.06425396819</v>
          </cell>
          <cell r="H292">
            <v>-978.08219178082186</v>
          </cell>
          <cell r="I292">
            <v>0</v>
          </cell>
          <cell r="J292">
            <v>-219225.0602739726</v>
          </cell>
          <cell r="K292">
            <v>0</v>
          </cell>
          <cell r="L292">
            <v>-83041.087671232875</v>
          </cell>
          <cell r="M292">
            <v>-425044.92987499997</v>
          </cell>
          <cell r="N292">
            <v>-31641.1</v>
          </cell>
          <cell r="O292">
            <v>0</v>
          </cell>
          <cell r="P292">
            <v>-60000</v>
          </cell>
          <cell r="Q292">
            <v>0</v>
          </cell>
          <cell r="R292">
            <v>0</v>
          </cell>
          <cell r="S292">
            <v>0</v>
          </cell>
          <cell r="T292">
            <v>-22189.370862638974</v>
          </cell>
          <cell r="U292">
            <v>0</v>
          </cell>
          <cell r="V292">
            <v>0</v>
          </cell>
          <cell r="W292">
            <v>-11622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E292">
            <v>-1838568.6951285934</v>
          </cell>
          <cell r="AJ292">
            <v>-1850190.6951285934</v>
          </cell>
          <cell r="AM292" t="str">
            <v>0</v>
          </cell>
          <cell r="AN292" t="str">
            <v>0</v>
          </cell>
          <cell r="AO292" t="str">
            <v>0</v>
          </cell>
          <cell r="AP292" t="str">
            <v>0</v>
          </cell>
          <cell r="AQ292" t="str">
            <v>0</v>
          </cell>
          <cell r="AR292" t="str">
            <v>0</v>
          </cell>
          <cell r="AS292" t="str">
            <v>0</v>
          </cell>
          <cell r="AT292" t="str">
            <v>0</v>
          </cell>
          <cell r="AU292" t="str">
            <v>0</v>
          </cell>
          <cell r="AV292" t="str">
            <v>0</v>
          </cell>
        </row>
        <row r="293">
          <cell r="F293" t="str">
            <v>700</v>
          </cell>
          <cell r="G293">
            <v>-300043.10029237915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-41006.6</v>
          </cell>
          <cell r="M293">
            <v>-356513.99949999998</v>
          </cell>
          <cell r="N293" t="str">
            <v>0</v>
          </cell>
          <cell r="O293" t="str">
            <v>0</v>
          </cell>
          <cell r="P293">
            <v>0</v>
          </cell>
          <cell r="Q293" t="str">
            <v>0</v>
          </cell>
          <cell r="R293">
            <v>0</v>
          </cell>
          <cell r="S293">
            <v>0</v>
          </cell>
          <cell r="T293" t="str">
            <v>0</v>
          </cell>
          <cell r="U293" t="str">
            <v>0</v>
          </cell>
          <cell r="V293">
            <v>0</v>
          </cell>
          <cell r="W293">
            <v>-4000</v>
          </cell>
          <cell r="X293">
            <v>0</v>
          </cell>
          <cell r="Y293">
            <v>0</v>
          </cell>
          <cell r="Z293">
            <v>0</v>
          </cell>
          <cell r="AE293">
            <v>-697563.69979237905</v>
          </cell>
          <cell r="AJ293">
            <v>-701563.69979237905</v>
          </cell>
          <cell r="AM293" t="str">
            <v>0</v>
          </cell>
          <cell r="AN293" t="str">
            <v>0</v>
          </cell>
          <cell r="AO293" t="str">
            <v>0</v>
          </cell>
          <cell r="AP293" t="str">
            <v>0</v>
          </cell>
          <cell r="AQ293" t="str">
            <v>0</v>
          </cell>
          <cell r="AR293" t="str">
            <v>0</v>
          </cell>
          <cell r="AS293" t="str">
            <v>0</v>
          </cell>
          <cell r="AT293" t="str">
            <v>0</v>
          </cell>
          <cell r="AU293" t="str">
            <v>0</v>
          </cell>
          <cell r="AV293" t="str">
            <v>0</v>
          </cell>
        </row>
        <row r="294">
          <cell r="F294" t="str">
            <v>705</v>
          </cell>
          <cell r="G294">
            <v>-113658.04114463742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0</v>
          </cell>
          <cell r="O294" t="str">
            <v>0</v>
          </cell>
          <cell r="P294">
            <v>0</v>
          </cell>
          <cell r="Q294" t="str">
            <v>0</v>
          </cell>
          <cell r="R294">
            <v>0</v>
          </cell>
          <cell r="S294">
            <v>0</v>
          </cell>
          <cell r="T294" t="str">
            <v>0</v>
          </cell>
          <cell r="U294" t="str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E294">
            <v>-113658.04114463742</v>
          </cell>
          <cell r="AJ294">
            <v>-113658.04114463742</v>
          </cell>
          <cell r="AM294" t="str">
            <v>0</v>
          </cell>
          <cell r="AN294" t="str">
            <v>0</v>
          </cell>
          <cell r="AO294" t="str">
            <v>0</v>
          </cell>
          <cell r="AP294" t="str">
            <v>0</v>
          </cell>
          <cell r="AQ294" t="str">
            <v>0</v>
          </cell>
          <cell r="AR294" t="str">
            <v>0</v>
          </cell>
          <cell r="AS294" t="str">
            <v>0</v>
          </cell>
          <cell r="AT294" t="str">
            <v>0</v>
          </cell>
          <cell r="AU294" t="str">
            <v>0</v>
          </cell>
          <cell r="AV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0</v>
          </cell>
          <cell r="O295" t="str">
            <v>0</v>
          </cell>
          <cell r="P295">
            <v>0</v>
          </cell>
          <cell r="Q295" t="str">
            <v>0</v>
          </cell>
          <cell r="R295">
            <v>0</v>
          </cell>
          <cell r="S295">
            <v>0</v>
          </cell>
          <cell r="T295" t="str">
            <v>0</v>
          </cell>
          <cell r="U295" t="str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E295">
            <v>0</v>
          </cell>
          <cell r="AJ295">
            <v>0</v>
          </cell>
          <cell r="AM295" t="str">
            <v>0</v>
          </cell>
          <cell r="AN295" t="str">
            <v>0</v>
          </cell>
          <cell r="AO295" t="str">
            <v>0</v>
          </cell>
          <cell r="AP295" t="str">
            <v>0</v>
          </cell>
          <cell r="AQ295" t="str">
            <v>0</v>
          </cell>
          <cell r="AR295" t="str">
            <v>0</v>
          </cell>
          <cell r="AS295" t="str">
            <v>0</v>
          </cell>
          <cell r="AT295" t="str">
            <v>0</v>
          </cell>
          <cell r="AU295" t="str">
            <v>0</v>
          </cell>
          <cell r="AV295" t="str">
            <v>0</v>
          </cell>
        </row>
        <row r="296">
          <cell r="F296" t="str">
            <v>715</v>
          </cell>
          <cell r="G296">
            <v>2.1838238590384189E-12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0</v>
          </cell>
          <cell r="O296" t="str">
            <v>0</v>
          </cell>
          <cell r="P296">
            <v>0</v>
          </cell>
          <cell r="Q296" t="str">
            <v>0</v>
          </cell>
          <cell r="R296">
            <v>0</v>
          </cell>
          <cell r="S296">
            <v>0</v>
          </cell>
          <cell r="T296" t="str">
            <v>0</v>
          </cell>
          <cell r="U296" t="str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2.1838238590384189E-12</v>
          </cell>
          <cell r="AJ296">
            <v>2.1838238590384189E-12</v>
          </cell>
          <cell r="AM296" t="str">
            <v>0</v>
          </cell>
          <cell r="AN296" t="str">
            <v>0</v>
          </cell>
          <cell r="AO296" t="str">
            <v>0</v>
          </cell>
          <cell r="AP296" t="str">
            <v>0</v>
          </cell>
          <cell r="AQ296" t="str">
            <v>0</v>
          </cell>
          <cell r="AR296" t="str">
            <v>0</v>
          </cell>
          <cell r="AS296" t="str">
            <v>0</v>
          </cell>
          <cell r="AT296" t="str">
            <v>0</v>
          </cell>
          <cell r="AU296" t="str">
            <v>0</v>
          </cell>
          <cell r="AV296" t="str">
            <v>0</v>
          </cell>
        </row>
        <row r="297">
          <cell r="F297" t="str">
            <v>720</v>
          </cell>
          <cell r="G297">
            <v>-158022.26027397258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0</v>
          </cell>
          <cell r="O297" t="str">
            <v>0</v>
          </cell>
          <cell r="P297">
            <v>0</v>
          </cell>
          <cell r="Q297" t="str">
            <v>0</v>
          </cell>
          <cell r="R297">
            <v>0</v>
          </cell>
          <cell r="S297">
            <v>0</v>
          </cell>
          <cell r="T297" t="str">
            <v>0</v>
          </cell>
          <cell r="U297" t="str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E297">
            <v>-158022.26027397258</v>
          </cell>
          <cell r="AJ297">
            <v>-158022.26027397258</v>
          </cell>
          <cell r="AM297" t="str">
            <v>0</v>
          </cell>
          <cell r="AN297" t="str">
            <v>0</v>
          </cell>
          <cell r="AO297" t="str">
            <v>0</v>
          </cell>
          <cell r="AP297" t="str">
            <v>0</v>
          </cell>
          <cell r="AQ297" t="str">
            <v>0</v>
          </cell>
          <cell r="AR297" t="str">
            <v>0</v>
          </cell>
          <cell r="AS297" t="str">
            <v>0</v>
          </cell>
          <cell r="AT297" t="str">
            <v>0</v>
          </cell>
          <cell r="AU297" t="str">
            <v>0</v>
          </cell>
          <cell r="AV297" t="str">
            <v>0</v>
          </cell>
        </row>
        <row r="298">
          <cell r="F298" t="str">
            <v>725</v>
          </cell>
          <cell r="G298">
            <v>2.1838238590384189E-12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0</v>
          </cell>
          <cell r="O298" t="str">
            <v>0</v>
          </cell>
          <cell r="P298">
            <v>0</v>
          </cell>
          <cell r="Q298" t="str">
            <v>0</v>
          </cell>
          <cell r="R298">
            <v>0</v>
          </cell>
          <cell r="S298">
            <v>0</v>
          </cell>
          <cell r="T298" t="str">
            <v>0</v>
          </cell>
          <cell r="U298" t="str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E298">
            <v>2.1838238590384189E-12</v>
          </cell>
          <cell r="AJ298">
            <v>2.1838238590384189E-12</v>
          </cell>
          <cell r="AM298" t="str">
            <v>0</v>
          </cell>
          <cell r="AN298" t="str">
            <v>0</v>
          </cell>
          <cell r="AO298" t="str">
            <v>0</v>
          </cell>
          <cell r="AP298" t="str">
            <v>0</v>
          </cell>
          <cell r="AQ298" t="str">
            <v>0</v>
          </cell>
          <cell r="AR298" t="str">
            <v>0</v>
          </cell>
          <cell r="AS298" t="str">
            <v>0</v>
          </cell>
          <cell r="AT298" t="str">
            <v>0</v>
          </cell>
          <cell r="AU298" t="str">
            <v>0</v>
          </cell>
          <cell r="AV298" t="str">
            <v>0</v>
          </cell>
        </row>
        <row r="299">
          <cell r="F299" t="str">
            <v>730</v>
          </cell>
          <cell r="G299">
            <v>2.1838238590384189E-12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0</v>
          </cell>
          <cell r="O299" t="str">
            <v>0</v>
          </cell>
          <cell r="P299">
            <v>0</v>
          </cell>
          <cell r="Q299" t="str">
            <v>0</v>
          </cell>
          <cell r="R299">
            <v>0</v>
          </cell>
          <cell r="S299">
            <v>0</v>
          </cell>
          <cell r="T299" t="str">
            <v>0</v>
          </cell>
          <cell r="U299" t="str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2.1838238590384189E-12</v>
          </cell>
          <cell r="AJ299">
            <v>2.1838238590384189E-12</v>
          </cell>
          <cell r="AM299" t="str">
            <v>0</v>
          </cell>
          <cell r="AN299" t="str">
            <v>0</v>
          </cell>
          <cell r="AO299" t="str">
            <v>0</v>
          </cell>
          <cell r="AP299" t="str">
            <v>0</v>
          </cell>
          <cell r="AQ299" t="str">
            <v>0</v>
          </cell>
          <cell r="AR299" t="str">
            <v>0</v>
          </cell>
          <cell r="AS299" t="str">
            <v>0</v>
          </cell>
          <cell r="AT299" t="str">
            <v>0</v>
          </cell>
          <cell r="AU299" t="str">
            <v>0</v>
          </cell>
          <cell r="AV299" t="str">
            <v>0</v>
          </cell>
        </row>
        <row r="300">
          <cell r="F300" t="str">
            <v>735</v>
          </cell>
          <cell r="G300">
            <v>9.0516899546531803E-12</v>
          </cell>
          <cell r="H300">
            <v>0</v>
          </cell>
          <cell r="I300">
            <v>0</v>
          </cell>
          <cell r="J300">
            <v>-181711.91780821918</v>
          </cell>
          <cell r="K300">
            <v>0</v>
          </cell>
          <cell r="L300">
            <v>-2184.7123287671234</v>
          </cell>
          <cell r="M300">
            <v>0</v>
          </cell>
          <cell r="N300" t="str">
            <v>0</v>
          </cell>
          <cell r="O300" t="str">
            <v>0</v>
          </cell>
          <cell r="P300">
            <v>0</v>
          </cell>
          <cell r="Q300" t="str">
            <v>0</v>
          </cell>
          <cell r="R300">
            <v>0</v>
          </cell>
          <cell r="S300">
            <v>0</v>
          </cell>
          <cell r="T300" t="str">
            <v>0</v>
          </cell>
          <cell r="U300" t="str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-183896.63013698629</v>
          </cell>
          <cell r="AJ300">
            <v>-183896.63013698629</v>
          </cell>
          <cell r="AM300" t="str">
            <v>0</v>
          </cell>
          <cell r="AN300" t="str">
            <v>0</v>
          </cell>
          <cell r="AO300" t="str">
            <v>0</v>
          </cell>
          <cell r="AP300" t="str">
            <v>0</v>
          </cell>
          <cell r="AQ300" t="str">
            <v>0</v>
          </cell>
          <cell r="AR300" t="str">
            <v>0</v>
          </cell>
          <cell r="AS300" t="str">
            <v>0</v>
          </cell>
          <cell r="AT300" t="str">
            <v>0</v>
          </cell>
          <cell r="AU300" t="str">
            <v>0</v>
          </cell>
          <cell r="AV300" t="str">
            <v>0</v>
          </cell>
        </row>
        <row r="301">
          <cell r="F301" t="str">
            <v>740</v>
          </cell>
          <cell r="G301">
            <v>-417472.83738576405</v>
          </cell>
          <cell r="H301">
            <v>-978.08219178082186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-35000</v>
          </cell>
          <cell r="N301" t="str">
            <v>0</v>
          </cell>
          <cell r="O301" t="str">
            <v>0</v>
          </cell>
          <cell r="P301">
            <v>0</v>
          </cell>
          <cell r="Q301" t="str">
            <v>0</v>
          </cell>
          <cell r="R301">
            <v>0</v>
          </cell>
          <cell r="S301">
            <v>0</v>
          </cell>
          <cell r="T301" t="str">
            <v>0</v>
          </cell>
          <cell r="U301" t="str">
            <v>0</v>
          </cell>
          <cell r="V301">
            <v>0</v>
          </cell>
          <cell r="W301">
            <v>-7622</v>
          </cell>
          <cell r="X301">
            <v>0</v>
          </cell>
          <cell r="Y301">
            <v>0</v>
          </cell>
          <cell r="Z301">
            <v>0</v>
          </cell>
          <cell r="AE301">
            <v>-453450.9195775449</v>
          </cell>
          <cell r="AJ301">
            <v>-461072.9195775449</v>
          </cell>
          <cell r="AM301" t="str">
            <v>0</v>
          </cell>
          <cell r="AN301" t="str">
            <v>0</v>
          </cell>
          <cell r="AO301" t="str">
            <v>0</v>
          </cell>
          <cell r="AP301" t="str">
            <v>0</v>
          </cell>
          <cell r="AQ301" t="str">
            <v>0</v>
          </cell>
          <cell r="AR301" t="str">
            <v>0</v>
          </cell>
          <cell r="AS301" t="str">
            <v>0</v>
          </cell>
          <cell r="AT301" t="str">
            <v>0</v>
          </cell>
          <cell r="AU301" t="str">
            <v>0</v>
          </cell>
          <cell r="AV301" t="str">
            <v>0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0</v>
          </cell>
          <cell r="O302" t="str">
            <v>0</v>
          </cell>
          <cell r="P302">
            <v>0</v>
          </cell>
          <cell r="Q302" t="str">
            <v>0</v>
          </cell>
          <cell r="R302">
            <v>0</v>
          </cell>
          <cell r="S302">
            <v>0</v>
          </cell>
          <cell r="T302" t="str">
            <v>0</v>
          </cell>
          <cell r="U302" t="str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E302">
            <v>0</v>
          </cell>
          <cell r="AJ302">
            <v>0</v>
          </cell>
          <cell r="AM302" t="str">
            <v>0</v>
          </cell>
          <cell r="AN302" t="str">
            <v>0</v>
          </cell>
          <cell r="AO302" t="str">
            <v>0</v>
          </cell>
          <cell r="AP302" t="str">
            <v>0</v>
          </cell>
          <cell r="AQ302" t="str">
            <v>0</v>
          </cell>
          <cell r="AR302" t="str">
            <v>0</v>
          </cell>
          <cell r="AS302" t="str">
            <v>0</v>
          </cell>
          <cell r="AT302" t="str">
            <v>0</v>
          </cell>
          <cell r="AU302" t="str">
            <v>0</v>
          </cell>
          <cell r="AV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0</v>
          </cell>
          <cell r="O303" t="str">
            <v>0</v>
          </cell>
          <cell r="P303">
            <v>0</v>
          </cell>
          <cell r="Q303" t="str">
            <v>0</v>
          </cell>
          <cell r="R303">
            <v>0</v>
          </cell>
          <cell r="S303">
            <v>0</v>
          </cell>
          <cell r="T303" t="str">
            <v>0</v>
          </cell>
          <cell r="U303" t="str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E303">
            <v>0</v>
          </cell>
          <cell r="AJ303">
            <v>0</v>
          </cell>
          <cell r="AM303" t="str">
            <v>0</v>
          </cell>
          <cell r="AN303" t="str">
            <v>0</v>
          </cell>
          <cell r="AO303" t="str">
            <v>0</v>
          </cell>
          <cell r="AP303" t="str">
            <v>0</v>
          </cell>
          <cell r="AQ303" t="str">
            <v>0</v>
          </cell>
          <cell r="AR303" t="str">
            <v>0</v>
          </cell>
          <cell r="AS303" t="str">
            <v>0</v>
          </cell>
          <cell r="AT303" t="str">
            <v>0</v>
          </cell>
          <cell r="AU303" t="str">
            <v>0</v>
          </cell>
          <cell r="AV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0</v>
          </cell>
          <cell r="O304" t="str">
            <v>0</v>
          </cell>
          <cell r="P304">
            <v>0</v>
          </cell>
          <cell r="Q304" t="str">
            <v>0</v>
          </cell>
          <cell r="R304">
            <v>0</v>
          </cell>
          <cell r="S304">
            <v>0</v>
          </cell>
          <cell r="T304" t="str">
            <v>0</v>
          </cell>
          <cell r="U304" t="str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E304">
            <v>0</v>
          </cell>
          <cell r="AJ304">
            <v>0</v>
          </cell>
          <cell r="AM304" t="str">
            <v>0</v>
          </cell>
          <cell r="AN304" t="str">
            <v>0</v>
          </cell>
          <cell r="AO304" t="str">
            <v>0</v>
          </cell>
          <cell r="AP304" t="str">
            <v>0</v>
          </cell>
          <cell r="AQ304" t="str">
            <v>0</v>
          </cell>
          <cell r="AR304" t="str">
            <v>0</v>
          </cell>
          <cell r="AS304" t="str">
            <v>0</v>
          </cell>
          <cell r="AT304" t="str">
            <v>0</v>
          </cell>
          <cell r="AU304" t="str">
            <v>0</v>
          </cell>
          <cell r="AV304" t="str">
            <v>0</v>
          </cell>
        </row>
        <row r="305">
          <cell r="F305" t="str">
            <v>760</v>
          </cell>
          <cell r="G305">
            <v>-7252.8251572149184</v>
          </cell>
          <cell r="H305">
            <v>0</v>
          </cell>
          <cell r="I305">
            <v>0</v>
          </cell>
          <cell r="J305">
            <v>-37513.14246575343</v>
          </cell>
          <cell r="K305">
            <v>0</v>
          </cell>
          <cell r="L305">
            <v>-39849.775342465749</v>
          </cell>
          <cell r="M305">
            <v>-33530.930375000004</v>
          </cell>
          <cell r="N305">
            <v>-31641.1</v>
          </cell>
          <cell r="O305" t="str">
            <v>0</v>
          </cell>
          <cell r="P305">
            <v>-60000</v>
          </cell>
          <cell r="Q305" t="str">
            <v>0</v>
          </cell>
          <cell r="R305">
            <v>0</v>
          </cell>
          <cell r="S305">
            <v>0</v>
          </cell>
          <cell r="T305">
            <v>-22189.370862638974</v>
          </cell>
          <cell r="U305" t="str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E305">
            <v>-231977.14420307308</v>
          </cell>
          <cell r="AJ305">
            <v>-231977.14420307308</v>
          </cell>
          <cell r="AM305" t="str">
            <v>0</v>
          </cell>
          <cell r="AN305" t="str">
            <v>0</v>
          </cell>
          <cell r="AO305" t="str">
            <v>0</v>
          </cell>
          <cell r="AP305" t="str">
            <v>0</v>
          </cell>
          <cell r="AQ305" t="str">
            <v>0</v>
          </cell>
          <cell r="AR305" t="str">
            <v>0</v>
          </cell>
          <cell r="AS305" t="str">
            <v>0</v>
          </cell>
          <cell r="AT305" t="str">
            <v>0</v>
          </cell>
          <cell r="AU305" t="str">
            <v>0</v>
          </cell>
          <cell r="AV305" t="str">
            <v>0</v>
          </cell>
        </row>
        <row r="307">
          <cell r="F307" t="str">
            <v>General</v>
          </cell>
          <cell r="G307">
            <v>-506937.65284311131</v>
          </cell>
          <cell r="H307">
            <v>-3414.184800794857</v>
          </cell>
          <cell r="I307">
            <v>-1400</v>
          </cell>
          <cell r="J307">
            <v>-193884.52101407226</v>
          </cell>
          <cell r="K307">
            <v>0</v>
          </cell>
          <cell r="L307">
            <v>-54741.486575342467</v>
          </cell>
          <cell r="M307">
            <v>-266886.34622744599</v>
          </cell>
          <cell r="N307">
            <v>-252429</v>
          </cell>
          <cell r="O307">
            <v>0</v>
          </cell>
          <cell r="P307">
            <v>-208000</v>
          </cell>
          <cell r="Q307">
            <v>0</v>
          </cell>
          <cell r="R307">
            <v>0</v>
          </cell>
          <cell r="S307">
            <v>0</v>
          </cell>
          <cell r="T307">
            <v>-44284.227434826171</v>
          </cell>
          <cell r="U307">
            <v>0</v>
          </cell>
          <cell r="V307">
            <v>0</v>
          </cell>
          <cell r="W307">
            <v>-45277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E307">
            <v>-1531977.4188955931</v>
          </cell>
          <cell r="AJ307">
            <v>-1577254.4188955931</v>
          </cell>
          <cell r="AM307" t="str">
            <v>0</v>
          </cell>
          <cell r="AN307" t="str">
            <v>0</v>
          </cell>
          <cell r="AO307" t="str">
            <v>0</v>
          </cell>
          <cell r="AP307" t="str">
            <v>0</v>
          </cell>
          <cell r="AQ307" t="str">
            <v>0</v>
          </cell>
          <cell r="AR307" t="str">
            <v>0</v>
          </cell>
          <cell r="AS307" t="str">
            <v>0</v>
          </cell>
          <cell r="AT307" t="str">
            <v>0</v>
          </cell>
          <cell r="AU307" t="str">
            <v>0</v>
          </cell>
          <cell r="AV307" t="str">
            <v>0</v>
          </cell>
        </row>
        <row r="308">
          <cell r="F308" t="str">
            <v>800</v>
          </cell>
          <cell r="G308">
            <v>2.1838238590384189E-12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-24219.241095890411</v>
          </cell>
          <cell r="M308">
            <v>0</v>
          </cell>
          <cell r="N308" t="str">
            <v>0</v>
          </cell>
          <cell r="O308" t="str">
            <v>0</v>
          </cell>
          <cell r="P308">
            <v>0</v>
          </cell>
          <cell r="Q308" t="str">
            <v>0</v>
          </cell>
          <cell r="R308">
            <v>0</v>
          </cell>
          <cell r="S308">
            <v>0</v>
          </cell>
          <cell r="T308" t="str">
            <v>0</v>
          </cell>
          <cell r="U308" t="str">
            <v>0</v>
          </cell>
          <cell r="V308">
            <v>0</v>
          </cell>
          <cell r="W308">
            <v>-5778</v>
          </cell>
          <cell r="X308">
            <v>0</v>
          </cell>
          <cell r="Y308">
            <v>0</v>
          </cell>
          <cell r="Z308">
            <v>0</v>
          </cell>
          <cell r="AE308">
            <v>-24219.241095890407</v>
          </cell>
          <cell r="AJ308">
            <v>-29997.241095890407</v>
          </cell>
          <cell r="AM308" t="str">
            <v>0</v>
          </cell>
          <cell r="AN308" t="str">
            <v>0</v>
          </cell>
          <cell r="AO308" t="str">
            <v>0</v>
          </cell>
          <cell r="AP308" t="str">
            <v>0</v>
          </cell>
          <cell r="AQ308" t="str">
            <v>0</v>
          </cell>
          <cell r="AR308" t="str">
            <v>0</v>
          </cell>
          <cell r="AS308" t="str">
            <v>0</v>
          </cell>
          <cell r="AT308" t="str">
            <v>0</v>
          </cell>
          <cell r="AU308" t="str">
            <v>0</v>
          </cell>
          <cell r="AV308" t="str">
            <v>0</v>
          </cell>
        </row>
        <row r="309">
          <cell r="F309" t="str">
            <v>805</v>
          </cell>
          <cell r="G309">
            <v>-2407.1616438356141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>0</v>
          </cell>
          <cell r="O309" t="str">
            <v>0</v>
          </cell>
          <cell r="P309">
            <v>0</v>
          </cell>
          <cell r="Q309" t="str">
            <v>0</v>
          </cell>
          <cell r="R309">
            <v>0</v>
          </cell>
          <cell r="S309">
            <v>0</v>
          </cell>
          <cell r="T309" t="str">
            <v>0</v>
          </cell>
          <cell r="U309" t="str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E309">
            <v>-2407.1616438356141</v>
          </cell>
          <cell r="AJ309">
            <v>-2407.1616438356141</v>
          </cell>
          <cell r="AM309" t="str">
            <v>0</v>
          </cell>
          <cell r="AN309" t="str">
            <v>0</v>
          </cell>
          <cell r="AO309" t="str">
            <v>0</v>
          </cell>
          <cell r="AP309" t="str">
            <v>0</v>
          </cell>
          <cell r="AQ309" t="str">
            <v>0</v>
          </cell>
          <cell r="AR309" t="str">
            <v>0</v>
          </cell>
          <cell r="AS309" t="str">
            <v>0</v>
          </cell>
          <cell r="AT309" t="str">
            <v>0</v>
          </cell>
          <cell r="AU309" t="str">
            <v>0</v>
          </cell>
          <cell r="AV309" t="str">
            <v>0</v>
          </cell>
        </row>
        <row r="310">
          <cell r="F310" t="str">
            <v>810</v>
          </cell>
          <cell r="G310">
            <v>2.1838238590384189E-12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>0</v>
          </cell>
          <cell r="O310" t="str">
            <v>0</v>
          </cell>
          <cell r="P310">
            <v>0</v>
          </cell>
          <cell r="Q310" t="str">
            <v>0</v>
          </cell>
          <cell r="R310">
            <v>0</v>
          </cell>
          <cell r="S310">
            <v>0</v>
          </cell>
          <cell r="T310" t="str">
            <v>0</v>
          </cell>
          <cell r="U310" t="str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E310">
            <v>2.1838238590384189E-12</v>
          </cell>
          <cell r="AJ310">
            <v>2.1838238590384189E-12</v>
          </cell>
          <cell r="AM310" t="str">
            <v>0</v>
          </cell>
          <cell r="AN310" t="str">
            <v>0</v>
          </cell>
          <cell r="AO310" t="str">
            <v>0</v>
          </cell>
          <cell r="AP310" t="str">
            <v>0</v>
          </cell>
          <cell r="AQ310" t="str">
            <v>0</v>
          </cell>
          <cell r="AR310" t="str">
            <v>0</v>
          </cell>
          <cell r="AS310" t="str">
            <v>0</v>
          </cell>
          <cell r="AT310" t="str">
            <v>0</v>
          </cell>
          <cell r="AU310" t="str">
            <v>0</v>
          </cell>
          <cell r="AV310" t="str">
            <v>0</v>
          </cell>
        </row>
        <row r="311">
          <cell r="F311" t="str">
            <v>815</v>
          </cell>
          <cell r="G311">
            <v>2.1838238590384189E-12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0</v>
          </cell>
          <cell r="O311" t="str">
            <v>0</v>
          </cell>
          <cell r="P311">
            <v>0</v>
          </cell>
          <cell r="Q311" t="str">
            <v>0</v>
          </cell>
          <cell r="R311">
            <v>0</v>
          </cell>
          <cell r="S311">
            <v>0</v>
          </cell>
          <cell r="T311" t="str">
            <v>0</v>
          </cell>
          <cell r="U311" t="str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E311">
            <v>2.1838238590384189E-12</v>
          </cell>
          <cell r="AJ311">
            <v>2.1838238590384189E-12</v>
          </cell>
          <cell r="AM311" t="str">
            <v>0</v>
          </cell>
          <cell r="AN311" t="str">
            <v>0</v>
          </cell>
          <cell r="AO311" t="str">
            <v>0</v>
          </cell>
          <cell r="AP311" t="str">
            <v>0</v>
          </cell>
          <cell r="AQ311" t="str">
            <v>0</v>
          </cell>
          <cell r="AR311" t="str">
            <v>0</v>
          </cell>
          <cell r="AS311" t="str">
            <v>0</v>
          </cell>
          <cell r="AT311" t="str">
            <v>0</v>
          </cell>
          <cell r="AU311" t="str">
            <v>0</v>
          </cell>
          <cell r="AV311" t="str">
            <v>0</v>
          </cell>
        </row>
        <row r="312">
          <cell r="F312" t="str">
            <v>820</v>
          </cell>
          <cell r="G312">
            <v>-48334.690410958901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str">
            <v>0</v>
          </cell>
          <cell r="O312" t="str">
            <v>0</v>
          </cell>
          <cell r="P312">
            <v>0</v>
          </cell>
          <cell r="Q312" t="str">
            <v>0</v>
          </cell>
          <cell r="R312">
            <v>0</v>
          </cell>
          <cell r="S312">
            <v>0</v>
          </cell>
          <cell r="T312" t="str">
            <v>0</v>
          </cell>
          <cell r="U312" t="str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E312">
            <v>-48334.690410958901</v>
          </cell>
          <cell r="AJ312">
            <v>-48334.690410958901</v>
          </cell>
          <cell r="AM312" t="str">
            <v>0</v>
          </cell>
          <cell r="AN312" t="str">
            <v>0</v>
          </cell>
          <cell r="AO312" t="str">
            <v>0</v>
          </cell>
          <cell r="AP312" t="str">
            <v>0</v>
          </cell>
          <cell r="AQ312" t="str">
            <v>0</v>
          </cell>
          <cell r="AR312" t="str">
            <v>0</v>
          </cell>
          <cell r="AS312" t="str">
            <v>0</v>
          </cell>
          <cell r="AT312" t="str">
            <v>0</v>
          </cell>
          <cell r="AU312" t="str">
            <v>0</v>
          </cell>
          <cell r="AV312" t="str">
            <v>0</v>
          </cell>
        </row>
        <row r="313">
          <cell r="F313" t="str">
            <v>825</v>
          </cell>
          <cell r="G313">
            <v>2.1838238590384189E-12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0</v>
          </cell>
          <cell r="O313" t="str">
            <v>0</v>
          </cell>
          <cell r="P313">
            <v>0</v>
          </cell>
          <cell r="Q313" t="str">
            <v>0</v>
          </cell>
          <cell r="R313">
            <v>0</v>
          </cell>
          <cell r="S313">
            <v>0</v>
          </cell>
          <cell r="T313" t="str">
            <v>0</v>
          </cell>
          <cell r="U313" t="str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E313">
            <v>2.1838238590384189E-12</v>
          </cell>
          <cell r="AJ313">
            <v>2.1838238590384189E-12</v>
          </cell>
          <cell r="AM313" t="str">
            <v>0</v>
          </cell>
          <cell r="AN313" t="str">
            <v>0</v>
          </cell>
          <cell r="AO313" t="str">
            <v>0</v>
          </cell>
          <cell r="AP313" t="str">
            <v>0</v>
          </cell>
          <cell r="AQ313" t="str">
            <v>0</v>
          </cell>
          <cell r="AR313" t="str">
            <v>0</v>
          </cell>
          <cell r="AS313" t="str">
            <v>0</v>
          </cell>
          <cell r="AT313" t="str">
            <v>0</v>
          </cell>
          <cell r="AU313" t="str">
            <v>0</v>
          </cell>
          <cell r="AV313" t="str">
            <v>0</v>
          </cell>
        </row>
        <row r="314">
          <cell r="F314" t="str">
            <v>830</v>
          </cell>
          <cell r="G314">
            <v>2.1838238590384189E-12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0</v>
          </cell>
          <cell r="O314" t="str">
            <v>0</v>
          </cell>
          <cell r="P314">
            <v>0</v>
          </cell>
          <cell r="Q314" t="str">
            <v>0</v>
          </cell>
          <cell r="R314">
            <v>0</v>
          </cell>
          <cell r="S314">
            <v>0</v>
          </cell>
          <cell r="T314" t="str">
            <v>0</v>
          </cell>
          <cell r="U314" t="str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E314">
            <v>2.1838238590384189E-12</v>
          </cell>
          <cell r="AJ314">
            <v>2.1838238590384189E-12</v>
          </cell>
          <cell r="AM314" t="str">
            <v>0</v>
          </cell>
          <cell r="AN314" t="str">
            <v>0</v>
          </cell>
          <cell r="AO314" t="str">
            <v>0</v>
          </cell>
          <cell r="AP314" t="str">
            <v>0</v>
          </cell>
          <cell r="AQ314" t="str">
            <v>0</v>
          </cell>
          <cell r="AR314" t="str">
            <v>0</v>
          </cell>
          <cell r="AS314" t="str">
            <v>0</v>
          </cell>
          <cell r="AT314" t="str">
            <v>0</v>
          </cell>
          <cell r="AU314" t="str">
            <v>0</v>
          </cell>
          <cell r="AV314" t="str">
            <v>0</v>
          </cell>
        </row>
        <row r="315">
          <cell r="F315" t="str">
            <v>835</v>
          </cell>
          <cell r="G315">
            <v>2.1838238590384189E-12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0</v>
          </cell>
          <cell r="O315" t="str">
            <v>0</v>
          </cell>
          <cell r="P315">
            <v>0</v>
          </cell>
          <cell r="Q315" t="str">
            <v>0</v>
          </cell>
          <cell r="R315">
            <v>0</v>
          </cell>
          <cell r="S315">
            <v>0</v>
          </cell>
          <cell r="T315" t="str">
            <v>0</v>
          </cell>
          <cell r="U315" t="str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E315">
            <v>2.1838238590384189E-12</v>
          </cell>
          <cell r="AJ315">
            <v>2.1838238590384189E-12</v>
          </cell>
          <cell r="AM315" t="str">
            <v>0</v>
          </cell>
          <cell r="AN315" t="str">
            <v>0</v>
          </cell>
          <cell r="AO315" t="str">
            <v>0</v>
          </cell>
          <cell r="AP315" t="str">
            <v>0</v>
          </cell>
          <cell r="AQ315" t="str">
            <v>0</v>
          </cell>
          <cell r="AR315" t="str">
            <v>0</v>
          </cell>
          <cell r="AS315" t="str">
            <v>0</v>
          </cell>
          <cell r="AT315" t="str">
            <v>0</v>
          </cell>
          <cell r="AU315" t="str">
            <v>0</v>
          </cell>
          <cell r="AV315" t="str">
            <v>0</v>
          </cell>
        </row>
        <row r="316">
          <cell r="F316" t="str">
            <v>840</v>
          </cell>
          <cell r="G316">
            <v>-296712.15616438357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-3768.1837500000001</v>
          </cell>
          <cell r="N316" t="str">
            <v>0</v>
          </cell>
          <cell r="O316" t="str">
            <v>0</v>
          </cell>
          <cell r="P316">
            <v>0</v>
          </cell>
          <cell r="Q316" t="str">
            <v>0</v>
          </cell>
          <cell r="R316">
            <v>0</v>
          </cell>
          <cell r="S316">
            <v>0</v>
          </cell>
          <cell r="T316" t="str">
            <v>0</v>
          </cell>
          <cell r="U316" t="str">
            <v>0</v>
          </cell>
          <cell r="V316">
            <v>0</v>
          </cell>
          <cell r="W316">
            <v>-39499</v>
          </cell>
          <cell r="X316">
            <v>0</v>
          </cell>
          <cell r="Y316">
            <v>0</v>
          </cell>
          <cell r="Z316">
            <v>0</v>
          </cell>
          <cell r="AE316">
            <v>-300480.3399143836</v>
          </cell>
          <cell r="AJ316">
            <v>-339979.3399143836</v>
          </cell>
          <cell r="AM316" t="str">
            <v>0</v>
          </cell>
          <cell r="AN316" t="str">
            <v>0</v>
          </cell>
          <cell r="AO316" t="str">
            <v>0</v>
          </cell>
          <cell r="AP316" t="str">
            <v>0</v>
          </cell>
          <cell r="AQ316" t="str">
            <v>0</v>
          </cell>
          <cell r="AR316" t="str">
            <v>0</v>
          </cell>
          <cell r="AS316" t="str">
            <v>0</v>
          </cell>
          <cell r="AT316" t="str">
            <v>0</v>
          </cell>
          <cell r="AU316" t="str">
            <v>0</v>
          </cell>
          <cell r="AV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0</v>
          </cell>
          <cell r="O317" t="str">
            <v>0</v>
          </cell>
          <cell r="P317">
            <v>0</v>
          </cell>
          <cell r="Q317" t="str">
            <v>0</v>
          </cell>
          <cell r="R317">
            <v>0</v>
          </cell>
          <cell r="S317">
            <v>0</v>
          </cell>
          <cell r="T317" t="str">
            <v>0</v>
          </cell>
          <cell r="U317" t="str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E317">
            <v>0</v>
          </cell>
          <cell r="AJ317">
            <v>0</v>
          </cell>
          <cell r="AM317" t="str">
            <v>0</v>
          </cell>
          <cell r="AN317" t="str">
            <v>0</v>
          </cell>
          <cell r="AO317" t="str">
            <v>0</v>
          </cell>
          <cell r="AP317" t="str">
            <v>0</v>
          </cell>
          <cell r="AQ317" t="str">
            <v>0</v>
          </cell>
          <cell r="AR317" t="str">
            <v>0</v>
          </cell>
          <cell r="AS317" t="str">
            <v>0</v>
          </cell>
          <cell r="AT317" t="str">
            <v>0</v>
          </cell>
          <cell r="AU317" t="str">
            <v>0</v>
          </cell>
          <cell r="AV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0</v>
          </cell>
          <cell r="O318" t="str">
            <v>0</v>
          </cell>
          <cell r="P318">
            <v>0</v>
          </cell>
          <cell r="Q318" t="str">
            <v>0</v>
          </cell>
          <cell r="R318">
            <v>0</v>
          </cell>
          <cell r="S318">
            <v>0</v>
          </cell>
          <cell r="T318" t="str">
            <v>0</v>
          </cell>
          <cell r="U318" t="str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E318">
            <v>0</v>
          </cell>
          <cell r="AJ318">
            <v>0</v>
          </cell>
          <cell r="AM318" t="str">
            <v>0</v>
          </cell>
          <cell r="AN318" t="str">
            <v>0</v>
          </cell>
          <cell r="AO318" t="str">
            <v>0</v>
          </cell>
          <cell r="AP318" t="str">
            <v>0</v>
          </cell>
          <cell r="AQ318" t="str">
            <v>0</v>
          </cell>
          <cell r="AR318" t="str">
            <v>0</v>
          </cell>
          <cell r="AS318" t="str">
            <v>0</v>
          </cell>
          <cell r="AT318" t="str">
            <v>0</v>
          </cell>
          <cell r="AU318" t="str">
            <v>0</v>
          </cell>
          <cell r="AV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0</v>
          </cell>
          <cell r="O319" t="str">
            <v>0</v>
          </cell>
          <cell r="P319">
            <v>0</v>
          </cell>
          <cell r="Q319" t="str">
            <v>0</v>
          </cell>
          <cell r="R319">
            <v>0</v>
          </cell>
          <cell r="S319">
            <v>0</v>
          </cell>
          <cell r="T319" t="str">
            <v>0</v>
          </cell>
          <cell r="U319" t="str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E319">
            <v>0</v>
          </cell>
          <cell r="AJ319">
            <v>0</v>
          </cell>
          <cell r="AM319" t="str">
            <v>0</v>
          </cell>
          <cell r="AN319" t="str">
            <v>0</v>
          </cell>
          <cell r="AO319" t="str">
            <v>0</v>
          </cell>
          <cell r="AP319" t="str">
            <v>0</v>
          </cell>
          <cell r="AQ319" t="str">
            <v>0</v>
          </cell>
          <cell r="AR319" t="str">
            <v>0</v>
          </cell>
          <cell r="AS319" t="str">
            <v>0</v>
          </cell>
          <cell r="AT319" t="str">
            <v>0</v>
          </cell>
          <cell r="AU319" t="str">
            <v>0</v>
          </cell>
          <cell r="AV319" t="str">
            <v>0</v>
          </cell>
        </row>
        <row r="320">
          <cell r="F320" t="str">
            <v>860</v>
          </cell>
          <cell r="G320">
            <v>2.1838238590384189E-12</v>
          </cell>
          <cell r="H320">
            <v>0</v>
          </cell>
          <cell r="I320">
            <v>0</v>
          </cell>
          <cell r="J320">
            <v>-31067.860273972601</v>
          </cell>
          <cell r="K320">
            <v>0</v>
          </cell>
          <cell r="L320">
            <v>-2439.7150684931507</v>
          </cell>
          <cell r="M320">
            <v>-263118.16247744596</v>
          </cell>
          <cell r="N320">
            <v>-252429</v>
          </cell>
          <cell r="O320" t="str">
            <v>0</v>
          </cell>
          <cell r="P320">
            <v>0</v>
          </cell>
          <cell r="Q320" t="str">
            <v>0</v>
          </cell>
          <cell r="R320">
            <v>0</v>
          </cell>
          <cell r="S320">
            <v>0</v>
          </cell>
          <cell r="T320">
            <v>-44284.227434826171</v>
          </cell>
          <cell r="U320" t="str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E320">
            <v>-593338.96525473788</v>
          </cell>
          <cell r="AJ320">
            <v>-593338.96525473788</v>
          </cell>
          <cell r="AM320" t="str">
            <v>0</v>
          </cell>
          <cell r="AN320" t="str">
            <v>0</v>
          </cell>
          <cell r="AO320" t="str">
            <v>0</v>
          </cell>
          <cell r="AP320" t="str">
            <v>0</v>
          </cell>
          <cell r="AQ320" t="str">
            <v>0</v>
          </cell>
          <cell r="AR320" t="str">
            <v>0</v>
          </cell>
          <cell r="AS320" t="str">
            <v>0</v>
          </cell>
          <cell r="AT320" t="str">
            <v>0</v>
          </cell>
          <cell r="AU320" t="str">
            <v>0</v>
          </cell>
          <cell r="AV320" t="str">
            <v>0</v>
          </cell>
        </row>
        <row r="321">
          <cell r="F321" t="str">
            <v>865</v>
          </cell>
          <cell r="G321">
            <v>-159483.64462393321</v>
          </cell>
          <cell r="H321">
            <v>-3414.184800794857</v>
          </cell>
          <cell r="I321">
            <v>-1400</v>
          </cell>
          <cell r="J321">
            <v>-162816.66074009967</v>
          </cell>
          <cell r="K321">
            <v>0</v>
          </cell>
          <cell r="L321">
            <v>-28082.530410958905</v>
          </cell>
          <cell r="M321">
            <v>0</v>
          </cell>
          <cell r="N321" t="str">
            <v>0</v>
          </cell>
          <cell r="O321" t="str">
            <v>0</v>
          </cell>
          <cell r="P321">
            <v>-208000</v>
          </cell>
          <cell r="Q321" t="str">
            <v>0</v>
          </cell>
          <cell r="R321">
            <v>0</v>
          </cell>
          <cell r="S321">
            <v>0</v>
          </cell>
          <cell r="T321" t="str">
            <v>0</v>
          </cell>
          <cell r="U321" t="str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E321">
            <v>-563197.02057578671</v>
          </cell>
          <cell r="AJ321">
            <v>-563197.02057578671</v>
          </cell>
          <cell r="AM321" t="str">
            <v>0</v>
          </cell>
          <cell r="AN321" t="str">
            <v>0</v>
          </cell>
          <cell r="AO321" t="str">
            <v>0</v>
          </cell>
          <cell r="AP321" t="str">
            <v>0</v>
          </cell>
          <cell r="AQ321" t="str">
            <v>0</v>
          </cell>
          <cell r="AR321" t="str">
            <v>0</v>
          </cell>
          <cell r="AS321" t="str">
            <v>0</v>
          </cell>
          <cell r="AT321" t="str">
            <v>0</v>
          </cell>
          <cell r="AU321" t="str">
            <v>0</v>
          </cell>
          <cell r="AV321" t="str">
            <v>0</v>
          </cell>
        </row>
        <row r="323">
          <cell r="F323" t="str">
            <v>Non-Permorming Loans (Gross)</v>
          </cell>
          <cell r="G323">
            <v>2097620.1026221877</v>
          </cell>
          <cell r="H323">
            <v>0</v>
          </cell>
          <cell r="I323">
            <v>0</v>
          </cell>
          <cell r="J323">
            <v>90842.4</v>
          </cell>
          <cell r="K323">
            <v>0</v>
          </cell>
          <cell r="L323">
            <v>164362.33356164384</v>
          </cell>
          <cell r="M323">
            <v>1028010.6196712165</v>
          </cell>
          <cell r="N323">
            <v>0</v>
          </cell>
          <cell r="O323">
            <v>0</v>
          </cell>
          <cell r="P323">
            <v>348828</v>
          </cell>
          <cell r="Q323">
            <v>0</v>
          </cell>
          <cell r="R323">
            <v>0</v>
          </cell>
          <cell r="S323">
            <v>0</v>
          </cell>
          <cell r="T323">
            <v>22189.370862638974</v>
          </cell>
          <cell r="U323">
            <v>0</v>
          </cell>
          <cell r="V323">
            <v>0</v>
          </cell>
          <cell r="W323">
            <v>75000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E323">
            <v>3751852.8267176868</v>
          </cell>
          <cell r="AJ323">
            <v>3826852.8267176868</v>
          </cell>
          <cell r="AM323" t="str">
            <v>0</v>
          </cell>
          <cell r="AN323" t="str">
            <v>0</v>
          </cell>
          <cell r="AO323" t="str">
            <v>0</v>
          </cell>
          <cell r="AP323" t="str">
            <v>0</v>
          </cell>
          <cell r="AQ323" t="str">
            <v>0</v>
          </cell>
          <cell r="AR323" t="str">
            <v>0</v>
          </cell>
          <cell r="AS323" t="str">
            <v>0</v>
          </cell>
          <cell r="AT323" t="str">
            <v>0</v>
          </cell>
          <cell r="AU323" t="str">
            <v>0</v>
          </cell>
          <cell r="AV323" t="str">
            <v>0</v>
          </cell>
        </row>
        <row r="324">
          <cell r="F324" t="str">
            <v>900</v>
          </cell>
          <cell r="G324">
            <v>703371.50058508804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47887.808219178085</v>
          </cell>
          <cell r="M324">
            <v>1028010.6196712165</v>
          </cell>
          <cell r="N324" t="str">
            <v>0</v>
          </cell>
          <cell r="O324" t="str">
            <v>0</v>
          </cell>
          <cell r="P324">
            <v>0</v>
          </cell>
          <cell r="Q324" t="str">
            <v>0</v>
          </cell>
          <cell r="R324">
            <v>0</v>
          </cell>
          <cell r="S324">
            <v>0</v>
          </cell>
          <cell r="T324" t="str">
            <v>0</v>
          </cell>
          <cell r="U324" t="str">
            <v>0</v>
          </cell>
          <cell r="V324">
            <v>0</v>
          </cell>
          <cell r="W324">
            <v>5000</v>
          </cell>
          <cell r="X324">
            <v>0</v>
          </cell>
          <cell r="Y324">
            <v>0</v>
          </cell>
          <cell r="Z324">
            <v>0</v>
          </cell>
          <cell r="AE324">
            <v>1779269.9284754826</v>
          </cell>
          <cell r="AJ324">
            <v>1784269.9284754826</v>
          </cell>
          <cell r="AM324" t="str">
            <v>0</v>
          </cell>
          <cell r="AN324" t="str">
            <v>0</v>
          </cell>
          <cell r="AO324" t="str">
            <v>0</v>
          </cell>
          <cell r="AP324" t="str">
            <v>0</v>
          </cell>
          <cell r="AQ324" t="str">
            <v>0</v>
          </cell>
          <cell r="AR324" t="str">
            <v>0</v>
          </cell>
          <cell r="AS324" t="str">
            <v>0</v>
          </cell>
          <cell r="AT324" t="str">
            <v>0</v>
          </cell>
          <cell r="AU324" t="str">
            <v>0</v>
          </cell>
          <cell r="AV324" t="str">
            <v>0</v>
          </cell>
        </row>
        <row r="325">
          <cell r="F325" t="str">
            <v>905</v>
          </cell>
          <cell r="G325">
            <v>127939.07789573351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10986.986301369863</v>
          </cell>
          <cell r="M325" t="str">
            <v>0</v>
          </cell>
          <cell r="N325" t="str">
            <v>0</v>
          </cell>
          <cell r="O325" t="str">
            <v>0</v>
          </cell>
          <cell r="P325">
            <v>0</v>
          </cell>
          <cell r="Q325" t="str">
            <v>0</v>
          </cell>
          <cell r="R325">
            <v>0</v>
          </cell>
          <cell r="S325">
            <v>0</v>
          </cell>
          <cell r="T325" t="str">
            <v>0</v>
          </cell>
          <cell r="U325" t="str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E325">
            <v>138926.06419710338</v>
          </cell>
          <cell r="AJ325">
            <v>138926.06419710338</v>
          </cell>
          <cell r="AM325" t="str">
            <v>0</v>
          </cell>
          <cell r="AN325" t="str">
            <v>0</v>
          </cell>
          <cell r="AO325" t="str">
            <v>0</v>
          </cell>
          <cell r="AP325" t="str">
            <v>0</v>
          </cell>
          <cell r="AQ325" t="str">
            <v>0</v>
          </cell>
          <cell r="AR325" t="str">
            <v>0</v>
          </cell>
          <cell r="AS325" t="str">
            <v>0</v>
          </cell>
          <cell r="AT325" t="str">
            <v>0</v>
          </cell>
          <cell r="AU325" t="str">
            <v>0</v>
          </cell>
          <cell r="AV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 t="str">
            <v>0</v>
          </cell>
          <cell r="O326" t="str">
            <v>0</v>
          </cell>
          <cell r="P326">
            <v>0</v>
          </cell>
          <cell r="Q326" t="str">
            <v>0</v>
          </cell>
          <cell r="R326">
            <v>0</v>
          </cell>
          <cell r="S326">
            <v>0</v>
          </cell>
          <cell r="T326" t="str">
            <v>0</v>
          </cell>
          <cell r="U326" t="str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E326">
            <v>0</v>
          </cell>
          <cell r="AJ326">
            <v>0</v>
          </cell>
          <cell r="AM326" t="str">
            <v>0</v>
          </cell>
          <cell r="AN326" t="str">
            <v>0</v>
          </cell>
          <cell r="AO326" t="str">
            <v>0</v>
          </cell>
          <cell r="AP326" t="str">
            <v>0</v>
          </cell>
          <cell r="AQ326" t="str">
            <v>0</v>
          </cell>
          <cell r="AR326" t="str">
            <v>0</v>
          </cell>
          <cell r="AS326" t="str">
            <v>0</v>
          </cell>
          <cell r="AT326" t="str">
            <v>0</v>
          </cell>
          <cell r="AU326" t="str">
            <v>0</v>
          </cell>
          <cell r="AV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 t="str">
            <v>0</v>
          </cell>
          <cell r="O327" t="str">
            <v>0</v>
          </cell>
          <cell r="P327">
            <v>0</v>
          </cell>
          <cell r="Q327" t="str">
            <v>0</v>
          </cell>
          <cell r="R327">
            <v>0</v>
          </cell>
          <cell r="S327">
            <v>0</v>
          </cell>
          <cell r="T327" t="str">
            <v>0</v>
          </cell>
          <cell r="U327" t="str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E327">
            <v>0</v>
          </cell>
          <cell r="AJ327">
            <v>0</v>
          </cell>
          <cell r="AM327" t="str">
            <v>0</v>
          </cell>
          <cell r="AN327" t="str">
            <v>0</v>
          </cell>
          <cell r="AO327" t="str">
            <v>0</v>
          </cell>
          <cell r="AP327" t="str">
            <v>0</v>
          </cell>
          <cell r="AQ327" t="str">
            <v>0</v>
          </cell>
          <cell r="AR327" t="str">
            <v>0</v>
          </cell>
          <cell r="AS327" t="str">
            <v>0</v>
          </cell>
          <cell r="AT327" t="str">
            <v>0</v>
          </cell>
          <cell r="AU327" t="str">
            <v>0</v>
          </cell>
          <cell r="AV327" t="str">
            <v>0</v>
          </cell>
        </row>
        <row r="328">
          <cell r="F328" t="str">
            <v>920</v>
          </cell>
          <cell r="G328">
            <v>353014.80273972597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 t="str">
            <v>0</v>
          </cell>
          <cell r="O328" t="str">
            <v>0</v>
          </cell>
          <cell r="P328">
            <v>0</v>
          </cell>
          <cell r="Q328" t="str">
            <v>0</v>
          </cell>
          <cell r="R328">
            <v>0</v>
          </cell>
          <cell r="S328">
            <v>0</v>
          </cell>
          <cell r="T328" t="str">
            <v>0</v>
          </cell>
          <cell r="U328" t="str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E328">
            <v>353014.80273972597</v>
          </cell>
          <cell r="AJ328">
            <v>353014.80273972597</v>
          </cell>
          <cell r="AM328" t="str">
            <v>0</v>
          </cell>
          <cell r="AN328" t="str">
            <v>0</v>
          </cell>
          <cell r="AO328" t="str">
            <v>0</v>
          </cell>
          <cell r="AP328" t="str">
            <v>0</v>
          </cell>
          <cell r="AQ328" t="str">
            <v>0</v>
          </cell>
          <cell r="AR328" t="str">
            <v>0</v>
          </cell>
          <cell r="AS328" t="str">
            <v>0</v>
          </cell>
          <cell r="AT328" t="str">
            <v>0</v>
          </cell>
          <cell r="AU328" t="str">
            <v>0</v>
          </cell>
          <cell r="AV328" t="str">
            <v>0</v>
          </cell>
        </row>
        <row r="329">
          <cell r="F329" t="str">
            <v>925</v>
          </cell>
          <cell r="G329">
            <v>185.40030940905694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0</v>
          </cell>
          <cell r="N329" t="str">
            <v>0</v>
          </cell>
          <cell r="O329" t="str">
            <v>0</v>
          </cell>
          <cell r="P329">
            <v>0</v>
          </cell>
          <cell r="Q329" t="str">
            <v>0</v>
          </cell>
          <cell r="R329">
            <v>0</v>
          </cell>
          <cell r="S329">
            <v>0</v>
          </cell>
          <cell r="T329" t="str">
            <v>0</v>
          </cell>
          <cell r="U329" t="str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E329">
            <v>185.40030940905694</v>
          </cell>
          <cell r="AJ329">
            <v>185.40030940905694</v>
          </cell>
          <cell r="AM329" t="str">
            <v>0</v>
          </cell>
          <cell r="AN329" t="str">
            <v>0</v>
          </cell>
          <cell r="AO329" t="str">
            <v>0</v>
          </cell>
          <cell r="AP329" t="str">
            <v>0</v>
          </cell>
          <cell r="AQ329" t="str">
            <v>0</v>
          </cell>
          <cell r="AR329" t="str">
            <v>0</v>
          </cell>
          <cell r="AS329" t="str">
            <v>0</v>
          </cell>
          <cell r="AT329" t="str">
            <v>0</v>
          </cell>
          <cell r="AU329" t="str">
            <v>0</v>
          </cell>
          <cell r="AV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12522.479452054795</v>
          </cell>
          <cell r="M330" t="str">
            <v>0</v>
          </cell>
          <cell r="N330" t="str">
            <v>0</v>
          </cell>
          <cell r="O330" t="str">
            <v>0</v>
          </cell>
          <cell r="P330">
            <v>0</v>
          </cell>
          <cell r="Q330" t="str">
            <v>0</v>
          </cell>
          <cell r="R330">
            <v>0</v>
          </cell>
          <cell r="S330">
            <v>0</v>
          </cell>
          <cell r="T330" t="str">
            <v>0</v>
          </cell>
          <cell r="U330" t="str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E330">
            <v>12522.479452054795</v>
          </cell>
          <cell r="AJ330">
            <v>12522.479452054795</v>
          </cell>
          <cell r="AM330" t="str">
            <v>0</v>
          </cell>
          <cell r="AN330" t="str">
            <v>0</v>
          </cell>
          <cell r="AO330" t="str">
            <v>0</v>
          </cell>
          <cell r="AP330" t="str">
            <v>0</v>
          </cell>
          <cell r="AQ330" t="str">
            <v>0</v>
          </cell>
          <cell r="AR330" t="str">
            <v>0</v>
          </cell>
          <cell r="AS330" t="str">
            <v>0</v>
          </cell>
          <cell r="AT330" t="str">
            <v>0</v>
          </cell>
          <cell r="AU330" t="str">
            <v>0</v>
          </cell>
          <cell r="AV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3209.2630136986304</v>
          </cell>
          <cell r="M331" t="str">
            <v>0</v>
          </cell>
          <cell r="N331" t="str">
            <v>0</v>
          </cell>
          <cell r="O331" t="str">
            <v>0</v>
          </cell>
          <cell r="P331">
            <v>0</v>
          </cell>
          <cell r="Q331" t="str">
            <v>0</v>
          </cell>
          <cell r="R331">
            <v>0</v>
          </cell>
          <cell r="S331">
            <v>0</v>
          </cell>
          <cell r="T331" t="str">
            <v>0</v>
          </cell>
          <cell r="U331" t="str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E331">
            <v>3209.2630136986304</v>
          </cell>
          <cell r="AJ331">
            <v>3209.2630136986304</v>
          </cell>
          <cell r="AM331" t="str">
            <v>0</v>
          </cell>
          <cell r="AN331" t="str">
            <v>0</v>
          </cell>
          <cell r="AO331" t="str">
            <v>0</v>
          </cell>
          <cell r="AP331" t="str">
            <v>0</v>
          </cell>
          <cell r="AQ331" t="str">
            <v>0</v>
          </cell>
          <cell r="AR331" t="str">
            <v>0</v>
          </cell>
          <cell r="AS331" t="str">
            <v>0</v>
          </cell>
          <cell r="AT331" t="str">
            <v>0</v>
          </cell>
          <cell r="AU331" t="str">
            <v>0</v>
          </cell>
          <cell r="AV331" t="str">
            <v>0</v>
          </cell>
        </row>
        <row r="332">
          <cell r="F332" t="str">
            <v>940</v>
          </cell>
          <cell r="G332">
            <v>913109.32109223097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33840.246575342462</v>
          </cell>
          <cell r="M332" t="str">
            <v>0</v>
          </cell>
          <cell r="N332" t="str">
            <v>0</v>
          </cell>
          <cell r="O332" t="str">
            <v>0</v>
          </cell>
          <cell r="P332">
            <v>0</v>
          </cell>
          <cell r="Q332" t="str">
            <v>0</v>
          </cell>
          <cell r="R332">
            <v>0</v>
          </cell>
          <cell r="S332">
            <v>0</v>
          </cell>
          <cell r="T332" t="str">
            <v>0</v>
          </cell>
          <cell r="U332" t="str">
            <v>0</v>
          </cell>
          <cell r="V332">
            <v>0</v>
          </cell>
          <cell r="W332">
            <v>70000</v>
          </cell>
          <cell r="X332">
            <v>0</v>
          </cell>
          <cell r="Y332">
            <v>0</v>
          </cell>
          <cell r="Z332">
            <v>0</v>
          </cell>
          <cell r="AE332">
            <v>946949.56766757346</v>
          </cell>
          <cell r="AJ332">
            <v>1016949.5676675735</v>
          </cell>
          <cell r="AM332" t="str">
            <v>0</v>
          </cell>
          <cell r="AN332" t="str">
            <v>0</v>
          </cell>
          <cell r="AO332" t="str">
            <v>0</v>
          </cell>
          <cell r="AP332" t="str">
            <v>0</v>
          </cell>
          <cell r="AQ332" t="str">
            <v>0</v>
          </cell>
          <cell r="AR332" t="str">
            <v>0</v>
          </cell>
          <cell r="AS332" t="str">
            <v>0</v>
          </cell>
          <cell r="AT332" t="str">
            <v>0</v>
          </cell>
          <cell r="AU332" t="str">
            <v>0</v>
          </cell>
          <cell r="AV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 t="str">
            <v>0</v>
          </cell>
          <cell r="O333" t="str">
            <v>0</v>
          </cell>
          <cell r="P333">
            <v>0</v>
          </cell>
          <cell r="Q333" t="str">
            <v>0</v>
          </cell>
          <cell r="R333">
            <v>0</v>
          </cell>
          <cell r="S333">
            <v>0</v>
          </cell>
          <cell r="T333" t="str">
            <v>0</v>
          </cell>
          <cell r="U333" t="str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E333">
            <v>0</v>
          </cell>
          <cell r="AJ333">
            <v>0</v>
          </cell>
          <cell r="AM333" t="str">
            <v>0</v>
          </cell>
          <cell r="AN333" t="str">
            <v>0</v>
          </cell>
          <cell r="AO333" t="str">
            <v>0</v>
          </cell>
          <cell r="AP333" t="str">
            <v>0</v>
          </cell>
          <cell r="AQ333" t="str">
            <v>0</v>
          </cell>
          <cell r="AR333" t="str">
            <v>0</v>
          </cell>
          <cell r="AS333" t="str">
            <v>0</v>
          </cell>
          <cell r="AT333" t="str">
            <v>0</v>
          </cell>
          <cell r="AU333" t="str">
            <v>0</v>
          </cell>
          <cell r="AV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 t="str">
            <v>0</v>
          </cell>
          <cell r="O334" t="str">
            <v>0</v>
          </cell>
          <cell r="P334">
            <v>0</v>
          </cell>
          <cell r="Q334" t="str">
            <v>0</v>
          </cell>
          <cell r="R334">
            <v>0</v>
          </cell>
          <cell r="S334">
            <v>0</v>
          </cell>
          <cell r="T334" t="str">
            <v>0</v>
          </cell>
          <cell r="U334" t="str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E334">
            <v>0</v>
          </cell>
          <cell r="AJ334">
            <v>0</v>
          </cell>
          <cell r="AM334" t="str">
            <v>0</v>
          </cell>
          <cell r="AN334" t="str">
            <v>0</v>
          </cell>
          <cell r="AO334" t="str">
            <v>0</v>
          </cell>
          <cell r="AP334" t="str">
            <v>0</v>
          </cell>
          <cell r="AQ334" t="str">
            <v>0</v>
          </cell>
          <cell r="AR334" t="str">
            <v>0</v>
          </cell>
          <cell r="AS334" t="str">
            <v>0</v>
          </cell>
          <cell r="AT334" t="str">
            <v>0</v>
          </cell>
          <cell r="AU334" t="str">
            <v>0</v>
          </cell>
          <cell r="AV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 t="str">
            <v>0</v>
          </cell>
          <cell r="O335" t="str">
            <v>0</v>
          </cell>
          <cell r="P335">
            <v>0</v>
          </cell>
          <cell r="Q335" t="str">
            <v>0</v>
          </cell>
          <cell r="R335">
            <v>0</v>
          </cell>
          <cell r="S335">
            <v>0</v>
          </cell>
          <cell r="T335" t="str">
            <v>0</v>
          </cell>
          <cell r="U335" t="str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E335">
            <v>0</v>
          </cell>
          <cell r="AJ335">
            <v>0</v>
          </cell>
          <cell r="AM335" t="str">
            <v>0</v>
          </cell>
          <cell r="AN335" t="str">
            <v>0</v>
          </cell>
          <cell r="AO335" t="str">
            <v>0</v>
          </cell>
          <cell r="AP335" t="str">
            <v>0</v>
          </cell>
          <cell r="AQ335" t="str">
            <v>0</v>
          </cell>
          <cell r="AR335" t="str">
            <v>0</v>
          </cell>
          <cell r="AS335" t="str">
            <v>0</v>
          </cell>
          <cell r="AT335" t="str">
            <v>0</v>
          </cell>
          <cell r="AU335" t="str">
            <v>0</v>
          </cell>
          <cell r="AV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90842.4</v>
          </cell>
          <cell r="K336">
            <v>0</v>
          </cell>
          <cell r="L336">
            <v>55915.55</v>
          </cell>
          <cell r="M336" t="str">
            <v>0</v>
          </cell>
          <cell r="N336" t="str">
            <v>0</v>
          </cell>
          <cell r="O336" t="str">
            <v>0</v>
          </cell>
          <cell r="P336">
            <v>348828</v>
          </cell>
          <cell r="Q336" t="str">
            <v>0</v>
          </cell>
          <cell r="R336">
            <v>0</v>
          </cell>
          <cell r="S336">
            <v>0</v>
          </cell>
          <cell r="T336">
            <v>22189.370862638974</v>
          </cell>
          <cell r="U336" t="str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E336">
            <v>517775.320862639</v>
          </cell>
          <cell r="AJ336">
            <v>517775.320862639</v>
          </cell>
          <cell r="AM336" t="str">
            <v>0</v>
          </cell>
          <cell r="AN336" t="str">
            <v>0</v>
          </cell>
          <cell r="AO336" t="str">
            <v>0</v>
          </cell>
          <cell r="AP336" t="str">
            <v>0</v>
          </cell>
          <cell r="AQ336" t="str">
            <v>0</v>
          </cell>
          <cell r="AR336" t="str">
            <v>0</v>
          </cell>
          <cell r="AS336" t="str">
            <v>0</v>
          </cell>
          <cell r="AT336" t="str">
            <v>0</v>
          </cell>
          <cell r="AU336" t="str">
            <v>0</v>
          </cell>
          <cell r="AV336" t="str">
            <v>0</v>
          </cell>
        </row>
        <row r="337">
          <cell r="AE337">
            <v>0</v>
          </cell>
          <cell r="AJ337">
            <v>0</v>
          </cell>
        </row>
        <row r="339">
          <cell r="F339" t="str">
            <v>Interest in Suspense (Charge)</v>
          </cell>
          <cell r="G339">
            <v>-27070.708300637063</v>
          </cell>
          <cell r="H339">
            <v>5023.8808890310447</v>
          </cell>
          <cell r="I339">
            <v>0</v>
          </cell>
          <cell r="J339">
            <v>-100748</v>
          </cell>
          <cell r="K339">
            <v>0</v>
          </cell>
          <cell r="L339">
            <v>350</v>
          </cell>
          <cell r="M339">
            <v>-126483.41558860282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E339">
            <v>-248928.24300020881</v>
          </cell>
          <cell r="AJ339">
            <v>-248928.24300020881</v>
          </cell>
          <cell r="AM339" t="str">
            <v>0</v>
          </cell>
          <cell r="AN339" t="str">
            <v>0</v>
          </cell>
          <cell r="AO339" t="str">
            <v>0</v>
          </cell>
          <cell r="AP339" t="str">
            <v>0</v>
          </cell>
          <cell r="AQ339" t="str">
            <v>0</v>
          </cell>
          <cell r="AR339" t="str">
            <v>0</v>
          </cell>
          <cell r="AS339" t="str">
            <v>0</v>
          </cell>
          <cell r="AT339" t="str">
            <v>0</v>
          </cell>
          <cell r="AU339" t="str">
            <v>0</v>
          </cell>
          <cell r="AV339" t="str">
            <v>0</v>
          </cell>
        </row>
        <row r="340">
          <cell r="F340" t="str">
            <v>4000</v>
          </cell>
          <cell r="G340">
            <v>0</v>
          </cell>
          <cell r="H340">
            <v>5330.743889031045</v>
          </cell>
          <cell r="I340">
            <v>0</v>
          </cell>
          <cell r="J340">
            <v>0</v>
          </cell>
          <cell r="K340">
            <v>0</v>
          </cell>
          <cell r="L340">
            <v>-1352</v>
          </cell>
          <cell r="M340">
            <v>-126483.41558860282</v>
          </cell>
          <cell r="N340">
            <v>0</v>
          </cell>
          <cell r="O340" t="str">
            <v>0</v>
          </cell>
          <cell r="P340">
            <v>0</v>
          </cell>
          <cell r="Q340" t="str">
            <v>0</v>
          </cell>
          <cell r="R340">
            <v>0</v>
          </cell>
          <cell r="S340">
            <v>0</v>
          </cell>
          <cell r="T340" t="str">
            <v>0</v>
          </cell>
          <cell r="U340" t="str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E340">
            <v>-122504.67169957177</v>
          </cell>
          <cell r="AJ340">
            <v>-122504.67169957177</v>
          </cell>
          <cell r="AM340" t="str">
            <v>0</v>
          </cell>
          <cell r="AN340" t="str">
            <v>0</v>
          </cell>
          <cell r="AO340" t="str">
            <v>0</v>
          </cell>
          <cell r="AP340" t="str">
            <v>0</v>
          </cell>
          <cell r="AQ340" t="str">
            <v>0</v>
          </cell>
          <cell r="AR340" t="str">
            <v>0</v>
          </cell>
          <cell r="AS340" t="str">
            <v>0</v>
          </cell>
          <cell r="AT340" t="str">
            <v>0</v>
          </cell>
          <cell r="AU340" t="str">
            <v>0</v>
          </cell>
          <cell r="AV340" t="str">
            <v>0</v>
          </cell>
        </row>
        <row r="341">
          <cell r="F341" t="str">
            <v>4005</v>
          </cell>
          <cell r="G341">
            <v>-13492.708300637063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1784</v>
          </cell>
          <cell r="M341" t="str">
            <v>0</v>
          </cell>
          <cell r="N341">
            <v>0</v>
          </cell>
          <cell r="O341" t="str">
            <v>0</v>
          </cell>
          <cell r="P341">
            <v>0</v>
          </cell>
          <cell r="Q341" t="str">
            <v>0</v>
          </cell>
          <cell r="R341">
            <v>0</v>
          </cell>
          <cell r="S341">
            <v>0</v>
          </cell>
          <cell r="T341" t="str">
            <v>0</v>
          </cell>
          <cell r="U341" t="str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E341">
            <v>-11708.708300637063</v>
          </cell>
          <cell r="AJ341">
            <v>-11708.708300637063</v>
          </cell>
          <cell r="AM341" t="str">
            <v>0</v>
          </cell>
          <cell r="AN341" t="str">
            <v>0</v>
          </cell>
          <cell r="AO341" t="str">
            <v>0</v>
          </cell>
          <cell r="AP341" t="str">
            <v>0</v>
          </cell>
          <cell r="AQ341" t="str">
            <v>0</v>
          </cell>
          <cell r="AR341" t="str">
            <v>0</v>
          </cell>
          <cell r="AS341" t="str">
            <v>0</v>
          </cell>
          <cell r="AT341" t="str">
            <v>0</v>
          </cell>
          <cell r="AU341" t="str">
            <v>0</v>
          </cell>
          <cell r="AV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>
            <v>0</v>
          </cell>
          <cell r="O342" t="str">
            <v>0</v>
          </cell>
          <cell r="P342">
            <v>0</v>
          </cell>
          <cell r="Q342" t="str">
            <v>0</v>
          </cell>
          <cell r="R342">
            <v>0</v>
          </cell>
          <cell r="S342">
            <v>0</v>
          </cell>
          <cell r="T342" t="str">
            <v>0</v>
          </cell>
          <cell r="U342" t="str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E342">
            <v>0</v>
          </cell>
          <cell r="AJ342">
            <v>0</v>
          </cell>
          <cell r="AM342" t="str">
            <v>0</v>
          </cell>
          <cell r="AN342" t="str">
            <v>0</v>
          </cell>
          <cell r="AO342" t="str">
            <v>0</v>
          </cell>
          <cell r="AP342" t="str">
            <v>0</v>
          </cell>
          <cell r="AQ342" t="str">
            <v>0</v>
          </cell>
          <cell r="AR342" t="str">
            <v>0</v>
          </cell>
          <cell r="AS342" t="str">
            <v>0</v>
          </cell>
          <cell r="AT342" t="str">
            <v>0</v>
          </cell>
          <cell r="AU342" t="str">
            <v>0</v>
          </cell>
          <cell r="AV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>
            <v>0</v>
          </cell>
          <cell r="O343" t="str">
            <v>0</v>
          </cell>
          <cell r="P343">
            <v>0</v>
          </cell>
          <cell r="Q343" t="str">
            <v>0</v>
          </cell>
          <cell r="R343">
            <v>0</v>
          </cell>
          <cell r="S343">
            <v>0</v>
          </cell>
          <cell r="T343" t="str">
            <v>0</v>
          </cell>
          <cell r="U343" t="str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E343">
            <v>0</v>
          </cell>
          <cell r="AJ343">
            <v>0</v>
          </cell>
          <cell r="AM343" t="str">
            <v>0</v>
          </cell>
          <cell r="AN343" t="str">
            <v>0</v>
          </cell>
          <cell r="AO343" t="str">
            <v>0</v>
          </cell>
          <cell r="AP343" t="str">
            <v>0</v>
          </cell>
          <cell r="AQ343" t="str">
            <v>0</v>
          </cell>
          <cell r="AR343" t="str">
            <v>0</v>
          </cell>
          <cell r="AS343" t="str">
            <v>0</v>
          </cell>
          <cell r="AT343" t="str">
            <v>0</v>
          </cell>
          <cell r="AU343" t="str">
            <v>0</v>
          </cell>
          <cell r="AV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0</v>
          </cell>
          <cell r="N344">
            <v>0</v>
          </cell>
          <cell r="O344" t="str">
            <v>0</v>
          </cell>
          <cell r="P344">
            <v>0</v>
          </cell>
          <cell r="Q344" t="str">
            <v>0</v>
          </cell>
          <cell r="R344">
            <v>0</v>
          </cell>
          <cell r="S344">
            <v>0</v>
          </cell>
          <cell r="T344" t="str">
            <v>0</v>
          </cell>
          <cell r="U344" t="str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E344">
            <v>0</v>
          </cell>
          <cell r="AJ344">
            <v>0</v>
          </cell>
          <cell r="AM344" t="str">
            <v>0</v>
          </cell>
          <cell r="AN344" t="str">
            <v>0</v>
          </cell>
          <cell r="AO344" t="str">
            <v>0</v>
          </cell>
          <cell r="AP344" t="str">
            <v>0</v>
          </cell>
          <cell r="AQ344" t="str">
            <v>0</v>
          </cell>
          <cell r="AR344" t="str">
            <v>0</v>
          </cell>
          <cell r="AS344" t="str">
            <v>0</v>
          </cell>
          <cell r="AT344" t="str">
            <v>0</v>
          </cell>
          <cell r="AU344" t="str">
            <v>0</v>
          </cell>
          <cell r="AV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>
            <v>0</v>
          </cell>
          <cell r="O345" t="str">
            <v>0</v>
          </cell>
          <cell r="P345">
            <v>0</v>
          </cell>
          <cell r="Q345" t="str">
            <v>0</v>
          </cell>
          <cell r="R345">
            <v>0</v>
          </cell>
          <cell r="S345">
            <v>0</v>
          </cell>
          <cell r="T345" t="str">
            <v>0</v>
          </cell>
          <cell r="U345" t="str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E345">
            <v>0</v>
          </cell>
          <cell r="AJ345">
            <v>0</v>
          </cell>
          <cell r="AM345" t="str">
            <v>0</v>
          </cell>
          <cell r="AN345" t="str">
            <v>0</v>
          </cell>
          <cell r="AO345" t="str">
            <v>0</v>
          </cell>
          <cell r="AP345" t="str">
            <v>0</v>
          </cell>
          <cell r="AQ345" t="str">
            <v>0</v>
          </cell>
          <cell r="AR345" t="str">
            <v>0</v>
          </cell>
          <cell r="AS345" t="str">
            <v>0</v>
          </cell>
          <cell r="AT345" t="str">
            <v>0</v>
          </cell>
          <cell r="AU345" t="str">
            <v>0</v>
          </cell>
          <cell r="AV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>
            <v>0</v>
          </cell>
          <cell r="O346" t="str">
            <v>0</v>
          </cell>
          <cell r="P346">
            <v>0</v>
          </cell>
          <cell r="Q346" t="str">
            <v>0</v>
          </cell>
          <cell r="R346">
            <v>0</v>
          </cell>
          <cell r="S346">
            <v>0</v>
          </cell>
          <cell r="T346" t="str">
            <v>0</v>
          </cell>
          <cell r="U346" t="str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E346">
            <v>0</v>
          </cell>
          <cell r="AJ346">
            <v>0</v>
          </cell>
          <cell r="AM346" t="str">
            <v>0</v>
          </cell>
          <cell r="AN346" t="str">
            <v>0</v>
          </cell>
          <cell r="AO346" t="str">
            <v>0</v>
          </cell>
          <cell r="AP346" t="str">
            <v>0</v>
          </cell>
          <cell r="AQ346" t="str">
            <v>0</v>
          </cell>
          <cell r="AR346" t="str">
            <v>0</v>
          </cell>
          <cell r="AS346" t="str">
            <v>0</v>
          </cell>
          <cell r="AT346" t="str">
            <v>0</v>
          </cell>
          <cell r="AU346" t="str">
            <v>0</v>
          </cell>
          <cell r="AV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0</v>
          </cell>
          <cell r="N347">
            <v>0</v>
          </cell>
          <cell r="O347" t="str">
            <v>0</v>
          </cell>
          <cell r="P347">
            <v>0</v>
          </cell>
          <cell r="Q347" t="str">
            <v>0</v>
          </cell>
          <cell r="R347">
            <v>0</v>
          </cell>
          <cell r="S347">
            <v>0</v>
          </cell>
          <cell r="T347" t="str">
            <v>0</v>
          </cell>
          <cell r="U347" t="str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E347">
            <v>0</v>
          </cell>
          <cell r="AJ347">
            <v>0</v>
          </cell>
          <cell r="AM347" t="str">
            <v>0</v>
          </cell>
          <cell r="AN347" t="str">
            <v>0</v>
          </cell>
          <cell r="AO347" t="str">
            <v>0</v>
          </cell>
          <cell r="AP347" t="str">
            <v>0</v>
          </cell>
          <cell r="AQ347" t="str">
            <v>0</v>
          </cell>
          <cell r="AR347" t="str">
            <v>0</v>
          </cell>
          <cell r="AS347" t="str">
            <v>0</v>
          </cell>
          <cell r="AT347" t="str">
            <v>0</v>
          </cell>
          <cell r="AU347" t="str">
            <v>0</v>
          </cell>
          <cell r="AV347" t="str">
            <v>0</v>
          </cell>
        </row>
        <row r="348">
          <cell r="F348" t="str">
            <v>4040</v>
          </cell>
          <cell r="G348">
            <v>-13578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-82</v>
          </cell>
          <cell r="M348" t="str">
            <v>0</v>
          </cell>
          <cell r="N348">
            <v>0</v>
          </cell>
          <cell r="O348" t="str">
            <v>0</v>
          </cell>
          <cell r="P348">
            <v>0</v>
          </cell>
          <cell r="Q348" t="str">
            <v>0</v>
          </cell>
          <cell r="R348">
            <v>0</v>
          </cell>
          <cell r="S348">
            <v>0</v>
          </cell>
          <cell r="T348" t="str">
            <v>0</v>
          </cell>
          <cell r="U348" t="str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E348">
            <v>-13660</v>
          </cell>
          <cell r="AJ348">
            <v>-13660</v>
          </cell>
          <cell r="AM348" t="str">
            <v>0</v>
          </cell>
          <cell r="AN348" t="str">
            <v>0</v>
          </cell>
          <cell r="AO348" t="str">
            <v>0</v>
          </cell>
          <cell r="AP348" t="str">
            <v>0</v>
          </cell>
          <cell r="AQ348" t="str">
            <v>0</v>
          </cell>
          <cell r="AR348" t="str">
            <v>0</v>
          </cell>
          <cell r="AS348" t="str">
            <v>0</v>
          </cell>
          <cell r="AT348" t="str">
            <v>0</v>
          </cell>
          <cell r="AU348" t="str">
            <v>0</v>
          </cell>
          <cell r="AV348" t="str">
            <v>0</v>
          </cell>
        </row>
        <row r="349">
          <cell r="F349" t="str">
            <v>4045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>
            <v>0</v>
          </cell>
          <cell r="O349" t="str">
            <v>0</v>
          </cell>
          <cell r="P349">
            <v>0</v>
          </cell>
          <cell r="Q349" t="str">
            <v>0</v>
          </cell>
          <cell r="R349">
            <v>0</v>
          </cell>
          <cell r="S349">
            <v>0</v>
          </cell>
          <cell r="T349" t="str">
            <v>0</v>
          </cell>
          <cell r="U349" t="str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E349">
            <v>0</v>
          </cell>
          <cell r="AJ349">
            <v>0</v>
          </cell>
          <cell r="AM349" t="str">
            <v>0</v>
          </cell>
          <cell r="AN349" t="str">
            <v>0</v>
          </cell>
          <cell r="AO349" t="str">
            <v>0</v>
          </cell>
          <cell r="AP349" t="str">
            <v>0</v>
          </cell>
          <cell r="AQ349" t="str">
            <v>0</v>
          </cell>
          <cell r="AR349" t="str">
            <v>0</v>
          </cell>
          <cell r="AS349" t="str">
            <v>0</v>
          </cell>
          <cell r="AT349" t="str">
            <v>0</v>
          </cell>
          <cell r="AU349" t="str">
            <v>0</v>
          </cell>
          <cell r="AV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>
            <v>0</v>
          </cell>
          <cell r="O350" t="str">
            <v>0</v>
          </cell>
          <cell r="P350">
            <v>0</v>
          </cell>
          <cell r="Q350" t="str">
            <v>0</v>
          </cell>
          <cell r="R350">
            <v>0</v>
          </cell>
          <cell r="S350">
            <v>0</v>
          </cell>
          <cell r="T350" t="str">
            <v>0</v>
          </cell>
          <cell r="U350" t="str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E350">
            <v>0</v>
          </cell>
          <cell r="AJ350">
            <v>0</v>
          </cell>
          <cell r="AM350" t="str">
            <v>0</v>
          </cell>
          <cell r="AN350" t="str">
            <v>0</v>
          </cell>
          <cell r="AO350" t="str">
            <v>0</v>
          </cell>
          <cell r="AP350" t="str">
            <v>0</v>
          </cell>
          <cell r="AQ350" t="str">
            <v>0</v>
          </cell>
          <cell r="AR350" t="str">
            <v>0</v>
          </cell>
          <cell r="AS350" t="str">
            <v>0</v>
          </cell>
          <cell r="AT350" t="str">
            <v>0</v>
          </cell>
          <cell r="AU350" t="str">
            <v>0</v>
          </cell>
          <cell r="AV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>
            <v>0</v>
          </cell>
          <cell r="O351" t="str">
            <v>0</v>
          </cell>
          <cell r="P351">
            <v>0</v>
          </cell>
          <cell r="Q351" t="str">
            <v>0</v>
          </cell>
          <cell r="R351">
            <v>0</v>
          </cell>
          <cell r="S351">
            <v>0</v>
          </cell>
          <cell r="T351" t="str">
            <v>0</v>
          </cell>
          <cell r="U351" t="str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E351">
            <v>0</v>
          </cell>
          <cell r="AJ351">
            <v>0</v>
          </cell>
          <cell r="AM351" t="str">
            <v>0</v>
          </cell>
          <cell r="AN351" t="str">
            <v>0</v>
          </cell>
          <cell r="AO351" t="str">
            <v>0</v>
          </cell>
          <cell r="AP351" t="str">
            <v>0</v>
          </cell>
          <cell r="AQ351" t="str">
            <v>0</v>
          </cell>
          <cell r="AR351" t="str">
            <v>0</v>
          </cell>
          <cell r="AS351" t="str">
            <v>0</v>
          </cell>
          <cell r="AT351" t="str">
            <v>0</v>
          </cell>
          <cell r="AU351" t="str">
            <v>0</v>
          </cell>
          <cell r="AV351" t="str">
            <v>0</v>
          </cell>
        </row>
        <row r="352">
          <cell r="F352" t="str">
            <v>4060</v>
          </cell>
          <cell r="G352">
            <v>0</v>
          </cell>
          <cell r="H352">
            <v>-306.86300000000011</v>
          </cell>
          <cell r="I352">
            <v>0</v>
          </cell>
          <cell r="J352">
            <v>-100748</v>
          </cell>
          <cell r="K352">
            <v>0</v>
          </cell>
          <cell r="L352">
            <v>0</v>
          </cell>
          <cell r="M352" t="str">
            <v>0</v>
          </cell>
          <cell r="N352">
            <v>0</v>
          </cell>
          <cell r="O352" t="str">
            <v>0</v>
          </cell>
          <cell r="P352">
            <v>0</v>
          </cell>
          <cell r="Q352" t="str">
            <v>0</v>
          </cell>
          <cell r="R352">
            <v>0</v>
          </cell>
          <cell r="S352">
            <v>0</v>
          </cell>
          <cell r="T352">
            <v>0</v>
          </cell>
          <cell r="U352" t="str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E352">
            <v>-101054.863</v>
          </cell>
          <cell r="AJ352">
            <v>-101054.863</v>
          </cell>
          <cell r="AM352" t="str">
            <v>0</v>
          </cell>
          <cell r="AN352" t="str">
            <v>0</v>
          </cell>
          <cell r="AO352" t="str">
            <v>0</v>
          </cell>
          <cell r="AP352" t="str">
            <v>0</v>
          </cell>
          <cell r="AQ352" t="str">
            <v>0</v>
          </cell>
          <cell r="AR352" t="str">
            <v>0</v>
          </cell>
          <cell r="AS352" t="str">
            <v>0</v>
          </cell>
          <cell r="AT352" t="str">
            <v>0</v>
          </cell>
          <cell r="AU352" t="str">
            <v>0</v>
          </cell>
          <cell r="AV352" t="str">
            <v>0</v>
          </cell>
        </row>
        <row r="355">
          <cell r="F355" t="str">
            <v>Specific Charge</v>
          </cell>
          <cell r="G355">
            <v>-389128.55667271133</v>
          </cell>
          <cell r="H355">
            <v>0</v>
          </cell>
          <cell r="I355">
            <v>0</v>
          </cell>
          <cell r="J355">
            <v>-274831</v>
          </cell>
          <cell r="K355">
            <v>0</v>
          </cell>
          <cell r="L355">
            <v>-21698</v>
          </cell>
          <cell r="M355">
            <v>-100390.004</v>
          </cell>
          <cell r="N355">
            <v>-401</v>
          </cell>
          <cell r="O355">
            <v>0</v>
          </cell>
          <cell r="P355">
            <v>-30000</v>
          </cell>
          <cell r="Q355">
            <v>0</v>
          </cell>
          <cell r="R355">
            <v>0</v>
          </cell>
          <cell r="S355">
            <v>0</v>
          </cell>
          <cell r="T355">
            <v>10379.351622945207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E355">
            <v>-806069.20904976618</v>
          </cell>
          <cell r="AJ355">
            <v>-806069.20904976618</v>
          </cell>
          <cell r="AM355" t="str">
            <v>0</v>
          </cell>
          <cell r="AN355" t="str">
            <v>0</v>
          </cell>
          <cell r="AO355" t="str">
            <v>0</v>
          </cell>
          <cell r="AP355" t="str">
            <v>0</v>
          </cell>
          <cell r="AQ355" t="str">
            <v>0</v>
          </cell>
          <cell r="AR355" t="str">
            <v>0</v>
          </cell>
          <cell r="AS355" t="str">
            <v>0</v>
          </cell>
          <cell r="AT355" t="str">
            <v>0</v>
          </cell>
          <cell r="AU355" t="str">
            <v>0</v>
          </cell>
          <cell r="AV355" t="str">
            <v>0</v>
          </cell>
        </row>
        <row r="356">
          <cell r="F356" t="str">
            <v>4100</v>
          </cell>
          <cell r="G356">
            <v>-162870.54453509144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-2600</v>
          </cell>
          <cell r="M356">
            <v>-100390.004</v>
          </cell>
          <cell r="N356">
            <v>0</v>
          </cell>
          <cell r="O356" t="str">
            <v>0</v>
          </cell>
          <cell r="P356">
            <v>0</v>
          </cell>
          <cell r="Q356" t="str">
            <v>0</v>
          </cell>
          <cell r="R356">
            <v>0</v>
          </cell>
          <cell r="S356">
            <v>0</v>
          </cell>
          <cell r="T356" t="str">
            <v>0</v>
          </cell>
          <cell r="U356" t="str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E356">
            <v>-265860.54853509145</v>
          </cell>
          <cell r="AJ356">
            <v>-265860.54853509145</v>
          </cell>
          <cell r="AM356" t="str">
            <v>0</v>
          </cell>
          <cell r="AN356" t="str">
            <v>0</v>
          </cell>
          <cell r="AO356" t="str">
            <v>0</v>
          </cell>
          <cell r="AP356" t="str">
            <v>0</v>
          </cell>
          <cell r="AQ356" t="str">
            <v>0</v>
          </cell>
          <cell r="AR356" t="str">
            <v>0</v>
          </cell>
          <cell r="AS356" t="str">
            <v>0</v>
          </cell>
          <cell r="AT356" t="str">
            <v>0</v>
          </cell>
          <cell r="AU356" t="str">
            <v>0</v>
          </cell>
          <cell r="AV356" t="str">
            <v>0</v>
          </cell>
        </row>
        <row r="357">
          <cell r="F357" t="str">
            <v>4105</v>
          </cell>
          <cell r="G357">
            <v>-68888.173236694347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0</v>
          </cell>
          <cell r="N357">
            <v>0</v>
          </cell>
          <cell r="O357" t="str">
            <v>0</v>
          </cell>
          <cell r="P357">
            <v>0</v>
          </cell>
          <cell r="Q357" t="str">
            <v>0</v>
          </cell>
          <cell r="R357">
            <v>0</v>
          </cell>
          <cell r="S357">
            <v>0</v>
          </cell>
          <cell r="T357" t="str">
            <v>0</v>
          </cell>
          <cell r="U357" t="str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E357">
            <v>-68888.173236694347</v>
          </cell>
          <cell r="AJ357">
            <v>-68888.173236694347</v>
          </cell>
          <cell r="AM357" t="str">
            <v>0</v>
          </cell>
          <cell r="AN357" t="str">
            <v>0</v>
          </cell>
          <cell r="AO357" t="str">
            <v>0</v>
          </cell>
          <cell r="AP357" t="str">
            <v>0</v>
          </cell>
          <cell r="AQ357" t="str">
            <v>0</v>
          </cell>
          <cell r="AR357" t="str">
            <v>0</v>
          </cell>
          <cell r="AS357" t="str">
            <v>0</v>
          </cell>
          <cell r="AT357" t="str">
            <v>0</v>
          </cell>
          <cell r="AU357" t="str">
            <v>0</v>
          </cell>
          <cell r="AV357" t="str">
            <v>0</v>
          </cell>
        </row>
        <row r="358">
          <cell r="F358" t="str">
            <v>4110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>
            <v>0</v>
          </cell>
          <cell r="O358" t="str">
            <v>0</v>
          </cell>
          <cell r="P358">
            <v>0</v>
          </cell>
          <cell r="Q358" t="str">
            <v>0</v>
          </cell>
          <cell r="R358">
            <v>0</v>
          </cell>
          <cell r="S358">
            <v>0</v>
          </cell>
          <cell r="T358" t="str">
            <v>0</v>
          </cell>
          <cell r="U358" t="str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E358">
            <v>0</v>
          </cell>
          <cell r="AJ358">
            <v>0</v>
          </cell>
          <cell r="AM358" t="str">
            <v>0</v>
          </cell>
          <cell r="AN358" t="str">
            <v>0</v>
          </cell>
          <cell r="AO358" t="str">
            <v>0</v>
          </cell>
          <cell r="AP358" t="str">
            <v>0</v>
          </cell>
          <cell r="AQ358" t="str">
            <v>0</v>
          </cell>
          <cell r="AR358" t="str">
            <v>0</v>
          </cell>
          <cell r="AS358" t="str">
            <v>0</v>
          </cell>
          <cell r="AT358" t="str">
            <v>0</v>
          </cell>
          <cell r="AU358" t="str">
            <v>0</v>
          </cell>
          <cell r="AV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>
            <v>0</v>
          </cell>
          <cell r="O359" t="str">
            <v>0</v>
          </cell>
          <cell r="P359">
            <v>0</v>
          </cell>
          <cell r="Q359" t="str">
            <v>0</v>
          </cell>
          <cell r="R359">
            <v>0</v>
          </cell>
          <cell r="S359">
            <v>0</v>
          </cell>
          <cell r="T359" t="str">
            <v>0</v>
          </cell>
          <cell r="U359" t="str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E359">
            <v>0</v>
          </cell>
          <cell r="AJ359">
            <v>0</v>
          </cell>
          <cell r="AM359" t="str">
            <v>0</v>
          </cell>
          <cell r="AN359" t="str">
            <v>0</v>
          </cell>
          <cell r="AO359" t="str">
            <v>0</v>
          </cell>
          <cell r="AP359" t="str">
            <v>0</v>
          </cell>
          <cell r="AQ359" t="str">
            <v>0</v>
          </cell>
          <cell r="AR359" t="str">
            <v>0</v>
          </cell>
          <cell r="AS359" t="str">
            <v>0</v>
          </cell>
          <cell r="AT359" t="str">
            <v>0</v>
          </cell>
          <cell r="AU359" t="str">
            <v>0</v>
          </cell>
          <cell r="AV359" t="str">
            <v>0</v>
          </cell>
        </row>
        <row r="360">
          <cell r="F360" t="str">
            <v>4120</v>
          </cell>
          <cell r="G360">
            <v>-17864.3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0</v>
          </cell>
          <cell r="N360">
            <v>0</v>
          </cell>
          <cell r="O360" t="str">
            <v>0</v>
          </cell>
          <cell r="P360">
            <v>0</v>
          </cell>
          <cell r="Q360" t="str">
            <v>0</v>
          </cell>
          <cell r="R360">
            <v>0</v>
          </cell>
          <cell r="S360">
            <v>0</v>
          </cell>
          <cell r="T360" t="str">
            <v>0</v>
          </cell>
          <cell r="U360" t="str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E360">
            <v>-17864.3</v>
          </cell>
          <cell r="AJ360">
            <v>-17864.3</v>
          </cell>
          <cell r="AM360" t="str">
            <v>0</v>
          </cell>
          <cell r="AN360" t="str">
            <v>0</v>
          </cell>
          <cell r="AO360" t="str">
            <v>0</v>
          </cell>
          <cell r="AP360" t="str">
            <v>0</v>
          </cell>
          <cell r="AQ360" t="str">
            <v>0</v>
          </cell>
          <cell r="AR360" t="str">
            <v>0</v>
          </cell>
          <cell r="AS360" t="str">
            <v>0</v>
          </cell>
          <cell r="AT360" t="str">
            <v>0</v>
          </cell>
          <cell r="AU360" t="str">
            <v>0</v>
          </cell>
          <cell r="AV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0</v>
          </cell>
          <cell r="N361">
            <v>0</v>
          </cell>
          <cell r="O361" t="str">
            <v>0</v>
          </cell>
          <cell r="P361">
            <v>0</v>
          </cell>
          <cell r="Q361" t="str">
            <v>0</v>
          </cell>
          <cell r="R361">
            <v>0</v>
          </cell>
          <cell r="S361">
            <v>0</v>
          </cell>
          <cell r="T361" t="str">
            <v>0</v>
          </cell>
          <cell r="U361" t="str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E361">
            <v>0</v>
          </cell>
          <cell r="AJ361">
            <v>0</v>
          </cell>
          <cell r="AM361" t="str">
            <v>0</v>
          </cell>
          <cell r="AN361" t="str">
            <v>0</v>
          </cell>
          <cell r="AO361" t="str">
            <v>0</v>
          </cell>
          <cell r="AP361" t="str">
            <v>0</v>
          </cell>
          <cell r="AQ361" t="str">
            <v>0</v>
          </cell>
          <cell r="AR361" t="str">
            <v>0</v>
          </cell>
          <cell r="AS361" t="str">
            <v>0</v>
          </cell>
          <cell r="AT361" t="str">
            <v>0</v>
          </cell>
          <cell r="AU361" t="str">
            <v>0</v>
          </cell>
          <cell r="AV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0</v>
          </cell>
          <cell r="N362">
            <v>0</v>
          </cell>
          <cell r="O362" t="str">
            <v>0</v>
          </cell>
          <cell r="P362">
            <v>0</v>
          </cell>
          <cell r="Q362" t="str">
            <v>0</v>
          </cell>
          <cell r="R362">
            <v>0</v>
          </cell>
          <cell r="S362">
            <v>0</v>
          </cell>
          <cell r="T362" t="str">
            <v>0</v>
          </cell>
          <cell r="U362" t="str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E362">
            <v>0</v>
          </cell>
          <cell r="AJ362">
            <v>0</v>
          </cell>
          <cell r="AM362" t="str">
            <v>0</v>
          </cell>
          <cell r="AN362" t="str">
            <v>0</v>
          </cell>
          <cell r="AO362" t="str">
            <v>0</v>
          </cell>
          <cell r="AP362" t="str">
            <v>0</v>
          </cell>
          <cell r="AQ362" t="str">
            <v>0</v>
          </cell>
          <cell r="AR362" t="str">
            <v>0</v>
          </cell>
          <cell r="AS362" t="str">
            <v>0</v>
          </cell>
          <cell r="AT362" t="str">
            <v>0</v>
          </cell>
          <cell r="AU362" t="str">
            <v>0</v>
          </cell>
          <cell r="AV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-1200</v>
          </cell>
          <cell r="M363" t="str">
            <v>0</v>
          </cell>
          <cell r="N363">
            <v>0</v>
          </cell>
          <cell r="O363" t="str">
            <v>0</v>
          </cell>
          <cell r="P363">
            <v>0</v>
          </cell>
          <cell r="Q363" t="str">
            <v>0</v>
          </cell>
          <cell r="R363">
            <v>0</v>
          </cell>
          <cell r="S363">
            <v>0</v>
          </cell>
          <cell r="T363" t="str">
            <v>0</v>
          </cell>
          <cell r="U363" t="str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E363">
            <v>-1200</v>
          </cell>
          <cell r="AJ363">
            <v>-1200</v>
          </cell>
          <cell r="AM363" t="str">
            <v>0</v>
          </cell>
          <cell r="AN363" t="str">
            <v>0</v>
          </cell>
          <cell r="AO363" t="str">
            <v>0</v>
          </cell>
          <cell r="AP363" t="str">
            <v>0</v>
          </cell>
          <cell r="AQ363" t="str">
            <v>0</v>
          </cell>
          <cell r="AR363" t="str">
            <v>0</v>
          </cell>
          <cell r="AS363" t="str">
            <v>0</v>
          </cell>
          <cell r="AT363" t="str">
            <v>0</v>
          </cell>
          <cell r="AU363" t="str">
            <v>0</v>
          </cell>
          <cell r="AV363" t="str">
            <v>0</v>
          </cell>
        </row>
        <row r="364">
          <cell r="F364" t="str">
            <v>4140</v>
          </cell>
          <cell r="G364">
            <v>-139505.53890092555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0</v>
          </cell>
          <cell r="N364">
            <v>0</v>
          </cell>
          <cell r="O364" t="str">
            <v>0</v>
          </cell>
          <cell r="P364">
            <v>0</v>
          </cell>
          <cell r="Q364" t="str">
            <v>0</v>
          </cell>
          <cell r="R364">
            <v>0</v>
          </cell>
          <cell r="S364">
            <v>0</v>
          </cell>
          <cell r="T364" t="str">
            <v>0</v>
          </cell>
          <cell r="U364" t="str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E364">
            <v>-139505.53890092555</v>
          </cell>
          <cell r="AJ364">
            <v>-139505.53890092555</v>
          </cell>
          <cell r="AM364" t="str">
            <v>0</v>
          </cell>
          <cell r="AN364" t="str">
            <v>0</v>
          </cell>
          <cell r="AO364" t="str">
            <v>0</v>
          </cell>
          <cell r="AP364" t="str">
            <v>0</v>
          </cell>
          <cell r="AQ364" t="str">
            <v>0</v>
          </cell>
          <cell r="AR364" t="str">
            <v>0</v>
          </cell>
          <cell r="AS364" t="str">
            <v>0</v>
          </cell>
          <cell r="AT364" t="str">
            <v>0</v>
          </cell>
          <cell r="AU364" t="str">
            <v>0</v>
          </cell>
          <cell r="AV364" t="str">
            <v>0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>
            <v>0</v>
          </cell>
          <cell r="O365" t="str">
            <v>0</v>
          </cell>
          <cell r="P365">
            <v>0</v>
          </cell>
          <cell r="Q365" t="str">
            <v>0</v>
          </cell>
          <cell r="R365">
            <v>0</v>
          </cell>
          <cell r="S365">
            <v>0</v>
          </cell>
          <cell r="T365" t="str">
            <v>0</v>
          </cell>
          <cell r="U365" t="str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E365">
            <v>0</v>
          </cell>
          <cell r="AJ365">
            <v>0</v>
          </cell>
          <cell r="AM365" t="str">
            <v>0</v>
          </cell>
          <cell r="AN365" t="str">
            <v>0</v>
          </cell>
          <cell r="AO365" t="str">
            <v>0</v>
          </cell>
          <cell r="AP365" t="str">
            <v>0</v>
          </cell>
          <cell r="AQ365" t="str">
            <v>0</v>
          </cell>
          <cell r="AR365" t="str">
            <v>0</v>
          </cell>
          <cell r="AS365" t="str">
            <v>0</v>
          </cell>
          <cell r="AT365" t="str">
            <v>0</v>
          </cell>
          <cell r="AU365" t="str">
            <v>0</v>
          </cell>
          <cell r="AV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>
            <v>0</v>
          </cell>
          <cell r="O366" t="str">
            <v>0</v>
          </cell>
          <cell r="P366">
            <v>0</v>
          </cell>
          <cell r="Q366" t="str">
            <v>0</v>
          </cell>
          <cell r="R366">
            <v>0</v>
          </cell>
          <cell r="S366">
            <v>0</v>
          </cell>
          <cell r="T366" t="str">
            <v>0</v>
          </cell>
          <cell r="U366" t="str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E366">
            <v>0</v>
          </cell>
          <cell r="AJ366">
            <v>0</v>
          </cell>
          <cell r="AM366" t="str">
            <v>0</v>
          </cell>
          <cell r="AN366" t="str">
            <v>0</v>
          </cell>
          <cell r="AO366" t="str">
            <v>0</v>
          </cell>
          <cell r="AP366" t="str">
            <v>0</v>
          </cell>
          <cell r="AQ366" t="str">
            <v>0</v>
          </cell>
          <cell r="AR366" t="str">
            <v>0</v>
          </cell>
          <cell r="AS366" t="str">
            <v>0</v>
          </cell>
          <cell r="AT366" t="str">
            <v>0</v>
          </cell>
          <cell r="AU366" t="str">
            <v>0</v>
          </cell>
          <cell r="AV366" t="str">
            <v>0</v>
          </cell>
        </row>
        <row r="367">
          <cell r="F367" t="str">
            <v>4155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>
            <v>0</v>
          </cell>
          <cell r="O367" t="str">
            <v>0</v>
          </cell>
          <cell r="P367">
            <v>0</v>
          </cell>
          <cell r="Q367" t="str">
            <v>0</v>
          </cell>
          <cell r="R367">
            <v>0</v>
          </cell>
          <cell r="S367">
            <v>0</v>
          </cell>
          <cell r="T367" t="str">
            <v>0</v>
          </cell>
          <cell r="U367" t="str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E367">
            <v>0</v>
          </cell>
          <cell r="AJ367">
            <v>0</v>
          </cell>
          <cell r="AM367" t="str">
            <v>0</v>
          </cell>
          <cell r="AN367" t="str">
            <v>0</v>
          </cell>
          <cell r="AO367" t="str">
            <v>0</v>
          </cell>
          <cell r="AP367" t="str">
            <v>0</v>
          </cell>
          <cell r="AQ367" t="str">
            <v>0</v>
          </cell>
          <cell r="AR367" t="str">
            <v>0</v>
          </cell>
          <cell r="AS367" t="str">
            <v>0</v>
          </cell>
          <cell r="AT367" t="str">
            <v>0</v>
          </cell>
          <cell r="AU367" t="str">
            <v>0</v>
          </cell>
          <cell r="AV367" t="str">
            <v>0</v>
          </cell>
        </row>
        <row r="368">
          <cell r="F368" t="str">
            <v>4160</v>
          </cell>
          <cell r="G368">
            <v>0</v>
          </cell>
          <cell r="H368">
            <v>0</v>
          </cell>
          <cell r="I368">
            <v>0</v>
          </cell>
          <cell r="J368">
            <v>-274831</v>
          </cell>
          <cell r="K368">
            <v>0</v>
          </cell>
          <cell r="L368">
            <v>-17898</v>
          </cell>
          <cell r="M368" t="str">
            <v>0</v>
          </cell>
          <cell r="N368">
            <v>-401</v>
          </cell>
          <cell r="O368" t="str">
            <v>0</v>
          </cell>
          <cell r="P368">
            <v>-30000</v>
          </cell>
          <cell r="Q368" t="str">
            <v>0</v>
          </cell>
          <cell r="R368">
            <v>0</v>
          </cell>
          <cell r="S368">
            <v>0</v>
          </cell>
          <cell r="T368">
            <v>10379.351622945207</v>
          </cell>
          <cell r="U368" t="str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E368">
            <v>-312750.64837705478</v>
          </cell>
          <cell r="AJ368">
            <v>-312750.64837705478</v>
          </cell>
          <cell r="AM368" t="str">
            <v>0</v>
          </cell>
          <cell r="AN368" t="str">
            <v>0</v>
          </cell>
          <cell r="AO368" t="str">
            <v>0</v>
          </cell>
          <cell r="AP368" t="str">
            <v>0</v>
          </cell>
          <cell r="AQ368" t="str">
            <v>0</v>
          </cell>
          <cell r="AR368" t="str">
            <v>0</v>
          </cell>
          <cell r="AS368" t="str">
            <v>0</v>
          </cell>
          <cell r="AT368" t="str">
            <v>0</v>
          </cell>
          <cell r="AU368" t="str">
            <v>0</v>
          </cell>
          <cell r="AV368" t="str">
            <v>0</v>
          </cell>
        </row>
        <row r="370">
          <cell r="F370" t="str">
            <v>Write-Offs</v>
          </cell>
          <cell r="G370">
            <v>-134468.26</v>
          </cell>
          <cell r="H370">
            <v>6</v>
          </cell>
          <cell r="I370">
            <v>0</v>
          </cell>
          <cell r="J370">
            <v>0</v>
          </cell>
          <cell r="K370">
            <v>0</v>
          </cell>
          <cell r="L370">
            <v>-288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E370">
            <v>-134750.26</v>
          </cell>
          <cell r="AJ370">
            <v>-134750.26</v>
          </cell>
          <cell r="AM370" t="str">
            <v>0</v>
          </cell>
          <cell r="AN370" t="str">
            <v>0</v>
          </cell>
          <cell r="AO370" t="str">
            <v>0</v>
          </cell>
          <cell r="AP370" t="str">
            <v>0</v>
          </cell>
          <cell r="AQ370" t="str">
            <v>0</v>
          </cell>
          <cell r="AR370" t="str">
            <v>0</v>
          </cell>
          <cell r="AS370" t="str">
            <v>0</v>
          </cell>
          <cell r="AT370" t="str">
            <v>0</v>
          </cell>
          <cell r="AU370" t="str">
            <v>0</v>
          </cell>
          <cell r="AV370" t="str">
            <v>0</v>
          </cell>
        </row>
        <row r="371">
          <cell r="F371" t="str">
            <v>4200</v>
          </cell>
          <cell r="G371">
            <v>20952.84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-36</v>
          </cell>
          <cell r="M371">
            <v>0</v>
          </cell>
          <cell r="N371">
            <v>0</v>
          </cell>
          <cell r="O371" t="str">
            <v>0</v>
          </cell>
          <cell r="P371">
            <v>0</v>
          </cell>
          <cell r="Q371" t="str">
            <v>0</v>
          </cell>
          <cell r="R371">
            <v>0</v>
          </cell>
          <cell r="S371">
            <v>0</v>
          </cell>
          <cell r="T371" t="str">
            <v>0</v>
          </cell>
          <cell r="U371" t="str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E371">
            <v>20916.84</v>
          </cell>
          <cell r="AJ371">
            <v>20916.84</v>
          </cell>
          <cell r="AM371" t="str">
            <v>0</v>
          </cell>
          <cell r="AN371" t="str">
            <v>0</v>
          </cell>
          <cell r="AO371" t="str">
            <v>0</v>
          </cell>
          <cell r="AP371" t="str">
            <v>0</v>
          </cell>
          <cell r="AQ371" t="str">
            <v>0</v>
          </cell>
          <cell r="AR371" t="str">
            <v>0</v>
          </cell>
          <cell r="AS371" t="str">
            <v>0</v>
          </cell>
          <cell r="AT371" t="str">
            <v>0</v>
          </cell>
          <cell r="AU371" t="str">
            <v>0</v>
          </cell>
          <cell r="AV371" t="str">
            <v>0</v>
          </cell>
        </row>
        <row r="372">
          <cell r="F372" t="str">
            <v>4205</v>
          </cell>
          <cell r="G372">
            <v>-132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-60</v>
          </cell>
          <cell r="M372" t="str">
            <v>0</v>
          </cell>
          <cell r="N372">
            <v>0</v>
          </cell>
          <cell r="O372" t="str">
            <v>0</v>
          </cell>
          <cell r="P372">
            <v>0</v>
          </cell>
          <cell r="Q372" t="str">
            <v>0</v>
          </cell>
          <cell r="R372">
            <v>0</v>
          </cell>
          <cell r="S372">
            <v>0</v>
          </cell>
          <cell r="T372" t="str">
            <v>0</v>
          </cell>
          <cell r="U372" t="str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E372">
            <v>-192</v>
          </cell>
          <cell r="AJ372">
            <v>-192</v>
          </cell>
          <cell r="AM372" t="str">
            <v>0</v>
          </cell>
          <cell r="AN372" t="str">
            <v>0</v>
          </cell>
          <cell r="AO372" t="str">
            <v>0</v>
          </cell>
          <cell r="AP372" t="str">
            <v>0</v>
          </cell>
          <cell r="AQ372" t="str">
            <v>0</v>
          </cell>
          <cell r="AR372" t="str">
            <v>0</v>
          </cell>
          <cell r="AS372" t="str">
            <v>0</v>
          </cell>
          <cell r="AT372" t="str">
            <v>0</v>
          </cell>
          <cell r="AU372" t="str">
            <v>0</v>
          </cell>
          <cell r="AV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>
            <v>0</v>
          </cell>
          <cell r="O373" t="str">
            <v>0</v>
          </cell>
          <cell r="P373">
            <v>0</v>
          </cell>
          <cell r="Q373" t="str">
            <v>0</v>
          </cell>
          <cell r="R373">
            <v>0</v>
          </cell>
          <cell r="S373">
            <v>0</v>
          </cell>
          <cell r="T373" t="str">
            <v>0</v>
          </cell>
          <cell r="U373" t="str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E373">
            <v>0</v>
          </cell>
          <cell r="AJ373">
            <v>0</v>
          </cell>
          <cell r="AM373" t="str">
            <v>0</v>
          </cell>
          <cell r="AN373" t="str">
            <v>0</v>
          </cell>
          <cell r="AO373" t="str">
            <v>0</v>
          </cell>
          <cell r="AP373" t="str">
            <v>0</v>
          </cell>
          <cell r="AQ373" t="str">
            <v>0</v>
          </cell>
          <cell r="AR373" t="str">
            <v>0</v>
          </cell>
          <cell r="AS373" t="str">
            <v>0</v>
          </cell>
          <cell r="AT373" t="str">
            <v>0</v>
          </cell>
          <cell r="AU373" t="str">
            <v>0</v>
          </cell>
          <cell r="AV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0</v>
          </cell>
          <cell r="N374">
            <v>0</v>
          </cell>
          <cell r="O374" t="str">
            <v>0</v>
          </cell>
          <cell r="P374">
            <v>0</v>
          </cell>
          <cell r="Q374" t="str">
            <v>0</v>
          </cell>
          <cell r="R374">
            <v>0</v>
          </cell>
          <cell r="S374">
            <v>0</v>
          </cell>
          <cell r="T374" t="str">
            <v>0</v>
          </cell>
          <cell r="U374" t="str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E374">
            <v>0</v>
          </cell>
          <cell r="AJ374">
            <v>0</v>
          </cell>
          <cell r="AM374" t="str">
            <v>0</v>
          </cell>
          <cell r="AN374" t="str">
            <v>0</v>
          </cell>
          <cell r="AO374" t="str">
            <v>0</v>
          </cell>
          <cell r="AP374" t="str">
            <v>0</v>
          </cell>
          <cell r="AQ374" t="str">
            <v>0</v>
          </cell>
          <cell r="AR374" t="str">
            <v>0</v>
          </cell>
          <cell r="AS374" t="str">
            <v>0</v>
          </cell>
          <cell r="AT374" t="str">
            <v>0</v>
          </cell>
          <cell r="AU374" t="str">
            <v>0</v>
          </cell>
          <cell r="AV374" t="str">
            <v>0</v>
          </cell>
        </row>
        <row r="375">
          <cell r="F375" t="str">
            <v>4220</v>
          </cell>
          <cell r="G375">
            <v>-93861.4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0</v>
          </cell>
          <cell r="N375">
            <v>0</v>
          </cell>
          <cell r="O375" t="str">
            <v>0</v>
          </cell>
          <cell r="P375">
            <v>0</v>
          </cell>
          <cell r="Q375" t="str">
            <v>0</v>
          </cell>
          <cell r="R375">
            <v>0</v>
          </cell>
          <cell r="S375">
            <v>0</v>
          </cell>
          <cell r="T375" t="str">
            <v>0</v>
          </cell>
          <cell r="U375" t="str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E375">
            <v>-93861.4</v>
          </cell>
          <cell r="AJ375">
            <v>-93861.4</v>
          </cell>
          <cell r="AM375" t="str">
            <v>0</v>
          </cell>
          <cell r="AN375" t="str">
            <v>0</v>
          </cell>
          <cell r="AO375" t="str">
            <v>0</v>
          </cell>
          <cell r="AP375" t="str">
            <v>0</v>
          </cell>
          <cell r="AQ375" t="str">
            <v>0</v>
          </cell>
          <cell r="AR375" t="str">
            <v>0</v>
          </cell>
          <cell r="AS375" t="str">
            <v>0</v>
          </cell>
          <cell r="AT375" t="str">
            <v>0</v>
          </cell>
          <cell r="AU375" t="str">
            <v>0</v>
          </cell>
          <cell r="AV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>
            <v>0</v>
          </cell>
          <cell r="O376" t="str">
            <v>0</v>
          </cell>
          <cell r="P376">
            <v>0</v>
          </cell>
          <cell r="Q376" t="str">
            <v>0</v>
          </cell>
          <cell r="R376">
            <v>0</v>
          </cell>
          <cell r="S376">
            <v>0</v>
          </cell>
          <cell r="T376" t="str">
            <v>0</v>
          </cell>
          <cell r="U376" t="str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E376">
            <v>0</v>
          </cell>
          <cell r="AJ376">
            <v>0</v>
          </cell>
          <cell r="AM376" t="str">
            <v>0</v>
          </cell>
          <cell r="AN376" t="str">
            <v>0</v>
          </cell>
          <cell r="AO376" t="str">
            <v>0</v>
          </cell>
          <cell r="AP376" t="str">
            <v>0</v>
          </cell>
          <cell r="AQ376" t="str">
            <v>0</v>
          </cell>
          <cell r="AR376" t="str">
            <v>0</v>
          </cell>
          <cell r="AS376" t="str">
            <v>0</v>
          </cell>
          <cell r="AT376" t="str">
            <v>0</v>
          </cell>
          <cell r="AU376" t="str">
            <v>0</v>
          </cell>
          <cell r="AV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-12</v>
          </cell>
          <cell r="M377" t="str">
            <v>0</v>
          </cell>
          <cell r="N377">
            <v>0</v>
          </cell>
          <cell r="O377" t="str">
            <v>0</v>
          </cell>
          <cell r="P377">
            <v>0</v>
          </cell>
          <cell r="Q377" t="str">
            <v>0</v>
          </cell>
          <cell r="R377">
            <v>0</v>
          </cell>
          <cell r="S377">
            <v>0</v>
          </cell>
          <cell r="T377" t="str">
            <v>0</v>
          </cell>
          <cell r="U377" t="str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E377">
            <v>-12</v>
          </cell>
          <cell r="AJ377">
            <v>-12</v>
          </cell>
          <cell r="AM377" t="str">
            <v>0</v>
          </cell>
          <cell r="AN377" t="str">
            <v>0</v>
          </cell>
          <cell r="AO377" t="str">
            <v>0</v>
          </cell>
          <cell r="AP377" t="str">
            <v>0</v>
          </cell>
          <cell r="AQ377" t="str">
            <v>0</v>
          </cell>
          <cell r="AR377" t="str">
            <v>0</v>
          </cell>
          <cell r="AS377" t="str">
            <v>0</v>
          </cell>
          <cell r="AT377" t="str">
            <v>0</v>
          </cell>
          <cell r="AU377" t="str">
            <v>0</v>
          </cell>
          <cell r="AV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-120</v>
          </cell>
          <cell r="M378" t="str">
            <v>0</v>
          </cell>
          <cell r="N378">
            <v>0</v>
          </cell>
          <cell r="O378" t="str">
            <v>0</v>
          </cell>
          <cell r="P378">
            <v>0</v>
          </cell>
          <cell r="Q378" t="str">
            <v>0</v>
          </cell>
          <cell r="R378">
            <v>0</v>
          </cell>
          <cell r="S378">
            <v>0</v>
          </cell>
          <cell r="T378" t="str">
            <v>0</v>
          </cell>
          <cell r="U378" t="str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E378">
            <v>-120</v>
          </cell>
          <cell r="AJ378">
            <v>-120</v>
          </cell>
          <cell r="AM378" t="str">
            <v>0</v>
          </cell>
          <cell r="AN378" t="str">
            <v>0</v>
          </cell>
          <cell r="AO378" t="str">
            <v>0</v>
          </cell>
          <cell r="AP378" t="str">
            <v>0</v>
          </cell>
          <cell r="AQ378" t="str">
            <v>0</v>
          </cell>
          <cell r="AR378" t="str">
            <v>0</v>
          </cell>
          <cell r="AS378" t="str">
            <v>0</v>
          </cell>
          <cell r="AT378" t="str">
            <v>0</v>
          </cell>
          <cell r="AU378" t="str">
            <v>0</v>
          </cell>
          <cell r="AV378" t="str">
            <v>0</v>
          </cell>
        </row>
        <row r="379">
          <cell r="F379" t="str">
            <v>4240</v>
          </cell>
          <cell r="G379">
            <v>-61428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-60</v>
          </cell>
          <cell r="M379" t="str">
            <v>0</v>
          </cell>
          <cell r="N379">
            <v>0</v>
          </cell>
          <cell r="O379" t="str">
            <v>0</v>
          </cell>
          <cell r="P379">
            <v>0</v>
          </cell>
          <cell r="Q379" t="str">
            <v>0</v>
          </cell>
          <cell r="R379">
            <v>0</v>
          </cell>
          <cell r="S379">
            <v>0</v>
          </cell>
          <cell r="T379" t="str">
            <v>0</v>
          </cell>
          <cell r="U379" t="str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E379">
            <v>-61488</v>
          </cell>
          <cell r="AJ379">
            <v>-61488</v>
          </cell>
          <cell r="AM379" t="str">
            <v>0</v>
          </cell>
          <cell r="AN379" t="str">
            <v>0</v>
          </cell>
          <cell r="AO379" t="str">
            <v>0</v>
          </cell>
          <cell r="AP379" t="str">
            <v>0</v>
          </cell>
          <cell r="AQ379" t="str">
            <v>0</v>
          </cell>
          <cell r="AR379" t="str">
            <v>0</v>
          </cell>
          <cell r="AS379" t="str">
            <v>0</v>
          </cell>
          <cell r="AT379" t="str">
            <v>0</v>
          </cell>
          <cell r="AU379" t="str">
            <v>0</v>
          </cell>
          <cell r="AV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>
            <v>0</v>
          </cell>
          <cell r="O380" t="str">
            <v>0</v>
          </cell>
          <cell r="P380">
            <v>0</v>
          </cell>
          <cell r="Q380" t="str">
            <v>0</v>
          </cell>
          <cell r="R380">
            <v>0</v>
          </cell>
          <cell r="S380">
            <v>0</v>
          </cell>
          <cell r="T380" t="str">
            <v>0</v>
          </cell>
          <cell r="U380" t="str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E380">
            <v>0</v>
          </cell>
          <cell r="AJ380">
            <v>0</v>
          </cell>
          <cell r="AM380" t="str">
            <v>0</v>
          </cell>
          <cell r="AN380" t="str">
            <v>0</v>
          </cell>
          <cell r="AO380" t="str">
            <v>0</v>
          </cell>
          <cell r="AP380" t="str">
            <v>0</v>
          </cell>
          <cell r="AQ380" t="str">
            <v>0</v>
          </cell>
          <cell r="AR380" t="str">
            <v>0</v>
          </cell>
          <cell r="AS380" t="str">
            <v>0</v>
          </cell>
          <cell r="AT380" t="str">
            <v>0</v>
          </cell>
          <cell r="AU380" t="str">
            <v>0</v>
          </cell>
          <cell r="AV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>
            <v>0</v>
          </cell>
          <cell r="O381" t="str">
            <v>0</v>
          </cell>
          <cell r="P381">
            <v>0</v>
          </cell>
          <cell r="Q381" t="str">
            <v>0</v>
          </cell>
          <cell r="R381">
            <v>0</v>
          </cell>
          <cell r="S381">
            <v>0</v>
          </cell>
          <cell r="T381" t="str">
            <v>0</v>
          </cell>
          <cell r="U381" t="str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E381">
            <v>0</v>
          </cell>
          <cell r="AJ381">
            <v>0</v>
          </cell>
          <cell r="AM381" t="str">
            <v>0</v>
          </cell>
          <cell r="AN381" t="str">
            <v>0</v>
          </cell>
          <cell r="AO381" t="str">
            <v>0</v>
          </cell>
          <cell r="AP381" t="str">
            <v>0</v>
          </cell>
          <cell r="AQ381" t="str">
            <v>0</v>
          </cell>
          <cell r="AR381" t="str">
            <v>0</v>
          </cell>
          <cell r="AS381" t="str">
            <v>0</v>
          </cell>
          <cell r="AT381" t="str">
            <v>0</v>
          </cell>
          <cell r="AU381" t="str">
            <v>0</v>
          </cell>
          <cell r="AV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>
            <v>0</v>
          </cell>
          <cell r="O382" t="str">
            <v>0</v>
          </cell>
          <cell r="P382">
            <v>0</v>
          </cell>
          <cell r="Q382" t="str">
            <v>0</v>
          </cell>
          <cell r="R382">
            <v>0</v>
          </cell>
          <cell r="S382">
            <v>0</v>
          </cell>
          <cell r="T382" t="str">
            <v>0</v>
          </cell>
          <cell r="U382" t="str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E382">
            <v>0</v>
          </cell>
          <cell r="AJ382">
            <v>0</v>
          </cell>
          <cell r="AM382" t="str">
            <v>0</v>
          </cell>
          <cell r="AN382" t="str">
            <v>0</v>
          </cell>
          <cell r="AO382" t="str">
            <v>0</v>
          </cell>
          <cell r="AP382" t="str">
            <v>0</v>
          </cell>
          <cell r="AQ382" t="str">
            <v>0</v>
          </cell>
          <cell r="AR382" t="str">
            <v>0</v>
          </cell>
          <cell r="AS382" t="str">
            <v>0</v>
          </cell>
          <cell r="AT382" t="str">
            <v>0</v>
          </cell>
          <cell r="AU382" t="str">
            <v>0</v>
          </cell>
          <cell r="AV382" t="str">
            <v>0</v>
          </cell>
        </row>
        <row r="383">
          <cell r="F383" t="str">
            <v>4260</v>
          </cell>
          <cell r="G383">
            <v>0.30000000000291038</v>
          </cell>
          <cell r="H383">
            <v>6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0</v>
          </cell>
          <cell r="N383">
            <v>0</v>
          </cell>
          <cell r="O383" t="str">
            <v>0</v>
          </cell>
          <cell r="P383">
            <v>0</v>
          </cell>
          <cell r="Q383" t="str">
            <v>0</v>
          </cell>
          <cell r="R383">
            <v>0</v>
          </cell>
          <cell r="S383">
            <v>0</v>
          </cell>
          <cell r="T383" t="str">
            <v>0</v>
          </cell>
          <cell r="U383" t="str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E383">
            <v>6.3000000000029104</v>
          </cell>
          <cell r="AJ383">
            <v>6.3000000000029104</v>
          </cell>
          <cell r="AM383" t="str">
            <v>0</v>
          </cell>
          <cell r="AN383" t="str">
            <v>0</v>
          </cell>
          <cell r="AO383" t="str">
            <v>0</v>
          </cell>
          <cell r="AP383" t="str">
            <v>0</v>
          </cell>
          <cell r="AQ383" t="str">
            <v>0</v>
          </cell>
          <cell r="AR383" t="str">
            <v>0</v>
          </cell>
          <cell r="AS383" t="str">
            <v>0</v>
          </cell>
          <cell r="AT383" t="str">
            <v>0</v>
          </cell>
          <cell r="AU383" t="str">
            <v>0</v>
          </cell>
          <cell r="AV383" t="str">
            <v>0</v>
          </cell>
        </row>
        <row r="385">
          <cell r="F385" t="str">
            <v>General Charge</v>
          </cell>
          <cell r="G385">
            <v>-66403.859034149151</v>
          </cell>
          <cell r="H385">
            <v>-1105.9046395999997</v>
          </cell>
          <cell r="I385">
            <v>0</v>
          </cell>
          <cell r="J385">
            <v>-25084</v>
          </cell>
          <cell r="K385">
            <v>0</v>
          </cell>
          <cell r="L385">
            <v>-17181</v>
          </cell>
          <cell r="M385">
            <v>-78258.492443178315</v>
          </cell>
          <cell r="N385">
            <v>-73954.100000000006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-854.83143991904115</v>
          </cell>
          <cell r="U385">
            <v>0</v>
          </cell>
          <cell r="V385">
            <v>0</v>
          </cell>
          <cell r="W385">
            <v>-14193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E385">
            <v>-262842.18755684653</v>
          </cell>
          <cell r="AJ385">
            <v>-277035.18755684647</v>
          </cell>
          <cell r="AM385" t="str">
            <v>0</v>
          </cell>
          <cell r="AN385" t="str">
            <v>0</v>
          </cell>
          <cell r="AO385" t="str">
            <v>0</v>
          </cell>
          <cell r="AP385" t="str">
            <v>0</v>
          </cell>
          <cell r="AQ385" t="str">
            <v>0</v>
          </cell>
          <cell r="AR385" t="str">
            <v>0</v>
          </cell>
          <cell r="AS385" t="str">
            <v>0</v>
          </cell>
          <cell r="AT385" t="str">
            <v>0</v>
          </cell>
          <cell r="AU385" t="str">
            <v>0</v>
          </cell>
          <cell r="AV385" t="str">
            <v>0</v>
          </cell>
        </row>
        <row r="386">
          <cell r="F386" t="str">
            <v>4300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-8403</v>
          </cell>
          <cell r="M386">
            <v>-78258.492443178315</v>
          </cell>
          <cell r="N386">
            <v>0</v>
          </cell>
          <cell r="O386" t="str">
            <v>0</v>
          </cell>
          <cell r="P386">
            <v>0</v>
          </cell>
          <cell r="Q386" t="str">
            <v>0</v>
          </cell>
          <cell r="R386">
            <v>0</v>
          </cell>
          <cell r="S386">
            <v>0</v>
          </cell>
          <cell r="T386" t="str">
            <v>0</v>
          </cell>
          <cell r="U386" t="str">
            <v>0</v>
          </cell>
          <cell r="V386">
            <v>0</v>
          </cell>
          <cell r="W386">
            <v>-577</v>
          </cell>
          <cell r="X386">
            <v>0</v>
          </cell>
          <cell r="Y386">
            <v>0</v>
          </cell>
          <cell r="Z386">
            <v>0</v>
          </cell>
          <cell r="AE386">
            <v>-86661.492443178315</v>
          </cell>
          <cell r="AJ386">
            <v>-87238.492443178315</v>
          </cell>
          <cell r="AM386" t="str">
            <v>0</v>
          </cell>
          <cell r="AN386" t="str">
            <v>0</v>
          </cell>
          <cell r="AO386" t="str">
            <v>0</v>
          </cell>
          <cell r="AP386" t="str">
            <v>0</v>
          </cell>
          <cell r="AQ386" t="str">
            <v>0</v>
          </cell>
          <cell r="AR386" t="str">
            <v>0</v>
          </cell>
          <cell r="AS386" t="str">
            <v>0</v>
          </cell>
          <cell r="AT386" t="str">
            <v>0</v>
          </cell>
          <cell r="AU386" t="str">
            <v>0</v>
          </cell>
          <cell r="AV386" t="str">
            <v>0</v>
          </cell>
        </row>
        <row r="387">
          <cell r="F387" t="str">
            <v>4305</v>
          </cell>
          <cell r="G387">
            <v>0</v>
          </cell>
          <cell r="H387">
            <v>1332.13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0</v>
          </cell>
          <cell r="N387">
            <v>0</v>
          </cell>
          <cell r="O387" t="str">
            <v>0</v>
          </cell>
          <cell r="P387">
            <v>0</v>
          </cell>
          <cell r="Q387" t="str">
            <v>0</v>
          </cell>
          <cell r="R387">
            <v>0</v>
          </cell>
          <cell r="S387">
            <v>0</v>
          </cell>
          <cell r="T387" t="str">
            <v>0</v>
          </cell>
          <cell r="U387" t="str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E387">
            <v>1332.13</v>
          </cell>
          <cell r="AJ387">
            <v>1332.13</v>
          </cell>
          <cell r="AM387" t="str">
            <v>0</v>
          </cell>
          <cell r="AN387" t="str">
            <v>0</v>
          </cell>
          <cell r="AO387" t="str">
            <v>0</v>
          </cell>
          <cell r="AP387" t="str">
            <v>0</v>
          </cell>
          <cell r="AQ387" t="str">
            <v>0</v>
          </cell>
          <cell r="AR387" t="str">
            <v>0</v>
          </cell>
          <cell r="AS387" t="str">
            <v>0</v>
          </cell>
          <cell r="AT387" t="str">
            <v>0</v>
          </cell>
          <cell r="AU387" t="str">
            <v>0</v>
          </cell>
          <cell r="AV387" t="str">
            <v>0</v>
          </cell>
        </row>
        <row r="388">
          <cell r="F388" t="str">
            <v>4310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>
            <v>0</v>
          </cell>
          <cell r="O388" t="str">
            <v>0</v>
          </cell>
          <cell r="P388">
            <v>0</v>
          </cell>
          <cell r="Q388" t="str">
            <v>0</v>
          </cell>
          <cell r="R388">
            <v>0</v>
          </cell>
          <cell r="S388">
            <v>0</v>
          </cell>
          <cell r="T388" t="str">
            <v>0</v>
          </cell>
          <cell r="U388" t="str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E388">
            <v>0</v>
          </cell>
          <cell r="AJ388">
            <v>0</v>
          </cell>
          <cell r="AM388" t="str">
            <v>0</v>
          </cell>
          <cell r="AN388" t="str">
            <v>0</v>
          </cell>
          <cell r="AO388" t="str">
            <v>0</v>
          </cell>
          <cell r="AP388" t="str">
            <v>0</v>
          </cell>
          <cell r="AQ388" t="str">
            <v>0</v>
          </cell>
          <cell r="AR388" t="str">
            <v>0</v>
          </cell>
          <cell r="AS388" t="str">
            <v>0</v>
          </cell>
          <cell r="AT388" t="str">
            <v>0</v>
          </cell>
          <cell r="AU388" t="str">
            <v>0</v>
          </cell>
          <cell r="AV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>
            <v>0</v>
          </cell>
          <cell r="O389" t="str">
            <v>0</v>
          </cell>
          <cell r="P389">
            <v>0</v>
          </cell>
          <cell r="Q389" t="str">
            <v>0</v>
          </cell>
          <cell r="R389">
            <v>0</v>
          </cell>
          <cell r="S389">
            <v>0</v>
          </cell>
          <cell r="T389" t="str">
            <v>0</v>
          </cell>
          <cell r="U389" t="str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E389">
            <v>0</v>
          </cell>
          <cell r="AJ389">
            <v>0</v>
          </cell>
          <cell r="AM389" t="str">
            <v>0</v>
          </cell>
          <cell r="AN389" t="str">
            <v>0</v>
          </cell>
          <cell r="AO389" t="str">
            <v>0</v>
          </cell>
          <cell r="AP389" t="str">
            <v>0</v>
          </cell>
          <cell r="AQ389" t="str">
            <v>0</v>
          </cell>
          <cell r="AR389" t="str">
            <v>0</v>
          </cell>
          <cell r="AS389" t="str">
            <v>0</v>
          </cell>
          <cell r="AT389" t="str">
            <v>0</v>
          </cell>
          <cell r="AU389" t="str">
            <v>0</v>
          </cell>
          <cell r="AV389" t="str">
            <v>0</v>
          </cell>
        </row>
        <row r="390">
          <cell r="F390" t="str">
            <v>4320</v>
          </cell>
          <cell r="G390">
            <v>-11342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0</v>
          </cell>
          <cell r="N390">
            <v>0</v>
          </cell>
          <cell r="O390" t="str">
            <v>0</v>
          </cell>
          <cell r="P390">
            <v>0</v>
          </cell>
          <cell r="Q390" t="str">
            <v>0</v>
          </cell>
          <cell r="R390">
            <v>0</v>
          </cell>
          <cell r="S390">
            <v>0</v>
          </cell>
          <cell r="T390" t="str">
            <v>0</v>
          </cell>
          <cell r="U390" t="str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E390">
            <v>-11342</v>
          </cell>
          <cell r="AJ390">
            <v>-11342</v>
          </cell>
          <cell r="AM390" t="str">
            <v>0</v>
          </cell>
          <cell r="AN390" t="str">
            <v>0</v>
          </cell>
          <cell r="AO390" t="str">
            <v>0</v>
          </cell>
          <cell r="AP390" t="str">
            <v>0</v>
          </cell>
          <cell r="AQ390" t="str">
            <v>0</v>
          </cell>
          <cell r="AR390" t="str">
            <v>0</v>
          </cell>
          <cell r="AS390" t="str">
            <v>0</v>
          </cell>
          <cell r="AT390" t="str">
            <v>0</v>
          </cell>
          <cell r="AU390" t="str">
            <v>0</v>
          </cell>
          <cell r="AV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>
            <v>0</v>
          </cell>
          <cell r="O391" t="str">
            <v>0</v>
          </cell>
          <cell r="P391">
            <v>0</v>
          </cell>
          <cell r="Q391" t="str">
            <v>0</v>
          </cell>
          <cell r="R391">
            <v>0</v>
          </cell>
          <cell r="S391">
            <v>0</v>
          </cell>
          <cell r="T391" t="str">
            <v>0</v>
          </cell>
          <cell r="U391" t="str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E391">
            <v>0</v>
          </cell>
          <cell r="AJ391">
            <v>0</v>
          </cell>
          <cell r="AM391" t="str">
            <v>0</v>
          </cell>
          <cell r="AN391" t="str">
            <v>0</v>
          </cell>
          <cell r="AO391" t="str">
            <v>0</v>
          </cell>
          <cell r="AP391" t="str">
            <v>0</v>
          </cell>
          <cell r="AQ391" t="str">
            <v>0</v>
          </cell>
          <cell r="AR391" t="str">
            <v>0</v>
          </cell>
          <cell r="AS391" t="str">
            <v>0</v>
          </cell>
          <cell r="AT391" t="str">
            <v>0</v>
          </cell>
          <cell r="AU391" t="str">
            <v>0</v>
          </cell>
          <cell r="AV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>
            <v>0</v>
          </cell>
          <cell r="O392" t="str">
            <v>0</v>
          </cell>
          <cell r="P392">
            <v>0</v>
          </cell>
          <cell r="Q392" t="str">
            <v>0</v>
          </cell>
          <cell r="R392">
            <v>0</v>
          </cell>
          <cell r="S392">
            <v>0</v>
          </cell>
          <cell r="T392" t="str">
            <v>0</v>
          </cell>
          <cell r="U392" t="str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E392">
            <v>0</v>
          </cell>
          <cell r="AJ392">
            <v>0</v>
          </cell>
          <cell r="AM392" t="str">
            <v>0</v>
          </cell>
          <cell r="AN392" t="str">
            <v>0</v>
          </cell>
          <cell r="AO392" t="str">
            <v>0</v>
          </cell>
          <cell r="AP392" t="str">
            <v>0</v>
          </cell>
          <cell r="AQ392" t="str">
            <v>0</v>
          </cell>
          <cell r="AR392" t="str">
            <v>0</v>
          </cell>
          <cell r="AS392" t="str">
            <v>0</v>
          </cell>
          <cell r="AT392" t="str">
            <v>0</v>
          </cell>
          <cell r="AU392" t="str">
            <v>0</v>
          </cell>
          <cell r="AV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0</v>
          </cell>
          <cell r="N393">
            <v>0</v>
          </cell>
          <cell r="O393" t="str">
            <v>0</v>
          </cell>
          <cell r="P393">
            <v>0</v>
          </cell>
          <cell r="Q393" t="str">
            <v>0</v>
          </cell>
          <cell r="R393">
            <v>0</v>
          </cell>
          <cell r="S393">
            <v>0</v>
          </cell>
          <cell r="T393" t="str">
            <v>0</v>
          </cell>
          <cell r="U393" t="str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E393">
            <v>0</v>
          </cell>
          <cell r="AJ393">
            <v>0</v>
          </cell>
          <cell r="AM393" t="str">
            <v>0</v>
          </cell>
          <cell r="AN393" t="str">
            <v>0</v>
          </cell>
          <cell r="AO393" t="str">
            <v>0</v>
          </cell>
          <cell r="AP393" t="str">
            <v>0</v>
          </cell>
          <cell r="AQ393" t="str">
            <v>0</v>
          </cell>
          <cell r="AR393" t="str">
            <v>0</v>
          </cell>
          <cell r="AS393" t="str">
            <v>0</v>
          </cell>
          <cell r="AT393" t="str">
            <v>0</v>
          </cell>
          <cell r="AU393" t="str">
            <v>0</v>
          </cell>
          <cell r="AV393" t="str">
            <v>0</v>
          </cell>
        </row>
        <row r="394">
          <cell r="F394" t="str">
            <v>4340</v>
          </cell>
          <cell r="G394">
            <v>-24393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>
            <v>0</v>
          </cell>
          <cell r="O394" t="str">
            <v>0</v>
          </cell>
          <cell r="P394">
            <v>0</v>
          </cell>
          <cell r="Q394" t="str">
            <v>0</v>
          </cell>
          <cell r="R394">
            <v>0</v>
          </cell>
          <cell r="S394">
            <v>0</v>
          </cell>
          <cell r="T394" t="str">
            <v>0</v>
          </cell>
          <cell r="U394" t="str">
            <v>0</v>
          </cell>
          <cell r="V394">
            <v>0</v>
          </cell>
          <cell r="W394">
            <v>-13616</v>
          </cell>
          <cell r="X394">
            <v>0</v>
          </cell>
          <cell r="Y394">
            <v>0</v>
          </cell>
          <cell r="Z394">
            <v>0</v>
          </cell>
          <cell r="AE394">
            <v>-24393</v>
          </cell>
          <cell r="AJ394">
            <v>-38009</v>
          </cell>
          <cell r="AM394" t="str">
            <v>0</v>
          </cell>
          <cell r="AN394" t="str">
            <v>0</v>
          </cell>
          <cell r="AO394" t="str">
            <v>0</v>
          </cell>
          <cell r="AP394" t="str">
            <v>0</v>
          </cell>
          <cell r="AQ394" t="str">
            <v>0</v>
          </cell>
          <cell r="AR394" t="str">
            <v>0</v>
          </cell>
          <cell r="AS394" t="str">
            <v>0</v>
          </cell>
          <cell r="AT394" t="str">
            <v>0</v>
          </cell>
          <cell r="AU394" t="str">
            <v>0</v>
          </cell>
          <cell r="AV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>
            <v>0</v>
          </cell>
          <cell r="O395" t="str">
            <v>0</v>
          </cell>
          <cell r="P395">
            <v>0</v>
          </cell>
          <cell r="Q395" t="str">
            <v>0</v>
          </cell>
          <cell r="R395">
            <v>0</v>
          </cell>
          <cell r="S395">
            <v>0</v>
          </cell>
          <cell r="T395" t="str">
            <v>0</v>
          </cell>
          <cell r="U395" t="str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E395">
            <v>0</v>
          </cell>
          <cell r="AJ395">
            <v>0</v>
          </cell>
          <cell r="AM395" t="str">
            <v>0</v>
          </cell>
          <cell r="AN395" t="str">
            <v>0</v>
          </cell>
          <cell r="AO395" t="str">
            <v>0</v>
          </cell>
          <cell r="AP395" t="str">
            <v>0</v>
          </cell>
          <cell r="AQ395" t="str">
            <v>0</v>
          </cell>
          <cell r="AR395" t="str">
            <v>0</v>
          </cell>
          <cell r="AS395" t="str">
            <v>0</v>
          </cell>
          <cell r="AT395" t="str">
            <v>0</v>
          </cell>
          <cell r="AU395" t="str">
            <v>0</v>
          </cell>
          <cell r="AV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>
            <v>0</v>
          </cell>
          <cell r="O396" t="str">
            <v>0</v>
          </cell>
          <cell r="P396">
            <v>0</v>
          </cell>
          <cell r="Q396" t="str">
            <v>0</v>
          </cell>
          <cell r="R396">
            <v>0</v>
          </cell>
          <cell r="S396">
            <v>0</v>
          </cell>
          <cell r="T396" t="str">
            <v>0</v>
          </cell>
          <cell r="U396" t="str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E396">
            <v>0</v>
          </cell>
          <cell r="AJ396">
            <v>0</v>
          </cell>
          <cell r="AM396" t="str">
            <v>0</v>
          </cell>
          <cell r="AN396" t="str">
            <v>0</v>
          </cell>
          <cell r="AO396" t="str">
            <v>0</v>
          </cell>
          <cell r="AP396" t="str">
            <v>0</v>
          </cell>
          <cell r="AQ396" t="str">
            <v>0</v>
          </cell>
          <cell r="AR396" t="str">
            <v>0</v>
          </cell>
          <cell r="AS396" t="str">
            <v>0</v>
          </cell>
          <cell r="AT396" t="str">
            <v>0</v>
          </cell>
          <cell r="AU396" t="str">
            <v>0</v>
          </cell>
          <cell r="AV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>
            <v>0</v>
          </cell>
          <cell r="O397" t="str">
            <v>0</v>
          </cell>
          <cell r="P397">
            <v>0</v>
          </cell>
          <cell r="Q397" t="str">
            <v>0</v>
          </cell>
          <cell r="R397">
            <v>0</v>
          </cell>
          <cell r="S397">
            <v>0</v>
          </cell>
          <cell r="T397" t="str">
            <v>0</v>
          </cell>
          <cell r="U397" t="str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E397">
            <v>0</v>
          </cell>
          <cell r="AJ397">
            <v>0</v>
          </cell>
          <cell r="AM397" t="str">
            <v>0</v>
          </cell>
          <cell r="AN397" t="str">
            <v>0</v>
          </cell>
          <cell r="AO397" t="str">
            <v>0</v>
          </cell>
          <cell r="AP397" t="str">
            <v>0</v>
          </cell>
          <cell r="AQ397" t="str">
            <v>0</v>
          </cell>
          <cell r="AR397" t="str">
            <v>0</v>
          </cell>
          <cell r="AS397" t="str">
            <v>0</v>
          </cell>
          <cell r="AT397" t="str">
            <v>0</v>
          </cell>
          <cell r="AU397" t="str">
            <v>0</v>
          </cell>
          <cell r="AV397" t="str">
            <v>0</v>
          </cell>
        </row>
        <row r="398">
          <cell r="F398" t="str">
            <v>4360</v>
          </cell>
          <cell r="G398">
            <v>-30668.859034149147</v>
          </cell>
          <cell r="H398">
            <v>-1383.5996085999998</v>
          </cell>
          <cell r="I398">
            <v>0</v>
          </cell>
          <cell r="J398">
            <v>-25084</v>
          </cell>
          <cell r="K398">
            <v>0</v>
          </cell>
          <cell r="L398">
            <v>-300</v>
          </cell>
          <cell r="M398" t="str">
            <v>0</v>
          </cell>
          <cell r="N398">
            <v>-73954.100000000006</v>
          </cell>
          <cell r="O398" t="str">
            <v>0</v>
          </cell>
          <cell r="P398">
            <v>0</v>
          </cell>
          <cell r="Q398" t="str">
            <v>0</v>
          </cell>
          <cell r="R398">
            <v>0</v>
          </cell>
          <cell r="S398">
            <v>0</v>
          </cell>
          <cell r="T398">
            <v>-854.83143991904115</v>
          </cell>
          <cell r="U398" t="str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E398">
            <v>-132245.39008266819</v>
          </cell>
          <cell r="AJ398">
            <v>-132245.39008266819</v>
          </cell>
          <cell r="AM398" t="str">
            <v>0</v>
          </cell>
          <cell r="AN398" t="str">
            <v>0</v>
          </cell>
          <cell r="AO398" t="str">
            <v>0</v>
          </cell>
          <cell r="AP398" t="str">
            <v>0</v>
          </cell>
          <cell r="AQ398" t="str">
            <v>0</v>
          </cell>
          <cell r="AR398" t="str">
            <v>0</v>
          </cell>
          <cell r="AS398" t="str">
            <v>0</v>
          </cell>
          <cell r="AT398" t="str">
            <v>0</v>
          </cell>
          <cell r="AU398" t="str">
            <v>0</v>
          </cell>
          <cell r="AV398" t="str">
            <v>0</v>
          </cell>
        </row>
        <row r="399">
          <cell r="F399" t="str">
            <v>4365</v>
          </cell>
          <cell r="G399">
            <v>0</v>
          </cell>
          <cell r="H399">
            <v>-1054.435031</v>
          </cell>
          <cell r="I399">
            <v>0</v>
          </cell>
          <cell r="J399">
            <v>0</v>
          </cell>
          <cell r="K399">
            <v>0</v>
          </cell>
          <cell r="L399">
            <v>-8478</v>
          </cell>
          <cell r="M399" t="str">
            <v>0</v>
          </cell>
          <cell r="N399">
            <v>0</v>
          </cell>
          <cell r="O399" t="str">
            <v>0</v>
          </cell>
          <cell r="P399">
            <v>0</v>
          </cell>
          <cell r="Q399" t="str">
            <v>0</v>
          </cell>
          <cell r="R399">
            <v>0</v>
          </cell>
          <cell r="S399">
            <v>0</v>
          </cell>
          <cell r="T399" t="str">
            <v>0</v>
          </cell>
          <cell r="U399" t="str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E399">
            <v>-9532.4350310000009</v>
          </cell>
          <cell r="AJ399">
            <v>-9532.4350310000009</v>
          </cell>
          <cell r="AM399" t="str">
            <v>0</v>
          </cell>
          <cell r="AN399" t="str">
            <v>0</v>
          </cell>
          <cell r="AO399" t="str">
            <v>0</v>
          </cell>
          <cell r="AP399" t="str">
            <v>0</v>
          </cell>
          <cell r="AQ399" t="str">
            <v>0</v>
          </cell>
          <cell r="AR399" t="str">
            <v>0</v>
          </cell>
          <cell r="AS399" t="str">
            <v>0</v>
          </cell>
          <cell r="AT399" t="str">
            <v>0</v>
          </cell>
          <cell r="AU399" t="str">
            <v>0</v>
          </cell>
          <cell r="AV399" t="str">
            <v>0</v>
          </cell>
        </row>
        <row r="401">
          <cell r="AE401">
            <v>0</v>
          </cell>
          <cell r="AJ401">
            <v>0</v>
          </cell>
        </row>
        <row r="402">
          <cell r="F402" t="str">
            <v>6000</v>
          </cell>
          <cell r="G402">
            <v>0</v>
          </cell>
          <cell r="H402">
            <v>-21104.904945348415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 t="str">
            <v>0</v>
          </cell>
          <cell r="P402">
            <v>630323</v>
          </cell>
          <cell r="Q402" t="str">
            <v>0</v>
          </cell>
          <cell r="R402">
            <v>0</v>
          </cell>
          <cell r="S402">
            <v>0</v>
          </cell>
          <cell r="T402" t="str">
            <v>0</v>
          </cell>
          <cell r="U402" t="str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E402">
            <v>609218.09505465161</v>
          </cell>
          <cell r="AJ402">
            <v>609218.09505465161</v>
          </cell>
          <cell r="AM402" t="str">
            <v>0</v>
          </cell>
          <cell r="AN402" t="str">
            <v>0</v>
          </cell>
          <cell r="AO402" t="str">
            <v>0</v>
          </cell>
          <cell r="AP402" t="str">
            <v>0</v>
          </cell>
          <cell r="AQ402" t="str">
            <v>0</v>
          </cell>
          <cell r="AR402" t="str">
            <v>0</v>
          </cell>
          <cell r="AS402" t="str">
            <v>0</v>
          </cell>
          <cell r="AT402" t="str">
            <v>0</v>
          </cell>
          <cell r="AU402" t="str">
            <v>0</v>
          </cell>
          <cell r="AV402" t="str">
            <v>0</v>
          </cell>
        </row>
        <row r="403">
          <cell r="F403" t="str">
            <v>6005</v>
          </cell>
          <cell r="G403">
            <v>62702</v>
          </cell>
          <cell r="H403">
            <v>84112.228369115852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 t="str">
            <v>0</v>
          </cell>
          <cell r="P403">
            <v>308308</v>
          </cell>
          <cell r="Q403" t="str">
            <v>0</v>
          </cell>
          <cell r="R403">
            <v>0</v>
          </cell>
          <cell r="S403">
            <v>0</v>
          </cell>
          <cell r="T403" t="str">
            <v>0</v>
          </cell>
          <cell r="U403" t="str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E403">
            <v>455122.22836911585</v>
          </cell>
          <cell r="AJ403">
            <v>455122.22836911585</v>
          </cell>
          <cell r="AM403" t="str">
            <v>0</v>
          </cell>
          <cell r="AN403" t="str">
            <v>0</v>
          </cell>
          <cell r="AO403" t="str">
            <v>0</v>
          </cell>
          <cell r="AP403" t="str">
            <v>0</v>
          </cell>
          <cell r="AQ403" t="str">
            <v>0</v>
          </cell>
          <cell r="AR403" t="str">
            <v>0</v>
          </cell>
          <cell r="AS403" t="str">
            <v>0</v>
          </cell>
          <cell r="AT403" t="str">
            <v>0</v>
          </cell>
          <cell r="AU403" t="str">
            <v>0</v>
          </cell>
          <cell r="AV403" t="str">
            <v>0</v>
          </cell>
        </row>
        <row r="404">
          <cell r="F404" t="str">
            <v>6010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 t="str">
            <v>0</v>
          </cell>
          <cell r="P404">
            <v>0</v>
          </cell>
          <cell r="Q404" t="str">
            <v>0</v>
          </cell>
          <cell r="R404">
            <v>0</v>
          </cell>
          <cell r="S404">
            <v>0</v>
          </cell>
          <cell r="T404" t="str">
            <v>0</v>
          </cell>
          <cell r="U404" t="str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E404">
            <v>0</v>
          </cell>
          <cell r="AJ404">
            <v>0</v>
          </cell>
          <cell r="AM404" t="str">
            <v>0</v>
          </cell>
          <cell r="AN404" t="str">
            <v>0</v>
          </cell>
          <cell r="AO404" t="str">
            <v>0</v>
          </cell>
          <cell r="AP404" t="str">
            <v>0</v>
          </cell>
          <cell r="AQ404" t="str">
            <v>0</v>
          </cell>
          <cell r="AR404" t="str">
            <v>0</v>
          </cell>
          <cell r="AS404" t="str">
            <v>0</v>
          </cell>
          <cell r="AT404" t="str">
            <v>0</v>
          </cell>
          <cell r="AU404" t="str">
            <v>0</v>
          </cell>
          <cell r="AV404" t="str">
            <v>0</v>
          </cell>
        </row>
        <row r="405">
          <cell r="F405" t="str">
            <v>6015</v>
          </cell>
          <cell r="G405">
            <v>434555.57939939329</v>
          </cell>
          <cell r="H405">
            <v>839.61612756865679</v>
          </cell>
          <cell r="I405">
            <v>0</v>
          </cell>
          <cell r="J405">
            <v>120000</v>
          </cell>
          <cell r="K405">
            <v>25352</v>
          </cell>
          <cell r="L405">
            <v>0</v>
          </cell>
          <cell r="M405">
            <v>0</v>
          </cell>
          <cell r="N405">
            <v>120000</v>
          </cell>
          <cell r="O405" t="str">
            <v>0</v>
          </cell>
          <cell r="P405">
            <v>0</v>
          </cell>
          <cell r="Q405" t="str">
            <v>0</v>
          </cell>
          <cell r="R405">
            <v>0</v>
          </cell>
          <cell r="S405">
            <v>0</v>
          </cell>
          <cell r="T405" t="str">
            <v>0</v>
          </cell>
          <cell r="U405" t="str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E405">
            <v>700747.19552696194</v>
          </cell>
          <cell r="AJ405">
            <v>700747.19552696194</v>
          </cell>
          <cell r="AM405" t="str">
            <v>0</v>
          </cell>
          <cell r="AN405" t="str">
            <v>0</v>
          </cell>
          <cell r="AO405" t="str">
            <v>0</v>
          </cell>
          <cell r="AP405" t="str">
            <v>0</v>
          </cell>
          <cell r="AQ405" t="str">
            <v>0</v>
          </cell>
          <cell r="AR405" t="str">
            <v>0</v>
          </cell>
          <cell r="AS405" t="str">
            <v>0</v>
          </cell>
          <cell r="AT405" t="str">
            <v>0</v>
          </cell>
          <cell r="AU405" t="str">
            <v>0</v>
          </cell>
          <cell r="AV405" t="str">
            <v>0</v>
          </cell>
        </row>
        <row r="406">
          <cell r="F406" t="str">
            <v>6020</v>
          </cell>
          <cell r="G406">
            <v>393492.77450395812</v>
          </cell>
          <cell r="H406">
            <v>-5082.2449736489507</v>
          </cell>
          <cell r="I406">
            <v>0</v>
          </cell>
          <cell r="J406">
            <v>601113</v>
          </cell>
          <cell r="K406">
            <v>50740.425999999999</v>
          </cell>
          <cell r="L406">
            <v>583268.06000000006</v>
          </cell>
          <cell r="M406">
            <v>0</v>
          </cell>
          <cell r="N406">
            <v>601113</v>
          </cell>
          <cell r="O406" t="str">
            <v>0</v>
          </cell>
          <cell r="P406">
            <v>0</v>
          </cell>
          <cell r="Q406" t="str">
            <v>0</v>
          </cell>
          <cell r="R406">
            <v>0</v>
          </cell>
          <cell r="S406">
            <v>0</v>
          </cell>
          <cell r="T406" t="str">
            <v>0</v>
          </cell>
          <cell r="U406" t="str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E406">
            <v>2224645.0155303092</v>
          </cell>
          <cell r="AJ406">
            <v>2224645.0155303092</v>
          </cell>
          <cell r="AM406" t="str">
            <v>0</v>
          </cell>
          <cell r="AN406" t="str">
            <v>0</v>
          </cell>
          <cell r="AO406" t="str">
            <v>0</v>
          </cell>
          <cell r="AP406" t="str">
            <v>0</v>
          </cell>
          <cell r="AQ406" t="str">
            <v>0</v>
          </cell>
          <cell r="AR406" t="str">
            <v>0</v>
          </cell>
          <cell r="AS406" t="str">
            <v>0</v>
          </cell>
          <cell r="AT406" t="str">
            <v>0</v>
          </cell>
          <cell r="AU406" t="str">
            <v>0</v>
          </cell>
          <cell r="AV406" t="str">
            <v>0</v>
          </cell>
        </row>
        <row r="407">
          <cell r="F407" t="str">
            <v>6022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 t="str">
            <v>0</v>
          </cell>
          <cell r="P407">
            <v>0</v>
          </cell>
          <cell r="Q407" t="str">
            <v>0</v>
          </cell>
          <cell r="R407">
            <v>0</v>
          </cell>
          <cell r="S407">
            <v>0</v>
          </cell>
          <cell r="T407" t="str">
            <v>0</v>
          </cell>
          <cell r="U407" t="str">
            <v>0</v>
          </cell>
          <cell r="V407">
            <v>0</v>
          </cell>
          <cell r="W407">
            <v>17999</v>
          </cell>
          <cell r="X407">
            <v>0</v>
          </cell>
          <cell r="Y407">
            <v>0</v>
          </cell>
          <cell r="Z407">
            <v>0</v>
          </cell>
          <cell r="AE407">
            <v>0</v>
          </cell>
          <cell r="AJ407">
            <v>17999</v>
          </cell>
          <cell r="AM407" t="str">
            <v>0</v>
          </cell>
          <cell r="AN407" t="str">
            <v>0</v>
          </cell>
          <cell r="AO407" t="str">
            <v>0</v>
          </cell>
          <cell r="AP407" t="str">
            <v>0</v>
          </cell>
          <cell r="AQ407" t="str">
            <v>0</v>
          </cell>
          <cell r="AR407" t="str">
            <v>0</v>
          </cell>
          <cell r="AS407" t="str">
            <v>0</v>
          </cell>
          <cell r="AT407" t="str">
            <v>0</v>
          </cell>
          <cell r="AU407" t="str">
            <v>0</v>
          </cell>
          <cell r="AV407" t="str">
            <v>0</v>
          </cell>
        </row>
        <row r="408">
          <cell r="F408" t="str">
            <v>6025</v>
          </cell>
          <cell r="G408">
            <v>147394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 t="str">
            <v>0</v>
          </cell>
          <cell r="P408">
            <v>0</v>
          </cell>
          <cell r="Q408" t="str">
            <v>0</v>
          </cell>
          <cell r="R408">
            <v>0</v>
          </cell>
          <cell r="S408">
            <v>0</v>
          </cell>
          <cell r="T408" t="str">
            <v>0</v>
          </cell>
          <cell r="U408" t="str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E408">
            <v>147394</v>
          </cell>
          <cell r="AJ408">
            <v>147394</v>
          </cell>
          <cell r="AM408" t="str">
            <v>0</v>
          </cell>
          <cell r="AN408" t="str">
            <v>0</v>
          </cell>
          <cell r="AO408" t="str">
            <v>0</v>
          </cell>
          <cell r="AP408" t="str">
            <v>0</v>
          </cell>
          <cell r="AQ408" t="str">
            <v>0</v>
          </cell>
          <cell r="AR408" t="str">
            <v>0</v>
          </cell>
          <cell r="AS408" t="str">
            <v>0</v>
          </cell>
          <cell r="AT408" t="str">
            <v>0</v>
          </cell>
          <cell r="AU408" t="str">
            <v>0</v>
          </cell>
          <cell r="AV408" t="str">
            <v>0</v>
          </cell>
        </row>
        <row r="409">
          <cell r="F409" t="str">
            <v>6030</v>
          </cell>
          <cell r="G409">
            <v>-21998561.186610188</v>
          </cell>
          <cell r="H409">
            <v>-30570.770747072311</v>
          </cell>
          <cell r="I409">
            <v>-66609.034953343886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831493.6</v>
          </cell>
          <cell r="O409" t="str">
            <v>0</v>
          </cell>
          <cell r="P409">
            <v>0</v>
          </cell>
          <cell r="Q409" t="str">
            <v>0</v>
          </cell>
          <cell r="R409">
            <v>0</v>
          </cell>
          <cell r="S409">
            <v>0</v>
          </cell>
          <cell r="T409" t="str">
            <v>0</v>
          </cell>
          <cell r="U409" t="str">
            <v>0</v>
          </cell>
          <cell r="V409">
            <v>0</v>
          </cell>
          <cell r="W409">
            <v>5617</v>
          </cell>
          <cell r="X409">
            <v>176400</v>
          </cell>
          <cell r="Y409">
            <v>0</v>
          </cell>
          <cell r="Z409">
            <v>0</v>
          </cell>
          <cell r="AE409">
            <v>-21087847.392310604</v>
          </cell>
          <cell r="AJ409">
            <v>-21258630.392310604</v>
          </cell>
          <cell r="AM409" t="str">
            <v>0</v>
          </cell>
          <cell r="AN409" t="str">
            <v>0</v>
          </cell>
          <cell r="AO409" t="str">
            <v>0</v>
          </cell>
          <cell r="AP409" t="str">
            <v>0</v>
          </cell>
          <cell r="AQ409" t="str">
            <v>0</v>
          </cell>
          <cell r="AR409" t="str">
            <v>0</v>
          </cell>
          <cell r="AS409" t="str">
            <v>0</v>
          </cell>
          <cell r="AT409" t="str">
            <v>0</v>
          </cell>
          <cell r="AU409" t="str">
            <v>0</v>
          </cell>
          <cell r="AV409" t="str">
            <v>0</v>
          </cell>
        </row>
        <row r="410">
          <cell r="F410" t="str">
            <v>Analysis of Profit Before Taxation - By Sector</v>
          </cell>
          <cell r="G410">
            <v>-20960416.832706839</v>
          </cell>
          <cell r="H410">
            <v>28193.923830614825</v>
          </cell>
          <cell r="I410">
            <v>-66609.034953343886</v>
          </cell>
          <cell r="J410">
            <v>721113</v>
          </cell>
          <cell r="K410">
            <v>76092.426000000007</v>
          </cell>
          <cell r="L410">
            <v>583268.06000000006</v>
          </cell>
          <cell r="M410">
            <v>0</v>
          </cell>
          <cell r="N410">
            <v>1552606.6</v>
          </cell>
          <cell r="O410">
            <v>0</v>
          </cell>
          <cell r="P410">
            <v>938631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23616</v>
          </cell>
          <cell r="X410">
            <v>176400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E410">
            <v>-16950720.857829567</v>
          </cell>
          <cell r="AJ410">
            <v>-17103504.857829567</v>
          </cell>
          <cell r="AM410" t="str">
            <v>0</v>
          </cell>
          <cell r="AN410" t="str">
            <v>0</v>
          </cell>
          <cell r="AO410" t="str">
            <v>0</v>
          </cell>
          <cell r="AP410" t="str">
            <v>0</v>
          </cell>
          <cell r="AQ410" t="str">
            <v>0</v>
          </cell>
          <cell r="AR410" t="str">
            <v>0</v>
          </cell>
          <cell r="AS410" t="str">
            <v>0</v>
          </cell>
          <cell r="AT410" t="str">
            <v>0</v>
          </cell>
          <cell r="AU410" t="str">
            <v>0</v>
          </cell>
          <cell r="AV410" t="str">
            <v>0</v>
          </cell>
        </row>
        <row r="413">
          <cell r="F413" t="str">
            <v>FirstRand Bank Limited</v>
          </cell>
          <cell r="G413">
            <v>1029358.4046691423</v>
          </cell>
          <cell r="H413">
            <v>28193.92383061484</v>
          </cell>
          <cell r="I413">
            <v>-66609.034953343886</v>
          </cell>
          <cell r="J413">
            <v>721113</v>
          </cell>
          <cell r="K413">
            <v>76092.426000000007</v>
          </cell>
          <cell r="L413">
            <v>263022</v>
          </cell>
          <cell r="M413">
            <v>0</v>
          </cell>
          <cell r="N413">
            <v>798711.7</v>
          </cell>
          <cell r="O413">
            <v>0</v>
          </cell>
          <cell r="P413">
            <v>938631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29909</v>
          </cell>
          <cell r="W413">
            <v>23616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E413">
            <v>3818422.4195464132</v>
          </cell>
          <cell r="AJ413">
            <v>3842038.4195464132</v>
          </cell>
          <cell r="AM413" t="str">
            <v>0</v>
          </cell>
          <cell r="AN413" t="str">
            <v>0</v>
          </cell>
          <cell r="AO413" t="str">
            <v>0</v>
          </cell>
          <cell r="AP413" t="str">
            <v>0</v>
          </cell>
          <cell r="AQ413" t="str">
            <v>0</v>
          </cell>
          <cell r="AR413" t="str">
            <v>0</v>
          </cell>
          <cell r="AS413" t="str">
            <v>0</v>
          </cell>
          <cell r="AT413" t="str">
            <v>0</v>
          </cell>
          <cell r="AU413" t="str">
            <v>0</v>
          </cell>
          <cell r="AV413" t="str">
            <v>0</v>
          </cell>
        </row>
        <row r="414">
          <cell r="F414" t="str">
            <v>6050</v>
          </cell>
          <cell r="G414">
            <v>108313.31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-149485.4</v>
          </cell>
          <cell r="O414" t="str">
            <v>0</v>
          </cell>
          <cell r="P414">
            <v>938631</v>
          </cell>
          <cell r="Q414" t="str">
            <v>0</v>
          </cell>
          <cell r="R414">
            <v>0</v>
          </cell>
          <cell r="S414">
            <v>0</v>
          </cell>
          <cell r="T414" t="str">
            <v>0</v>
          </cell>
          <cell r="U414" t="str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E414">
            <v>897458.91</v>
          </cell>
          <cell r="AJ414">
            <v>897458.91</v>
          </cell>
          <cell r="AM414" t="str">
            <v>0</v>
          </cell>
          <cell r="AN414" t="str">
            <v>0</v>
          </cell>
          <cell r="AO414" t="str">
            <v>0</v>
          </cell>
          <cell r="AP414" t="str">
            <v>0</v>
          </cell>
          <cell r="AQ414" t="str">
            <v>0</v>
          </cell>
          <cell r="AR414" t="str">
            <v>0</v>
          </cell>
          <cell r="AS414" t="str">
            <v>0</v>
          </cell>
          <cell r="AT414" t="str">
            <v>0</v>
          </cell>
          <cell r="AU414" t="str">
            <v>0</v>
          </cell>
          <cell r="AV414" t="str">
            <v>0</v>
          </cell>
        </row>
        <row r="415">
          <cell r="F415" t="str">
            <v>6055</v>
          </cell>
          <cell r="G415">
            <v>920897.09466914227</v>
          </cell>
          <cell r="H415">
            <v>36763.92383061484</v>
          </cell>
          <cell r="I415">
            <v>-66609.034953343886</v>
          </cell>
          <cell r="J415">
            <v>721113</v>
          </cell>
          <cell r="K415">
            <v>0</v>
          </cell>
          <cell r="L415">
            <v>263022</v>
          </cell>
          <cell r="M415">
            <v>0</v>
          </cell>
          <cell r="N415">
            <v>592428</v>
          </cell>
          <cell r="O415" t="str">
            <v>0</v>
          </cell>
          <cell r="P415">
            <v>0</v>
          </cell>
          <cell r="Q415" t="str">
            <v>0</v>
          </cell>
          <cell r="R415">
            <v>0</v>
          </cell>
          <cell r="S415">
            <v>0</v>
          </cell>
          <cell r="T415" t="str">
            <v>0</v>
          </cell>
          <cell r="U415" t="str">
            <v>0</v>
          </cell>
          <cell r="V415">
            <v>14909</v>
          </cell>
          <cell r="W415">
            <v>-153750</v>
          </cell>
          <cell r="X415">
            <v>0</v>
          </cell>
          <cell r="Y415">
            <v>0</v>
          </cell>
          <cell r="Z415">
            <v>0</v>
          </cell>
          <cell r="AE415">
            <v>2482523.9835464135</v>
          </cell>
          <cell r="AJ415">
            <v>2328773.9835464135</v>
          </cell>
          <cell r="AM415" t="str">
            <v>0</v>
          </cell>
          <cell r="AN415" t="str">
            <v>0</v>
          </cell>
          <cell r="AO415" t="str">
            <v>0</v>
          </cell>
          <cell r="AP415" t="str">
            <v>0</v>
          </cell>
          <cell r="AQ415" t="str">
            <v>0</v>
          </cell>
          <cell r="AR415" t="str">
            <v>0</v>
          </cell>
          <cell r="AS415" t="str">
            <v>0</v>
          </cell>
          <cell r="AT415" t="str">
            <v>0</v>
          </cell>
          <cell r="AU415" t="str">
            <v>0</v>
          </cell>
          <cell r="AV415" t="str">
            <v>0</v>
          </cell>
        </row>
        <row r="416">
          <cell r="F416" t="str">
            <v>6060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>
            <v>0</v>
          </cell>
          <cell r="S416">
            <v>0</v>
          </cell>
          <cell r="T416" t="str">
            <v>0</v>
          </cell>
          <cell r="U416" t="str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E416">
            <v>0</v>
          </cell>
          <cell r="AJ416">
            <v>0</v>
          </cell>
          <cell r="AM416" t="str">
            <v>0</v>
          </cell>
          <cell r="AN416" t="str">
            <v>0</v>
          </cell>
          <cell r="AO416" t="str">
            <v>0</v>
          </cell>
          <cell r="AP416" t="str">
            <v>0</v>
          </cell>
          <cell r="AQ416" t="str">
            <v>0</v>
          </cell>
          <cell r="AR416" t="str">
            <v>0</v>
          </cell>
          <cell r="AS416" t="str">
            <v>0</v>
          </cell>
          <cell r="AT416" t="str">
            <v>0</v>
          </cell>
          <cell r="AU416" t="str">
            <v>0</v>
          </cell>
          <cell r="AV416" t="str">
            <v>0</v>
          </cell>
        </row>
        <row r="417">
          <cell r="F417" t="str">
            <v>6065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>
            <v>0</v>
          </cell>
          <cell r="S417">
            <v>0</v>
          </cell>
          <cell r="T417" t="str">
            <v>0</v>
          </cell>
          <cell r="U417" t="str">
            <v>0</v>
          </cell>
          <cell r="V417">
            <v>0</v>
          </cell>
          <cell r="W417">
            <v>174946</v>
          </cell>
          <cell r="X417">
            <v>0</v>
          </cell>
          <cell r="Y417">
            <v>0</v>
          </cell>
          <cell r="Z417">
            <v>0</v>
          </cell>
          <cell r="AE417">
            <v>0</v>
          </cell>
          <cell r="AJ417">
            <v>174946</v>
          </cell>
          <cell r="AM417" t="str">
            <v>0</v>
          </cell>
          <cell r="AN417" t="str">
            <v>0</v>
          </cell>
          <cell r="AO417" t="str">
            <v>0</v>
          </cell>
          <cell r="AP417" t="str">
            <v>0</v>
          </cell>
          <cell r="AQ417" t="str">
            <v>0</v>
          </cell>
          <cell r="AR417" t="str">
            <v>0</v>
          </cell>
          <cell r="AS417" t="str">
            <v>0</v>
          </cell>
          <cell r="AT417" t="str">
            <v>0</v>
          </cell>
          <cell r="AU417" t="str">
            <v>0</v>
          </cell>
          <cell r="AV417" t="str">
            <v>0</v>
          </cell>
        </row>
        <row r="418">
          <cell r="F418" t="str">
            <v>6070</v>
          </cell>
          <cell r="G418">
            <v>148</v>
          </cell>
          <cell r="H418">
            <v>-10123</v>
          </cell>
          <cell r="I418">
            <v>0</v>
          </cell>
          <cell r="J418">
            <v>0</v>
          </cell>
          <cell r="K418">
            <v>76092.426000000007</v>
          </cell>
          <cell r="L418">
            <v>0</v>
          </cell>
          <cell r="M418">
            <v>0</v>
          </cell>
          <cell r="N418">
            <v>151823.29999999999</v>
          </cell>
          <cell r="O418" t="str">
            <v>0</v>
          </cell>
          <cell r="P418">
            <v>0</v>
          </cell>
          <cell r="Q418" t="str">
            <v>0</v>
          </cell>
          <cell r="R418">
            <v>0</v>
          </cell>
          <cell r="S418">
            <v>0</v>
          </cell>
          <cell r="T418" t="str">
            <v>0</v>
          </cell>
          <cell r="U418" t="str">
            <v>0</v>
          </cell>
          <cell r="V418">
            <v>15000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E418">
            <v>232940.726</v>
          </cell>
          <cell r="AJ418">
            <v>232940.726</v>
          </cell>
          <cell r="AM418" t="str">
            <v>0</v>
          </cell>
          <cell r="AN418" t="str">
            <v>0</v>
          </cell>
          <cell r="AO418" t="str">
            <v>0</v>
          </cell>
          <cell r="AP418" t="str">
            <v>0</v>
          </cell>
          <cell r="AQ418" t="str">
            <v>0</v>
          </cell>
          <cell r="AR418" t="str">
            <v>0</v>
          </cell>
          <cell r="AS418" t="str">
            <v>0</v>
          </cell>
          <cell r="AT418" t="str">
            <v>0</v>
          </cell>
          <cell r="AU418" t="str">
            <v>0</v>
          </cell>
          <cell r="AV418" t="str">
            <v>0</v>
          </cell>
        </row>
        <row r="419">
          <cell r="F419" t="str">
            <v>6075</v>
          </cell>
          <cell r="G419">
            <v>0</v>
          </cell>
          <cell r="H419">
            <v>1553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203945.8</v>
          </cell>
          <cell r="O419" t="str">
            <v>0</v>
          </cell>
          <cell r="P419">
            <v>0</v>
          </cell>
          <cell r="Q419" t="str">
            <v>0</v>
          </cell>
          <cell r="R419">
            <v>0</v>
          </cell>
          <cell r="S419">
            <v>0</v>
          </cell>
          <cell r="T419" t="str">
            <v>0</v>
          </cell>
          <cell r="U419" t="str">
            <v>0</v>
          </cell>
          <cell r="V419">
            <v>0</v>
          </cell>
          <cell r="W419">
            <v>2420</v>
          </cell>
          <cell r="X419">
            <v>0</v>
          </cell>
          <cell r="Y419">
            <v>0</v>
          </cell>
          <cell r="Z419">
            <v>0</v>
          </cell>
          <cell r="AE419">
            <v>205498.8</v>
          </cell>
          <cell r="AJ419">
            <v>207918.8</v>
          </cell>
          <cell r="AM419" t="str">
            <v>0</v>
          </cell>
          <cell r="AN419" t="str">
            <v>0</v>
          </cell>
          <cell r="AO419" t="str">
            <v>0</v>
          </cell>
          <cell r="AP419" t="str">
            <v>0</v>
          </cell>
          <cell r="AQ419" t="str">
            <v>0</v>
          </cell>
          <cell r="AR419" t="str">
            <v>0</v>
          </cell>
          <cell r="AS419" t="str">
            <v>0</v>
          </cell>
          <cell r="AT419" t="str">
            <v>0</v>
          </cell>
          <cell r="AU419" t="str">
            <v>0</v>
          </cell>
          <cell r="AV419" t="str">
            <v>0</v>
          </cell>
        </row>
        <row r="420">
          <cell r="F420" t="str">
            <v>6085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320246.06</v>
          </cell>
          <cell r="M420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>
            <v>0</v>
          </cell>
          <cell r="S420">
            <v>0</v>
          </cell>
          <cell r="T420" t="str">
            <v>0</v>
          </cell>
          <cell r="U420" t="str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E420">
            <v>320246.06</v>
          </cell>
          <cell r="AJ420">
            <v>320246.06</v>
          </cell>
          <cell r="AM420" t="str">
            <v>0</v>
          </cell>
          <cell r="AN420" t="str">
            <v>0</v>
          </cell>
          <cell r="AO420" t="str">
            <v>0</v>
          </cell>
          <cell r="AP420" t="str">
            <v>0</v>
          </cell>
          <cell r="AQ420" t="str">
            <v>0</v>
          </cell>
          <cell r="AR420" t="str">
            <v>0</v>
          </cell>
          <cell r="AS420" t="str">
            <v>0</v>
          </cell>
          <cell r="AT420" t="str">
            <v>0</v>
          </cell>
          <cell r="AU420" t="str">
            <v>0</v>
          </cell>
          <cell r="AV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165750.39999999999</v>
          </cell>
          <cell r="O421" t="str">
            <v>0</v>
          </cell>
          <cell r="P421">
            <v>0</v>
          </cell>
          <cell r="Q421" t="str">
            <v>0</v>
          </cell>
          <cell r="R421">
            <v>0</v>
          </cell>
          <cell r="S421">
            <v>0</v>
          </cell>
          <cell r="T421" t="str">
            <v>0</v>
          </cell>
          <cell r="U421" t="str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E421">
            <v>165750.39999999999</v>
          </cell>
          <cell r="AJ421">
            <v>165750.39999999999</v>
          </cell>
          <cell r="AM421" t="str">
            <v>0</v>
          </cell>
          <cell r="AN421" t="str">
            <v>0</v>
          </cell>
          <cell r="AO421" t="str">
            <v>0</v>
          </cell>
          <cell r="AP421" t="str">
            <v>0</v>
          </cell>
          <cell r="AQ421" t="str">
            <v>0</v>
          </cell>
          <cell r="AR421" t="str">
            <v>0</v>
          </cell>
          <cell r="AS421" t="str">
            <v>0</v>
          </cell>
          <cell r="AT421" t="str">
            <v>0</v>
          </cell>
          <cell r="AU421" t="str">
            <v>0</v>
          </cell>
          <cell r="AV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>
            <v>0</v>
          </cell>
          <cell r="S422">
            <v>0</v>
          </cell>
          <cell r="T422" t="str">
            <v>0</v>
          </cell>
          <cell r="U422" t="str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E422">
            <v>0</v>
          </cell>
          <cell r="AJ422">
            <v>0</v>
          </cell>
          <cell r="AM422" t="str">
            <v>0</v>
          </cell>
          <cell r="AN422" t="str">
            <v>0</v>
          </cell>
          <cell r="AO422" t="str">
            <v>0</v>
          </cell>
          <cell r="AP422" t="str">
            <v>0</v>
          </cell>
          <cell r="AQ422" t="str">
            <v>0</v>
          </cell>
          <cell r="AR422" t="str">
            <v>0</v>
          </cell>
          <cell r="AS422" t="str">
            <v>0</v>
          </cell>
          <cell r="AT422" t="str">
            <v>0</v>
          </cell>
          <cell r="AU422" t="str">
            <v>0</v>
          </cell>
          <cell r="AV422" t="str">
            <v>0</v>
          </cell>
        </row>
        <row r="423">
          <cell r="F423" t="str">
            <v>6100</v>
          </cell>
          <cell r="G423">
            <v>3416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 t="str">
            <v>0</v>
          </cell>
          <cell r="P423">
            <v>0</v>
          </cell>
          <cell r="Q423" t="str">
            <v>0</v>
          </cell>
          <cell r="R423">
            <v>0</v>
          </cell>
          <cell r="S423">
            <v>0</v>
          </cell>
          <cell r="T423" t="str">
            <v>0</v>
          </cell>
          <cell r="U423" t="str">
            <v>0</v>
          </cell>
          <cell r="V423">
            <v>0</v>
          </cell>
          <cell r="W423">
            <v>0</v>
          </cell>
          <cell r="X423">
            <v>176400</v>
          </cell>
          <cell r="Y423">
            <v>0</v>
          </cell>
          <cell r="Z423">
            <v>0</v>
          </cell>
          <cell r="AE423">
            <v>179816</v>
          </cell>
          <cell r="AJ423">
            <v>3416</v>
          </cell>
          <cell r="AM423" t="str">
            <v>0</v>
          </cell>
          <cell r="AN423" t="str">
            <v>0</v>
          </cell>
          <cell r="AO423" t="str">
            <v>0</v>
          </cell>
          <cell r="AP423" t="str">
            <v>0</v>
          </cell>
          <cell r="AQ423" t="str">
            <v>0</v>
          </cell>
          <cell r="AR423" t="str">
            <v>0</v>
          </cell>
          <cell r="AS423" t="str">
            <v>0</v>
          </cell>
          <cell r="AT423" t="str">
            <v>0</v>
          </cell>
          <cell r="AU423" t="str">
            <v>0</v>
          </cell>
          <cell r="AV423" t="str">
            <v>0</v>
          </cell>
        </row>
        <row r="424">
          <cell r="F424" t="str">
            <v>Analysis of Profit Before Taxation - By Entity</v>
          </cell>
          <cell r="G424">
            <v>1032774.4046691423</v>
          </cell>
          <cell r="H424">
            <v>28193.92383061484</v>
          </cell>
          <cell r="I424">
            <v>-66609.034953343886</v>
          </cell>
          <cell r="J424">
            <v>721113</v>
          </cell>
          <cell r="K424">
            <v>76092.426000000007</v>
          </cell>
          <cell r="L424">
            <v>583268.06000000006</v>
          </cell>
          <cell r="M424">
            <v>0</v>
          </cell>
          <cell r="N424">
            <v>964462.1</v>
          </cell>
          <cell r="O424">
            <v>0</v>
          </cell>
          <cell r="P424">
            <v>938631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29909</v>
          </cell>
          <cell r="W424">
            <v>23616</v>
          </cell>
          <cell r="X424">
            <v>176400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E424">
            <v>4484234.8795464132</v>
          </cell>
          <cell r="AJ424">
            <v>4331450.8795464132</v>
          </cell>
          <cell r="AM424" t="str">
            <v>0</v>
          </cell>
          <cell r="AN424" t="str">
            <v>0</v>
          </cell>
          <cell r="AO424" t="str">
            <v>0</v>
          </cell>
          <cell r="AP424" t="str">
            <v>0</v>
          </cell>
          <cell r="AQ424" t="str">
            <v>0</v>
          </cell>
          <cell r="AR424" t="str">
            <v>0</v>
          </cell>
          <cell r="AS424" t="str">
            <v>0</v>
          </cell>
          <cell r="AT424" t="str">
            <v>0</v>
          </cell>
          <cell r="AU424" t="str">
            <v>0</v>
          </cell>
          <cell r="AV424" t="str">
            <v>0</v>
          </cell>
        </row>
        <row r="427">
          <cell r="G427">
            <v>22547042.551826909</v>
          </cell>
          <cell r="H427">
            <v>-15202.588402800371</v>
          </cell>
          <cell r="I427">
            <v>-791.7217776584439</v>
          </cell>
          <cell r="J427">
            <v>-0.21873709361534566</v>
          </cell>
          <cell r="K427">
            <v>0</v>
          </cell>
          <cell r="L427">
            <v>0</v>
          </cell>
          <cell r="M427">
            <v>636228.75623494305</v>
          </cell>
          <cell r="N427">
            <v>-721112.95000000019</v>
          </cell>
          <cell r="O427">
            <v>0</v>
          </cell>
          <cell r="P427">
            <v>0</v>
          </cell>
          <cell r="Q427">
            <v>0</v>
          </cell>
          <cell r="R427">
            <v>30001</v>
          </cell>
          <cell r="S427">
            <v>0</v>
          </cell>
          <cell r="T427">
            <v>76998.511230784585</v>
          </cell>
          <cell r="U427">
            <v>0</v>
          </cell>
          <cell r="V427">
            <v>27642</v>
          </cell>
          <cell r="W427">
            <v>0</v>
          </cell>
          <cell r="X427">
            <v>0</v>
          </cell>
          <cell r="Y427">
            <v>339786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E427">
            <v>22920591.340375081</v>
          </cell>
          <cell r="AJ427">
            <v>22580805.340375081</v>
          </cell>
        </row>
        <row r="428">
          <cell r="G428">
            <v>553851.31445092615</v>
          </cell>
          <cell r="H428">
            <v>-15202.588402800386</v>
          </cell>
          <cell r="I428">
            <v>-791.7217776584439</v>
          </cell>
          <cell r="J428">
            <v>-0.21873709361534566</v>
          </cell>
          <cell r="K428">
            <v>0</v>
          </cell>
          <cell r="L428">
            <v>0</v>
          </cell>
          <cell r="M428">
            <v>636228.75623494305</v>
          </cell>
          <cell r="N428">
            <v>-132968.45000000007</v>
          </cell>
          <cell r="O428">
            <v>0</v>
          </cell>
          <cell r="P428">
            <v>0</v>
          </cell>
          <cell r="Q428">
            <v>0</v>
          </cell>
          <cell r="R428">
            <v>30001</v>
          </cell>
          <cell r="S428">
            <v>0</v>
          </cell>
          <cell r="T428">
            <v>76998.511230784585</v>
          </cell>
          <cell r="U428">
            <v>0</v>
          </cell>
          <cell r="V428">
            <v>-2267</v>
          </cell>
          <cell r="W428">
            <v>0</v>
          </cell>
          <cell r="X428">
            <v>0</v>
          </cell>
          <cell r="Y428">
            <v>339786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E428">
            <v>1485635.6029991023</v>
          </cell>
          <cell r="AJ428">
            <v>1145849.6029991023</v>
          </cell>
        </row>
        <row r="429">
          <cell r="G429">
            <v>-21993191.237375982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588144.50000000012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-29909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E429">
            <v>-21434955.737375982</v>
          </cell>
          <cell r="AJ429">
            <v>-21434955.737375982</v>
          </cell>
        </row>
        <row r="430">
          <cell r="G430">
            <v>-2.0503997802734375E-3</v>
          </cell>
          <cell r="H430">
            <v>-1.284383286110824E-2</v>
          </cell>
          <cell r="I430">
            <v>0.35709457527809718</v>
          </cell>
          <cell r="J430">
            <v>7.6936313358601183E-2</v>
          </cell>
          <cell r="K430">
            <v>0</v>
          </cell>
          <cell r="L430">
            <v>-6.5479451790452003E-2</v>
          </cell>
          <cell r="M430">
            <v>0</v>
          </cell>
          <cell r="N430">
            <v>-0.19999999925494194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E430">
            <v>0.15365719795227051</v>
          </cell>
          <cell r="AJ430">
            <v>0.15365719795227051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-372.6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-9917.1832480838639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15583.9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E431">
            <v>5294.1167519161245</v>
          </cell>
          <cell r="AJ431">
            <v>-10289.78324808387</v>
          </cell>
        </row>
        <row r="435">
          <cell r="F435" t="str">
            <v>Total types</v>
          </cell>
          <cell r="G435">
            <v>3537</v>
          </cell>
          <cell r="H435">
            <v>1373</v>
          </cell>
          <cell r="I435">
            <v>299</v>
          </cell>
          <cell r="J435">
            <v>0</v>
          </cell>
          <cell r="K435">
            <v>0</v>
          </cell>
          <cell r="L435">
            <v>240</v>
          </cell>
          <cell r="M435">
            <v>0</v>
          </cell>
          <cell r="N435">
            <v>0</v>
          </cell>
          <cell r="O435">
            <v>0</v>
          </cell>
          <cell r="P435">
            <v>710</v>
          </cell>
          <cell r="Q435">
            <v>0</v>
          </cell>
          <cell r="R435">
            <v>61</v>
          </cell>
          <cell r="S435">
            <v>0</v>
          </cell>
          <cell r="T435">
            <v>0</v>
          </cell>
          <cell r="U435">
            <v>0</v>
          </cell>
          <cell r="V435">
            <v>390</v>
          </cell>
          <cell r="W435">
            <v>432</v>
          </cell>
          <cell r="X435">
            <v>691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E435">
            <v>7301</v>
          </cell>
          <cell r="AJ435">
            <v>7042</v>
          </cell>
          <cell r="AM435" t="str">
            <v>0</v>
          </cell>
          <cell r="AN435" t="str">
            <v>0</v>
          </cell>
          <cell r="AO435" t="str">
            <v>0</v>
          </cell>
          <cell r="AP435" t="str">
            <v>0</v>
          </cell>
          <cell r="AQ435" t="str">
            <v>0</v>
          </cell>
          <cell r="AR435" t="str">
            <v>0</v>
          </cell>
          <cell r="AS435" t="str">
            <v>0</v>
          </cell>
          <cell r="AT435" t="str">
            <v>0</v>
          </cell>
          <cell r="AU435" t="str">
            <v>0</v>
          </cell>
          <cell r="AV435" t="str">
            <v>0</v>
          </cell>
        </row>
        <row r="436">
          <cell r="F436" t="str">
            <v>Permanent Staff</v>
          </cell>
          <cell r="G436">
            <v>3237</v>
          </cell>
          <cell r="H436">
            <v>1074</v>
          </cell>
          <cell r="I436">
            <v>295</v>
          </cell>
          <cell r="J436">
            <v>0</v>
          </cell>
          <cell r="K436">
            <v>0</v>
          </cell>
          <cell r="L436">
            <v>240</v>
          </cell>
          <cell r="M436">
            <v>0</v>
          </cell>
          <cell r="N436">
            <v>0</v>
          </cell>
          <cell r="O436">
            <v>0</v>
          </cell>
          <cell r="P436">
            <v>705</v>
          </cell>
          <cell r="Q436">
            <v>0</v>
          </cell>
          <cell r="R436">
            <v>60</v>
          </cell>
          <cell r="S436">
            <v>0</v>
          </cell>
          <cell r="T436">
            <v>0</v>
          </cell>
          <cell r="U436">
            <v>0</v>
          </cell>
          <cell r="V436">
            <v>375</v>
          </cell>
          <cell r="W436">
            <v>432</v>
          </cell>
          <cell r="X436">
            <v>679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E436">
            <v>6665</v>
          </cell>
          <cell r="AJ436">
            <v>6418</v>
          </cell>
          <cell r="AM436" t="str">
            <v>0</v>
          </cell>
          <cell r="AN436" t="str">
            <v>0</v>
          </cell>
          <cell r="AO436" t="str">
            <v>0</v>
          </cell>
          <cell r="AP436" t="str">
            <v>0</v>
          </cell>
          <cell r="AQ436" t="str">
            <v>0</v>
          </cell>
          <cell r="AR436" t="str">
            <v>0</v>
          </cell>
          <cell r="AS436" t="str">
            <v>0</v>
          </cell>
          <cell r="AT436" t="str">
            <v>0</v>
          </cell>
          <cell r="AU436" t="str">
            <v>0</v>
          </cell>
          <cell r="AV436" t="str">
            <v>0</v>
          </cell>
        </row>
        <row r="437">
          <cell r="F437" t="str">
            <v>6300</v>
          </cell>
          <cell r="G437">
            <v>3211</v>
          </cell>
          <cell r="H437">
            <v>1064</v>
          </cell>
          <cell r="I437">
            <v>289</v>
          </cell>
          <cell r="J437">
            <v>0</v>
          </cell>
          <cell r="K437">
            <v>0</v>
          </cell>
          <cell r="L437">
            <v>240</v>
          </cell>
          <cell r="M437" t="str">
            <v>0</v>
          </cell>
          <cell r="N437">
            <v>0</v>
          </cell>
          <cell r="O437" t="str">
            <v>0</v>
          </cell>
          <cell r="P437">
            <v>682</v>
          </cell>
          <cell r="Q437" t="str">
            <v>0</v>
          </cell>
          <cell r="R437">
            <v>60</v>
          </cell>
          <cell r="S437" t="str">
            <v>0</v>
          </cell>
          <cell r="T437" t="str">
            <v>0</v>
          </cell>
          <cell r="U437" t="str">
            <v>0</v>
          </cell>
          <cell r="V437">
            <v>373</v>
          </cell>
          <cell r="W437">
            <v>432</v>
          </cell>
          <cell r="X437">
            <v>679</v>
          </cell>
          <cell r="Y437" t="str">
            <v>0</v>
          </cell>
          <cell r="Z437" t="str">
            <v>0</v>
          </cell>
          <cell r="AE437">
            <v>6598</v>
          </cell>
          <cell r="AJ437">
            <v>6351</v>
          </cell>
          <cell r="AM437" t="str">
            <v>0</v>
          </cell>
          <cell r="AN437" t="str">
            <v>0</v>
          </cell>
          <cell r="AO437" t="str">
            <v>0</v>
          </cell>
          <cell r="AP437" t="str">
            <v>0</v>
          </cell>
          <cell r="AQ437" t="str">
            <v>0</v>
          </cell>
          <cell r="AR437" t="str">
            <v>0</v>
          </cell>
          <cell r="AS437" t="str">
            <v>0</v>
          </cell>
          <cell r="AT437" t="str">
            <v>0</v>
          </cell>
          <cell r="AU437" t="str">
            <v>0</v>
          </cell>
          <cell r="AV437" t="str">
            <v>0</v>
          </cell>
        </row>
        <row r="438">
          <cell r="F438" t="str">
            <v>6305</v>
          </cell>
          <cell r="G438">
            <v>26</v>
          </cell>
          <cell r="H438">
            <v>10</v>
          </cell>
          <cell r="I438">
            <v>6</v>
          </cell>
          <cell r="J438">
            <v>0</v>
          </cell>
          <cell r="K438">
            <v>0</v>
          </cell>
          <cell r="L438">
            <v>0</v>
          </cell>
          <cell r="M438" t="str">
            <v>0</v>
          </cell>
          <cell r="N438">
            <v>0</v>
          </cell>
          <cell r="O438" t="str">
            <v>0</v>
          </cell>
          <cell r="P438">
            <v>23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>
            <v>2</v>
          </cell>
          <cell r="W438" t="str">
            <v>0</v>
          </cell>
          <cell r="X438" t="str">
            <v>0</v>
          </cell>
          <cell r="Y438" t="str">
            <v>0</v>
          </cell>
          <cell r="Z438" t="str">
            <v>0</v>
          </cell>
          <cell r="AE438">
            <v>67</v>
          </cell>
          <cell r="AJ438">
            <v>67</v>
          </cell>
          <cell r="AM438" t="str">
            <v>0</v>
          </cell>
          <cell r="AN438" t="str">
            <v>0</v>
          </cell>
          <cell r="AO438" t="str">
            <v>0</v>
          </cell>
          <cell r="AP438" t="str">
            <v>0</v>
          </cell>
          <cell r="AQ438" t="str">
            <v>0</v>
          </cell>
          <cell r="AR438" t="str">
            <v>0</v>
          </cell>
          <cell r="AS438" t="str">
            <v>0</v>
          </cell>
          <cell r="AT438" t="str">
            <v>0</v>
          </cell>
          <cell r="AU438" t="str">
            <v>0</v>
          </cell>
          <cell r="AV438" t="str">
            <v>0</v>
          </cell>
        </row>
        <row r="439">
          <cell r="F439" t="str">
            <v>Contract Staff</v>
          </cell>
          <cell r="G439">
            <v>103</v>
          </cell>
          <cell r="H439">
            <v>95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1</v>
          </cell>
          <cell r="S439">
            <v>0</v>
          </cell>
          <cell r="T439">
            <v>0</v>
          </cell>
          <cell r="U439">
            <v>0</v>
          </cell>
          <cell r="V439">
            <v>12</v>
          </cell>
          <cell r="W439">
            <v>0</v>
          </cell>
          <cell r="X439">
            <v>12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E439">
            <v>223</v>
          </cell>
          <cell r="AJ439">
            <v>211</v>
          </cell>
          <cell r="AM439" t="str">
            <v>0</v>
          </cell>
          <cell r="AN439" t="str">
            <v>0</v>
          </cell>
          <cell r="AO439" t="str">
            <v>0</v>
          </cell>
          <cell r="AP439" t="str">
            <v>0</v>
          </cell>
          <cell r="AQ439" t="str">
            <v>0</v>
          </cell>
          <cell r="AR439" t="str">
            <v>0</v>
          </cell>
          <cell r="AS439" t="str">
            <v>0</v>
          </cell>
          <cell r="AT439" t="str">
            <v>0</v>
          </cell>
          <cell r="AU439" t="str">
            <v>0</v>
          </cell>
          <cell r="AV439" t="str">
            <v>0</v>
          </cell>
        </row>
        <row r="440">
          <cell r="F440" t="str">
            <v>6310</v>
          </cell>
          <cell r="G440">
            <v>101</v>
          </cell>
          <cell r="H440">
            <v>49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 t="str">
            <v>0</v>
          </cell>
          <cell r="N440">
            <v>0</v>
          </cell>
          <cell r="O440" t="str">
            <v>0</v>
          </cell>
          <cell r="P440">
            <v>0</v>
          </cell>
          <cell r="Q440" t="str">
            <v>0</v>
          </cell>
          <cell r="R440">
            <v>1</v>
          </cell>
          <cell r="S440" t="str">
            <v>0</v>
          </cell>
          <cell r="T440" t="str">
            <v>0</v>
          </cell>
          <cell r="U440" t="str">
            <v>0</v>
          </cell>
          <cell r="V440">
            <v>12</v>
          </cell>
          <cell r="W440" t="str">
            <v>0</v>
          </cell>
          <cell r="X440">
            <v>12</v>
          </cell>
          <cell r="Y440" t="str">
            <v>0</v>
          </cell>
          <cell r="Z440" t="str">
            <v>0</v>
          </cell>
          <cell r="AE440">
            <v>175</v>
          </cell>
          <cell r="AJ440">
            <v>163</v>
          </cell>
          <cell r="AM440" t="str">
            <v>0</v>
          </cell>
          <cell r="AN440" t="str">
            <v>0</v>
          </cell>
          <cell r="AO440" t="str">
            <v>0</v>
          </cell>
          <cell r="AP440" t="str">
            <v>0</v>
          </cell>
          <cell r="AQ440" t="str">
            <v>0</v>
          </cell>
          <cell r="AR440" t="str">
            <v>0</v>
          </cell>
          <cell r="AS440" t="str">
            <v>0</v>
          </cell>
          <cell r="AT440" t="str">
            <v>0</v>
          </cell>
          <cell r="AU440" t="str">
            <v>0</v>
          </cell>
          <cell r="AV440" t="str">
            <v>0</v>
          </cell>
        </row>
        <row r="441">
          <cell r="F441" t="str">
            <v>6315</v>
          </cell>
          <cell r="G441">
            <v>2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 t="str">
            <v>0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 t="str">
            <v>0</v>
          </cell>
          <cell r="W441" t="str">
            <v>0</v>
          </cell>
          <cell r="X441" t="str">
            <v>0</v>
          </cell>
          <cell r="Y441" t="str">
            <v>0</v>
          </cell>
          <cell r="Z441" t="str">
            <v>0</v>
          </cell>
          <cell r="AE441">
            <v>2</v>
          </cell>
          <cell r="AJ441">
            <v>2</v>
          </cell>
          <cell r="AM441" t="str">
            <v>0</v>
          </cell>
          <cell r="AN441" t="str">
            <v>0</v>
          </cell>
          <cell r="AO441" t="str">
            <v>0</v>
          </cell>
          <cell r="AP441" t="str">
            <v>0</v>
          </cell>
          <cell r="AQ441" t="str">
            <v>0</v>
          </cell>
          <cell r="AR441" t="str">
            <v>0</v>
          </cell>
          <cell r="AS441" t="str">
            <v>0</v>
          </cell>
          <cell r="AT441" t="str">
            <v>0</v>
          </cell>
          <cell r="AU441" t="str">
            <v>0</v>
          </cell>
          <cell r="AV441" t="str">
            <v>0</v>
          </cell>
        </row>
        <row r="442">
          <cell r="F442" t="str">
            <v>6320</v>
          </cell>
          <cell r="G442">
            <v>0</v>
          </cell>
          <cell r="H442">
            <v>46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 t="str">
            <v>0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 t="str">
            <v>0</v>
          </cell>
          <cell r="X442" t="str">
            <v>0</v>
          </cell>
          <cell r="Y442" t="str">
            <v>0</v>
          </cell>
          <cell r="Z442" t="str">
            <v>0</v>
          </cell>
          <cell r="AE442">
            <v>46</v>
          </cell>
          <cell r="AJ442">
            <v>46</v>
          </cell>
          <cell r="AM442" t="str">
            <v>0</v>
          </cell>
          <cell r="AN442" t="str">
            <v>0</v>
          </cell>
          <cell r="AO442" t="str">
            <v>0</v>
          </cell>
          <cell r="AP442" t="str">
            <v>0</v>
          </cell>
          <cell r="AQ442" t="str">
            <v>0</v>
          </cell>
          <cell r="AR442" t="str">
            <v>0</v>
          </cell>
          <cell r="AS442" t="str">
            <v>0</v>
          </cell>
          <cell r="AT442" t="str">
            <v>0</v>
          </cell>
          <cell r="AU442" t="str">
            <v>0</v>
          </cell>
          <cell r="AV442" t="str">
            <v>0</v>
          </cell>
        </row>
        <row r="443">
          <cell r="F443" t="str">
            <v>Agency</v>
          </cell>
          <cell r="G443">
            <v>185</v>
          </cell>
          <cell r="H443">
            <v>204</v>
          </cell>
          <cell r="I443">
            <v>4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3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E443">
            <v>396</v>
          </cell>
          <cell r="AJ443">
            <v>396</v>
          </cell>
          <cell r="AM443" t="str">
            <v>0</v>
          </cell>
          <cell r="AN443" t="str">
            <v>0</v>
          </cell>
          <cell r="AO443" t="str">
            <v>0</v>
          </cell>
          <cell r="AP443" t="str">
            <v>0</v>
          </cell>
          <cell r="AQ443" t="str">
            <v>0</v>
          </cell>
          <cell r="AR443" t="str">
            <v>0</v>
          </cell>
          <cell r="AS443" t="str">
            <v>0</v>
          </cell>
          <cell r="AT443" t="str">
            <v>0</v>
          </cell>
          <cell r="AU443" t="str">
            <v>0</v>
          </cell>
          <cell r="AV443" t="str">
            <v>0</v>
          </cell>
        </row>
        <row r="444">
          <cell r="F444" t="str">
            <v>6322</v>
          </cell>
          <cell r="G444">
            <v>185</v>
          </cell>
          <cell r="H444">
            <v>204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 t="str">
            <v>0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 t="str">
            <v>0</v>
          </cell>
          <cell r="X444" t="str">
            <v>0</v>
          </cell>
          <cell r="Y444" t="str">
            <v>0</v>
          </cell>
          <cell r="Z444" t="str">
            <v>0</v>
          </cell>
          <cell r="AE444">
            <v>389</v>
          </cell>
          <cell r="AJ444">
            <v>389</v>
          </cell>
          <cell r="AM444" t="str">
            <v>0</v>
          </cell>
          <cell r="AN444" t="str">
            <v>0</v>
          </cell>
          <cell r="AO444" t="str">
            <v>0</v>
          </cell>
          <cell r="AP444" t="str">
            <v>0</v>
          </cell>
          <cell r="AQ444" t="str">
            <v>0</v>
          </cell>
          <cell r="AR444" t="str">
            <v>0</v>
          </cell>
          <cell r="AS444" t="str">
            <v>0</v>
          </cell>
          <cell r="AT444" t="str">
            <v>0</v>
          </cell>
          <cell r="AU444" t="str">
            <v>0</v>
          </cell>
          <cell r="AV444" t="str">
            <v>0</v>
          </cell>
        </row>
        <row r="445">
          <cell r="F445" t="str">
            <v>6325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 t="str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 t="str">
            <v>0</v>
          </cell>
          <cell r="X445" t="str">
            <v>0</v>
          </cell>
          <cell r="Y445" t="str">
            <v>0</v>
          </cell>
          <cell r="Z445" t="str">
            <v>0</v>
          </cell>
          <cell r="AE445">
            <v>0</v>
          </cell>
          <cell r="AJ445">
            <v>0</v>
          </cell>
          <cell r="AM445" t="str">
            <v>0</v>
          </cell>
          <cell r="AN445" t="str">
            <v>0</v>
          </cell>
          <cell r="AO445" t="str">
            <v>0</v>
          </cell>
          <cell r="AP445" t="str">
            <v>0</v>
          </cell>
          <cell r="AQ445" t="str">
            <v>0</v>
          </cell>
          <cell r="AR445" t="str">
            <v>0</v>
          </cell>
          <cell r="AS445" t="str">
            <v>0</v>
          </cell>
          <cell r="AT445" t="str">
            <v>0</v>
          </cell>
          <cell r="AU445" t="str">
            <v>0</v>
          </cell>
          <cell r="AV445" t="str">
            <v>0</v>
          </cell>
        </row>
        <row r="446">
          <cell r="F446" t="str">
            <v>6330</v>
          </cell>
          <cell r="G446">
            <v>0</v>
          </cell>
          <cell r="H446">
            <v>0</v>
          </cell>
          <cell r="I446">
            <v>4</v>
          </cell>
          <cell r="J446">
            <v>0</v>
          </cell>
          <cell r="K446">
            <v>0</v>
          </cell>
          <cell r="L446">
            <v>0</v>
          </cell>
          <cell r="M446" t="str">
            <v>0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>
            <v>3</v>
          </cell>
          <cell r="W446" t="str">
            <v>0</v>
          </cell>
          <cell r="X446" t="str">
            <v>0</v>
          </cell>
          <cell r="Y446" t="str">
            <v>0</v>
          </cell>
          <cell r="Z446" t="str">
            <v>0</v>
          </cell>
          <cell r="AE446">
            <v>7</v>
          </cell>
          <cell r="AJ446">
            <v>7</v>
          </cell>
          <cell r="AM446" t="str">
            <v>0</v>
          </cell>
          <cell r="AN446" t="str">
            <v>0</v>
          </cell>
          <cell r="AO446" t="str">
            <v>0</v>
          </cell>
          <cell r="AP446" t="str">
            <v>0</v>
          </cell>
          <cell r="AQ446" t="str">
            <v>0</v>
          </cell>
          <cell r="AR446" t="str">
            <v>0</v>
          </cell>
          <cell r="AS446" t="str">
            <v>0</v>
          </cell>
          <cell r="AT446" t="str">
            <v>0</v>
          </cell>
          <cell r="AU446" t="str">
            <v>0</v>
          </cell>
          <cell r="AV446" t="str">
            <v>0</v>
          </cell>
        </row>
        <row r="447">
          <cell r="F447" t="str">
            <v>6335</v>
          </cell>
          <cell r="G447">
            <v>5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 t="str">
            <v>0</v>
          </cell>
          <cell r="N447">
            <v>0</v>
          </cell>
          <cell r="O447" t="str">
            <v>0</v>
          </cell>
          <cell r="P447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 t="str">
            <v>0</v>
          </cell>
          <cell r="W447" t="str">
            <v>0</v>
          </cell>
          <cell r="X447" t="str">
            <v>0</v>
          </cell>
          <cell r="Y447" t="str">
            <v>0</v>
          </cell>
          <cell r="Z447" t="str">
            <v>0</v>
          </cell>
          <cell r="AE447">
            <v>5</v>
          </cell>
          <cell r="AJ447">
            <v>5</v>
          </cell>
          <cell r="AM447" t="str">
            <v>0</v>
          </cell>
          <cell r="AN447" t="str">
            <v>0</v>
          </cell>
          <cell r="AO447" t="str">
            <v>0</v>
          </cell>
          <cell r="AP447" t="str">
            <v>0</v>
          </cell>
          <cell r="AQ447" t="str">
            <v>0</v>
          </cell>
          <cell r="AR447" t="str">
            <v>0</v>
          </cell>
          <cell r="AS447" t="str">
            <v>0</v>
          </cell>
          <cell r="AT447" t="str">
            <v>0</v>
          </cell>
          <cell r="AU447" t="str">
            <v>0</v>
          </cell>
          <cell r="AV447" t="str">
            <v>0</v>
          </cell>
        </row>
        <row r="448">
          <cell r="F448" t="str">
            <v>6340</v>
          </cell>
          <cell r="G448">
            <v>7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 t="str">
            <v>0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 t="str">
            <v>0</v>
          </cell>
          <cell r="X448" t="str">
            <v>0</v>
          </cell>
          <cell r="Y448" t="str">
            <v>0</v>
          </cell>
          <cell r="Z448" t="str">
            <v>0</v>
          </cell>
          <cell r="AE448">
            <v>12</v>
          </cell>
          <cell r="AJ448">
            <v>12</v>
          </cell>
          <cell r="AM448" t="str">
            <v>0</v>
          </cell>
          <cell r="AN448" t="str">
            <v>0</v>
          </cell>
          <cell r="AO448" t="str">
            <v>0</v>
          </cell>
          <cell r="AP448" t="str">
            <v>0</v>
          </cell>
          <cell r="AQ448" t="str">
            <v>0</v>
          </cell>
          <cell r="AR448" t="str">
            <v>0</v>
          </cell>
          <cell r="AS448" t="str">
            <v>0</v>
          </cell>
          <cell r="AT448" t="str">
            <v>0</v>
          </cell>
          <cell r="AU448" t="str">
            <v>0</v>
          </cell>
          <cell r="AV448" t="str">
            <v>0</v>
          </cell>
        </row>
        <row r="452">
          <cell r="F452" t="str">
            <v>Total Gender</v>
          </cell>
          <cell r="G452">
            <v>3537</v>
          </cell>
          <cell r="H452">
            <v>1373</v>
          </cell>
          <cell r="I452">
            <v>299</v>
          </cell>
          <cell r="J452">
            <v>0</v>
          </cell>
          <cell r="K452">
            <v>0</v>
          </cell>
          <cell r="L452">
            <v>240</v>
          </cell>
          <cell r="M452">
            <v>0</v>
          </cell>
          <cell r="N452">
            <v>0</v>
          </cell>
          <cell r="O452">
            <v>0</v>
          </cell>
          <cell r="P452">
            <v>710</v>
          </cell>
          <cell r="Q452">
            <v>0</v>
          </cell>
          <cell r="R452">
            <v>60</v>
          </cell>
          <cell r="S452">
            <v>0</v>
          </cell>
          <cell r="T452">
            <v>0</v>
          </cell>
          <cell r="U452">
            <v>0</v>
          </cell>
          <cell r="V452">
            <v>390</v>
          </cell>
          <cell r="W452">
            <v>432</v>
          </cell>
          <cell r="X452">
            <v>691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E452">
            <v>7300</v>
          </cell>
          <cell r="AJ452">
            <v>7041</v>
          </cell>
          <cell r="AM452" t="str">
            <v>0</v>
          </cell>
          <cell r="AN452" t="str">
            <v>0</v>
          </cell>
          <cell r="AO452" t="str">
            <v>0</v>
          </cell>
          <cell r="AP452" t="str">
            <v>0</v>
          </cell>
          <cell r="AQ452" t="str">
            <v>0</v>
          </cell>
          <cell r="AR452" t="str">
            <v>0</v>
          </cell>
          <cell r="AS452" t="str">
            <v>0</v>
          </cell>
          <cell r="AT452" t="str">
            <v>0</v>
          </cell>
          <cell r="AU452" t="str">
            <v>0</v>
          </cell>
          <cell r="AV452" t="str">
            <v>0</v>
          </cell>
        </row>
        <row r="453">
          <cell r="F453" t="str">
            <v>6345</v>
          </cell>
          <cell r="G453">
            <v>1586</v>
          </cell>
          <cell r="H453">
            <v>381</v>
          </cell>
          <cell r="I453">
            <v>192</v>
          </cell>
          <cell r="J453">
            <v>0</v>
          </cell>
          <cell r="K453">
            <v>0</v>
          </cell>
          <cell r="L453">
            <v>95</v>
          </cell>
          <cell r="M453" t="str">
            <v>0</v>
          </cell>
          <cell r="N453">
            <v>0</v>
          </cell>
          <cell r="O453" t="str">
            <v>0</v>
          </cell>
          <cell r="P453">
            <v>384</v>
          </cell>
          <cell r="Q453" t="str">
            <v>0</v>
          </cell>
          <cell r="R453">
            <v>23</v>
          </cell>
          <cell r="S453" t="str">
            <v>0</v>
          </cell>
          <cell r="T453" t="str">
            <v>0</v>
          </cell>
          <cell r="U453" t="str">
            <v>0</v>
          </cell>
          <cell r="V453">
            <v>109</v>
          </cell>
          <cell r="W453">
            <v>151</v>
          </cell>
          <cell r="X453">
            <v>265</v>
          </cell>
          <cell r="Y453" t="str">
            <v>0</v>
          </cell>
          <cell r="Z453" t="str">
            <v>0</v>
          </cell>
          <cell r="AE453">
            <v>3035</v>
          </cell>
          <cell r="AJ453">
            <v>2921</v>
          </cell>
          <cell r="AM453" t="str">
            <v>0</v>
          </cell>
          <cell r="AN453" t="str">
            <v>0</v>
          </cell>
          <cell r="AO453" t="str">
            <v>0</v>
          </cell>
          <cell r="AP453" t="str">
            <v>0</v>
          </cell>
          <cell r="AQ453" t="str">
            <v>0</v>
          </cell>
          <cell r="AR453" t="str">
            <v>0</v>
          </cell>
          <cell r="AS453" t="str">
            <v>0</v>
          </cell>
          <cell r="AT453" t="str">
            <v>0</v>
          </cell>
          <cell r="AU453" t="str">
            <v>0</v>
          </cell>
          <cell r="AV453" t="str">
            <v>0</v>
          </cell>
        </row>
        <row r="454">
          <cell r="F454" t="str">
            <v>6350</v>
          </cell>
          <cell r="G454">
            <v>1947</v>
          </cell>
          <cell r="H454">
            <v>985</v>
          </cell>
          <cell r="I454">
            <v>107</v>
          </cell>
          <cell r="J454">
            <v>0</v>
          </cell>
          <cell r="K454">
            <v>0</v>
          </cell>
          <cell r="L454">
            <v>145</v>
          </cell>
          <cell r="M454" t="str">
            <v>0</v>
          </cell>
          <cell r="N454">
            <v>0</v>
          </cell>
          <cell r="O454" t="str">
            <v>0</v>
          </cell>
          <cell r="P454">
            <v>326</v>
          </cell>
          <cell r="Q454" t="str">
            <v>0</v>
          </cell>
          <cell r="R454">
            <v>37</v>
          </cell>
          <cell r="S454" t="str">
            <v>0</v>
          </cell>
          <cell r="T454" t="str">
            <v>0</v>
          </cell>
          <cell r="U454" t="str">
            <v>0</v>
          </cell>
          <cell r="V454">
            <v>281</v>
          </cell>
          <cell r="W454">
            <v>281</v>
          </cell>
          <cell r="X454">
            <v>426</v>
          </cell>
          <cell r="Y454" t="str">
            <v>0</v>
          </cell>
          <cell r="Z454" t="str">
            <v>0</v>
          </cell>
          <cell r="AE454">
            <v>4254</v>
          </cell>
          <cell r="AJ454">
            <v>4109</v>
          </cell>
          <cell r="AM454" t="str">
            <v>0</v>
          </cell>
          <cell r="AN454" t="str">
            <v>0</v>
          </cell>
          <cell r="AO454" t="str">
            <v>0</v>
          </cell>
          <cell r="AP454" t="str">
            <v>0</v>
          </cell>
          <cell r="AQ454" t="str">
            <v>0</v>
          </cell>
          <cell r="AR454" t="str">
            <v>0</v>
          </cell>
          <cell r="AS454" t="str">
            <v>0</v>
          </cell>
          <cell r="AT454" t="str">
            <v>0</v>
          </cell>
          <cell r="AU454" t="str">
            <v>0</v>
          </cell>
          <cell r="AV454" t="str">
            <v>0</v>
          </cell>
        </row>
        <row r="455">
          <cell r="F455" t="str">
            <v>6355</v>
          </cell>
          <cell r="G455">
            <v>4</v>
          </cell>
          <cell r="H455">
            <v>7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 t="str">
            <v>0</v>
          </cell>
          <cell r="X455" t="str">
            <v>0</v>
          </cell>
          <cell r="Y455" t="str">
            <v>0</v>
          </cell>
          <cell r="Z455" t="str">
            <v>0</v>
          </cell>
          <cell r="AE455">
            <v>11</v>
          </cell>
          <cell r="AJ455">
            <v>11</v>
          </cell>
          <cell r="AM455" t="str">
            <v>0</v>
          </cell>
          <cell r="AN455" t="str">
            <v>0</v>
          </cell>
          <cell r="AO455" t="str">
            <v>0</v>
          </cell>
          <cell r="AP455" t="str">
            <v>0</v>
          </cell>
          <cell r="AQ455" t="str">
            <v>0</v>
          </cell>
          <cell r="AR455" t="str">
            <v>0</v>
          </cell>
          <cell r="AS455" t="str">
            <v>0</v>
          </cell>
          <cell r="AT455" t="str">
            <v>0</v>
          </cell>
          <cell r="AU455" t="str">
            <v>0</v>
          </cell>
          <cell r="AV455" t="str">
            <v>0</v>
          </cell>
        </row>
        <row r="457">
          <cell r="F457" t="str">
            <v>Total Race</v>
          </cell>
          <cell r="G457">
            <v>3537</v>
          </cell>
          <cell r="H457">
            <v>1373</v>
          </cell>
          <cell r="I457">
            <v>299</v>
          </cell>
          <cell r="J457">
            <v>0</v>
          </cell>
          <cell r="K457">
            <v>0</v>
          </cell>
          <cell r="L457">
            <v>240</v>
          </cell>
          <cell r="M457">
            <v>0</v>
          </cell>
          <cell r="N457">
            <v>0</v>
          </cell>
          <cell r="O457">
            <v>0</v>
          </cell>
          <cell r="P457">
            <v>710</v>
          </cell>
          <cell r="Q457">
            <v>0</v>
          </cell>
          <cell r="R457">
            <v>60</v>
          </cell>
          <cell r="S457">
            <v>0</v>
          </cell>
          <cell r="T457">
            <v>0</v>
          </cell>
          <cell r="U457">
            <v>0</v>
          </cell>
          <cell r="V457">
            <v>390</v>
          </cell>
          <cell r="W457">
            <v>432</v>
          </cell>
          <cell r="X457">
            <v>691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E457">
            <v>7300</v>
          </cell>
          <cell r="AJ457">
            <v>7041</v>
          </cell>
          <cell r="AM457" t="str">
            <v>0</v>
          </cell>
          <cell r="AN457" t="str">
            <v>0</v>
          </cell>
          <cell r="AO457" t="str">
            <v>0</v>
          </cell>
          <cell r="AP457" t="str">
            <v>0</v>
          </cell>
          <cell r="AQ457" t="str">
            <v>0</v>
          </cell>
          <cell r="AR457" t="str">
            <v>0</v>
          </cell>
          <cell r="AS457" t="str">
            <v>0</v>
          </cell>
          <cell r="AT457" t="str">
            <v>0</v>
          </cell>
          <cell r="AU457" t="str">
            <v>0</v>
          </cell>
          <cell r="AV457" t="str">
            <v>0</v>
          </cell>
        </row>
        <row r="458">
          <cell r="F458" t="str">
            <v>6360</v>
          </cell>
          <cell r="G458">
            <v>421</v>
          </cell>
          <cell r="H458">
            <v>182</v>
          </cell>
          <cell r="I458">
            <v>5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 t="str">
            <v>0</v>
          </cell>
          <cell r="P458">
            <v>61</v>
          </cell>
          <cell r="Q458" t="str">
            <v>0</v>
          </cell>
          <cell r="R458">
            <v>4</v>
          </cell>
          <cell r="S458" t="str">
            <v>0</v>
          </cell>
          <cell r="T458" t="str">
            <v>0</v>
          </cell>
          <cell r="U458" t="str">
            <v>0</v>
          </cell>
          <cell r="V458">
            <v>29</v>
          </cell>
          <cell r="W458">
            <v>43</v>
          </cell>
          <cell r="X458">
            <v>88</v>
          </cell>
          <cell r="Y458" t="str">
            <v>0</v>
          </cell>
          <cell r="Z458" t="str">
            <v>0</v>
          </cell>
          <cell r="AE458">
            <v>790</v>
          </cell>
          <cell r="AJ458">
            <v>745</v>
          </cell>
          <cell r="AM458" t="str">
            <v>0</v>
          </cell>
          <cell r="AN458" t="str">
            <v>0</v>
          </cell>
          <cell r="AO458" t="str">
            <v>0</v>
          </cell>
          <cell r="AP458" t="str">
            <v>0</v>
          </cell>
          <cell r="AQ458" t="str">
            <v>0</v>
          </cell>
          <cell r="AR458" t="str">
            <v>0</v>
          </cell>
          <cell r="AS458" t="str">
            <v>0</v>
          </cell>
          <cell r="AT458" t="str">
            <v>0</v>
          </cell>
          <cell r="AU458" t="str">
            <v>0</v>
          </cell>
          <cell r="AV458" t="str">
            <v>0</v>
          </cell>
        </row>
        <row r="459">
          <cell r="F459" t="str">
            <v>6365</v>
          </cell>
          <cell r="G459">
            <v>814</v>
          </cell>
          <cell r="H459">
            <v>277</v>
          </cell>
          <cell r="I459">
            <v>212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 t="str">
            <v>0</v>
          </cell>
          <cell r="P459">
            <v>146</v>
          </cell>
          <cell r="Q459" t="str">
            <v>0</v>
          </cell>
          <cell r="R459">
            <v>13</v>
          </cell>
          <cell r="S459" t="str">
            <v>0</v>
          </cell>
          <cell r="T459" t="str">
            <v>0</v>
          </cell>
          <cell r="U459" t="str">
            <v>0</v>
          </cell>
          <cell r="V459">
            <v>55</v>
          </cell>
          <cell r="W459">
            <v>43</v>
          </cell>
          <cell r="X459">
            <v>152</v>
          </cell>
          <cell r="Y459" t="str">
            <v>0</v>
          </cell>
          <cell r="Z459" t="str">
            <v>0</v>
          </cell>
          <cell r="AE459">
            <v>1669</v>
          </cell>
          <cell r="AJ459">
            <v>1560</v>
          </cell>
          <cell r="AM459" t="str">
            <v>0</v>
          </cell>
          <cell r="AN459" t="str">
            <v>0</v>
          </cell>
          <cell r="AO459" t="str">
            <v>0</v>
          </cell>
          <cell r="AP459" t="str">
            <v>0</v>
          </cell>
          <cell r="AQ459" t="str">
            <v>0</v>
          </cell>
          <cell r="AR459" t="str">
            <v>0</v>
          </cell>
          <cell r="AS459" t="str">
            <v>0</v>
          </cell>
          <cell r="AT459" t="str">
            <v>0</v>
          </cell>
          <cell r="AU459" t="str">
            <v>0</v>
          </cell>
          <cell r="AV459" t="str">
            <v>0</v>
          </cell>
        </row>
        <row r="460">
          <cell r="F460" t="str">
            <v>6370</v>
          </cell>
          <cell r="G460">
            <v>767</v>
          </cell>
          <cell r="H460">
            <v>504</v>
          </cell>
          <cell r="I460">
            <v>17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 t="str">
            <v>0</v>
          </cell>
          <cell r="P460">
            <v>43</v>
          </cell>
          <cell r="Q460" t="str">
            <v>0</v>
          </cell>
          <cell r="R460">
            <v>5</v>
          </cell>
          <cell r="S460" t="str">
            <v>0</v>
          </cell>
          <cell r="T460" t="str">
            <v>0</v>
          </cell>
          <cell r="U460" t="str">
            <v>0</v>
          </cell>
          <cell r="V460">
            <v>63</v>
          </cell>
          <cell r="W460">
            <v>30</v>
          </cell>
          <cell r="X460">
            <v>153</v>
          </cell>
          <cell r="Y460" t="str">
            <v>0</v>
          </cell>
          <cell r="Z460" t="str">
            <v>0</v>
          </cell>
          <cell r="AE460">
            <v>1552</v>
          </cell>
          <cell r="AJ460">
            <v>1429</v>
          </cell>
          <cell r="AM460" t="str">
            <v>0</v>
          </cell>
          <cell r="AN460" t="str">
            <v>0</v>
          </cell>
          <cell r="AO460" t="str">
            <v>0</v>
          </cell>
          <cell r="AP460" t="str">
            <v>0</v>
          </cell>
          <cell r="AQ460" t="str">
            <v>0</v>
          </cell>
          <cell r="AR460" t="str">
            <v>0</v>
          </cell>
          <cell r="AS460" t="str">
            <v>0</v>
          </cell>
          <cell r="AT460" t="str">
            <v>0</v>
          </cell>
          <cell r="AU460" t="str">
            <v>0</v>
          </cell>
          <cell r="AV460" t="str">
            <v>0</v>
          </cell>
        </row>
        <row r="461">
          <cell r="F461" t="str">
            <v>6375</v>
          </cell>
          <cell r="G461">
            <v>1531</v>
          </cell>
          <cell r="H461">
            <v>403</v>
          </cell>
          <cell r="I461">
            <v>65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 t="str">
            <v>0</v>
          </cell>
          <cell r="P461">
            <v>460</v>
          </cell>
          <cell r="Q461" t="str">
            <v>0</v>
          </cell>
          <cell r="R461">
            <v>38</v>
          </cell>
          <cell r="S461" t="str">
            <v>0</v>
          </cell>
          <cell r="T461" t="str">
            <v>0</v>
          </cell>
          <cell r="U461" t="str">
            <v>0</v>
          </cell>
          <cell r="V461">
            <v>243</v>
          </cell>
          <cell r="W461">
            <v>316</v>
          </cell>
          <cell r="X461">
            <v>298</v>
          </cell>
          <cell r="Y461" t="str">
            <v>0</v>
          </cell>
          <cell r="Z461" t="str">
            <v>0</v>
          </cell>
          <cell r="AE461">
            <v>3038</v>
          </cell>
          <cell r="AJ461">
            <v>3056</v>
          </cell>
          <cell r="AM461" t="str">
            <v>0</v>
          </cell>
          <cell r="AN461" t="str">
            <v>0</v>
          </cell>
          <cell r="AO461" t="str">
            <v>0</v>
          </cell>
          <cell r="AP461" t="str">
            <v>0</v>
          </cell>
          <cell r="AQ461" t="str">
            <v>0</v>
          </cell>
          <cell r="AR461" t="str">
            <v>0</v>
          </cell>
          <cell r="AS461" t="str">
            <v>0</v>
          </cell>
          <cell r="AT461" t="str">
            <v>0</v>
          </cell>
          <cell r="AU461" t="str">
            <v>0</v>
          </cell>
          <cell r="AV461" t="str">
            <v>0</v>
          </cell>
        </row>
        <row r="462">
          <cell r="F462" t="str">
            <v>6380</v>
          </cell>
          <cell r="G462">
            <v>4</v>
          </cell>
          <cell r="H462">
            <v>7</v>
          </cell>
          <cell r="I462">
            <v>0</v>
          </cell>
          <cell r="J462">
            <v>0</v>
          </cell>
          <cell r="K462">
            <v>0</v>
          </cell>
          <cell r="L462">
            <v>240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 t="str">
            <v>0</v>
          </cell>
          <cell r="X462" t="str">
            <v>0</v>
          </cell>
          <cell r="Y462" t="str">
            <v>0</v>
          </cell>
          <cell r="Z462" t="str">
            <v>0</v>
          </cell>
          <cell r="AE462">
            <v>251</v>
          </cell>
          <cell r="AJ462">
            <v>251</v>
          </cell>
          <cell r="AM462" t="str">
            <v>0</v>
          </cell>
          <cell r="AN462" t="str">
            <v>0</v>
          </cell>
          <cell r="AO462" t="str">
            <v>0</v>
          </cell>
          <cell r="AP462" t="str">
            <v>0</v>
          </cell>
          <cell r="AQ462" t="str">
            <v>0</v>
          </cell>
          <cell r="AR462" t="str">
            <v>0</v>
          </cell>
          <cell r="AS462" t="str">
            <v>0</v>
          </cell>
          <cell r="AT462" t="str">
            <v>0</v>
          </cell>
          <cell r="AU462" t="str">
            <v>0</v>
          </cell>
          <cell r="AV462" t="str">
            <v>0</v>
          </cell>
        </row>
        <row r="465">
          <cell r="F465" t="str">
            <v>6385</v>
          </cell>
          <cell r="G465">
            <v>3520</v>
          </cell>
          <cell r="H465">
            <v>1340</v>
          </cell>
          <cell r="I465">
            <v>299</v>
          </cell>
          <cell r="J465">
            <v>0</v>
          </cell>
          <cell r="K465">
            <v>0</v>
          </cell>
          <cell r="L465">
            <v>233</v>
          </cell>
          <cell r="M465">
            <v>0</v>
          </cell>
          <cell r="N465">
            <v>0</v>
          </cell>
          <cell r="O465" t="str">
            <v>0</v>
          </cell>
          <cell r="P465">
            <v>660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 t="str">
            <v>0</v>
          </cell>
          <cell r="W465">
            <v>432</v>
          </cell>
          <cell r="X465">
            <v>691</v>
          </cell>
          <cell r="Y465" t="str">
            <v>0</v>
          </cell>
          <cell r="Z465" t="str">
            <v>0</v>
          </cell>
          <cell r="AE465">
            <v>6743</v>
          </cell>
          <cell r="AJ465">
            <v>6484</v>
          </cell>
          <cell r="AM465" t="str">
            <v>0</v>
          </cell>
          <cell r="AN465" t="str">
            <v>0</v>
          </cell>
          <cell r="AO465" t="str">
            <v>0</v>
          </cell>
          <cell r="AP465" t="str">
            <v>0</v>
          </cell>
          <cell r="AQ465" t="str">
            <v>0</v>
          </cell>
          <cell r="AR465" t="str">
            <v>0</v>
          </cell>
          <cell r="AS465" t="str">
            <v>0</v>
          </cell>
          <cell r="AT465" t="str">
            <v>0</v>
          </cell>
          <cell r="AU465" t="str">
            <v>0</v>
          </cell>
          <cell r="AV465" t="str">
            <v>0</v>
          </cell>
        </row>
        <row r="466">
          <cell r="F466" t="str">
            <v>6390</v>
          </cell>
          <cell r="G466">
            <v>338</v>
          </cell>
          <cell r="H466">
            <v>35</v>
          </cell>
          <cell r="I466">
            <v>0</v>
          </cell>
          <cell r="J466">
            <v>0</v>
          </cell>
          <cell r="K466">
            <v>0</v>
          </cell>
          <cell r="L466">
            <v>15</v>
          </cell>
          <cell r="M466">
            <v>0</v>
          </cell>
          <cell r="N466">
            <v>0</v>
          </cell>
          <cell r="O466" t="str">
            <v>0</v>
          </cell>
          <cell r="P466">
            <v>55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 t="str">
            <v>0</v>
          </cell>
          <cell r="W466" t="str">
            <v>0</v>
          </cell>
          <cell r="X466">
            <v>34</v>
          </cell>
          <cell r="Y466" t="str">
            <v>0</v>
          </cell>
          <cell r="Z466" t="str">
            <v>0</v>
          </cell>
          <cell r="AE466">
            <v>477</v>
          </cell>
          <cell r="AJ466">
            <v>443</v>
          </cell>
          <cell r="AM466" t="str">
            <v>0</v>
          </cell>
          <cell r="AN466" t="str">
            <v>0</v>
          </cell>
          <cell r="AO466" t="str">
            <v>0</v>
          </cell>
          <cell r="AP466" t="str">
            <v>0</v>
          </cell>
          <cell r="AQ466" t="str">
            <v>0</v>
          </cell>
          <cell r="AR466" t="str">
            <v>0</v>
          </cell>
          <cell r="AS466" t="str">
            <v>0</v>
          </cell>
          <cell r="AT466" t="str">
            <v>0</v>
          </cell>
          <cell r="AU466" t="str">
            <v>0</v>
          </cell>
          <cell r="AV466" t="str">
            <v>0</v>
          </cell>
        </row>
        <row r="467">
          <cell r="F467" t="str">
            <v>6395</v>
          </cell>
          <cell r="G467">
            <v>-304</v>
          </cell>
          <cell r="H467">
            <v>-2</v>
          </cell>
          <cell r="I467">
            <v>0</v>
          </cell>
          <cell r="J467">
            <v>0</v>
          </cell>
          <cell r="K467">
            <v>0</v>
          </cell>
          <cell r="L467">
            <v>-8</v>
          </cell>
          <cell r="M467">
            <v>0</v>
          </cell>
          <cell r="N467">
            <v>0</v>
          </cell>
          <cell r="O467" t="str">
            <v>0</v>
          </cell>
          <cell r="P467">
            <v>-1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 t="str">
            <v>0</v>
          </cell>
          <cell r="W467" t="str">
            <v>0</v>
          </cell>
          <cell r="X467">
            <v>-34</v>
          </cell>
          <cell r="Y467" t="str">
            <v>0</v>
          </cell>
          <cell r="Z467" t="str">
            <v>0</v>
          </cell>
          <cell r="AE467">
            <v>-349</v>
          </cell>
          <cell r="AJ467">
            <v>-315</v>
          </cell>
          <cell r="AM467" t="str">
            <v>0</v>
          </cell>
          <cell r="AN467" t="str">
            <v>0</v>
          </cell>
          <cell r="AO467" t="str">
            <v>0</v>
          </cell>
          <cell r="AP467" t="str">
            <v>0</v>
          </cell>
          <cell r="AQ467" t="str">
            <v>0</v>
          </cell>
          <cell r="AR467" t="str">
            <v>0</v>
          </cell>
          <cell r="AS467" t="str">
            <v>0</v>
          </cell>
          <cell r="AT467" t="str">
            <v>0</v>
          </cell>
          <cell r="AU467" t="str">
            <v>0</v>
          </cell>
          <cell r="AV467" t="str">
            <v>0</v>
          </cell>
        </row>
        <row r="468">
          <cell r="F468" t="str">
            <v>6400</v>
          </cell>
          <cell r="G468">
            <v>-17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 t="str">
            <v>0</v>
          </cell>
          <cell r="P468">
            <v>-4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 t="str">
            <v>0</v>
          </cell>
          <cell r="X468" t="str">
            <v>0</v>
          </cell>
          <cell r="Y468" t="str">
            <v>0</v>
          </cell>
          <cell r="Z468" t="str">
            <v>0</v>
          </cell>
          <cell r="AE468">
            <v>-21</v>
          </cell>
          <cell r="AJ468">
            <v>-21</v>
          </cell>
          <cell r="AM468" t="str">
            <v>0</v>
          </cell>
          <cell r="AN468" t="str">
            <v>0</v>
          </cell>
          <cell r="AO468" t="str">
            <v>0</v>
          </cell>
          <cell r="AP468" t="str">
            <v>0</v>
          </cell>
          <cell r="AQ468" t="str">
            <v>0</v>
          </cell>
          <cell r="AR468" t="str">
            <v>0</v>
          </cell>
          <cell r="AS468" t="str">
            <v>0</v>
          </cell>
          <cell r="AT468" t="str">
            <v>0</v>
          </cell>
          <cell r="AU468" t="str">
            <v>0</v>
          </cell>
          <cell r="AV468" t="str">
            <v>0</v>
          </cell>
        </row>
        <row r="469">
          <cell r="F469" t="str">
            <v>Closing balance</v>
          </cell>
          <cell r="G469">
            <v>3537</v>
          </cell>
          <cell r="H469">
            <v>1373</v>
          </cell>
          <cell r="I469">
            <v>299</v>
          </cell>
          <cell r="J469">
            <v>0</v>
          </cell>
          <cell r="K469">
            <v>0</v>
          </cell>
          <cell r="L469">
            <v>240</v>
          </cell>
          <cell r="M469">
            <v>0</v>
          </cell>
          <cell r="N469">
            <v>0</v>
          </cell>
          <cell r="O469">
            <v>0</v>
          </cell>
          <cell r="P469">
            <v>710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432</v>
          </cell>
          <cell r="X469">
            <v>691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E469">
            <v>6850</v>
          </cell>
          <cell r="AJ469">
            <v>6591</v>
          </cell>
          <cell r="AM469" t="str">
            <v>0</v>
          </cell>
          <cell r="AN469" t="str">
            <v>0</v>
          </cell>
          <cell r="AO469" t="str">
            <v>0</v>
          </cell>
          <cell r="AP469" t="str">
            <v>0</v>
          </cell>
          <cell r="AQ469" t="str">
            <v>0</v>
          </cell>
          <cell r="AR469" t="str">
            <v>0</v>
          </cell>
          <cell r="AS469" t="str">
            <v>0</v>
          </cell>
          <cell r="AT469" t="str">
            <v>0</v>
          </cell>
          <cell r="AU469" t="str">
            <v>0</v>
          </cell>
          <cell r="AV469" t="str">
            <v>0</v>
          </cell>
        </row>
        <row r="474">
          <cell r="G474">
            <v>4.1711107444787586E-2</v>
          </cell>
          <cell r="H474">
            <v>0.26351812553619358</v>
          </cell>
          <cell r="I474">
            <v>-7.4995205785931496E-2</v>
          </cell>
          <cell r="J474">
            <v>4.5548099266109546E-2</v>
          </cell>
          <cell r="K474">
            <v>0</v>
          </cell>
          <cell r="L474">
            <v>4.3984165675656037E-2</v>
          </cell>
          <cell r="M474">
            <v>2.1446802930935815E-2</v>
          </cell>
          <cell r="N474">
            <v>0.24258249394112757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5.2837411564895673E-2</v>
          </cell>
          <cell r="U474">
            <v>0</v>
          </cell>
          <cell r="V474">
            <v>0</v>
          </cell>
          <cell r="W474">
            <v>2.3494143229912206E-2</v>
          </cell>
          <cell r="X474">
            <v>0</v>
          </cell>
          <cell r="Y474">
            <v>0</v>
          </cell>
          <cell r="Z474">
            <v>9.9235173158572124E-2</v>
          </cell>
          <cell r="AA474">
            <v>0</v>
          </cell>
          <cell r="AB474">
            <v>0</v>
          </cell>
          <cell r="AC474">
            <v>0</v>
          </cell>
          <cell r="AE474">
            <v>3.2104094397391682E-2</v>
          </cell>
          <cell r="AJ474">
            <v>3.1853060133473131E-2</v>
          </cell>
        </row>
        <row r="475">
          <cell r="G475">
            <v>3.0753471086232317E-2</v>
          </cell>
          <cell r="H475">
            <v>0.4929712228999939</v>
          </cell>
          <cell r="I475">
            <v>-0.17997238779803645</v>
          </cell>
          <cell r="J475">
            <v>3.4787667471690785E-2</v>
          </cell>
          <cell r="K475">
            <v>0</v>
          </cell>
          <cell r="L475">
            <v>3.9394952114059058E-2</v>
          </cell>
          <cell r="M475">
            <v>1.0823308200148393E-2</v>
          </cell>
          <cell r="N475">
            <v>0.24272978537705464</v>
          </cell>
          <cell r="O475">
            <v>0</v>
          </cell>
          <cell r="P475">
            <v>-4.4848956786355777E-4</v>
          </cell>
          <cell r="Q475">
            <v>0</v>
          </cell>
          <cell r="R475">
            <v>0</v>
          </cell>
          <cell r="S475">
            <v>0</v>
          </cell>
          <cell r="T475">
            <v>5.5051185298988045E-2</v>
          </cell>
          <cell r="U475">
            <v>0</v>
          </cell>
          <cell r="V475">
            <v>0</v>
          </cell>
          <cell r="W475">
            <v>2.1388765314584279E-2</v>
          </cell>
          <cell r="X475">
            <v>0</v>
          </cell>
          <cell r="Y475">
            <v>0</v>
          </cell>
          <cell r="Z475">
            <v>9.9235173158572124E-2</v>
          </cell>
          <cell r="AA475">
            <v>0</v>
          </cell>
          <cell r="AB475">
            <v>0</v>
          </cell>
          <cell r="AC475">
            <v>0</v>
          </cell>
          <cell r="AE475">
            <v>2.5486531167766932E-2</v>
          </cell>
          <cell r="AJ475">
            <v>2.5365795778161344E-2</v>
          </cell>
        </row>
        <row r="476">
          <cell r="G476">
            <v>2.6519497021726072E-2</v>
          </cell>
          <cell r="H476">
            <v>-11.671495626947646</v>
          </cell>
          <cell r="I476">
            <v>1.5516180914482967</v>
          </cell>
          <cell r="J476">
            <v>2.6293935929860197</v>
          </cell>
          <cell r="K476">
            <v>0</v>
          </cell>
          <cell r="L476">
            <v>1.7553864328252459E-2</v>
          </cell>
          <cell r="M476">
            <v>9.838803568886164E-3</v>
          </cell>
          <cell r="N476">
            <v>8.32029062955284E-2</v>
          </cell>
          <cell r="O476">
            <v>0</v>
          </cell>
          <cell r="P476">
            <v>-2.907312493704457E-4</v>
          </cell>
          <cell r="Q476">
            <v>0</v>
          </cell>
          <cell r="R476">
            <v>0</v>
          </cell>
          <cell r="S476">
            <v>0</v>
          </cell>
          <cell r="T476">
            <v>4.7801830297151855E-2</v>
          </cell>
          <cell r="U476">
            <v>0</v>
          </cell>
          <cell r="V476">
            <v>9.5406360424028266E-2</v>
          </cell>
          <cell r="W476">
            <v>2.1145907284438433E-2</v>
          </cell>
          <cell r="X476">
            <v>0</v>
          </cell>
          <cell r="Y476">
            <v>0</v>
          </cell>
          <cell r="Z476">
            <v>9.9235173158572124E-2</v>
          </cell>
          <cell r="AA476">
            <v>0</v>
          </cell>
          <cell r="AB476">
            <v>0</v>
          </cell>
          <cell r="AC476">
            <v>0</v>
          </cell>
          <cell r="AE476">
            <v>1.837339146370293E-2</v>
          </cell>
          <cell r="AJ476">
            <v>1.8905604257896853E-2</v>
          </cell>
        </row>
        <row r="477">
          <cell r="G477">
            <v>5.4406421440081176E-2</v>
          </cell>
          <cell r="H477">
            <v>-10.039223728497536</v>
          </cell>
          <cell r="I477">
            <v>1.8924158189144111</v>
          </cell>
          <cell r="J477">
            <v>2.7022487105937607</v>
          </cell>
          <cell r="K477">
            <v>4.7164713613298409E-2</v>
          </cell>
          <cell r="L477">
            <v>6.6621797846501032E-2</v>
          </cell>
          <cell r="M477">
            <v>2.5378074891886905E-2</v>
          </cell>
          <cell r="N477">
            <v>4.7894440187073582E-2</v>
          </cell>
          <cell r="O477">
            <v>0</v>
          </cell>
          <cell r="P477">
            <v>-2.907312493704457E-4</v>
          </cell>
          <cell r="Q477">
            <v>0</v>
          </cell>
          <cell r="R477">
            <v>5.7001445493626698E-3</v>
          </cell>
          <cell r="S477">
            <v>0</v>
          </cell>
          <cell r="T477">
            <v>1.8527419160091763E-2</v>
          </cell>
          <cell r="U477">
            <v>0</v>
          </cell>
          <cell r="V477">
            <v>9.2756183745583046E-2</v>
          </cell>
          <cell r="W477">
            <v>2.1892694004837489E-2</v>
          </cell>
          <cell r="X477">
            <v>0</v>
          </cell>
          <cell r="Y477">
            <v>0</v>
          </cell>
          <cell r="Z477">
            <v>2.5146579483310404E-2</v>
          </cell>
          <cell r="AA477">
            <v>0</v>
          </cell>
          <cell r="AB477">
            <v>0</v>
          </cell>
          <cell r="AC477">
            <v>0</v>
          </cell>
          <cell r="AE477">
            <v>2.4577232137542291E-2</v>
          </cell>
          <cell r="AJ477">
            <v>2.5105887593438826E-2</v>
          </cell>
        </row>
        <row r="478">
          <cell r="G478">
            <v>4.1160362416659692E-2</v>
          </cell>
          <cell r="H478">
            <v>0</v>
          </cell>
          <cell r="I478">
            <v>0</v>
          </cell>
          <cell r="J478">
            <v>2.5535044759143603E-3</v>
          </cell>
          <cell r="K478">
            <v>0</v>
          </cell>
          <cell r="L478">
            <v>2.4540943050780063E-2</v>
          </cell>
          <cell r="M478">
            <v>3.700334999294623E-2</v>
          </cell>
          <cell r="N478">
            <v>0</v>
          </cell>
          <cell r="O478">
            <v>0</v>
          </cell>
          <cell r="P478">
            <v>5.1888861017723373E-3</v>
          </cell>
          <cell r="Q478">
            <v>0</v>
          </cell>
          <cell r="R478">
            <v>0</v>
          </cell>
          <cell r="S478">
            <v>0</v>
          </cell>
          <cell r="T478">
            <v>3.7259068629390069E-3</v>
          </cell>
          <cell r="U478">
            <v>0</v>
          </cell>
          <cell r="V478">
            <v>0</v>
          </cell>
          <cell r="W478">
            <v>1.2297593901967517E-2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E478">
            <v>1.8475137232253466E-2</v>
          </cell>
          <cell r="AJ478">
            <v>1.8295022965333967E-2</v>
          </cell>
        </row>
        <row r="479">
          <cell r="G479">
            <v>-1.4982358011942802</v>
          </cell>
          <cell r="H479">
            <v>0</v>
          </cell>
          <cell r="I479">
            <v>0</v>
          </cell>
          <cell r="J479">
            <v>-0.28445576116264576</v>
          </cell>
          <cell r="K479">
            <v>0</v>
          </cell>
          <cell r="L479">
            <v>-1.0929598405550411</v>
          </cell>
          <cell r="M479">
            <v>-1.5657616246276387</v>
          </cell>
          <cell r="N479">
            <v>0</v>
          </cell>
          <cell r="O479">
            <v>0</v>
          </cell>
          <cell r="P479">
            <v>-2.7509877682352664</v>
          </cell>
          <cell r="Q479">
            <v>0</v>
          </cell>
          <cell r="R479">
            <v>0</v>
          </cell>
          <cell r="S479">
            <v>0</v>
          </cell>
          <cell r="T479">
            <v>-1</v>
          </cell>
          <cell r="U479">
            <v>0</v>
          </cell>
          <cell r="V479">
            <v>0</v>
          </cell>
          <cell r="W479">
            <v>-4.1731582461606944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E479">
            <v>-1.3723308850421179</v>
          </cell>
          <cell r="AJ479">
            <v>-1.3906224227911856</v>
          </cell>
        </row>
        <row r="480">
          <cell r="G480">
            <v>-1.0999594235301684</v>
          </cell>
          <cell r="H480">
            <v>0</v>
          </cell>
          <cell r="I480">
            <v>0</v>
          </cell>
          <cell r="J480">
            <v>-0.17699802405783865</v>
          </cell>
          <cell r="K480">
            <v>0</v>
          </cell>
          <cell r="L480">
            <v>-0.8012817814138492</v>
          </cell>
          <cell r="M480">
            <v>-1.1132371369201144</v>
          </cell>
          <cell r="N480">
            <v>0</v>
          </cell>
          <cell r="O480">
            <v>0</v>
          </cell>
          <cell r="P480">
            <v>-1.041896529580258</v>
          </cell>
          <cell r="Q480">
            <v>0</v>
          </cell>
          <cell r="R480">
            <v>0</v>
          </cell>
          <cell r="S480">
            <v>0</v>
          </cell>
          <cell r="T480">
            <v>-0.3338072773395378</v>
          </cell>
          <cell r="U480">
            <v>0</v>
          </cell>
          <cell r="V480">
            <v>0</v>
          </cell>
          <cell r="W480">
            <v>-1.1857894986482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E480">
            <v>-0.87949757495490799</v>
          </cell>
          <cell r="AJ480">
            <v>-0.88397250453348408</v>
          </cell>
        </row>
        <row r="481">
          <cell r="G481">
            <v>0.33502608257469596</v>
          </cell>
          <cell r="H481">
            <v>0</v>
          </cell>
          <cell r="I481">
            <v>0</v>
          </cell>
          <cell r="J481">
            <v>0.50420001811959392</v>
          </cell>
          <cell r="K481">
            <v>0</v>
          </cell>
          <cell r="L481">
            <v>0.34848736195337088</v>
          </cell>
          <cell r="M481">
            <v>0</v>
          </cell>
          <cell r="N481">
            <v>0</v>
          </cell>
          <cell r="O481">
            <v>0</v>
          </cell>
          <cell r="P481">
            <v>0.71536401894343349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0.53447999999999996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E481">
            <v>0.2812949841607103</v>
          </cell>
          <cell r="AJ481">
            <v>0.28625699264333948</v>
          </cell>
        </row>
        <row r="482">
          <cell r="G482">
            <v>-1.1577235366790582E-2</v>
          </cell>
          <cell r="H482">
            <v>-4.1446326767069545E-2</v>
          </cell>
          <cell r="I482">
            <v>0</v>
          </cell>
          <cell r="J482">
            <v>-8.4303617572175048E-3</v>
          </cell>
          <cell r="K482">
            <v>0</v>
          </cell>
          <cell r="L482">
            <v>-5.8480254912504507E-3</v>
          </cell>
          <cell r="M482">
            <v>-6.4304713522461178E-3</v>
          </cell>
          <cell r="N482">
            <v>-1.2178362197156701E-2</v>
          </cell>
          <cell r="O482">
            <v>0</v>
          </cell>
          <cell r="P482">
            <v>-4.4625598591044899E-4</v>
          </cell>
          <cell r="Q482">
            <v>0</v>
          </cell>
          <cell r="R482">
            <v>0</v>
          </cell>
          <cell r="S482">
            <v>0</v>
          </cell>
          <cell r="T482">
            <v>1.5993006442507928E-3</v>
          </cell>
          <cell r="U482">
            <v>0</v>
          </cell>
          <cell r="V482">
            <v>0</v>
          </cell>
          <cell r="W482">
            <v>-2.3271966700083328E-3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E482">
            <v>-5.9271552787595605E-3</v>
          </cell>
          <cell r="AJ482">
            <v>-5.8221938286994838E-3</v>
          </cell>
        </row>
        <row r="486">
          <cell r="G486">
            <v>3.6004203051212637E-2</v>
          </cell>
          <cell r="H486">
            <v>5.1364711618737728E-2</v>
          </cell>
          <cell r="I486">
            <v>0</v>
          </cell>
          <cell r="J486">
            <v>0</v>
          </cell>
          <cell r="K486">
            <v>0</v>
          </cell>
          <cell r="L486">
            <v>3.8391340368971384E-2</v>
          </cell>
          <cell r="M486">
            <v>1.2138078680150386E-2</v>
          </cell>
          <cell r="N486">
            <v>-0.42588385233627918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-2.953340133077486E-2</v>
          </cell>
          <cell r="U486">
            <v>0</v>
          </cell>
          <cell r="V486">
            <v>0</v>
          </cell>
          <cell r="W486">
            <v>8.7814511980657123E-3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E486">
            <v>9.3767744659534365E-3</v>
          </cell>
          <cell r="AJ486">
            <v>9.655236415612365E-3</v>
          </cell>
        </row>
        <row r="487">
          <cell r="G487">
            <v>2.958524536871163E-2</v>
          </cell>
          <cell r="H487">
            <v>3.6363361742519848E-2</v>
          </cell>
          <cell r="I487">
            <v>-0.38003869309107291</v>
          </cell>
          <cell r="J487">
            <v>0.17851006463687916</v>
          </cell>
          <cell r="K487">
            <v>0</v>
          </cell>
          <cell r="L487">
            <v>4.868333606180561E-2</v>
          </cell>
          <cell r="M487">
            <v>1.81866371933266E-2</v>
          </cell>
          <cell r="N487">
            <v>-0.1365622132266851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-2.944643937061938E-2</v>
          </cell>
          <cell r="U487">
            <v>0</v>
          </cell>
          <cell r="V487">
            <v>-2.0130850528434826E-2</v>
          </cell>
          <cell r="W487">
            <v>3.1111865537527175E-3</v>
          </cell>
          <cell r="X487">
            <v>0</v>
          </cell>
          <cell r="Y487">
            <v>0</v>
          </cell>
          <cell r="Z487">
            <v>-7.553245238532133E-2</v>
          </cell>
          <cell r="AA487">
            <v>0</v>
          </cell>
          <cell r="AB487">
            <v>0</v>
          </cell>
          <cell r="AC487">
            <v>0</v>
          </cell>
          <cell r="AE487">
            <v>5.8967015220855153E-3</v>
          </cell>
          <cell r="AJ487">
            <v>5.9475009798815289E-3</v>
          </cell>
        </row>
        <row r="488">
          <cell r="G488">
            <v>2.9347592517252538E-2</v>
          </cell>
          <cell r="H488">
            <v>1.6322707397485137</v>
          </cell>
          <cell r="I488">
            <v>0.34078994897022763</v>
          </cell>
          <cell r="J488">
            <v>0.17787713624660442</v>
          </cell>
          <cell r="K488">
            <v>4.7164713613298416E-2</v>
          </cell>
          <cell r="L488">
            <v>4.326982513686576E-2</v>
          </cell>
          <cell r="M488">
            <v>1.7979190726813976E-2</v>
          </cell>
          <cell r="N488">
            <v>-3.5308465739568362E-2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-2.9274411137060089E-2</v>
          </cell>
          <cell r="U488">
            <v>0</v>
          </cell>
          <cell r="V488">
            <v>-2.6501766784452299E-3</v>
          </cell>
          <cell r="W488">
            <v>3.0983704356982076E-3</v>
          </cell>
          <cell r="X488">
            <v>0</v>
          </cell>
          <cell r="Y488">
            <v>0</v>
          </cell>
          <cell r="Z488">
            <v>-7.4088593675261716E-2</v>
          </cell>
          <cell r="AA488">
            <v>0</v>
          </cell>
          <cell r="AB488">
            <v>0</v>
          </cell>
          <cell r="AC488">
            <v>0</v>
          </cell>
          <cell r="AE488">
            <v>5.6269733567795308E-3</v>
          </cell>
          <cell r="AJ488">
            <v>5.6731858017372407E-3</v>
          </cell>
        </row>
        <row r="493">
          <cell r="G493">
            <v>0.46427918590219852</v>
          </cell>
          <cell r="H493">
            <v>1.6437258914686812</v>
          </cell>
          <cell r="I493">
            <v>-11.967132359554569</v>
          </cell>
          <cell r="J493">
            <v>0.25047114480693999</v>
          </cell>
          <cell r="K493">
            <v>0.95241481637562442</v>
          </cell>
          <cell r="L493">
            <v>0.39754449643138728</v>
          </cell>
          <cell r="M493">
            <v>0.61159341683959312</v>
          </cell>
          <cell r="N493">
            <v>0.22408470906952596</v>
          </cell>
          <cell r="O493">
            <v>0</v>
          </cell>
          <cell r="P493">
            <v>1</v>
          </cell>
          <cell r="Q493">
            <v>0</v>
          </cell>
          <cell r="R493">
            <v>-8.5858378583154433</v>
          </cell>
          <cell r="S493">
            <v>0</v>
          </cell>
          <cell r="T493">
            <v>0.65339491351850076</v>
          </cell>
          <cell r="U493">
            <v>0</v>
          </cell>
          <cell r="V493">
            <v>0.96819988642816579</v>
          </cell>
          <cell r="W493">
            <v>0.39371919263165667</v>
          </cell>
          <cell r="X493">
            <v>1</v>
          </cell>
          <cell r="Y493">
            <v>0.98372909032590417</v>
          </cell>
          <cell r="Z493">
            <v>-0.11543719582216876</v>
          </cell>
          <cell r="AA493">
            <v>0</v>
          </cell>
          <cell r="AB493">
            <v>0</v>
          </cell>
          <cell r="AC493">
            <v>0</v>
          </cell>
          <cell r="AE493">
            <v>0.5294663597083793</v>
          </cell>
          <cell r="AJ493">
            <v>0.4937081418510661</v>
          </cell>
        </row>
        <row r="495">
          <cell r="G495">
            <v>205.60309747593962</v>
          </cell>
          <cell r="H495">
            <v>1280.8118887144392</v>
          </cell>
          <cell r="I495">
            <v>214.77475359971834</v>
          </cell>
          <cell r="J495">
            <v>0</v>
          </cell>
          <cell r="K495">
            <v>0</v>
          </cell>
          <cell r="L495">
            <v>975.24779166666667</v>
          </cell>
          <cell r="M495">
            <v>0</v>
          </cell>
          <cell r="N495">
            <v>0</v>
          </cell>
          <cell r="O495">
            <v>0</v>
          </cell>
          <cell r="P495">
            <v>354.07746478873241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149.9897435897436</v>
          </cell>
          <cell r="W495">
            <v>246.78935185185185</v>
          </cell>
          <cell r="X495">
            <v>205.93342981186686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E495">
            <v>681.33822435647232</v>
          </cell>
          <cell r="AJ495">
            <v>682.66208123070214</v>
          </cell>
        </row>
        <row r="496">
          <cell r="G496">
            <v>-448.57950780889695</v>
          </cell>
          <cell r="H496">
            <v>-9.4620068665800829</v>
          </cell>
          <cell r="I496">
            <v>225.42059107358639</v>
          </cell>
          <cell r="J496">
            <v>0</v>
          </cell>
          <cell r="K496">
            <v>0</v>
          </cell>
          <cell r="L496">
            <v>-2430.2835833333334</v>
          </cell>
          <cell r="M496">
            <v>0</v>
          </cell>
          <cell r="N496">
            <v>0</v>
          </cell>
          <cell r="O496">
            <v>0</v>
          </cell>
          <cell r="P496">
            <v>-1322.0154929577466</v>
          </cell>
          <cell r="Q496">
            <v>0</v>
          </cell>
          <cell r="R496">
            <v>-491.81967213114751</v>
          </cell>
          <cell r="S496">
            <v>0</v>
          </cell>
          <cell r="T496">
            <v>0</v>
          </cell>
          <cell r="U496">
            <v>0</v>
          </cell>
          <cell r="V496">
            <v>-70.876923076923077</v>
          </cell>
          <cell r="W496">
            <v>-54.666666666666664</v>
          </cell>
          <cell r="X496">
            <v>-255.28219971056441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E496">
            <v>-817.6784663122196</v>
          </cell>
          <cell r="AJ496">
            <v>-777.80466948956484</v>
          </cell>
        </row>
        <row r="498">
          <cell r="G498">
            <v>3.0251524958884223E+36</v>
          </cell>
          <cell r="H498">
            <v>0</v>
          </cell>
          <cell r="I498">
            <v>0</v>
          </cell>
          <cell r="J498">
            <v>0</v>
          </cell>
          <cell r="K498">
            <v>268213.38094940799</v>
          </cell>
          <cell r="L498">
            <v>610.0766781182524</v>
          </cell>
          <cell r="M498">
            <v>0</v>
          </cell>
          <cell r="N498">
            <v>23.823355704468526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2.1586733923988236E+16</v>
          </cell>
          <cell r="U498">
            <v>0</v>
          </cell>
          <cell r="V498">
            <v>21903.520800000002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E498">
            <v>95255.847471991248</v>
          </cell>
          <cell r="AJ498">
            <v>95033.433461765249</v>
          </cell>
        </row>
        <row r="499">
          <cell r="G499">
            <v>-2.4539903795823341E+17</v>
          </cell>
          <cell r="H499">
            <v>0</v>
          </cell>
          <cell r="I499">
            <v>0</v>
          </cell>
          <cell r="J499">
            <v>0</v>
          </cell>
          <cell r="K499">
            <v>350.09798800000004</v>
          </cell>
          <cell r="L499">
            <v>4.3911207088915294</v>
          </cell>
          <cell r="M499" t="e">
            <v>#DIV/0!</v>
          </cell>
          <cell r="N499">
            <v>0.9131784206984197</v>
          </cell>
          <cell r="O499" t="e">
            <v>#DIV/0!</v>
          </cell>
          <cell r="P499">
            <v>0</v>
          </cell>
          <cell r="Q499" t="e">
            <v>#DIV/0!</v>
          </cell>
          <cell r="R499">
            <v>0</v>
          </cell>
          <cell r="S499">
            <v>0</v>
          </cell>
          <cell r="T499">
            <v>-8797459.3039983828</v>
          </cell>
          <cell r="U499">
            <v>0</v>
          </cell>
          <cell r="V499">
            <v>96.747000000000014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E499">
            <v>36.332537697542271</v>
          </cell>
          <cell r="AJ499">
            <v>36.377972343128967</v>
          </cell>
        </row>
        <row r="500">
          <cell r="G500">
            <v>-8.1119559523615012E-20</v>
          </cell>
          <cell r="H500">
            <v>0</v>
          </cell>
          <cell r="I500">
            <v>0</v>
          </cell>
          <cell r="J500">
            <v>0</v>
          </cell>
          <cell r="K500">
            <v>1.3052965022130555E-3</v>
          </cell>
          <cell r="L500">
            <v>7.1976537808914401E-3</v>
          </cell>
          <cell r="M500">
            <v>0</v>
          </cell>
          <cell r="N500">
            <v>3.8331225542971498E-2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-4.0754008156010184E-10</v>
          </cell>
          <cell r="U500">
            <v>6.1397404287320434E-2</v>
          </cell>
          <cell r="V500">
            <v>4.4169611307420496E-3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E500">
            <v>3.8142054962269256E-4</v>
          </cell>
          <cell r="AJ500">
            <v>3.8279130846898105E-4</v>
          </cell>
        </row>
        <row r="503">
          <cell r="G503">
            <v>-0.66417710173134803</v>
          </cell>
          <cell r="H503">
            <v>-0.66092044671738126</v>
          </cell>
          <cell r="I503">
            <v>23.70939870226065</v>
          </cell>
          <cell r="J503">
            <v>-0.48053860346098648</v>
          </cell>
          <cell r="K503">
            <v>-0.54283969074189897</v>
          </cell>
          <cell r="L503">
            <v>-0.41478932642074839</v>
          </cell>
          <cell r="M503">
            <v>-0.65179783048904061</v>
          </cell>
          <cell r="N503">
            <v>-0.19820844047188135</v>
          </cell>
          <cell r="O503">
            <v>0</v>
          </cell>
          <cell r="P503">
            <v>-0.37696349344754188</v>
          </cell>
          <cell r="Q503">
            <v>0</v>
          </cell>
          <cell r="R503">
            <v>-5.2879151408006066E-2</v>
          </cell>
          <cell r="S503">
            <v>0</v>
          </cell>
          <cell r="T503">
            <v>-0.87809825200905922</v>
          </cell>
          <cell r="U503">
            <v>0</v>
          </cell>
          <cell r="V503">
            <v>-0.77353776263486651</v>
          </cell>
          <cell r="W503">
            <v>-0.8193714271654351</v>
          </cell>
          <cell r="X503">
            <v>-0.53179943564141519</v>
          </cell>
          <cell r="Y503">
            <v>-0.52819360688493588</v>
          </cell>
          <cell r="Z503">
            <v>-0.95406572975337678</v>
          </cell>
          <cell r="AA503">
            <v>0</v>
          </cell>
          <cell r="AB503">
            <v>0</v>
          </cell>
          <cell r="AC503">
            <v>0</v>
          </cell>
          <cell r="AE503">
            <v>-0.57004599543965417</v>
          </cell>
          <cell r="AJ503">
            <v>-0.57671959078782031</v>
          </cell>
        </row>
        <row r="504">
          <cell r="G504">
            <v>-0.10745837138728748</v>
          </cell>
          <cell r="H504">
            <v>-6.2701697465500139</v>
          </cell>
          <cell r="I504">
            <v>28.12596215505474</v>
          </cell>
          <cell r="J504">
            <v>-0.25357830462647218</v>
          </cell>
          <cell r="K504">
            <v>-0.34370294291972836</v>
          </cell>
          <cell r="L504">
            <v>-0.21526822250411515</v>
          </cell>
          <cell r="M504">
            <v>-0.21491144397718123</v>
          </cell>
          <cell r="N504">
            <v>-0.12168415848280542</v>
          </cell>
          <cell r="O504">
            <v>0</v>
          </cell>
          <cell r="P504">
            <v>-0.20147446336521943</v>
          </cell>
          <cell r="Q504">
            <v>0</v>
          </cell>
          <cell r="R504">
            <v>0</v>
          </cell>
          <cell r="S504">
            <v>0</v>
          </cell>
          <cell r="T504">
            <v>-0.57503692561817732</v>
          </cell>
          <cell r="U504">
            <v>0</v>
          </cell>
          <cell r="V504">
            <v>-0.44289986749952681</v>
          </cell>
          <cell r="W504">
            <v>-0.43720012794541002</v>
          </cell>
          <cell r="X504">
            <v>-0.30887779466029952</v>
          </cell>
          <cell r="Y504">
            <v>-0.18253327982826539</v>
          </cell>
          <cell r="Z504">
            <v>-0.57138951167496033</v>
          </cell>
          <cell r="AA504">
            <v>0</v>
          </cell>
          <cell r="AB504">
            <v>0</v>
          </cell>
          <cell r="AC504">
            <v>0</v>
          </cell>
          <cell r="AE504">
            <v>-0.28914173029717066</v>
          </cell>
          <cell r="AJ504">
            <v>-0.29552204280759264</v>
          </cell>
        </row>
        <row r="505">
          <cell r="G505">
            <v>-6.419771802625325E-3</v>
          </cell>
          <cell r="H505">
            <v>0</v>
          </cell>
          <cell r="I505">
            <v>0</v>
          </cell>
          <cell r="J505">
            <v>0</v>
          </cell>
          <cell r="K505">
            <v>-6.0068890401832513E-3</v>
          </cell>
          <cell r="L505">
            <v>-2.4114951614894707E-3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E505">
            <v>-2.7360436294699589E-3</v>
          </cell>
          <cell r="AJ505">
            <v>-2.8936461658423287E-3</v>
          </cell>
        </row>
        <row r="506">
          <cell r="G506">
            <v>-8.8330712291456916E-3</v>
          </cell>
          <cell r="H506">
            <v>-0.59909572356218976</v>
          </cell>
          <cell r="I506">
            <v>11.964037456209406</v>
          </cell>
          <cell r="J506">
            <v>-1.2712712908270567E-2</v>
          </cell>
          <cell r="K506">
            <v>-3.2080616567193819E-2</v>
          </cell>
          <cell r="L506">
            <v>-2.0702805524457659E-2</v>
          </cell>
          <cell r="M506">
            <v>-1.4957814929761934E-2</v>
          </cell>
          <cell r="N506">
            <v>-2.7106157027432895E-2</v>
          </cell>
          <cell r="O506">
            <v>0</v>
          </cell>
          <cell r="P506">
            <v>-1.8044104069961275E-2</v>
          </cell>
          <cell r="Q506">
            <v>0</v>
          </cell>
          <cell r="R506">
            <v>0</v>
          </cell>
          <cell r="S506">
            <v>0</v>
          </cell>
          <cell r="T506">
            <v>-6.8840350837603217E-2</v>
          </cell>
          <cell r="U506">
            <v>0</v>
          </cell>
          <cell r="V506">
            <v>0</v>
          </cell>
          <cell r="W506">
            <v>-4.7889310817128279E-2</v>
          </cell>
          <cell r="X506">
            <v>-1.9752550466681139E-2</v>
          </cell>
          <cell r="Y506">
            <v>-1.1320765196526984E-2</v>
          </cell>
          <cell r="Z506">
            <v>-1.3889648384097994E-2</v>
          </cell>
          <cell r="AA506">
            <v>0</v>
          </cell>
          <cell r="AB506">
            <v>0</v>
          </cell>
          <cell r="AC506">
            <v>0</v>
          </cell>
          <cell r="AE506">
            <v>-2.6849421156394628E-2</v>
          </cell>
          <cell r="AJ506">
            <v>-2.8053295976599283E-2</v>
          </cell>
        </row>
        <row r="507">
          <cell r="G507">
            <v>-0.54146588731228951</v>
          </cell>
          <cell r="H507">
            <v>6.2083450233948225</v>
          </cell>
          <cell r="I507">
            <v>-16.380600909003498</v>
          </cell>
          <cell r="J507">
            <v>-0.21424758592624371</v>
          </cell>
          <cell r="K507">
            <v>-0.16104924221479358</v>
          </cell>
          <cell r="L507">
            <v>-0.17640680323068611</v>
          </cell>
          <cell r="M507">
            <v>-0.4219285715820974</v>
          </cell>
          <cell r="N507">
            <v>-4.9418124961643065E-2</v>
          </cell>
          <cell r="O507">
            <v>0</v>
          </cell>
          <cell r="P507">
            <v>-0.15744492601236118</v>
          </cell>
          <cell r="Q507">
            <v>0</v>
          </cell>
          <cell r="R507">
            <v>-5.2879151408006066E-2</v>
          </cell>
          <cell r="S507">
            <v>0</v>
          </cell>
          <cell r="T507">
            <v>-0.2342209755532787</v>
          </cell>
          <cell r="U507">
            <v>0</v>
          </cell>
          <cell r="V507">
            <v>-0.33063789513533975</v>
          </cell>
          <cell r="W507">
            <v>-0.3342819884028968</v>
          </cell>
          <cell r="X507">
            <v>-0.20316909051443455</v>
          </cell>
          <cell r="Y507">
            <v>-0.33433956186014352</v>
          </cell>
          <cell r="Z507">
            <v>-0.36878656969431839</v>
          </cell>
          <cell r="AA507">
            <v>0</v>
          </cell>
          <cell r="AB507">
            <v>0</v>
          </cell>
          <cell r="AC507">
            <v>0</v>
          </cell>
          <cell r="AE507">
            <v>-0.25131880035661891</v>
          </cell>
          <cell r="AJ507">
            <v>-0.25025060583778608</v>
          </cell>
        </row>
        <row r="509">
          <cell r="G509">
            <v>-1.4305554112676904</v>
          </cell>
          <cell r="H509">
            <v>-0.40208677745341348</v>
          </cell>
          <cell r="I509">
            <v>-1.9812096991917236</v>
          </cell>
          <cell r="J509">
            <v>-1.918538775519949</v>
          </cell>
          <cell r="K509">
            <v>-0.56996140905036863</v>
          </cell>
          <cell r="L509">
            <v>-1.0433783642942154</v>
          </cell>
          <cell r="M509">
            <v>-1.0657371589400089</v>
          </cell>
          <cell r="N509">
            <v>-0.8845246125668661</v>
          </cell>
          <cell r="O509" t="str">
            <v>-</v>
          </cell>
          <cell r="P509">
            <v>-0.37696349344754188</v>
          </cell>
          <cell r="Q509" t="str">
            <v>-</v>
          </cell>
          <cell r="R509">
            <v>6.1588807383303008E-3</v>
          </cell>
          <cell r="S509" t="str">
            <v>-</v>
          </cell>
          <cell r="T509">
            <v>-1.3439012668166355</v>
          </cell>
          <cell r="U509" t="str">
            <v>-</v>
          </cell>
          <cell r="V509">
            <v>-0.79894428152492669</v>
          </cell>
          <cell r="W509">
            <v>-2.0811061347776274</v>
          </cell>
          <cell r="X509">
            <v>-0.53179943564141519</v>
          </cell>
          <cell r="Y509">
            <v>-0.5369299455299712</v>
          </cell>
          <cell r="Z509">
            <v>8.2648034107058272</v>
          </cell>
          <cell r="AA509" t="str">
            <v>-</v>
          </cell>
          <cell r="AB509" t="str">
            <v>-</v>
          </cell>
          <cell r="AC509" t="str">
            <v>-</v>
          </cell>
          <cell r="AE509">
            <v>-1.0766425193729503</v>
          </cell>
          <cell r="AJ509">
            <v>-1.1681387076695118</v>
          </cell>
        </row>
        <row r="512">
          <cell r="G512">
            <v>1.9584434368029507E-2</v>
          </cell>
          <cell r="H512">
            <v>5.1345098251206256</v>
          </cell>
          <cell r="I512">
            <v>3.0157018935031972</v>
          </cell>
          <cell r="J512">
            <v>0.86256609028579112</v>
          </cell>
          <cell r="K512">
            <v>0.66492174526939674</v>
          </cell>
          <cell r="L512">
            <v>4.7796484474939852E-2</v>
          </cell>
          <cell r="M512">
            <v>1.6464836468356382E-2</v>
          </cell>
          <cell r="N512">
            <v>3.4728405857515465E-2</v>
          </cell>
          <cell r="O512">
            <v>0</v>
          </cell>
          <cell r="P512">
            <v>6.4811263765906608E-3</v>
          </cell>
          <cell r="Q512">
            <v>0</v>
          </cell>
          <cell r="R512">
            <v>5.6319810771743566E-4</v>
          </cell>
          <cell r="S512">
            <v>0</v>
          </cell>
          <cell r="T512">
            <v>7.7959079047410784E-3</v>
          </cell>
          <cell r="U512">
            <v>0</v>
          </cell>
          <cell r="V512">
            <v>0.66055653710247375</v>
          </cell>
          <cell r="W512">
            <v>2.5653491616954571E-3</v>
          </cell>
          <cell r="X512">
            <v>3.0380281690140856E-2</v>
          </cell>
          <cell r="Y512">
            <v>0</v>
          </cell>
          <cell r="Z512">
            <v>1.0355489148926728E-3</v>
          </cell>
          <cell r="AA512">
            <v>0</v>
          </cell>
          <cell r="AB512">
            <v>0</v>
          </cell>
          <cell r="AC512">
            <v>0</v>
          </cell>
          <cell r="AE512">
            <v>1.6313605788102072E-2</v>
          </cell>
          <cell r="AJ512">
            <v>1.445126808161535E-2</v>
          </cell>
        </row>
        <row r="514">
          <cell r="G514">
            <v>5.4406421440081176E-2</v>
          </cell>
          <cell r="H514">
            <v>-10.039223728497536</v>
          </cell>
          <cell r="I514">
            <v>1.8924158189144111</v>
          </cell>
          <cell r="J514">
            <v>2.7022487105937607</v>
          </cell>
          <cell r="K514">
            <v>4.7164713613298409E-2</v>
          </cell>
          <cell r="L514">
            <v>6.6621797846501032E-2</v>
          </cell>
          <cell r="M514">
            <v>2.5378074891886905E-2</v>
          </cell>
          <cell r="N514">
            <v>4.7894440187073582E-2</v>
          </cell>
          <cell r="O514">
            <v>0</v>
          </cell>
          <cell r="P514">
            <v>-2.907312493704457E-4</v>
          </cell>
          <cell r="Q514">
            <v>0</v>
          </cell>
          <cell r="R514">
            <v>5.7001445493626698E-3</v>
          </cell>
          <cell r="S514">
            <v>0</v>
          </cell>
          <cell r="T514">
            <v>1.8527419160091763E-2</v>
          </cell>
          <cell r="U514">
            <v>0</v>
          </cell>
          <cell r="V514">
            <v>9.2756183745583046E-2</v>
          </cell>
          <cell r="W514">
            <v>2.1892694004837489E-2</v>
          </cell>
          <cell r="X514">
            <v>0</v>
          </cell>
          <cell r="Y514">
            <v>0</v>
          </cell>
          <cell r="Z514">
            <v>2.5146579483310404E-2</v>
          </cell>
          <cell r="AA514">
            <v>0</v>
          </cell>
          <cell r="AB514">
            <v>0</v>
          </cell>
          <cell r="AC514">
            <v>0</v>
          </cell>
          <cell r="AE514">
            <v>2.4577232137542291E-2</v>
          </cell>
          <cell r="AJ514">
            <v>2.5105887593438826E-2</v>
          </cell>
        </row>
        <row r="516">
          <cell r="G516">
            <v>-1.0574952339672697E-2</v>
          </cell>
          <cell r="H516">
            <v>-6.0791071484998307E-2</v>
          </cell>
          <cell r="I516">
            <v>0</v>
          </cell>
          <cell r="J516">
            <v>-0.6614100556158613</v>
          </cell>
          <cell r="K516">
            <v>0</v>
          </cell>
          <cell r="L516">
            <v>-4.236837667340565E-3</v>
          </cell>
          <cell r="M516">
            <v>-6.4282018647247958E-3</v>
          </cell>
          <cell r="N516">
            <v>-3.8841378719518668E-3</v>
          </cell>
          <cell r="O516">
            <v>0</v>
          </cell>
          <cell r="P516">
            <v>-2.907312493704457E-4</v>
          </cell>
          <cell r="Q516">
            <v>0</v>
          </cell>
          <cell r="R516">
            <v>0</v>
          </cell>
          <cell r="S516">
            <v>0</v>
          </cell>
          <cell r="T516">
            <v>7.7642221392105104E-4</v>
          </cell>
          <cell r="U516">
            <v>0</v>
          </cell>
          <cell r="V516">
            <v>0</v>
          </cell>
          <cell r="W516">
            <v>-2.3248835101170842E-3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E516">
            <v>-4.3311442511571215E-3</v>
          </cell>
          <cell r="AJ516">
            <v>-4.3979639389385549E-3</v>
          </cell>
        </row>
        <row r="517">
          <cell r="G517">
            <v>-1.1577235366790582E-2</v>
          </cell>
          <cell r="H517">
            <v>-4.1446326767069545E-2</v>
          </cell>
          <cell r="I517">
            <v>0</v>
          </cell>
          <cell r="J517">
            <v>-8.4303617572175048E-3</v>
          </cell>
          <cell r="K517">
            <v>0</v>
          </cell>
          <cell r="L517">
            <v>-5.8480254912504507E-3</v>
          </cell>
          <cell r="M517">
            <v>-6.4304713522461178E-3</v>
          </cell>
          <cell r="N517">
            <v>-1.2178362197156701E-2</v>
          </cell>
          <cell r="O517">
            <v>0</v>
          </cell>
          <cell r="P517">
            <v>-4.4625598591044899E-4</v>
          </cell>
          <cell r="Q517">
            <v>0</v>
          </cell>
          <cell r="R517">
            <v>0</v>
          </cell>
          <cell r="S517">
            <v>0</v>
          </cell>
          <cell r="T517">
            <v>1.5993006442507928E-3</v>
          </cell>
          <cell r="U517">
            <v>0</v>
          </cell>
          <cell r="V517">
            <v>0</v>
          </cell>
          <cell r="W517">
            <v>-2.3271966700083328E-3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E517">
            <v>-5.9271552787595605E-3</v>
          </cell>
          <cell r="AJ517">
            <v>-5.8221938286994838E-3</v>
          </cell>
        </row>
        <row r="518">
          <cell r="G518">
            <v>0.9134263927990145</v>
          </cell>
          <cell r="H518">
            <v>1.4667420788975392</v>
          </cell>
          <cell r="I518">
            <v>-0.15341386100721799</v>
          </cell>
          <cell r="J518">
            <v>78.455714554551207</v>
          </cell>
          <cell r="K518">
            <v>0</v>
          </cell>
          <cell r="L518">
            <v>0.72449028713700525</v>
          </cell>
          <cell r="M518">
            <v>0.99964707291316535</v>
          </cell>
          <cell r="N518">
            <v>0.31893762141995596</v>
          </cell>
          <cell r="O518">
            <v>0</v>
          </cell>
          <cell r="P518">
            <v>0.651489859071128</v>
          </cell>
          <cell r="Q518">
            <v>0</v>
          </cell>
          <cell r="R518">
            <v>3.6268749178696803E-2</v>
          </cell>
          <cell r="S518">
            <v>0</v>
          </cell>
          <cell r="T518">
            <v>0.48547608400719006</v>
          </cell>
          <cell r="U518">
            <v>0</v>
          </cell>
          <cell r="V518">
            <v>0</v>
          </cell>
          <cell r="W518">
            <v>0.99900603162549206</v>
          </cell>
          <cell r="X518">
            <v>0</v>
          </cell>
          <cell r="Y518">
            <v>0</v>
          </cell>
          <cell r="Z518">
            <v>1</v>
          </cell>
          <cell r="AA518">
            <v>0</v>
          </cell>
          <cell r="AB518">
            <v>0</v>
          </cell>
          <cell r="AC518">
            <v>0</v>
          </cell>
          <cell r="AE518">
            <v>0.73072900024707066</v>
          </cell>
          <cell r="AJ518">
            <v>0.75537916949098516</v>
          </cell>
        </row>
        <row r="520">
          <cell r="G520">
            <v>5.6315712444510016E-2</v>
          </cell>
          <cell r="H520">
            <v>25.47949108771574</v>
          </cell>
          <cell r="I520">
            <v>-1.7464763955753702</v>
          </cell>
          <cell r="J520">
            <v>0.9638725884594036</v>
          </cell>
          <cell r="K520">
            <v>0.94399913237716315</v>
          </cell>
          <cell r="L520">
            <v>4.6757744607369499E-2</v>
          </cell>
          <cell r="M520">
            <v>5.0082852150032303E-2</v>
          </cell>
          <cell r="N520">
            <v>3.9449999921643483E-3</v>
          </cell>
          <cell r="O520">
            <v>0</v>
          </cell>
          <cell r="P520">
            <v>1.1785556785521026E-2</v>
          </cell>
          <cell r="Q520">
            <v>0</v>
          </cell>
          <cell r="R520">
            <v>-5.1055022621036622E-3</v>
          </cell>
          <cell r="S520">
            <v>0</v>
          </cell>
          <cell r="T520">
            <v>3.3462899325135763E-2</v>
          </cell>
          <cell r="U520">
            <v>0</v>
          </cell>
          <cell r="V520">
            <v>2.8240945229681977</v>
          </cell>
          <cell r="W520">
            <v>1.5726912267057087E-2</v>
          </cell>
          <cell r="X520">
            <v>6.4887323943661979E-2</v>
          </cell>
          <cell r="Y520">
            <v>0</v>
          </cell>
          <cell r="Z520">
            <v>-2.602433046831467E-3</v>
          </cell>
          <cell r="AA520">
            <v>0</v>
          </cell>
          <cell r="AB520">
            <v>0</v>
          </cell>
          <cell r="AC520">
            <v>0</v>
          </cell>
          <cell r="AE520">
            <v>3.1395526401963976E-2</v>
          </cell>
          <cell r="AJ520">
            <v>2.7632944733032606E-2</v>
          </cell>
        </row>
        <row r="521">
          <cell r="G521">
            <v>4.3771752694831578E-2</v>
          </cell>
          <cell r="H521">
            <v>12.035015011373067</v>
          </cell>
          <cell r="I521">
            <v>-0.12259221085451127</v>
          </cell>
          <cell r="J521">
            <v>0.20924785458213083</v>
          </cell>
          <cell r="K521">
            <v>0</v>
          </cell>
          <cell r="L521">
            <v>3.1622638049752405E-2</v>
          </cell>
          <cell r="M521">
            <v>2.5352974401445738E-2</v>
          </cell>
          <cell r="N521">
            <v>-2.9044149719457545E-6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3.9863074204946995E-2</v>
          </cell>
          <cell r="W521">
            <v>9.6907002366326161E-4</v>
          </cell>
          <cell r="X521">
            <v>0</v>
          </cell>
          <cell r="Y521">
            <v>0</v>
          </cell>
          <cell r="Z521">
            <v>8.7984673876059585E-3</v>
          </cell>
          <cell r="AA521">
            <v>0</v>
          </cell>
          <cell r="AB521">
            <v>0</v>
          </cell>
          <cell r="AC521">
            <v>0</v>
          </cell>
          <cell r="AE521">
            <v>1.3538597497151353E-2</v>
          </cell>
          <cell r="AJ521">
            <v>1.3608616940753658E-2</v>
          </cell>
        </row>
        <row r="522">
          <cell r="G522">
            <v>1.94136742238459E-3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9.8801492374758822E-3</v>
          </cell>
          <cell r="M522">
            <v>9.2156601317725292E-3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1.4849692707956247E-3</v>
          </cell>
          <cell r="U522">
            <v>0</v>
          </cell>
          <cell r="V522">
            <v>0</v>
          </cell>
          <cell r="W522">
            <v>4.3244504098563399E-4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E522">
            <v>1.7055308968661215E-3</v>
          </cell>
          <cell r="AJ522">
            <v>1.7211939473896442E-3</v>
          </cell>
        </row>
        <row r="523">
          <cell r="G523">
            <v>6.9339158054699916E-3</v>
          </cell>
          <cell r="H523">
            <v>0.14493381626967905</v>
          </cell>
          <cell r="I523">
            <v>0</v>
          </cell>
          <cell r="J523">
            <v>0</v>
          </cell>
          <cell r="K523">
            <v>0</v>
          </cell>
          <cell r="L523">
            <v>2.6870336675451182E-4</v>
          </cell>
          <cell r="M523">
            <v>6.0349055680736377E-3</v>
          </cell>
          <cell r="N523">
            <v>1.2537043044370162E-6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2.5468176751508004E-2</v>
          </cell>
          <cell r="U523">
            <v>0</v>
          </cell>
          <cell r="V523">
            <v>0</v>
          </cell>
          <cell r="W523">
            <v>5.3585509946072135E-3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E523">
            <v>3.1381934698334877E-3</v>
          </cell>
          <cell r="AJ523">
            <v>3.2676060426560941E-3</v>
          </cell>
        </row>
        <row r="524">
          <cell r="G524">
            <v>-4.7318376615905444E-5</v>
          </cell>
          <cell r="H524">
            <v>7.6800992292699197E-2</v>
          </cell>
          <cell r="I524">
            <v>0</v>
          </cell>
          <cell r="J524">
            <v>2.6860858834673795E-3</v>
          </cell>
          <cell r="K524">
            <v>1.3609891529741458E-2</v>
          </cell>
          <cell r="L524">
            <v>1.0189958594313612E-5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E524">
            <v>5.8500385434317442E-6</v>
          </cell>
          <cell r="AJ524">
            <v>5.8710625603402982E-6</v>
          </cell>
        </row>
        <row r="525">
          <cell r="G525">
            <v>2.7203815632825172E-4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1.2227950313176334E-3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E525">
            <v>9.5289030438662958E-5</v>
          </cell>
          <cell r="AJ525">
            <v>9.5631482573340181E-5</v>
          </cell>
        </row>
        <row r="526">
          <cell r="G526">
            <v>3.4439567421115118E-3</v>
          </cell>
          <cell r="H526">
            <v>13.222741267780293</v>
          </cell>
          <cell r="I526">
            <v>-1.6238841847208589</v>
          </cell>
          <cell r="J526">
            <v>0.75193864799380539</v>
          </cell>
          <cell r="K526">
            <v>0.93038924084742169</v>
          </cell>
          <cell r="L526">
            <v>3.7532689634747463E-3</v>
          </cell>
          <cell r="M526">
            <v>9.4793120487403973E-3</v>
          </cell>
          <cell r="N526">
            <v>3.9466507028318573E-3</v>
          </cell>
          <cell r="O526">
            <v>0</v>
          </cell>
          <cell r="P526">
            <v>1.1785556785521026E-2</v>
          </cell>
          <cell r="Q526">
            <v>0</v>
          </cell>
          <cell r="R526">
            <v>-5.1055022621036622E-3</v>
          </cell>
          <cell r="S526">
            <v>0</v>
          </cell>
          <cell r="T526">
            <v>6.509753302832137E-3</v>
          </cell>
          <cell r="U526">
            <v>0</v>
          </cell>
          <cell r="V526">
            <v>2.7842314487632507</v>
          </cell>
          <cell r="W526">
            <v>8.9668462078009801E-3</v>
          </cell>
          <cell r="X526">
            <v>6.4887323943661979E-2</v>
          </cell>
          <cell r="Y526">
            <v>0</v>
          </cell>
          <cell r="Z526">
            <v>-1.1400900434437426E-2</v>
          </cell>
          <cell r="AA526">
            <v>0</v>
          </cell>
          <cell r="AB526">
            <v>0</v>
          </cell>
          <cell r="AC526">
            <v>0</v>
          </cell>
          <cell r="AE526">
            <v>1.2912065469130918E-2</v>
          </cell>
          <cell r="AJ526">
            <v>8.9340252570995309E-3</v>
          </cell>
        </row>
        <row r="528">
          <cell r="G528">
            <v>-8.0562747176888994E-2</v>
          </cell>
          <cell r="H528">
            <v>-10.244966462612581</v>
          </cell>
          <cell r="I528">
            <v>3.4601359743233244</v>
          </cell>
          <cell r="J528">
            <v>-2.1698021343211051</v>
          </cell>
          <cell r="K528">
            <v>-0.7895390462819516</v>
          </cell>
          <cell r="L528">
            <v>-4.8786019086523857E-2</v>
          </cell>
          <cell r="M528">
            <v>-5.4886277058582372E-2</v>
          </cell>
          <cell r="N528">
            <v>-1.3226896449770599E-2</v>
          </cell>
          <cell r="O528">
            <v>0</v>
          </cell>
          <cell r="P528">
            <v>-4.5583364947126351E-3</v>
          </cell>
          <cell r="Q528">
            <v>0</v>
          </cell>
          <cell r="R528">
            <v>-3.1444179541572018E-5</v>
          </cell>
          <cell r="S528">
            <v>0</v>
          </cell>
          <cell r="T528">
            <v>-4.49708327944075E-2</v>
          </cell>
          <cell r="U528">
            <v>0</v>
          </cell>
          <cell r="V528">
            <v>-2.2562941696113072</v>
          </cell>
          <cell r="W528">
            <v>-3.2729373600082032E-2</v>
          </cell>
          <cell r="X528">
            <v>-3.4507042253521122E-2</v>
          </cell>
          <cell r="Y528">
            <v>0</v>
          </cell>
          <cell r="Z528">
            <v>-2.1508597521586265E-2</v>
          </cell>
          <cell r="AA528">
            <v>0</v>
          </cell>
          <cell r="AB528">
            <v>0</v>
          </cell>
          <cell r="AC528">
            <v>0</v>
          </cell>
          <cell r="AE528">
            <v>-3.5289251643596649E-2</v>
          </cell>
          <cell r="AJ528">
            <v>-3.3879175170269643E-2</v>
          </cell>
        </row>
        <row r="529">
          <cell r="G529">
            <v>-1.3034387339682782E-2</v>
          </cell>
          <cell r="H529">
            <v>-97.19426761169926</v>
          </cell>
          <cell r="I529">
            <v>4.1046866977643779</v>
          </cell>
          <cell r="J529">
            <v>-1.1449959329661161</v>
          </cell>
          <cell r="K529">
            <v>-0.49990245441755599</v>
          </cell>
          <cell r="L529">
            <v>-2.5319069086061456E-2</v>
          </cell>
          <cell r="M529">
            <v>-1.8097159127303825E-2</v>
          </cell>
          <cell r="N529">
            <v>-8.1202584511423596E-3</v>
          </cell>
          <cell r="O529">
            <v>0</v>
          </cell>
          <cell r="P529">
            <v>-2.4362794145161067E-3</v>
          </cell>
          <cell r="Q529">
            <v>0</v>
          </cell>
          <cell r="R529">
            <v>0</v>
          </cell>
          <cell r="S529">
            <v>0</v>
          </cell>
          <cell r="T529">
            <v>-2.9449881460780314E-2</v>
          </cell>
          <cell r="U529">
            <v>0</v>
          </cell>
          <cell r="V529">
            <v>-1.2918727915194346</v>
          </cell>
          <cell r="W529">
            <v>-1.746373604340962E-2</v>
          </cell>
          <cell r="X529">
            <v>-2.0042253521126759E-2</v>
          </cell>
          <cell r="Y529">
            <v>0</v>
          </cell>
          <cell r="Z529">
            <v>-1.2881488823468496E-2</v>
          </cell>
          <cell r="AA529">
            <v>0</v>
          </cell>
          <cell r="AB529">
            <v>0</v>
          </cell>
          <cell r="AC529">
            <v>0</v>
          </cell>
          <cell r="AE529">
            <v>-1.7899599966932803E-2</v>
          </cell>
          <cell r="AJ529">
            <v>-1.7360331112174519E-2</v>
          </cell>
        </row>
        <row r="530">
          <cell r="G530">
            <v>-7.7869961388314212E-4</v>
          </cell>
          <cell r="H530">
            <v>0</v>
          </cell>
          <cell r="I530">
            <v>0</v>
          </cell>
          <cell r="J530">
            <v>0</v>
          </cell>
          <cell r="K530">
            <v>-8.7367845881460519E-3</v>
          </cell>
          <cell r="L530">
            <v>-2.836313315742069E-4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E530">
            <v>-1.6937744133042703E-4</v>
          </cell>
          <cell r="AJ530">
            <v>-1.6998615427548218E-4</v>
          </cell>
        </row>
        <row r="531">
          <cell r="G531">
            <v>-1.0714258025067496E-3</v>
          </cell>
          <cell r="H531">
            <v>-9.2866178165219182</v>
          </cell>
          <cell r="I531">
            <v>1.7460247271658871</v>
          </cell>
          <cell r="J531">
            <v>-5.7402405140207238E-2</v>
          </cell>
          <cell r="K531">
            <v>-4.6659998965776023E-2</v>
          </cell>
          <cell r="L531">
            <v>-2.4349890441401211E-3</v>
          </cell>
          <cell r="M531">
            <v>-1.2595604588157914E-3</v>
          </cell>
          <cell r="N531">
            <v>-1.8088550179775973E-3</v>
          </cell>
          <cell r="O531">
            <v>0</v>
          </cell>
          <cell r="P531">
            <v>-2.181938026525195E-4</v>
          </cell>
          <cell r="Q531">
            <v>0</v>
          </cell>
          <cell r="R531">
            <v>0</v>
          </cell>
          <cell r="S531">
            <v>0</v>
          </cell>
          <cell r="T531">
            <v>-3.5255825870773574E-3</v>
          </cell>
          <cell r="U531">
            <v>0</v>
          </cell>
          <cell r="V531">
            <v>0</v>
          </cell>
          <cell r="W531">
            <v>-1.9129140866023613E-3</v>
          </cell>
          <cell r="X531">
            <v>-1.2816901408450705E-3</v>
          </cell>
          <cell r="Y531">
            <v>0</v>
          </cell>
          <cell r="Z531">
            <v>-3.1313026712230817E-4</v>
          </cell>
          <cell r="AA531">
            <v>0</v>
          </cell>
          <cell r="AB531">
            <v>0</v>
          </cell>
          <cell r="AC531">
            <v>0</v>
          </cell>
          <cell r="AE531">
            <v>-1.66213952427146E-3</v>
          </cell>
          <cell r="AJ531">
            <v>-1.647980307373147E-3</v>
          </cell>
        </row>
        <row r="532">
          <cell r="G532">
            <v>-6.5678234420816328E-2</v>
          </cell>
          <cell r="H532">
            <v>96.23591896560859</v>
          </cell>
          <cell r="I532">
            <v>-2.3905754506069403</v>
          </cell>
          <cell r="J532">
            <v>-0.96740379621478179</v>
          </cell>
          <cell r="K532">
            <v>-0.2342398083104735</v>
          </cell>
          <cell r="L532">
            <v>-2.0748329624748069E-2</v>
          </cell>
          <cell r="M532">
            <v>-3.5529557472462753E-2</v>
          </cell>
          <cell r="N532">
            <v>-3.2977829806506427E-3</v>
          </cell>
          <cell r="O532">
            <v>0</v>
          </cell>
          <cell r="P532">
            <v>-1.9038632775440095E-3</v>
          </cell>
          <cell r="Q532">
            <v>0</v>
          </cell>
          <cell r="R532">
            <v>-3.1444179541572018E-5</v>
          </cell>
          <cell r="S532">
            <v>0</v>
          </cell>
          <cell r="T532">
            <v>-1.1995368746549826E-2</v>
          </cell>
          <cell r="U532">
            <v>0</v>
          </cell>
          <cell r="V532">
            <v>-0.96442137809187278</v>
          </cell>
          <cell r="W532">
            <v>-1.3352723470070053E-2</v>
          </cell>
          <cell r="X532">
            <v>-1.3183098591549296E-2</v>
          </cell>
          <cell r="Y532">
            <v>0</v>
          </cell>
          <cell r="Z532">
            <v>-8.3139784309954577E-3</v>
          </cell>
          <cell r="AA532">
            <v>0</v>
          </cell>
          <cell r="AB532">
            <v>0</v>
          </cell>
          <cell r="AC532">
            <v>0</v>
          </cell>
          <cell r="AE532">
            <v>-1.5558134711061962E-2</v>
          </cell>
          <cell r="AJ532">
            <v>-1.4700877596446494E-2</v>
          </cell>
        </row>
        <row r="534">
          <cell r="G534">
            <v>0</v>
          </cell>
          <cell r="H534">
            <v>0</v>
          </cell>
          <cell r="I534">
            <v>-0.59037350415916812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E534">
            <v>0</v>
          </cell>
          <cell r="AJ534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2.7656981169593108E-2</v>
          </cell>
          <cell r="K536">
            <v>0.46329694556088669</v>
          </cell>
          <cell r="L536">
            <v>0</v>
          </cell>
          <cell r="M536">
            <v>2.3183883497443396E-3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E536">
            <v>4.6854491943207376E-4</v>
          </cell>
          <cell r="AJ536">
            <v>4.7022878804856645E-4</v>
          </cell>
        </row>
        <row r="538"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-1.2560201225066249E-2</v>
          </cell>
          <cell r="M538">
            <v>0</v>
          </cell>
          <cell r="N538">
            <v>0</v>
          </cell>
          <cell r="O538">
            <v>0</v>
          </cell>
          <cell r="P538">
            <v>-1.6463141547683771E-4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E538">
            <v>-5.0730177608249703E-4</v>
          </cell>
          <cell r="AJ538">
            <v>-4.8065392369645011E-4</v>
          </cell>
        </row>
        <row r="542">
          <cell r="G542">
            <v>365</v>
          </cell>
          <cell r="H542">
            <v>365</v>
          </cell>
          <cell r="I542">
            <v>365</v>
          </cell>
          <cell r="J542">
            <v>365</v>
          </cell>
          <cell r="K542">
            <v>365</v>
          </cell>
          <cell r="L542">
            <v>365</v>
          </cell>
          <cell r="M542">
            <v>365</v>
          </cell>
          <cell r="N542">
            <v>365</v>
          </cell>
          <cell r="O542">
            <v>365</v>
          </cell>
          <cell r="P542">
            <v>365</v>
          </cell>
          <cell r="Q542">
            <v>365</v>
          </cell>
          <cell r="R542">
            <v>365</v>
          </cell>
          <cell r="S542">
            <v>365</v>
          </cell>
          <cell r="T542">
            <v>365</v>
          </cell>
          <cell r="U542">
            <v>365</v>
          </cell>
          <cell r="V542">
            <v>365</v>
          </cell>
          <cell r="W542">
            <v>365</v>
          </cell>
          <cell r="X542">
            <v>365</v>
          </cell>
          <cell r="Y542">
            <v>365</v>
          </cell>
          <cell r="Z542">
            <v>365</v>
          </cell>
          <cell r="AA542">
            <v>365</v>
          </cell>
          <cell r="AB542">
            <v>365</v>
          </cell>
          <cell r="AC542">
            <v>365</v>
          </cell>
          <cell r="AD542">
            <v>365</v>
          </cell>
          <cell r="AE542">
            <v>365</v>
          </cell>
          <cell r="AF542">
            <v>365</v>
          </cell>
          <cell r="AG542">
            <v>365</v>
          </cell>
          <cell r="AH542">
            <v>365</v>
          </cell>
          <cell r="AI542">
            <v>365</v>
          </cell>
          <cell r="AJ542">
            <v>365</v>
          </cell>
        </row>
        <row r="546">
          <cell r="F546" t="str">
            <v>FR5</v>
          </cell>
          <cell r="G546" t="str">
            <v>0</v>
          </cell>
          <cell r="H546" t="str">
            <v>0</v>
          </cell>
          <cell r="I546" t="str">
            <v>0</v>
          </cell>
          <cell r="J546" t="str">
            <v>0</v>
          </cell>
          <cell r="K546" t="str">
            <v>0</v>
          </cell>
          <cell r="L546" t="str">
            <v>0</v>
          </cell>
          <cell r="M546" t="str">
            <v>0</v>
          </cell>
          <cell r="N546" t="str">
            <v>0</v>
          </cell>
          <cell r="O546" t="str">
            <v>0</v>
          </cell>
          <cell r="P546" t="str">
            <v>0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0</v>
          </cell>
          <cell r="V546" t="str">
            <v>0</v>
          </cell>
          <cell r="W546" t="str">
            <v>0</v>
          </cell>
          <cell r="X546" t="str">
            <v>0</v>
          </cell>
          <cell r="Y546" t="str">
            <v>0</v>
          </cell>
          <cell r="Z546" t="str">
            <v>0</v>
          </cell>
          <cell r="AM546" t="str">
            <v>0</v>
          </cell>
          <cell r="AN546" t="str">
            <v>0</v>
          </cell>
          <cell r="AO546" t="str">
            <v>0</v>
          </cell>
          <cell r="AP546" t="str">
            <v>0</v>
          </cell>
          <cell r="AQ546" t="str">
            <v>0</v>
          </cell>
          <cell r="AR546" t="str">
            <v>0</v>
          </cell>
          <cell r="AS546" t="str">
            <v>0</v>
          </cell>
          <cell r="AT546" t="str">
            <v>0</v>
          </cell>
          <cell r="AU546" t="str">
            <v>0</v>
          </cell>
          <cell r="AV546" t="str">
            <v>0</v>
          </cell>
        </row>
        <row r="547">
          <cell r="F547" t="str">
            <v>FR10</v>
          </cell>
          <cell r="G547" t="str">
            <v>0</v>
          </cell>
          <cell r="H547" t="str">
            <v>0</v>
          </cell>
          <cell r="I547" t="str">
            <v>0</v>
          </cell>
          <cell r="J547" t="str">
            <v>0</v>
          </cell>
          <cell r="K547" t="str">
            <v>0</v>
          </cell>
          <cell r="L547" t="str">
            <v>0</v>
          </cell>
          <cell r="M547" t="str">
            <v>0</v>
          </cell>
          <cell r="N547" t="str">
            <v>0</v>
          </cell>
          <cell r="O547" t="str">
            <v>0</v>
          </cell>
          <cell r="P547" t="str">
            <v>0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 t="str">
            <v>0</v>
          </cell>
          <cell r="AM547" t="str">
            <v>0</v>
          </cell>
          <cell r="AN547" t="str">
            <v>0</v>
          </cell>
          <cell r="AO547" t="str">
            <v>0</v>
          </cell>
          <cell r="AP547" t="str">
            <v>0</v>
          </cell>
          <cell r="AQ547" t="str">
            <v>0</v>
          </cell>
          <cell r="AR547" t="str">
            <v>0</v>
          </cell>
          <cell r="AS547" t="str">
            <v>0</v>
          </cell>
          <cell r="AT547" t="str">
            <v>0</v>
          </cell>
          <cell r="AU547" t="str">
            <v>0</v>
          </cell>
          <cell r="AV547" t="str">
            <v>0</v>
          </cell>
        </row>
        <row r="548">
          <cell r="F548" t="str">
            <v>FR15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</row>
        <row r="549">
          <cell r="F549" t="str">
            <v>FR20</v>
          </cell>
          <cell r="G549" t="str">
            <v>0</v>
          </cell>
          <cell r="H549" t="str">
            <v>0</v>
          </cell>
          <cell r="I549" t="str">
            <v>0</v>
          </cell>
          <cell r="J549" t="str">
            <v>0</v>
          </cell>
          <cell r="K549" t="str">
            <v>0</v>
          </cell>
          <cell r="L549" t="str">
            <v>0</v>
          </cell>
          <cell r="M549" t="str">
            <v>0</v>
          </cell>
          <cell r="N549" t="str">
            <v>0</v>
          </cell>
          <cell r="O549" t="str">
            <v>0</v>
          </cell>
          <cell r="P549" t="str">
            <v>0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0</v>
          </cell>
          <cell r="V549" t="str">
            <v>0</v>
          </cell>
          <cell r="W549" t="str">
            <v>0</v>
          </cell>
          <cell r="X549" t="str">
            <v>0</v>
          </cell>
          <cell r="Y549" t="str">
            <v>0</v>
          </cell>
          <cell r="Z549" t="str">
            <v>0</v>
          </cell>
          <cell r="AM549" t="str">
            <v>0</v>
          </cell>
          <cell r="AN549" t="str">
            <v>0</v>
          </cell>
          <cell r="AO549" t="str">
            <v>0</v>
          </cell>
          <cell r="AP549" t="str">
            <v>0</v>
          </cell>
          <cell r="AQ549" t="str">
            <v>0</v>
          </cell>
          <cell r="AR549" t="str">
            <v>0</v>
          </cell>
          <cell r="AS549" t="str">
            <v>0</v>
          </cell>
          <cell r="AT549" t="str">
            <v>0</v>
          </cell>
          <cell r="AU549" t="str">
            <v>0</v>
          </cell>
          <cell r="AV549" t="str">
            <v>0</v>
          </cell>
        </row>
        <row r="550">
          <cell r="F550" t="str">
            <v>FR25</v>
          </cell>
          <cell r="G550" t="str">
            <v>0</v>
          </cell>
          <cell r="H550" t="str">
            <v>0</v>
          </cell>
          <cell r="I550" t="str">
            <v>0</v>
          </cell>
          <cell r="J550" t="str">
            <v>0</v>
          </cell>
          <cell r="K550" t="str">
            <v>0</v>
          </cell>
          <cell r="L550" t="str">
            <v>0</v>
          </cell>
          <cell r="M550" t="str">
            <v>0</v>
          </cell>
          <cell r="N550" t="str">
            <v>0</v>
          </cell>
          <cell r="O550" t="str">
            <v>0</v>
          </cell>
          <cell r="P550" t="str">
            <v>0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0</v>
          </cell>
          <cell r="V550" t="str">
            <v>0</v>
          </cell>
          <cell r="W550" t="str">
            <v>0</v>
          </cell>
          <cell r="X550" t="str">
            <v>0</v>
          </cell>
          <cell r="Y550" t="str">
            <v>0</v>
          </cell>
          <cell r="Z550" t="str">
            <v>0</v>
          </cell>
          <cell r="AM550" t="str">
            <v>0</v>
          </cell>
          <cell r="AN550" t="str">
            <v>0</v>
          </cell>
          <cell r="AO550" t="str">
            <v>0</v>
          </cell>
          <cell r="AP550" t="str">
            <v>0</v>
          </cell>
          <cell r="AQ550" t="str">
            <v>0</v>
          </cell>
          <cell r="AR550" t="str">
            <v>0</v>
          </cell>
          <cell r="AS550" t="str">
            <v>0</v>
          </cell>
          <cell r="AT550" t="str">
            <v>0</v>
          </cell>
          <cell r="AU550" t="str">
            <v>0</v>
          </cell>
          <cell r="AV550" t="str">
            <v>0</v>
          </cell>
        </row>
        <row r="551">
          <cell r="F551" t="str">
            <v>FR30</v>
          </cell>
          <cell r="G551" t="str">
            <v>0</v>
          </cell>
          <cell r="H551" t="str">
            <v>0</v>
          </cell>
          <cell r="I551" t="str">
            <v>0</v>
          </cell>
          <cell r="J551" t="str">
            <v>0</v>
          </cell>
          <cell r="K551" t="str">
            <v>0</v>
          </cell>
          <cell r="L551" t="str">
            <v>0</v>
          </cell>
          <cell r="M551" t="str">
            <v>0</v>
          </cell>
          <cell r="N551" t="str">
            <v>0</v>
          </cell>
          <cell r="O551" t="str">
            <v>0</v>
          </cell>
          <cell r="P551" t="str">
            <v>0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0</v>
          </cell>
          <cell r="V551" t="str">
            <v>0</v>
          </cell>
          <cell r="W551" t="str">
            <v>0</v>
          </cell>
          <cell r="X551" t="str">
            <v>0</v>
          </cell>
          <cell r="Y551" t="str">
            <v>0</v>
          </cell>
          <cell r="Z551" t="str">
            <v>0</v>
          </cell>
          <cell r="AM551" t="str">
            <v>0</v>
          </cell>
          <cell r="AN551" t="str">
            <v>0</v>
          </cell>
          <cell r="AO551" t="str">
            <v>0</v>
          </cell>
          <cell r="AP551" t="str">
            <v>0</v>
          </cell>
          <cell r="AQ551" t="str">
            <v>0</v>
          </cell>
          <cell r="AR551" t="str">
            <v>0</v>
          </cell>
          <cell r="AS551" t="str">
            <v>0</v>
          </cell>
          <cell r="AT551" t="str">
            <v>0</v>
          </cell>
          <cell r="AU551" t="str">
            <v>0</v>
          </cell>
          <cell r="AV551" t="str">
            <v>0</v>
          </cell>
        </row>
        <row r="552">
          <cell r="F552" t="str">
            <v>FR35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</row>
        <row r="553">
          <cell r="F553" t="str">
            <v>FR40</v>
          </cell>
          <cell r="G553" t="str">
            <v>0</v>
          </cell>
          <cell r="H553" t="str">
            <v>0</v>
          </cell>
          <cell r="I553" t="str">
            <v>0</v>
          </cell>
          <cell r="J553" t="str">
            <v>0</v>
          </cell>
          <cell r="K553" t="str">
            <v>0</v>
          </cell>
          <cell r="L553" t="str">
            <v>0</v>
          </cell>
          <cell r="M553" t="str">
            <v>0</v>
          </cell>
          <cell r="N553" t="str">
            <v>0</v>
          </cell>
          <cell r="O553" t="str">
            <v>0</v>
          </cell>
          <cell r="P553" t="str">
            <v>0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 t="str">
            <v>0</v>
          </cell>
          <cell r="AM553" t="str">
            <v>0</v>
          </cell>
          <cell r="AN553" t="str">
            <v>0</v>
          </cell>
          <cell r="AO553" t="str">
            <v>0</v>
          </cell>
          <cell r="AP553" t="str">
            <v>0</v>
          </cell>
          <cell r="AQ553" t="str">
            <v>0</v>
          </cell>
          <cell r="AR553" t="str">
            <v>0</v>
          </cell>
          <cell r="AS553" t="str">
            <v>0</v>
          </cell>
          <cell r="AT553" t="str">
            <v>0</v>
          </cell>
          <cell r="AU553" t="str">
            <v>0</v>
          </cell>
          <cell r="AV553" t="str">
            <v>0</v>
          </cell>
        </row>
        <row r="555">
          <cell r="F555" t="str">
            <v>FR45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</row>
        <row r="556">
          <cell r="F556" t="str">
            <v>FR50</v>
          </cell>
          <cell r="G556" t="str">
            <v>0</v>
          </cell>
          <cell r="H556" t="str">
            <v>0</v>
          </cell>
          <cell r="I556" t="str">
            <v>0</v>
          </cell>
          <cell r="J556" t="str">
            <v>0</v>
          </cell>
          <cell r="K556" t="str">
            <v>0</v>
          </cell>
          <cell r="L556" t="str">
            <v>0</v>
          </cell>
          <cell r="M556" t="str">
            <v>0</v>
          </cell>
          <cell r="N556" t="str">
            <v>0</v>
          </cell>
          <cell r="O556" t="str">
            <v>0</v>
          </cell>
          <cell r="P556" t="str">
            <v>0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0</v>
          </cell>
          <cell r="V556" t="str">
            <v>0</v>
          </cell>
          <cell r="W556" t="str">
            <v>0</v>
          </cell>
          <cell r="X556" t="str">
            <v>0</v>
          </cell>
          <cell r="Y556" t="str">
            <v>0</v>
          </cell>
          <cell r="Z556" t="str">
            <v>0</v>
          </cell>
          <cell r="AM556" t="str">
            <v>0</v>
          </cell>
          <cell r="AN556" t="str">
            <v>0</v>
          </cell>
          <cell r="AO556" t="str">
            <v>0</v>
          </cell>
          <cell r="AP556" t="str">
            <v>0</v>
          </cell>
          <cell r="AQ556" t="str">
            <v>0</v>
          </cell>
          <cell r="AR556" t="str">
            <v>0</v>
          </cell>
          <cell r="AS556" t="str">
            <v>0</v>
          </cell>
          <cell r="AT556" t="str">
            <v>0</v>
          </cell>
          <cell r="AU556" t="str">
            <v>0</v>
          </cell>
          <cell r="AV556" t="str">
            <v>0</v>
          </cell>
        </row>
        <row r="558">
          <cell r="F558" t="str">
            <v>FR55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</row>
        <row r="559">
          <cell r="F559" t="str">
            <v>FR60</v>
          </cell>
          <cell r="G559" t="str">
            <v>0</v>
          </cell>
          <cell r="H559" t="str">
            <v>0</v>
          </cell>
          <cell r="I559" t="str">
            <v>0</v>
          </cell>
          <cell r="J559" t="str">
            <v>0</v>
          </cell>
          <cell r="K559" t="str">
            <v>0</v>
          </cell>
          <cell r="L559" t="str">
            <v>0</v>
          </cell>
          <cell r="M559" t="str">
            <v>0</v>
          </cell>
          <cell r="N559" t="str">
            <v>0</v>
          </cell>
          <cell r="O559" t="str">
            <v>0</v>
          </cell>
          <cell r="P559" t="str">
            <v>0</v>
          </cell>
          <cell r="Q559" t="str">
            <v>0</v>
          </cell>
          <cell r="R559" t="str">
            <v>0</v>
          </cell>
          <cell r="S559" t="str">
            <v>0</v>
          </cell>
          <cell r="T559" t="str">
            <v>0</v>
          </cell>
          <cell r="U559" t="str">
            <v>0</v>
          </cell>
          <cell r="V559" t="str">
            <v>0</v>
          </cell>
          <cell r="W559" t="str">
            <v>0</v>
          </cell>
          <cell r="X559" t="str">
            <v>0</v>
          </cell>
          <cell r="Y559" t="str">
            <v>0</v>
          </cell>
          <cell r="Z559" t="str">
            <v>0</v>
          </cell>
          <cell r="AM559" t="str">
            <v>0</v>
          </cell>
          <cell r="AN559" t="str">
            <v>0</v>
          </cell>
          <cell r="AO559" t="str">
            <v>0</v>
          </cell>
          <cell r="AP559" t="str">
            <v>0</v>
          </cell>
          <cell r="AQ559" t="str">
            <v>0</v>
          </cell>
          <cell r="AR559" t="str">
            <v>0</v>
          </cell>
          <cell r="AS559" t="str">
            <v>0</v>
          </cell>
          <cell r="AT559" t="str">
            <v>0</v>
          </cell>
          <cell r="AU559" t="str">
            <v>0</v>
          </cell>
          <cell r="AV559" t="str">
            <v>0</v>
          </cell>
        </row>
        <row r="562">
          <cell r="F562" t="str">
            <v>FR65</v>
          </cell>
          <cell r="G562" t="str">
            <v>0</v>
          </cell>
          <cell r="H562" t="str">
            <v>0</v>
          </cell>
          <cell r="I562" t="str">
            <v>0</v>
          </cell>
          <cell r="J562" t="str">
            <v>0</v>
          </cell>
          <cell r="K562" t="str">
            <v>0</v>
          </cell>
          <cell r="L562" t="str">
            <v>0</v>
          </cell>
          <cell r="M562" t="str">
            <v>0</v>
          </cell>
          <cell r="N562" t="str">
            <v>0</v>
          </cell>
          <cell r="O562" t="str">
            <v>0</v>
          </cell>
          <cell r="P562" t="str">
            <v>0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0</v>
          </cell>
          <cell r="V562" t="str">
            <v>0</v>
          </cell>
          <cell r="W562" t="str">
            <v>0</v>
          </cell>
          <cell r="X562" t="str">
            <v>0</v>
          </cell>
          <cell r="Y562" t="str">
            <v>0</v>
          </cell>
          <cell r="Z562" t="str">
            <v>0</v>
          </cell>
          <cell r="AM562" t="str">
            <v>0</v>
          </cell>
          <cell r="AN562" t="str">
            <v>0</v>
          </cell>
          <cell r="AO562" t="str">
            <v>0</v>
          </cell>
          <cell r="AP562" t="str">
            <v>0</v>
          </cell>
          <cell r="AQ562" t="str">
            <v>0</v>
          </cell>
          <cell r="AR562" t="str">
            <v>0</v>
          </cell>
          <cell r="AS562" t="str">
            <v>0</v>
          </cell>
          <cell r="AT562" t="str">
            <v>0</v>
          </cell>
          <cell r="AU562" t="str">
            <v>0</v>
          </cell>
          <cell r="AV562" t="str">
            <v>0</v>
          </cell>
        </row>
        <row r="564">
          <cell r="F564" t="str">
            <v>FR70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</row>
        <row r="567">
          <cell r="F567" t="str">
            <v>FR80</v>
          </cell>
          <cell r="G567" t="str">
            <v>0</v>
          </cell>
          <cell r="H567" t="str">
            <v>0</v>
          </cell>
          <cell r="I567" t="str">
            <v>0</v>
          </cell>
          <cell r="J567" t="str">
            <v>0</v>
          </cell>
          <cell r="K567" t="str">
            <v>0</v>
          </cell>
          <cell r="L567" t="str">
            <v>0</v>
          </cell>
          <cell r="M567" t="str">
            <v>0</v>
          </cell>
          <cell r="N567" t="str">
            <v>0</v>
          </cell>
          <cell r="O567" t="str">
            <v>0</v>
          </cell>
          <cell r="P567" t="str">
            <v>0</v>
          </cell>
          <cell r="Q567" t="str">
            <v>0</v>
          </cell>
          <cell r="R567" t="str">
            <v>0</v>
          </cell>
          <cell r="S567" t="str">
            <v>0</v>
          </cell>
          <cell r="T567" t="str">
            <v>0</v>
          </cell>
          <cell r="U567" t="str">
            <v>0</v>
          </cell>
          <cell r="V567" t="str">
            <v>0</v>
          </cell>
          <cell r="W567" t="str">
            <v>0</v>
          </cell>
          <cell r="X567" t="str">
            <v>0</v>
          </cell>
          <cell r="Y567" t="str">
            <v>0</v>
          </cell>
          <cell r="Z567" t="str">
            <v>0</v>
          </cell>
          <cell r="AM567" t="str">
            <v>0</v>
          </cell>
          <cell r="AN567" t="str">
            <v>0</v>
          </cell>
          <cell r="AO567" t="str">
            <v>0</v>
          </cell>
          <cell r="AP567" t="str">
            <v>0</v>
          </cell>
          <cell r="AQ567" t="str">
            <v>0</v>
          </cell>
          <cell r="AR567" t="str">
            <v>0</v>
          </cell>
          <cell r="AS567" t="str">
            <v>0</v>
          </cell>
          <cell r="AT567" t="str">
            <v>0</v>
          </cell>
          <cell r="AU567" t="str">
            <v>0</v>
          </cell>
          <cell r="AV567" t="str">
            <v>0</v>
          </cell>
        </row>
        <row r="568">
          <cell r="F568" t="str">
            <v>FR85</v>
          </cell>
          <cell r="G568" t="str">
            <v>0</v>
          </cell>
          <cell r="H568" t="str">
            <v>0</v>
          </cell>
          <cell r="I568" t="str">
            <v>0</v>
          </cell>
          <cell r="J568" t="str">
            <v>0</v>
          </cell>
          <cell r="K568" t="str">
            <v>0</v>
          </cell>
          <cell r="L568" t="str">
            <v>0</v>
          </cell>
          <cell r="M568" t="str">
            <v>0</v>
          </cell>
          <cell r="N568" t="str">
            <v>0</v>
          </cell>
          <cell r="O568" t="str">
            <v>0</v>
          </cell>
          <cell r="P568" t="str">
            <v>0</v>
          </cell>
          <cell r="Q568" t="str">
            <v>0</v>
          </cell>
          <cell r="R568" t="str">
            <v>0</v>
          </cell>
          <cell r="S568" t="str">
            <v>0</v>
          </cell>
          <cell r="T568" t="str">
            <v>0</v>
          </cell>
          <cell r="U568" t="str">
            <v>0</v>
          </cell>
          <cell r="V568" t="str">
            <v>0</v>
          </cell>
          <cell r="W568" t="str">
            <v>0</v>
          </cell>
          <cell r="X568" t="str">
            <v>0</v>
          </cell>
          <cell r="Y568" t="str">
            <v>0</v>
          </cell>
          <cell r="Z568" t="str">
            <v>0</v>
          </cell>
          <cell r="AM568" t="str">
            <v>0</v>
          </cell>
          <cell r="AN568" t="str">
            <v>0</v>
          </cell>
          <cell r="AO568" t="str">
            <v>0</v>
          </cell>
          <cell r="AP568" t="str">
            <v>0</v>
          </cell>
          <cell r="AQ568" t="str">
            <v>0</v>
          </cell>
          <cell r="AR568" t="str">
            <v>0</v>
          </cell>
          <cell r="AS568" t="str">
            <v>0</v>
          </cell>
          <cell r="AT568" t="str">
            <v>0</v>
          </cell>
          <cell r="AU568" t="str">
            <v>0</v>
          </cell>
          <cell r="AV568" t="str">
            <v>0</v>
          </cell>
        </row>
        <row r="569">
          <cell r="F569" t="str">
            <v>FR90</v>
          </cell>
          <cell r="G569" t="str">
            <v>0</v>
          </cell>
          <cell r="H569" t="str">
            <v>0</v>
          </cell>
          <cell r="I569" t="str">
            <v>0</v>
          </cell>
          <cell r="J569" t="str">
            <v>0</v>
          </cell>
          <cell r="K569" t="str">
            <v>0</v>
          </cell>
          <cell r="L569" t="str">
            <v>0</v>
          </cell>
          <cell r="M569" t="str">
            <v>0</v>
          </cell>
          <cell r="N569" t="str">
            <v>0</v>
          </cell>
          <cell r="O569" t="str">
            <v>0</v>
          </cell>
          <cell r="P569" t="str">
            <v>0</v>
          </cell>
          <cell r="Q569" t="str">
            <v>0</v>
          </cell>
          <cell r="R569" t="str">
            <v>0</v>
          </cell>
          <cell r="S569" t="str">
            <v>0</v>
          </cell>
          <cell r="T569" t="str">
            <v>0</v>
          </cell>
          <cell r="U569" t="str">
            <v>0</v>
          </cell>
          <cell r="V569" t="str">
            <v>0</v>
          </cell>
          <cell r="W569" t="str">
            <v>0</v>
          </cell>
          <cell r="X569" t="str">
            <v>0</v>
          </cell>
          <cell r="Y569" t="str">
            <v>0</v>
          </cell>
          <cell r="Z569" t="str">
            <v>0</v>
          </cell>
          <cell r="AM569" t="str">
            <v>0</v>
          </cell>
          <cell r="AN569" t="str">
            <v>0</v>
          </cell>
          <cell r="AO569" t="str">
            <v>0</v>
          </cell>
          <cell r="AP569" t="str">
            <v>0</v>
          </cell>
          <cell r="AQ569" t="str">
            <v>0</v>
          </cell>
          <cell r="AR569" t="str">
            <v>0</v>
          </cell>
          <cell r="AS569" t="str">
            <v>0</v>
          </cell>
          <cell r="AT569" t="str">
            <v>0</v>
          </cell>
          <cell r="AU569" t="str">
            <v>0</v>
          </cell>
          <cell r="AV569" t="str">
            <v>0</v>
          </cell>
        </row>
        <row r="570">
          <cell r="F570" t="str">
            <v>FR95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</row>
        <row r="571">
          <cell r="F571" t="str">
            <v>FR100</v>
          </cell>
          <cell r="G571" t="str">
            <v>0</v>
          </cell>
          <cell r="H571" t="str">
            <v>0</v>
          </cell>
          <cell r="I571" t="str">
            <v>0</v>
          </cell>
          <cell r="J571" t="str">
            <v>0</v>
          </cell>
          <cell r="K571" t="str">
            <v>0</v>
          </cell>
          <cell r="L571" t="str">
            <v>0</v>
          </cell>
          <cell r="M571" t="str">
            <v>0</v>
          </cell>
          <cell r="N571" t="str">
            <v>0</v>
          </cell>
          <cell r="O571" t="str">
            <v>0</v>
          </cell>
          <cell r="P571" t="str">
            <v>0</v>
          </cell>
          <cell r="Q571" t="str">
            <v>0</v>
          </cell>
          <cell r="R571" t="str">
            <v>0</v>
          </cell>
          <cell r="S571" t="str">
            <v>0</v>
          </cell>
          <cell r="T571" t="str">
            <v>0</v>
          </cell>
          <cell r="U571" t="str">
            <v>0</v>
          </cell>
          <cell r="V571" t="str">
            <v>0</v>
          </cell>
          <cell r="W571" t="str">
            <v>0</v>
          </cell>
          <cell r="X571" t="str">
            <v>0</v>
          </cell>
          <cell r="Y571" t="str">
            <v>0</v>
          </cell>
          <cell r="Z571" t="str">
            <v>0</v>
          </cell>
          <cell r="AM571" t="str">
            <v>0</v>
          </cell>
          <cell r="AN571" t="str">
            <v>0</v>
          </cell>
          <cell r="AO571" t="str">
            <v>0</v>
          </cell>
          <cell r="AP571" t="str">
            <v>0</v>
          </cell>
          <cell r="AQ571" t="str">
            <v>0</v>
          </cell>
          <cell r="AR571" t="str">
            <v>0</v>
          </cell>
          <cell r="AS571" t="str">
            <v>0</v>
          </cell>
          <cell r="AT571" t="str">
            <v>0</v>
          </cell>
          <cell r="AU571" t="str">
            <v>0</v>
          </cell>
          <cell r="AV571" t="str">
            <v>0</v>
          </cell>
        </row>
        <row r="572">
          <cell r="F572" t="str">
            <v>FR105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</row>
        <row r="574">
          <cell r="F574" t="str">
            <v>FR110</v>
          </cell>
          <cell r="G574" t="str">
            <v>0</v>
          </cell>
          <cell r="H574" t="str">
            <v>0</v>
          </cell>
          <cell r="I574" t="str">
            <v>0</v>
          </cell>
          <cell r="J574" t="str">
            <v>0</v>
          </cell>
          <cell r="K574" t="str">
            <v>0</v>
          </cell>
          <cell r="L574" t="str">
            <v>0</v>
          </cell>
          <cell r="M574" t="str">
            <v>0</v>
          </cell>
          <cell r="N574" t="str">
            <v>0</v>
          </cell>
          <cell r="O574" t="str">
            <v>0</v>
          </cell>
          <cell r="P574" t="str">
            <v>0</v>
          </cell>
          <cell r="Q574" t="str">
            <v>0</v>
          </cell>
          <cell r="R574" t="str">
            <v>0</v>
          </cell>
          <cell r="S574" t="str">
            <v>0</v>
          </cell>
          <cell r="T574" t="str">
            <v>0</v>
          </cell>
          <cell r="U574" t="str">
            <v>0</v>
          </cell>
          <cell r="V574" t="str">
            <v>0</v>
          </cell>
          <cell r="W574" t="str">
            <v>0</v>
          </cell>
          <cell r="X574" t="str">
            <v>0</v>
          </cell>
          <cell r="Y574" t="str">
            <v>0</v>
          </cell>
          <cell r="Z574" t="str">
            <v>0</v>
          </cell>
          <cell r="AM574" t="str">
            <v>0</v>
          </cell>
          <cell r="AN574" t="str">
            <v>0</v>
          </cell>
          <cell r="AO574" t="str">
            <v>0</v>
          </cell>
          <cell r="AP574" t="str">
            <v>0</v>
          </cell>
          <cell r="AQ574">
            <v>210590000</v>
          </cell>
          <cell r="AR574" t="str">
            <v>0</v>
          </cell>
          <cell r="AS574" t="str">
            <v>0</v>
          </cell>
          <cell r="AT574" t="str">
            <v>0</v>
          </cell>
          <cell r="AU574" t="str">
            <v>0</v>
          </cell>
          <cell r="AV574" t="str">
            <v>0</v>
          </cell>
        </row>
        <row r="577">
          <cell r="F577" t="str">
            <v>FR120</v>
          </cell>
          <cell r="G577" t="str">
            <v>0</v>
          </cell>
          <cell r="H577" t="str">
            <v>0</v>
          </cell>
          <cell r="I577" t="str">
            <v>0</v>
          </cell>
          <cell r="J577" t="str">
            <v>0</v>
          </cell>
          <cell r="K577" t="str">
            <v>0</v>
          </cell>
          <cell r="L577" t="str">
            <v>0</v>
          </cell>
          <cell r="M577" t="str">
            <v>0</v>
          </cell>
          <cell r="N577" t="str">
            <v>0</v>
          </cell>
          <cell r="O577" t="str">
            <v>0</v>
          </cell>
          <cell r="P577" t="str">
            <v>0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0</v>
          </cell>
          <cell r="V577" t="str">
            <v>0</v>
          </cell>
          <cell r="W577" t="str">
            <v>0</v>
          </cell>
          <cell r="X577" t="str">
            <v>0</v>
          </cell>
          <cell r="Y577" t="str">
            <v>0</v>
          </cell>
          <cell r="Z577" t="str">
            <v>0</v>
          </cell>
          <cell r="AM577" t="str">
            <v>0</v>
          </cell>
          <cell r="AN577" t="str">
            <v>0</v>
          </cell>
          <cell r="AO577" t="str">
            <v>0</v>
          </cell>
          <cell r="AP577" t="str">
            <v>0</v>
          </cell>
          <cell r="AQ577" t="str">
            <v>0</v>
          </cell>
          <cell r="AR577" t="str">
            <v>0</v>
          </cell>
          <cell r="AS577" t="str">
            <v>0</v>
          </cell>
          <cell r="AT577" t="str">
            <v>0</v>
          </cell>
          <cell r="AU577" t="str">
            <v>0</v>
          </cell>
          <cell r="AV577" t="str">
            <v>0</v>
          </cell>
        </row>
        <row r="578">
          <cell r="F578" t="str">
            <v>FR125</v>
          </cell>
          <cell r="G578" t="str">
            <v>0</v>
          </cell>
          <cell r="H578" t="str">
            <v>0</v>
          </cell>
          <cell r="I578" t="str">
            <v>0</v>
          </cell>
          <cell r="J578" t="str">
            <v>0</v>
          </cell>
          <cell r="K578" t="str">
            <v>0</v>
          </cell>
          <cell r="L578" t="str">
            <v>0</v>
          </cell>
          <cell r="M578" t="str">
            <v>0</v>
          </cell>
          <cell r="N578" t="str">
            <v>0</v>
          </cell>
          <cell r="O578" t="str">
            <v>0</v>
          </cell>
          <cell r="P578" t="str">
            <v>0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0</v>
          </cell>
          <cell r="V578" t="str">
            <v>0</v>
          </cell>
          <cell r="W578" t="str">
            <v>0</v>
          </cell>
          <cell r="X578" t="str">
            <v>0</v>
          </cell>
          <cell r="Y578" t="str">
            <v>0</v>
          </cell>
          <cell r="Z578" t="str">
            <v>0</v>
          </cell>
          <cell r="AM578" t="str">
            <v>0</v>
          </cell>
          <cell r="AN578" t="str">
            <v>0</v>
          </cell>
          <cell r="AO578" t="str">
            <v>0</v>
          </cell>
          <cell r="AP578" t="str">
            <v>0</v>
          </cell>
          <cell r="AQ578" t="str">
            <v>0</v>
          </cell>
          <cell r="AR578" t="str">
            <v>0</v>
          </cell>
          <cell r="AS578" t="str">
            <v>0</v>
          </cell>
          <cell r="AT578" t="str">
            <v>0</v>
          </cell>
          <cell r="AU578" t="str">
            <v>0</v>
          </cell>
          <cell r="AV578" t="str">
            <v>0</v>
          </cell>
        </row>
        <row r="579">
          <cell r="F579" t="str">
            <v>FR130</v>
          </cell>
          <cell r="G579" t="str">
            <v>0</v>
          </cell>
          <cell r="H579" t="str">
            <v>0</v>
          </cell>
          <cell r="I579" t="str">
            <v>0</v>
          </cell>
          <cell r="J579" t="str">
            <v>0</v>
          </cell>
          <cell r="K579" t="str">
            <v>0</v>
          </cell>
          <cell r="L579" t="str">
            <v>0</v>
          </cell>
          <cell r="M579" t="str">
            <v>0</v>
          </cell>
          <cell r="N579" t="str">
            <v>0</v>
          </cell>
          <cell r="O579" t="str">
            <v>0</v>
          </cell>
          <cell r="P579" t="str">
            <v>0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0</v>
          </cell>
          <cell r="V579" t="str">
            <v>0</v>
          </cell>
          <cell r="W579" t="str">
            <v>0</v>
          </cell>
          <cell r="X579" t="str">
            <v>0</v>
          </cell>
          <cell r="Y579" t="str">
            <v>0</v>
          </cell>
          <cell r="Z579" t="str">
            <v>0</v>
          </cell>
          <cell r="AM579" t="str">
            <v>0</v>
          </cell>
          <cell r="AN579" t="str">
            <v>0</v>
          </cell>
          <cell r="AO579" t="str">
            <v>0</v>
          </cell>
          <cell r="AP579" t="str">
            <v>0</v>
          </cell>
          <cell r="AQ579" t="str">
            <v>0</v>
          </cell>
          <cell r="AR579" t="str">
            <v>0</v>
          </cell>
          <cell r="AS579" t="str">
            <v>0</v>
          </cell>
          <cell r="AT579" t="str">
            <v>0</v>
          </cell>
          <cell r="AU579" t="str">
            <v>0</v>
          </cell>
          <cell r="AV579" t="str">
            <v>0</v>
          </cell>
        </row>
        <row r="580">
          <cell r="F580" t="str">
            <v>FR135</v>
          </cell>
          <cell r="G580" t="str">
            <v>0</v>
          </cell>
          <cell r="H580" t="str">
            <v>0</v>
          </cell>
          <cell r="I580" t="str">
            <v>0</v>
          </cell>
          <cell r="J580" t="str">
            <v>0</v>
          </cell>
          <cell r="K580" t="str">
            <v>0</v>
          </cell>
          <cell r="L580" t="str">
            <v>0</v>
          </cell>
          <cell r="M580" t="str">
            <v>0</v>
          </cell>
          <cell r="N580" t="str">
            <v>0</v>
          </cell>
          <cell r="O580" t="str">
            <v>0</v>
          </cell>
          <cell r="P580" t="str">
            <v>0</v>
          </cell>
          <cell r="Q580" t="str">
            <v>0</v>
          </cell>
          <cell r="R580" t="str">
            <v>0</v>
          </cell>
          <cell r="S580" t="str">
            <v>0</v>
          </cell>
          <cell r="T580" t="str">
            <v>0</v>
          </cell>
          <cell r="U580" t="str">
            <v>0</v>
          </cell>
          <cell r="V580" t="str">
            <v>0</v>
          </cell>
          <cell r="W580" t="str">
            <v>0</v>
          </cell>
          <cell r="X580" t="str">
            <v>0</v>
          </cell>
          <cell r="Y580" t="str">
            <v>0</v>
          </cell>
          <cell r="Z580" t="str">
            <v>0</v>
          </cell>
          <cell r="AM580" t="str">
            <v>0</v>
          </cell>
          <cell r="AN580" t="str">
            <v>0</v>
          </cell>
          <cell r="AO580" t="str">
            <v>0</v>
          </cell>
          <cell r="AP580" t="str">
            <v>0</v>
          </cell>
          <cell r="AQ580" t="str">
            <v>0</v>
          </cell>
          <cell r="AR580" t="str">
            <v>0</v>
          </cell>
          <cell r="AS580" t="str">
            <v>0</v>
          </cell>
          <cell r="AT580" t="str">
            <v>0</v>
          </cell>
          <cell r="AU580" t="str">
            <v>0</v>
          </cell>
          <cell r="AV580" t="str">
            <v>0</v>
          </cell>
        </row>
        <row r="581">
          <cell r="F581" t="str">
            <v>FR150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</row>
      </sheetData>
      <sheetData sheetId="6" refreshError="1">
        <row r="9">
          <cell r="G9" t="str">
            <v>Y2002/2003</v>
          </cell>
          <cell r="H9" t="str">
            <v>Group</v>
          </cell>
        </row>
        <row r="10">
          <cell r="G10" t="str">
            <v>Forecast (Jun)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  <cell r="AE11" t="str">
            <v>Total Inc MOM &amp; RMBAM excludin HAH SA &amp; Origin</v>
          </cell>
          <cell r="AJ11" t="str">
            <v>Total Including HAH SA &amp; Origin, ex MOM &amp; RMBAM</v>
          </cell>
          <cell r="AM11" t="str">
            <v>Discovery Health</v>
          </cell>
          <cell r="AN11" t="str">
            <v>Discovery Life</v>
          </cell>
          <cell r="AO11" t="str">
            <v>Vitality</v>
          </cell>
          <cell r="AP11" t="str">
            <v>Destiny Health</v>
          </cell>
          <cell r="AQ11" t="str">
            <v>Momentum Retail</v>
          </cell>
          <cell r="AR11" t="str">
            <v>Momentum Multi Manager</v>
          </cell>
          <cell r="AS11" t="str">
            <v>Momentum International</v>
          </cell>
          <cell r="AT11" t="str">
            <v>Insurance Group Capital Centre</v>
          </cell>
          <cell r="AU11" t="str">
            <v>Health Cap</v>
          </cell>
          <cell r="AV11" t="str">
            <v>FirstRand Capital Centre</v>
          </cell>
        </row>
        <row r="16">
          <cell r="F16" t="str">
            <v>Turn on Advances</v>
          </cell>
          <cell r="G16">
            <v>2410798.3779327194</v>
          </cell>
          <cell r="H16">
            <v>632.64610237348199</v>
          </cell>
          <cell r="I16">
            <v>-393.05959950823848</v>
          </cell>
          <cell r="J16">
            <v>1607614.1362699899</v>
          </cell>
          <cell r="K16">
            <v>0</v>
          </cell>
          <cell r="L16">
            <v>311768.00681106042</v>
          </cell>
          <cell r="M16">
            <v>436920.14355691202</v>
          </cell>
          <cell r="N16">
            <v>779663.63622530969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240930.23844598996</v>
          </cell>
          <cell r="U16">
            <v>0</v>
          </cell>
          <cell r="V16">
            <v>0</v>
          </cell>
          <cell r="W16">
            <v>160662</v>
          </cell>
          <cell r="X16">
            <v>0</v>
          </cell>
          <cell r="Y16">
            <v>0</v>
          </cell>
          <cell r="Z16">
            <v>80496</v>
          </cell>
          <cell r="AA16">
            <v>0</v>
          </cell>
          <cell r="AB16">
            <v>0</v>
          </cell>
          <cell r="AC16">
            <v>0</v>
          </cell>
          <cell r="AE16">
            <v>5868430.1257448466</v>
          </cell>
          <cell r="AJ16">
            <v>6029092.1257448466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0</v>
          </cell>
        </row>
        <row r="17">
          <cell r="F17" t="str">
            <v>2000</v>
          </cell>
          <cell r="G17">
            <v>363002.17963245796</v>
          </cell>
          <cell r="H17">
            <v>61.524641225972573</v>
          </cell>
          <cell r="I17">
            <v>226</v>
          </cell>
          <cell r="J17">
            <v>0</v>
          </cell>
          <cell r="K17">
            <v>0</v>
          </cell>
          <cell r="L17">
            <v>58007.319087750941</v>
          </cell>
          <cell r="M17">
            <v>190610.6739515629</v>
          </cell>
          <cell r="N17">
            <v>0</v>
          </cell>
          <cell r="O17" t="str">
            <v>0</v>
          </cell>
          <cell r="P17">
            <v>0</v>
          </cell>
          <cell r="Q17" t="str">
            <v>0</v>
          </cell>
          <cell r="R17">
            <v>0</v>
          </cell>
          <cell r="S17">
            <v>0</v>
          </cell>
          <cell r="T17">
            <v>0</v>
          </cell>
          <cell r="U17" t="str">
            <v>0</v>
          </cell>
          <cell r="V17">
            <v>0</v>
          </cell>
          <cell r="W17">
            <v>14934</v>
          </cell>
          <cell r="X17">
            <v>0</v>
          </cell>
          <cell r="Y17">
            <v>0</v>
          </cell>
          <cell r="Z17">
            <v>0</v>
          </cell>
          <cell r="AE17">
            <v>611907.69731299777</v>
          </cell>
          <cell r="AJ17">
            <v>626841.69731299777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</row>
        <row r="18">
          <cell r="F18" t="str">
            <v>2005</v>
          </cell>
          <cell r="G18">
            <v>1253.7621634704651</v>
          </cell>
          <cell r="H18">
            <v>-9.4958799999999997</v>
          </cell>
          <cell r="I18">
            <v>0</v>
          </cell>
          <cell r="J18">
            <v>996.96543370825441</v>
          </cell>
          <cell r="K18">
            <v>0</v>
          </cell>
          <cell r="L18">
            <v>8455.7683808979637</v>
          </cell>
          <cell r="M18">
            <v>49568.958858475475</v>
          </cell>
          <cell r="N18">
            <v>0</v>
          </cell>
          <cell r="O18" t="str">
            <v>0</v>
          </cell>
          <cell r="P18">
            <v>0</v>
          </cell>
          <cell r="Q18" t="str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0</v>
          </cell>
          <cell r="V18">
            <v>0</v>
          </cell>
          <cell r="W18">
            <v>-270</v>
          </cell>
          <cell r="X18">
            <v>0</v>
          </cell>
          <cell r="Y18">
            <v>0</v>
          </cell>
          <cell r="Z18">
            <v>0</v>
          </cell>
          <cell r="AE18">
            <v>60265.95895655216</v>
          </cell>
          <cell r="AJ18">
            <v>59995.95895655216</v>
          </cell>
          <cell r="AM18" t="str">
            <v>0</v>
          </cell>
          <cell r="AN18" t="str">
            <v>0</v>
          </cell>
          <cell r="AO18" t="str">
            <v>0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 t="str">
            <v>0</v>
          </cell>
          <cell r="AV18" t="str">
            <v>0</v>
          </cell>
        </row>
        <row r="19">
          <cell r="F19" t="str">
            <v>2010</v>
          </cell>
          <cell r="G19">
            <v>256784.23069342438</v>
          </cell>
          <cell r="H19">
            <v>-9.4063176566575351</v>
          </cell>
          <cell r="I19">
            <v>0</v>
          </cell>
          <cell r="J19">
            <v>62021.093816102119</v>
          </cell>
          <cell r="K19">
            <v>0</v>
          </cell>
          <cell r="L19">
            <v>70474.839333448792</v>
          </cell>
          <cell r="M19">
            <v>0</v>
          </cell>
          <cell r="N19">
            <v>0</v>
          </cell>
          <cell r="O19" t="str">
            <v>0</v>
          </cell>
          <cell r="P19">
            <v>0</v>
          </cell>
          <cell r="Q19" t="str">
            <v>0</v>
          </cell>
          <cell r="R19">
            <v>0</v>
          </cell>
          <cell r="S19">
            <v>0</v>
          </cell>
          <cell r="T19">
            <v>0</v>
          </cell>
          <cell r="U19" t="str">
            <v>0</v>
          </cell>
          <cell r="V19">
            <v>0</v>
          </cell>
          <cell r="W19">
            <v>109</v>
          </cell>
          <cell r="X19">
            <v>0</v>
          </cell>
          <cell r="Y19">
            <v>0</v>
          </cell>
          <cell r="Z19">
            <v>0</v>
          </cell>
          <cell r="AE19">
            <v>389270.75752531865</v>
          </cell>
          <cell r="AJ19">
            <v>389379.75752531865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</row>
        <row r="20">
          <cell r="F20" t="str">
            <v>2015</v>
          </cell>
          <cell r="G20">
            <v>2464.1225367632323</v>
          </cell>
          <cell r="H20">
            <v>-8.1310599068493143</v>
          </cell>
          <cell r="I20">
            <v>0</v>
          </cell>
          <cell r="J20">
            <v>0</v>
          </cell>
          <cell r="K20">
            <v>0</v>
          </cell>
          <cell r="L20">
            <v>213.14914676328763</v>
          </cell>
          <cell r="M20">
            <v>0</v>
          </cell>
          <cell r="N20">
            <v>0</v>
          </cell>
          <cell r="O20" t="str">
            <v>0</v>
          </cell>
          <cell r="P20">
            <v>0</v>
          </cell>
          <cell r="Q20" t="str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E20">
            <v>2669.1406236196708</v>
          </cell>
          <cell r="AJ20">
            <v>2669.1406236196708</v>
          </cell>
          <cell r="AM20" t="str">
            <v>0</v>
          </cell>
          <cell r="AN20" t="str">
            <v>0</v>
          </cell>
          <cell r="AO20" t="str">
            <v>0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 t="str">
            <v>0</v>
          </cell>
          <cell r="AV20" t="str">
            <v>0</v>
          </cell>
        </row>
        <row r="21">
          <cell r="F21" t="str">
            <v>2020</v>
          </cell>
          <cell r="G21">
            <v>333510.90933415375</v>
          </cell>
          <cell r="H21">
            <v>0</v>
          </cell>
          <cell r="I21">
            <v>0</v>
          </cell>
          <cell r="J21">
            <v>4260.2661906087651</v>
          </cell>
          <cell r="K21">
            <v>0</v>
          </cell>
          <cell r="L21">
            <v>1855.8679942246438</v>
          </cell>
          <cell r="M21">
            <v>0</v>
          </cell>
          <cell r="N21">
            <v>0</v>
          </cell>
          <cell r="O21" t="str">
            <v>0</v>
          </cell>
          <cell r="P21">
            <v>0</v>
          </cell>
          <cell r="Q21" t="str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E21">
            <v>339627.04351898719</v>
          </cell>
          <cell r="AJ21">
            <v>339627.04351898719</v>
          </cell>
          <cell r="AM21" t="str">
            <v>0</v>
          </cell>
          <cell r="AN21" t="str">
            <v>0</v>
          </cell>
          <cell r="AO21" t="str">
            <v>0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 t="str">
            <v>0</v>
          </cell>
          <cell r="AV21" t="str">
            <v>0</v>
          </cell>
        </row>
        <row r="22">
          <cell r="F22" t="str">
            <v>2025</v>
          </cell>
          <cell r="G22">
            <v>3999.3947118842843</v>
          </cell>
          <cell r="H22">
            <v>-758.0241099672877</v>
          </cell>
          <cell r="I22">
            <v>0</v>
          </cell>
          <cell r="J22">
            <v>0</v>
          </cell>
          <cell r="K22">
            <v>0</v>
          </cell>
          <cell r="L22">
            <v>-7943.7087756940782</v>
          </cell>
          <cell r="M22">
            <v>0</v>
          </cell>
          <cell r="N22">
            <v>0</v>
          </cell>
          <cell r="O22" t="str">
            <v>0</v>
          </cell>
          <cell r="P22">
            <v>0</v>
          </cell>
          <cell r="Q22" t="str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E22">
            <v>-4702.3381737770815</v>
          </cell>
          <cell r="AJ22">
            <v>-4702.3381737770815</v>
          </cell>
          <cell r="AM22" t="str">
            <v>0</v>
          </cell>
          <cell r="AN22" t="str">
            <v>0</v>
          </cell>
          <cell r="AO22" t="str">
            <v>0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 t="str">
            <v>0</v>
          </cell>
          <cell r="AV22" t="str">
            <v>0</v>
          </cell>
        </row>
        <row r="23">
          <cell r="F23" t="str">
            <v>2030</v>
          </cell>
          <cell r="G23">
            <v>1093.3195085057534</v>
          </cell>
          <cell r="H23">
            <v>-0.39556129731506845</v>
          </cell>
          <cell r="I23">
            <v>-261.30950940652059</v>
          </cell>
          <cell r="J23">
            <v>1080912.8144874531</v>
          </cell>
          <cell r="K23">
            <v>0</v>
          </cell>
          <cell r="L23">
            <v>71143.80584017896</v>
          </cell>
          <cell r="M23">
            <v>0</v>
          </cell>
          <cell r="N23">
            <v>-60.421400000000403</v>
          </cell>
          <cell r="O23" t="str">
            <v>0</v>
          </cell>
          <cell r="P23">
            <v>0</v>
          </cell>
          <cell r="Q23" t="str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E23">
            <v>1152827.8133654338</v>
          </cell>
          <cell r="AJ23">
            <v>1152827.8133654338</v>
          </cell>
          <cell r="AM23" t="str">
            <v>0</v>
          </cell>
          <cell r="AN23" t="str">
            <v>0</v>
          </cell>
          <cell r="AO23" t="str">
            <v>0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 t="str">
            <v>0</v>
          </cell>
          <cell r="AV23" t="str">
            <v>0</v>
          </cell>
        </row>
        <row r="24">
          <cell r="F24" t="str">
            <v>2035</v>
          </cell>
          <cell r="G24">
            <v>1.7578462753424655</v>
          </cell>
          <cell r="H24">
            <v>0</v>
          </cell>
          <cell r="I24">
            <v>0</v>
          </cell>
          <cell r="J24">
            <v>322824.63398564851</v>
          </cell>
          <cell r="K24">
            <v>0</v>
          </cell>
          <cell r="L24">
            <v>41981.252591640441</v>
          </cell>
          <cell r="M24">
            <v>0</v>
          </cell>
          <cell r="N24">
            <v>0</v>
          </cell>
          <cell r="O24" t="str">
            <v>0</v>
          </cell>
          <cell r="P24">
            <v>0</v>
          </cell>
          <cell r="Q24" t="str">
            <v>0</v>
          </cell>
          <cell r="R24">
            <v>0</v>
          </cell>
          <cell r="S24">
            <v>0</v>
          </cell>
          <cell r="T24">
            <v>0</v>
          </cell>
          <cell r="U24" t="str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E24">
            <v>364807.64442356431</v>
          </cell>
          <cell r="AJ24">
            <v>364807.64442356431</v>
          </cell>
          <cell r="AM24" t="str">
            <v>0</v>
          </cell>
          <cell r="AN24" t="str">
            <v>0</v>
          </cell>
          <cell r="AO24" t="str">
            <v>0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 t="str">
            <v>0</v>
          </cell>
          <cell r="AV24" t="str">
            <v>0</v>
          </cell>
        </row>
        <row r="25">
          <cell r="F25" t="str">
            <v>2040</v>
          </cell>
          <cell r="G25">
            <v>1394852.0013615114</v>
          </cell>
          <cell r="H25">
            <v>504.63484675358893</v>
          </cell>
          <cell r="I25">
            <v>0</v>
          </cell>
          <cell r="J25">
            <v>0</v>
          </cell>
          <cell r="K25">
            <v>0</v>
          </cell>
          <cell r="L25">
            <v>63116.120814532813</v>
          </cell>
          <cell r="M25">
            <v>37265.808230700226</v>
          </cell>
          <cell r="N25">
            <v>0</v>
          </cell>
          <cell r="O25" t="str">
            <v>0</v>
          </cell>
          <cell r="P25">
            <v>0</v>
          </cell>
          <cell r="Q25" t="str">
            <v>0</v>
          </cell>
          <cell r="R25">
            <v>0</v>
          </cell>
          <cell r="S25">
            <v>0</v>
          </cell>
          <cell r="T25">
            <v>0</v>
          </cell>
          <cell r="U25" t="str">
            <v>0</v>
          </cell>
          <cell r="V25">
            <v>0</v>
          </cell>
          <cell r="W25">
            <v>121546</v>
          </cell>
          <cell r="X25">
            <v>0</v>
          </cell>
          <cell r="Y25">
            <v>0</v>
          </cell>
          <cell r="Z25">
            <v>80496</v>
          </cell>
          <cell r="AE25">
            <v>1576234.565253498</v>
          </cell>
          <cell r="AJ25">
            <v>1697780.565253498</v>
          </cell>
          <cell r="AM25" t="str">
            <v>0</v>
          </cell>
          <cell r="AN25" t="str">
            <v>0</v>
          </cell>
          <cell r="AO25" t="str">
            <v>0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 t="str">
            <v>0</v>
          </cell>
          <cell r="AV25" t="str">
            <v>0</v>
          </cell>
        </row>
        <row r="26">
          <cell r="F26" t="str">
            <v>2045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5882</v>
          </cell>
          <cell r="M26">
            <v>54075.045729742902</v>
          </cell>
          <cell r="N26">
            <v>60.684114478203398</v>
          </cell>
          <cell r="O26" t="str">
            <v>0</v>
          </cell>
          <cell r="P26">
            <v>0</v>
          </cell>
          <cell r="Q26" t="str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0</v>
          </cell>
          <cell r="V26">
            <v>0</v>
          </cell>
          <cell r="W26">
            <v>15278</v>
          </cell>
          <cell r="X26">
            <v>0</v>
          </cell>
          <cell r="Y26">
            <v>0</v>
          </cell>
          <cell r="Z26">
            <v>0</v>
          </cell>
          <cell r="AE26">
            <v>60017.729844221103</v>
          </cell>
          <cell r="AJ26">
            <v>75295.729844221103</v>
          </cell>
          <cell r="AM26" t="str">
            <v>0</v>
          </cell>
          <cell r="AN26" t="str">
            <v>0</v>
          </cell>
          <cell r="AO26" t="str">
            <v>0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 t="str">
            <v>0</v>
          </cell>
          <cell r="AV26" t="str">
            <v>0</v>
          </cell>
        </row>
        <row r="27">
          <cell r="F27" t="str">
            <v>2050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-1900.4615511263016</v>
          </cell>
          <cell r="M27">
            <v>0</v>
          </cell>
          <cell r="N27">
            <v>-749</v>
          </cell>
          <cell r="O27" t="str">
            <v>0</v>
          </cell>
          <cell r="P27">
            <v>0</v>
          </cell>
          <cell r="Q27" t="str">
            <v>0</v>
          </cell>
          <cell r="R27">
            <v>0</v>
          </cell>
          <cell r="S27">
            <v>0</v>
          </cell>
          <cell r="T27">
            <v>42411.933557537079</v>
          </cell>
          <cell r="U27" t="str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E27">
            <v>39762.472006410775</v>
          </cell>
          <cell r="AJ27">
            <v>39762.472006410775</v>
          </cell>
          <cell r="AM27" t="str">
            <v>0</v>
          </cell>
          <cell r="AN27" t="str">
            <v>0</v>
          </cell>
          <cell r="AO27" t="str">
            <v>0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 t="str">
            <v>0</v>
          </cell>
          <cell r="AV27" t="str">
            <v>0</v>
          </cell>
        </row>
        <row r="28">
          <cell r="F28" t="str">
            <v>2055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-6894</v>
          </cell>
          <cell r="M28">
            <v>0</v>
          </cell>
          <cell r="N28">
            <v>0</v>
          </cell>
          <cell r="O28" t="str">
            <v>0</v>
          </cell>
          <cell r="P28">
            <v>0</v>
          </cell>
          <cell r="Q28" t="str">
            <v>0</v>
          </cell>
          <cell r="R28">
            <v>0</v>
          </cell>
          <cell r="S28">
            <v>0</v>
          </cell>
          <cell r="T28" t="str">
            <v>0</v>
          </cell>
          <cell r="U28" t="str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E28">
            <v>-6894</v>
          </cell>
          <cell r="AJ28">
            <v>-6894</v>
          </cell>
          <cell r="AM28" t="str">
            <v>0</v>
          </cell>
          <cell r="AN28" t="str">
            <v>0</v>
          </cell>
          <cell r="AO28" t="str">
            <v>0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</row>
        <row r="29">
          <cell r="F29" t="str">
            <v>2060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0</v>
          </cell>
          <cell r="P29">
            <v>0</v>
          </cell>
          <cell r="Q29" t="str">
            <v>0</v>
          </cell>
          <cell r="R29">
            <v>0</v>
          </cell>
          <cell r="S29">
            <v>0</v>
          </cell>
          <cell r="T29" t="str">
            <v>0</v>
          </cell>
          <cell r="U29" t="str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E29">
            <v>0</v>
          </cell>
          <cell r="AJ29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</row>
        <row r="30">
          <cell r="F30" t="str">
            <v>2065</v>
          </cell>
          <cell r="G30">
            <v>53836.700144272705</v>
          </cell>
          <cell r="H30">
            <v>851.93954322203012</v>
          </cell>
          <cell r="I30">
            <v>-357.75009010171789</v>
          </cell>
          <cell r="J30">
            <v>136598.36235646906</v>
          </cell>
          <cell r="K30">
            <v>0</v>
          </cell>
          <cell r="L30">
            <v>7376.0539484429664</v>
          </cell>
          <cell r="M30">
            <v>105399.65678643051</v>
          </cell>
          <cell r="N30">
            <v>701595.17779654579</v>
          </cell>
          <cell r="O30" t="str">
            <v>0</v>
          </cell>
          <cell r="P30">
            <v>0</v>
          </cell>
          <cell r="Q30" t="str">
            <v>0</v>
          </cell>
          <cell r="R30">
            <v>0</v>
          </cell>
          <cell r="S30">
            <v>0</v>
          </cell>
          <cell r="T30">
            <v>198518.30488845287</v>
          </cell>
          <cell r="U30" t="str">
            <v>0</v>
          </cell>
          <cell r="V30">
            <v>0</v>
          </cell>
          <cell r="W30">
            <v>9065</v>
          </cell>
          <cell r="X30">
            <v>0</v>
          </cell>
          <cell r="Y30">
            <v>0</v>
          </cell>
          <cell r="Z30">
            <v>0</v>
          </cell>
          <cell r="AE30">
            <v>1203818.4453737342</v>
          </cell>
          <cell r="AJ30">
            <v>1212883.4453737342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</row>
        <row r="31">
          <cell r="F31" t="str">
            <v>2070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78817.195714285714</v>
          </cell>
          <cell r="O31" t="str">
            <v>0</v>
          </cell>
          <cell r="P31">
            <v>0</v>
          </cell>
          <cell r="Q31" t="str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E31">
            <v>78817.195714285714</v>
          </cell>
          <cell r="AJ31">
            <v>78817.195714285714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</row>
        <row r="32">
          <cell r="F32" t="str">
            <v>Turn on Other Assets</v>
          </cell>
          <cell r="G32">
            <v>-80063.414607951869</v>
          </cell>
          <cell r="H32">
            <v>-386207.57598422637</v>
          </cell>
          <cell r="I32">
            <v>-22155.030733002495</v>
          </cell>
          <cell r="J32">
            <v>-29618.990746052266</v>
          </cell>
          <cell r="K32">
            <v>0</v>
          </cell>
          <cell r="L32">
            <v>-86923.677545757819</v>
          </cell>
          <cell r="M32">
            <v>2784.2655376288853</v>
          </cell>
          <cell r="N32">
            <v>782654.99239206722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173208.50200358714</v>
          </cell>
          <cell r="U32">
            <v>0</v>
          </cell>
          <cell r="V32">
            <v>8352</v>
          </cell>
          <cell r="W32">
            <v>-558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362031.07031629258</v>
          </cell>
          <cell r="AJ32">
            <v>361473.07031629258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Q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</row>
        <row r="33">
          <cell r="F33" t="str">
            <v>2100</v>
          </cell>
          <cell r="G33">
            <v>12.701331185819178</v>
          </cell>
          <cell r="H33">
            <v>-240394.07585501275</v>
          </cell>
          <cell r="I33">
            <v>-2.6481904378465755</v>
          </cell>
          <cell r="J33">
            <v>-4.3235208273972592E-2</v>
          </cell>
          <cell r="K33">
            <v>0</v>
          </cell>
          <cell r="L33">
            <v>-35715.396879494576</v>
          </cell>
          <cell r="M33" t="str">
            <v>0</v>
          </cell>
          <cell r="N33">
            <v>194747.77389318997</v>
          </cell>
          <cell r="O33" t="str">
            <v>0</v>
          </cell>
          <cell r="P33">
            <v>0</v>
          </cell>
          <cell r="Q33" t="str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E33">
            <v>-81351.688935777696</v>
          </cell>
          <cell r="AJ33">
            <v>-81351.688935777696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</row>
        <row r="34">
          <cell r="F34" t="str">
            <v>2105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-22062.79425882276</v>
          </cell>
          <cell r="M34" t="str">
            <v>0</v>
          </cell>
          <cell r="N34">
            <v>0</v>
          </cell>
          <cell r="O34" t="str">
            <v>0</v>
          </cell>
          <cell r="P34">
            <v>0</v>
          </cell>
          <cell r="Q34" t="str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E34">
            <v>-22062.79425882276</v>
          </cell>
          <cell r="AJ34">
            <v>-22062.79425882276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</row>
        <row r="35">
          <cell r="F35" t="str">
            <v>2110</v>
          </cell>
          <cell r="G35">
            <v>-479.89523178783566</v>
          </cell>
          <cell r="H35">
            <v>6.2039814326029674E-2</v>
          </cell>
          <cell r="I35">
            <v>0</v>
          </cell>
          <cell r="J35">
            <v>-1255.0678778000001</v>
          </cell>
          <cell r="K35">
            <v>0</v>
          </cell>
          <cell r="L35">
            <v>-6125.952086308218</v>
          </cell>
          <cell r="M35" t="str">
            <v>0</v>
          </cell>
          <cell r="N35">
            <v>-4598.8017900000004</v>
          </cell>
          <cell r="O35" t="str">
            <v>0</v>
          </cell>
          <cell r="P35">
            <v>0</v>
          </cell>
          <cell r="Q35" t="str">
            <v>0</v>
          </cell>
          <cell r="R35">
            <v>0</v>
          </cell>
          <cell r="S35">
            <v>0</v>
          </cell>
          <cell r="T35">
            <v>168469.70078782475</v>
          </cell>
          <cell r="U35" t="str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E35">
            <v>156010.04584174303</v>
          </cell>
          <cell r="AJ35">
            <v>156010.04584174303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Q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</row>
        <row r="36">
          <cell r="F36" t="str">
            <v>2115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</v>
          </cell>
          <cell r="N36">
            <v>0</v>
          </cell>
          <cell r="O36" t="str">
            <v>0</v>
          </cell>
          <cell r="P36">
            <v>0</v>
          </cell>
          <cell r="Q36" t="str">
            <v>0</v>
          </cell>
          <cell r="R36">
            <v>0</v>
          </cell>
          <cell r="S36">
            <v>0</v>
          </cell>
          <cell r="T36" t="str">
            <v>0</v>
          </cell>
          <cell r="U36" t="str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E36">
            <v>0</v>
          </cell>
          <cell r="AJ36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</row>
        <row r="37">
          <cell r="F37" t="str">
            <v>2120</v>
          </cell>
          <cell r="G37">
            <v>-46418.498320576298</v>
          </cell>
          <cell r="H37">
            <v>-16199.829794320494</v>
          </cell>
          <cell r="I37">
            <v>-2107.6366569163665</v>
          </cell>
          <cell r="J37">
            <v>-15982.800181016217</v>
          </cell>
          <cell r="K37">
            <v>0</v>
          </cell>
          <cell r="L37">
            <v>-5128.5237296320465</v>
          </cell>
          <cell r="M37">
            <v>2784.2655376288853</v>
          </cell>
          <cell r="N37">
            <v>-156835.92241999999</v>
          </cell>
          <cell r="O37" t="str">
            <v>0</v>
          </cell>
          <cell r="P37">
            <v>0</v>
          </cell>
          <cell r="Q37" t="str">
            <v>0</v>
          </cell>
          <cell r="R37">
            <v>0</v>
          </cell>
          <cell r="S37">
            <v>0</v>
          </cell>
          <cell r="T37" t="str">
            <v>0</v>
          </cell>
          <cell r="U37" t="str">
            <v>0</v>
          </cell>
          <cell r="V37">
            <v>0</v>
          </cell>
          <cell r="W37">
            <v>-543</v>
          </cell>
          <cell r="X37">
            <v>0</v>
          </cell>
          <cell r="Y37">
            <v>0</v>
          </cell>
          <cell r="Z37">
            <v>0</v>
          </cell>
          <cell r="AE37">
            <v>-239888.94556483251</v>
          </cell>
          <cell r="AJ37">
            <v>-240431.94556483251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</row>
        <row r="38">
          <cell r="F38" t="str">
            <v>2125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</v>
          </cell>
          <cell r="N38">
            <v>0</v>
          </cell>
          <cell r="O38" t="str">
            <v>0</v>
          </cell>
          <cell r="P38">
            <v>0</v>
          </cell>
          <cell r="Q38" t="str">
            <v>0</v>
          </cell>
          <cell r="R38">
            <v>0</v>
          </cell>
          <cell r="S38">
            <v>0</v>
          </cell>
          <cell r="T38" t="str">
            <v>0</v>
          </cell>
          <cell r="U38" t="str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E38">
            <v>0</v>
          </cell>
          <cell r="AJ38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</row>
        <row r="39">
          <cell r="F39" t="str">
            <v>2130</v>
          </cell>
          <cell r="G39">
            <v>17134.703904756894</v>
          </cell>
          <cell r="H39">
            <v>-1152.865007120567</v>
          </cell>
          <cell r="I39">
            <v>-55.17682571037534</v>
          </cell>
          <cell r="J39">
            <v>12195.24371698894</v>
          </cell>
          <cell r="K39">
            <v>0</v>
          </cell>
          <cell r="L39">
            <v>-4816.2103009194625</v>
          </cell>
          <cell r="M39" t="str">
            <v>0</v>
          </cell>
          <cell r="N39">
            <v>362537.41924343718</v>
          </cell>
          <cell r="O39" t="str">
            <v>0</v>
          </cell>
          <cell r="P39">
            <v>0</v>
          </cell>
          <cell r="Q39" t="str">
            <v>0</v>
          </cell>
          <cell r="R39">
            <v>0</v>
          </cell>
          <cell r="S39">
            <v>0</v>
          </cell>
          <cell r="T39">
            <v>4738.8012157624025</v>
          </cell>
          <cell r="U39" t="str">
            <v>0</v>
          </cell>
          <cell r="V39">
            <v>8352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E39">
            <v>398933.91594719503</v>
          </cell>
          <cell r="AJ39">
            <v>398933.91594719503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</row>
        <row r="40">
          <cell r="F40" t="str">
            <v>2135</v>
          </cell>
          <cell r="G40">
            <v>1219.0255988866363</v>
          </cell>
          <cell r="H40">
            <v>-7.4577380878630155</v>
          </cell>
          <cell r="I40">
            <v>4.7398781409863009</v>
          </cell>
          <cell r="J40">
            <v>1176.9748430142063</v>
          </cell>
          <cell r="K40">
            <v>0</v>
          </cell>
          <cell r="L40">
            <v>266.45950884931511</v>
          </cell>
          <cell r="M40" t="str">
            <v>0</v>
          </cell>
          <cell r="N40">
            <v>284801.14711776283</v>
          </cell>
          <cell r="O40" t="str">
            <v>0</v>
          </cell>
          <cell r="P40">
            <v>0</v>
          </cell>
          <cell r="Q40" t="str">
            <v>0</v>
          </cell>
          <cell r="R40">
            <v>0</v>
          </cell>
          <cell r="S40">
            <v>0</v>
          </cell>
          <cell r="T40" t="str">
            <v>0</v>
          </cell>
          <cell r="U40" t="str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E40">
            <v>287460.88920856611</v>
          </cell>
          <cell r="AJ40">
            <v>287460.88920856611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</row>
        <row r="41">
          <cell r="F41" t="str">
            <v>2140</v>
          </cell>
          <cell r="G41">
            <v>-12.845791511630139</v>
          </cell>
          <cell r="H41">
            <v>-224.20393341548498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</v>
          </cell>
          <cell r="N41">
            <v>14739.35274</v>
          </cell>
          <cell r="O41" t="str">
            <v>0</v>
          </cell>
          <cell r="P41">
            <v>0</v>
          </cell>
          <cell r="Q41" t="str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E41">
            <v>14502.303015072885</v>
          </cell>
          <cell r="AJ41">
            <v>14502.303015072885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</row>
        <row r="42">
          <cell r="F42" t="str">
            <v>2145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</v>
          </cell>
          <cell r="N42">
            <v>0</v>
          </cell>
          <cell r="O42" t="str">
            <v>0</v>
          </cell>
          <cell r="P42">
            <v>0</v>
          </cell>
          <cell r="Q42" t="str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E42">
            <v>0</v>
          </cell>
          <cell r="AJ42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</row>
        <row r="43">
          <cell r="F43" t="str">
            <v>2150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9805.3922885916254</v>
          </cell>
          <cell r="M43" t="str">
            <v>0</v>
          </cell>
          <cell r="N43">
            <v>73487.744547677255</v>
          </cell>
          <cell r="O43" t="str">
            <v>0</v>
          </cell>
          <cell r="P43">
            <v>0</v>
          </cell>
          <cell r="Q43" t="str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E43">
            <v>83293.136836268881</v>
          </cell>
          <cell r="AJ43">
            <v>83293.136836268881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</row>
        <row r="44">
          <cell r="F44" t="str">
            <v>2155</v>
          </cell>
          <cell r="G44">
            <v>0</v>
          </cell>
          <cell r="H44">
            <v>0</v>
          </cell>
          <cell r="I44">
            <v>0</v>
          </cell>
          <cell r="J44">
            <v>-14792.029670689184</v>
          </cell>
          <cell r="K44">
            <v>0</v>
          </cell>
          <cell r="L44">
            <v>-1178.0053013809359</v>
          </cell>
          <cell r="M44" t="str">
            <v>0</v>
          </cell>
          <cell r="N44">
            <v>-64.39106000000001</v>
          </cell>
          <cell r="O44" t="str">
            <v>0</v>
          </cell>
          <cell r="P44">
            <v>0</v>
          </cell>
          <cell r="Q44" t="str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E44">
            <v>-16034.42603207012</v>
          </cell>
          <cell r="AJ44">
            <v>-16034.42603207012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</row>
        <row r="45">
          <cell r="F45" t="str">
            <v>2160</v>
          </cell>
          <cell r="G45">
            <v>1941.6722916410877</v>
          </cell>
          <cell r="H45">
            <v>0</v>
          </cell>
          <cell r="I45">
            <v>0</v>
          </cell>
          <cell r="J45">
            <v>-1426.8172904793125</v>
          </cell>
          <cell r="K45">
            <v>0</v>
          </cell>
          <cell r="L45">
            <v>-79.829166650684925</v>
          </cell>
          <cell r="M45" t="str">
            <v>0</v>
          </cell>
          <cell r="N45">
            <v>-3.9300000000000003E-3</v>
          </cell>
          <cell r="O45" t="str">
            <v>0</v>
          </cell>
          <cell r="P45">
            <v>0</v>
          </cell>
          <cell r="Q45" t="str">
            <v>0</v>
          </cell>
          <cell r="R45">
            <v>0</v>
          </cell>
          <cell r="S45">
            <v>0</v>
          </cell>
          <cell r="T45">
            <v>0</v>
          </cell>
          <cell r="U45" t="str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E45">
            <v>435.02190451109021</v>
          </cell>
          <cell r="AJ45">
            <v>435.02190451109021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</row>
        <row r="46">
          <cell r="F46" t="str">
            <v>2165</v>
          </cell>
          <cell r="G46">
            <v>-24597.273225693931</v>
          </cell>
          <cell r="H46">
            <v>-128229.20569608355</v>
          </cell>
          <cell r="I46">
            <v>-19994.308938078892</v>
          </cell>
          <cell r="J46">
            <v>-9534.4510508624207</v>
          </cell>
          <cell r="K46">
            <v>0</v>
          </cell>
          <cell r="L46">
            <v>-17032.590345291159</v>
          </cell>
          <cell r="M46" t="str">
            <v>0</v>
          </cell>
          <cell r="N46">
            <v>13840.674049999998</v>
          </cell>
          <cell r="O46" t="str">
            <v>0</v>
          </cell>
          <cell r="P46">
            <v>0</v>
          </cell>
          <cell r="Q46" t="str">
            <v>0</v>
          </cell>
          <cell r="R46">
            <v>0</v>
          </cell>
          <cell r="S46">
            <v>0</v>
          </cell>
          <cell r="T46">
            <v>0</v>
          </cell>
          <cell r="U46" t="str">
            <v>0</v>
          </cell>
          <cell r="V46">
            <v>0</v>
          </cell>
          <cell r="W46">
            <v>-15</v>
          </cell>
          <cell r="X46">
            <v>0</v>
          </cell>
          <cell r="Y46">
            <v>0</v>
          </cell>
          <cell r="Z46">
            <v>0</v>
          </cell>
          <cell r="AE46">
            <v>-185547.15520600995</v>
          </cell>
          <cell r="AJ46">
            <v>-185562.15520600995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Q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</row>
        <row r="47">
          <cell r="F47" t="str">
            <v>2170</v>
          </cell>
          <cell r="G47">
            <v>-28863.005164852613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-4856.2272746989029</v>
          </cell>
          <cell r="M47" t="str">
            <v>0</v>
          </cell>
          <cell r="N47">
            <v>0</v>
          </cell>
          <cell r="O47" t="str">
            <v>0</v>
          </cell>
          <cell r="P47">
            <v>0</v>
          </cell>
          <cell r="Q47" t="str">
            <v>0</v>
          </cell>
          <cell r="R47">
            <v>0</v>
          </cell>
          <cell r="S47">
            <v>0</v>
          </cell>
          <cell r="T47">
            <v>0</v>
          </cell>
          <cell r="U47" t="str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E47">
            <v>-33719.232439551517</v>
          </cell>
          <cell r="AJ47">
            <v>-33719.232439551517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Q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</row>
        <row r="48">
          <cell r="F48" t="str">
            <v>2175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0</v>
          </cell>
          <cell r="N48">
            <v>0</v>
          </cell>
          <cell r="O48" t="str">
            <v>0</v>
          </cell>
          <cell r="P48">
            <v>0</v>
          </cell>
          <cell r="Q48" t="str">
            <v>0</v>
          </cell>
          <cell r="R48">
            <v>0</v>
          </cell>
          <cell r="S48">
            <v>0</v>
          </cell>
          <cell r="T48">
            <v>0</v>
          </cell>
          <cell r="U48" t="str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E48">
            <v>0</v>
          </cell>
          <cell r="AJ48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Q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</row>
        <row r="49">
          <cell r="F49" t="str">
            <v>2180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0</v>
          </cell>
          <cell r="N49">
            <v>0</v>
          </cell>
          <cell r="O49" t="str">
            <v>0</v>
          </cell>
          <cell r="P49">
            <v>0</v>
          </cell>
          <cell r="Q49" t="str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E49">
            <v>0</v>
          </cell>
          <cell r="AJ49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Q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</row>
        <row r="50">
          <cell r="F50" t="str">
            <v>2185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0</v>
          </cell>
          <cell r="N50">
            <v>0</v>
          </cell>
          <cell r="O50" t="str">
            <v>0</v>
          </cell>
          <cell r="P50">
            <v>0</v>
          </cell>
          <cell r="Q50" t="str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E50">
            <v>0</v>
          </cell>
          <cell r="AJ50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Q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</row>
        <row r="51">
          <cell r="F51" t="str">
            <v>Turn on Assets</v>
          </cell>
          <cell r="G51">
            <v>2330734.9633247675</v>
          </cell>
          <cell r="H51">
            <v>-385574.92988185288</v>
          </cell>
          <cell r="I51">
            <v>-22548.090332510732</v>
          </cell>
          <cell r="J51">
            <v>1577995.1455239377</v>
          </cell>
          <cell r="K51">
            <v>0</v>
          </cell>
          <cell r="L51">
            <v>224844.3292653026</v>
          </cell>
          <cell r="M51">
            <v>439704.40909454093</v>
          </cell>
          <cell r="N51">
            <v>1562318.628617377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414138.7404495771</v>
          </cell>
          <cell r="U51">
            <v>0</v>
          </cell>
          <cell r="V51">
            <v>8352</v>
          </cell>
          <cell r="W51">
            <v>160104</v>
          </cell>
          <cell r="X51">
            <v>0</v>
          </cell>
          <cell r="Y51">
            <v>0</v>
          </cell>
          <cell r="Z51">
            <v>80496</v>
          </cell>
          <cell r="AA51">
            <v>0</v>
          </cell>
          <cell r="AB51">
            <v>0</v>
          </cell>
          <cell r="AC51">
            <v>0</v>
          </cell>
          <cell r="AE51">
            <v>6230461.196061139</v>
          </cell>
          <cell r="AJ51">
            <v>6390565.196061139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Q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</row>
        <row r="53">
          <cell r="F53" t="str">
            <v>Interest in Suspense (Charge)</v>
          </cell>
          <cell r="G53">
            <v>-206104.81901444445</v>
          </cell>
          <cell r="H53">
            <v>-645.04952000000185</v>
          </cell>
          <cell r="I53">
            <v>0</v>
          </cell>
          <cell r="J53">
            <v>-73058.180479999995</v>
          </cell>
          <cell r="K53">
            <v>0</v>
          </cell>
          <cell r="L53">
            <v>-9532.0165100000013</v>
          </cell>
          <cell r="M53">
            <v>-84102.030328783643</v>
          </cell>
          <cell r="N53">
            <v>132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884.87453213612241</v>
          </cell>
          <cell r="U53">
            <v>0</v>
          </cell>
          <cell r="V53">
            <v>0</v>
          </cell>
          <cell r="W53">
            <v>-2726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-372425.22132109205</v>
          </cell>
          <cell r="AJ53">
            <v>-375151.22132109205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Q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</row>
        <row r="55">
          <cell r="F55" t="str">
            <v>Turn on Assets after Interest in Suspense</v>
          </cell>
          <cell r="G55">
            <v>2124630.1443103231</v>
          </cell>
          <cell r="H55">
            <v>-386219.97940185288</v>
          </cell>
          <cell r="I55">
            <v>-22548.090332510732</v>
          </cell>
          <cell r="J55">
            <v>1504936.9650439376</v>
          </cell>
          <cell r="K55">
            <v>0</v>
          </cell>
          <cell r="L55">
            <v>215312.31275530258</v>
          </cell>
          <cell r="M55">
            <v>355602.37876575731</v>
          </cell>
          <cell r="N55">
            <v>1562450.628617377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415023.61498171324</v>
          </cell>
          <cell r="U55">
            <v>0</v>
          </cell>
          <cell r="V55">
            <v>8352</v>
          </cell>
          <cell r="W55">
            <v>157378</v>
          </cell>
          <cell r="X55">
            <v>0</v>
          </cell>
          <cell r="Y55">
            <v>0</v>
          </cell>
          <cell r="Z55">
            <v>80496</v>
          </cell>
          <cell r="AA55">
            <v>0</v>
          </cell>
          <cell r="AB55">
            <v>0</v>
          </cell>
          <cell r="AC55">
            <v>0</v>
          </cell>
          <cell r="AE55">
            <v>5858035.974740047</v>
          </cell>
          <cell r="AJ55">
            <v>6015413.974740047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Q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</row>
        <row r="60">
          <cell r="F60" t="str">
            <v>Turn on Deposits and Current Accounts</v>
          </cell>
          <cell r="G60">
            <v>1996011.3789640327</v>
          </cell>
          <cell r="H60">
            <v>-1378.0170002758221</v>
          </cell>
          <cell r="I60">
            <v>6034.4</v>
          </cell>
          <cell r="J60">
            <v>-45469.999965939045</v>
          </cell>
          <cell r="K60">
            <v>0</v>
          </cell>
          <cell r="L60">
            <v>253896.06096794218</v>
          </cell>
          <cell r="M60">
            <v>513354.63669942872</v>
          </cell>
          <cell r="N60">
            <v>-466297.91104597179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-220155.32051724137</v>
          </cell>
          <cell r="U60">
            <v>0</v>
          </cell>
          <cell r="V60">
            <v>0</v>
          </cell>
          <cell r="W60">
            <v>29346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>
            <v>2035995.2281019753</v>
          </cell>
          <cell r="AJ60">
            <v>2065341.2281019753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Q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</row>
        <row r="61">
          <cell r="F61" t="str">
            <v>3000</v>
          </cell>
          <cell r="G61">
            <v>0</v>
          </cell>
          <cell r="H61">
            <v>7.4720083830465729</v>
          </cell>
          <cell r="I61">
            <v>0</v>
          </cell>
          <cell r="J61">
            <v>0</v>
          </cell>
          <cell r="K61">
            <v>0</v>
          </cell>
          <cell r="L61">
            <v>11386.924173468864</v>
          </cell>
          <cell r="M61">
            <v>46181.048699900348</v>
          </cell>
          <cell r="N61">
            <v>1656.7328648588016</v>
          </cell>
          <cell r="O61" t="str">
            <v>0</v>
          </cell>
          <cell r="P61">
            <v>0</v>
          </cell>
          <cell r="Q61" t="str">
            <v>0</v>
          </cell>
          <cell r="R61">
            <v>0</v>
          </cell>
          <cell r="S61">
            <v>0</v>
          </cell>
          <cell r="T61">
            <v>-5065.5740797551925</v>
          </cell>
          <cell r="U61" t="str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E61">
            <v>54166.603666855866</v>
          </cell>
          <cell r="AJ61">
            <v>54166.603666855866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Q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</row>
        <row r="62">
          <cell r="F62" t="str">
            <v>3005</v>
          </cell>
          <cell r="G62">
            <v>1085408.3121508628</v>
          </cell>
          <cell r="H62">
            <v>-895.82746798147673</v>
          </cell>
          <cell r="I62">
            <v>1040</v>
          </cell>
          <cell r="J62">
            <v>-44039.460329999994</v>
          </cell>
          <cell r="K62">
            <v>0</v>
          </cell>
          <cell r="L62">
            <v>129290.30846111491</v>
          </cell>
          <cell r="M62">
            <v>188995.9651204657</v>
          </cell>
          <cell r="N62">
            <v>51381.933519999999</v>
          </cell>
          <cell r="O62" t="str">
            <v>0</v>
          </cell>
          <cell r="P62">
            <v>0</v>
          </cell>
          <cell r="Q62" t="str">
            <v>0</v>
          </cell>
          <cell r="R62">
            <v>0</v>
          </cell>
          <cell r="S62">
            <v>0</v>
          </cell>
          <cell r="T62">
            <v>-19689.848613784845</v>
          </cell>
          <cell r="U62" t="str">
            <v>0</v>
          </cell>
          <cell r="V62">
            <v>0</v>
          </cell>
          <cell r="W62">
            <v>11870</v>
          </cell>
          <cell r="X62">
            <v>0</v>
          </cell>
          <cell r="Y62">
            <v>0</v>
          </cell>
          <cell r="Z62">
            <v>0</v>
          </cell>
          <cell r="AE62">
            <v>1391491.3828406769</v>
          </cell>
          <cell r="AJ62">
            <v>1403361.3828406769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Q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</row>
        <row r="63">
          <cell r="F63" t="str">
            <v>3010</v>
          </cell>
          <cell r="G63">
            <v>9026.4107909804079</v>
          </cell>
          <cell r="H63">
            <v>-0.31527906835890379</v>
          </cell>
          <cell r="I63">
            <v>283.45</v>
          </cell>
          <cell r="J63">
            <v>0</v>
          </cell>
          <cell r="K63">
            <v>0</v>
          </cell>
          <cell r="L63">
            <v>30859.419773007045</v>
          </cell>
          <cell r="M63">
            <v>187684.60589932062</v>
          </cell>
          <cell r="N63">
            <v>0</v>
          </cell>
          <cell r="O63" t="str">
            <v>0</v>
          </cell>
          <cell r="P63">
            <v>0</v>
          </cell>
          <cell r="Q63" t="str">
            <v>0</v>
          </cell>
          <cell r="R63">
            <v>0</v>
          </cell>
          <cell r="S63">
            <v>0</v>
          </cell>
          <cell r="T63" t="str">
            <v>0</v>
          </cell>
          <cell r="U63" t="str">
            <v>0</v>
          </cell>
          <cell r="V63">
            <v>0</v>
          </cell>
          <cell r="W63">
            <v>458</v>
          </cell>
          <cell r="X63">
            <v>0</v>
          </cell>
          <cell r="Y63">
            <v>0</v>
          </cell>
          <cell r="Z63">
            <v>0</v>
          </cell>
          <cell r="AE63">
            <v>227853.57118423973</v>
          </cell>
          <cell r="AJ63">
            <v>228311.57118423973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Q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</row>
        <row r="64">
          <cell r="F64" t="str">
            <v>3015</v>
          </cell>
          <cell r="G64">
            <v>179717.98364819621</v>
          </cell>
          <cell r="H64">
            <v>0.19426625315068452</v>
          </cell>
          <cell r="I64">
            <v>1301.45</v>
          </cell>
          <cell r="J64">
            <v>0</v>
          </cell>
          <cell r="K64">
            <v>0</v>
          </cell>
          <cell r="L64">
            <v>32180.891320370905</v>
          </cell>
          <cell r="M64">
            <v>236.84939096455926</v>
          </cell>
          <cell r="N64">
            <v>0</v>
          </cell>
          <cell r="O64" t="str">
            <v>0</v>
          </cell>
          <cell r="P64">
            <v>0</v>
          </cell>
          <cell r="Q64" t="str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0</v>
          </cell>
          <cell r="V64">
            <v>0</v>
          </cell>
          <cell r="W64">
            <v>210</v>
          </cell>
          <cell r="X64">
            <v>0</v>
          </cell>
          <cell r="Y64">
            <v>0</v>
          </cell>
          <cell r="Z64">
            <v>0</v>
          </cell>
          <cell r="AE64">
            <v>213437.36862578482</v>
          </cell>
          <cell r="AJ64">
            <v>213647.36862578482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Q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</row>
        <row r="65">
          <cell r="F65" t="str">
            <v>3020</v>
          </cell>
          <cell r="G65">
            <v>40469.028958004172</v>
          </cell>
          <cell r="H65">
            <v>0</v>
          </cell>
          <cell r="I65">
            <v>0</v>
          </cell>
          <cell r="J65">
            <v>-23.307160719947902</v>
          </cell>
          <cell r="K65">
            <v>0</v>
          </cell>
          <cell r="L65">
            <v>587.09975556021573</v>
          </cell>
          <cell r="M65">
            <v>0</v>
          </cell>
          <cell r="N65">
            <v>0</v>
          </cell>
          <cell r="O65" t="str">
            <v>0</v>
          </cell>
          <cell r="P65">
            <v>0</v>
          </cell>
          <cell r="Q65" t="str">
            <v>0</v>
          </cell>
          <cell r="R65">
            <v>0</v>
          </cell>
          <cell r="S65">
            <v>0</v>
          </cell>
          <cell r="T65" t="str">
            <v>0</v>
          </cell>
          <cell r="U65" t="str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E65">
            <v>41032.821552844442</v>
          </cell>
          <cell r="AJ65">
            <v>41032.821552844442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Q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</row>
        <row r="66">
          <cell r="F66" t="str">
            <v>3025</v>
          </cell>
          <cell r="G66">
            <v>221400.56180585764</v>
          </cell>
          <cell r="H66">
            <v>4.9142969972602729E-2</v>
          </cell>
          <cell r="I66">
            <v>0</v>
          </cell>
          <cell r="J66">
            <v>0</v>
          </cell>
          <cell r="K66">
            <v>0</v>
          </cell>
          <cell r="L66">
            <v>736.48825000000011</v>
          </cell>
          <cell r="M66">
            <v>0</v>
          </cell>
          <cell r="N66">
            <v>0</v>
          </cell>
          <cell r="O66" t="str">
            <v>0</v>
          </cell>
          <cell r="P66">
            <v>0</v>
          </cell>
          <cell r="Q66" t="str">
            <v>0</v>
          </cell>
          <cell r="R66">
            <v>0</v>
          </cell>
          <cell r="S66">
            <v>0</v>
          </cell>
          <cell r="T66" t="str">
            <v>0</v>
          </cell>
          <cell r="U66" t="str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E66">
            <v>222137.09919882761</v>
          </cell>
          <cell r="AJ66">
            <v>222137.09919882761</v>
          </cell>
          <cell r="AM66" t="str">
            <v>0</v>
          </cell>
          <cell r="AN66" t="str">
            <v>0</v>
          </cell>
          <cell r="AO66" t="str">
            <v>0</v>
          </cell>
          <cell r="AP66" t="str">
            <v>0</v>
          </cell>
          <cell r="AQ66" t="str">
            <v>0</v>
          </cell>
          <cell r="AR66" t="str">
            <v>0</v>
          </cell>
          <cell r="AS66" t="str">
            <v>0</v>
          </cell>
          <cell r="AT66" t="str">
            <v>0</v>
          </cell>
          <cell r="AU66" t="str">
            <v>0</v>
          </cell>
          <cell r="AV66" t="str">
            <v>0</v>
          </cell>
        </row>
        <row r="67">
          <cell r="F67" t="str">
            <v>3030</v>
          </cell>
          <cell r="G67">
            <v>101416.47571036679</v>
          </cell>
          <cell r="H67">
            <v>-29.290902787610964</v>
          </cell>
          <cell r="I67">
            <v>180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0</v>
          </cell>
          <cell r="P67">
            <v>0</v>
          </cell>
          <cell r="Q67" t="str">
            <v>0</v>
          </cell>
          <cell r="R67">
            <v>0</v>
          </cell>
          <cell r="S67">
            <v>0</v>
          </cell>
          <cell r="T67" t="str">
            <v>0</v>
          </cell>
          <cell r="U67" t="str">
            <v>0</v>
          </cell>
          <cell r="V67">
            <v>0</v>
          </cell>
          <cell r="W67">
            <v>1143</v>
          </cell>
          <cell r="X67">
            <v>0</v>
          </cell>
          <cell r="Y67">
            <v>0</v>
          </cell>
          <cell r="Z67">
            <v>0</v>
          </cell>
          <cell r="AE67">
            <v>101567.18480757918</v>
          </cell>
          <cell r="AJ67">
            <v>102710.18480757918</v>
          </cell>
          <cell r="AM67" t="str">
            <v>0</v>
          </cell>
          <cell r="AN67" t="str">
            <v>0</v>
          </cell>
          <cell r="AO67" t="str">
            <v>0</v>
          </cell>
          <cell r="AP67" t="str">
            <v>0</v>
          </cell>
          <cell r="AQ67" t="str">
            <v>0</v>
          </cell>
          <cell r="AR67" t="str">
            <v>0</v>
          </cell>
          <cell r="AS67" t="str">
            <v>0</v>
          </cell>
          <cell r="AT67" t="str">
            <v>0</v>
          </cell>
          <cell r="AU67" t="str">
            <v>0</v>
          </cell>
          <cell r="AV67" t="str">
            <v>0</v>
          </cell>
        </row>
        <row r="68">
          <cell r="F68" t="str">
            <v>3035</v>
          </cell>
          <cell r="G68">
            <v>133800.38789453986</v>
          </cell>
          <cell r="H68">
            <v>-425.0983962041343</v>
          </cell>
          <cell r="I68">
            <v>428</v>
          </cell>
          <cell r="J68">
            <v>103.54083879645543</v>
          </cell>
          <cell r="K68">
            <v>0</v>
          </cell>
          <cell r="L68">
            <v>34235.913720747805</v>
          </cell>
          <cell r="M68">
            <v>12920.785487766852</v>
          </cell>
          <cell r="N68">
            <v>0</v>
          </cell>
          <cell r="O68" t="str">
            <v>0</v>
          </cell>
          <cell r="P68">
            <v>0</v>
          </cell>
          <cell r="Q68" t="str">
            <v>0</v>
          </cell>
          <cell r="R68">
            <v>0</v>
          </cell>
          <cell r="S68">
            <v>0</v>
          </cell>
          <cell r="T68" t="str">
            <v>0</v>
          </cell>
          <cell r="U68" t="str">
            <v>0</v>
          </cell>
          <cell r="V68">
            <v>0</v>
          </cell>
          <cell r="W68">
            <v>13130</v>
          </cell>
          <cell r="X68">
            <v>0</v>
          </cell>
          <cell r="Y68">
            <v>0</v>
          </cell>
          <cell r="Z68">
            <v>0</v>
          </cell>
          <cell r="AE68">
            <v>181063.52954564683</v>
          </cell>
          <cell r="AJ68">
            <v>194193.52954564683</v>
          </cell>
          <cell r="AM68" t="str">
            <v>0</v>
          </cell>
          <cell r="AN68" t="str">
            <v>0</v>
          </cell>
          <cell r="AO68" t="str">
            <v>0</v>
          </cell>
          <cell r="AP68" t="str">
            <v>0</v>
          </cell>
          <cell r="AQ68" t="str">
            <v>0</v>
          </cell>
          <cell r="AR68" t="str">
            <v>0</v>
          </cell>
          <cell r="AS68" t="str">
            <v>0</v>
          </cell>
          <cell r="AT68" t="str">
            <v>0</v>
          </cell>
          <cell r="AU68" t="str">
            <v>0</v>
          </cell>
          <cell r="AV68" t="str">
            <v>0</v>
          </cell>
        </row>
        <row r="69">
          <cell r="F69" t="str">
            <v>3040</v>
          </cell>
          <cell r="G69">
            <v>127816.04510160498</v>
          </cell>
          <cell r="H69">
            <v>-225.66389912567126</v>
          </cell>
          <cell r="I69">
            <v>1422</v>
          </cell>
          <cell r="J69">
            <v>-45.946218546082179</v>
          </cell>
          <cell r="K69">
            <v>0</v>
          </cell>
          <cell r="L69">
            <v>20961.038841589856</v>
          </cell>
          <cell r="M69">
            <v>64488.198079312519</v>
          </cell>
          <cell r="N69">
            <v>0</v>
          </cell>
          <cell r="O69" t="str">
            <v>0</v>
          </cell>
          <cell r="P69">
            <v>0</v>
          </cell>
          <cell r="Q69" t="str">
            <v>0</v>
          </cell>
          <cell r="R69">
            <v>0</v>
          </cell>
          <cell r="S69">
            <v>0</v>
          </cell>
          <cell r="T69">
            <v>-149134.56612719723</v>
          </cell>
          <cell r="U69" t="str">
            <v>0</v>
          </cell>
          <cell r="V69">
            <v>0</v>
          </cell>
          <cell r="W69">
            <v>2383</v>
          </cell>
          <cell r="X69">
            <v>0</v>
          </cell>
          <cell r="Y69">
            <v>0</v>
          </cell>
          <cell r="Z69">
            <v>0</v>
          </cell>
          <cell r="AE69">
            <v>65281.105777638353</v>
          </cell>
          <cell r="AJ69">
            <v>67664.105777638353</v>
          </cell>
          <cell r="AM69" t="str">
            <v>0</v>
          </cell>
          <cell r="AN69" t="str">
            <v>0</v>
          </cell>
          <cell r="AO69" t="str">
            <v>0</v>
          </cell>
          <cell r="AP69" t="str">
            <v>0</v>
          </cell>
          <cell r="AQ69" t="str">
            <v>0</v>
          </cell>
          <cell r="AR69" t="str">
            <v>0</v>
          </cell>
          <cell r="AS69" t="str">
            <v>0</v>
          </cell>
          <cell r="AT69" t="str">
            <v>0</v>
          </cell>
          <cell r="AU69" t="str">
            <v>0</v>
          </cell>
          <cell r="AV69" t="str">
            <v>0</v>
          </cell>
        </row>
        <row r="70">
          <cell r="F70" t="str">
            <v>3045</v>
          </cell>
          <cell r="G70">
            <v>96951.277403620101</v>
          </cell>
          <cell r="H70">
            <v>197.88899993780825</v>
          </cell>
          <cell r="I70">
            <v>1239.5</v>
          </cell>
          <cell r="J70">
            <v>-4454.8636000000006</v>
          </cell>
          <cell r="K70">
            <v>0</v>
          </cell>
          <cell r="L70">
            <v>9990.4262420825798</v>
          </cell>
          <cell r="M70">
            <v>0</v>
          </cell>
          <cell r="N70">
            <v>0</v>
          </cell>
          <cell r="O70" t="str">
            <v>0</v>
          </cell>
          <cell r="P70">
            <v>0</v>
          </cell>
          <cell r="Q70" t="str">
            <v>0</v>
          </cell>
          <cell r="R70">
            <v>0</v>
          </cell>
          <cell r="S70">
            <v>0</v>
          </cell>
          <cell r="T70" t="str">
            <v>0</v>
          </cell>
          <cell r="U70" t="str">
            <v>0</v>
          </cell>
          <cell r="V70">
            <v>0</v>
          </cell>
          <cell r="W70">
            <v>152</v>
          </cell>
          <cell r="X70">
            <v>0</v>
          </cell>
          <cell r="Y70">
            <v>0</v>
          </cell>
          <cell r="Z70">
            <v>0</v>
          </cell>
          <cell r="AE70">
            <v>103924.2290456405</v>
          </cell>
          <cell r="AJ70">
            <v>104076.2290456405</v>
          </cell>
          <cell r="AM70" t="str">
            <v>0</v>
          </cell>
          <cell r="AN70" t="str">
            <v>0</v>
          </cell>
          <cell r="AO70" t="str">
            <v>0</v>
          </cell>
          <cell r="AP70" t="str">
            <v>0</v>
          </cell>
          <cell r="AQ70" t="str">
            <v>0</v>
          </cell>
          <cell r="AR70" t="str">
            <v>0</v>
          </cell>
          <cell r="AS70" t="str">
            <v>0</v>
          </cell>
          <cell r="AT70" t="str">
            <v>0</v>
          </cell>
          <cell r="AU70" t="str">
            <v>0</v>
          </cell>
          <cell r="AV70" t="str">
            <v>0</v>
          </cell>
        </row>
        <row r="71">
          <cell r="F71" t="str">
            <v>3050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5936.2132651701022</v>
          </cell>
          <cell r="N71">
            <v>0</v>
          </cell>
          <cell r="O71" t="str">
            <v>0</v>
          </cell>
          <cell r="P71">
            <v>0</v>
          </cell>
          <cell r="Q71" t="str">
            <v>0</v>
          </cell>
          <cell r="R71">
            <v>0</v>
          </cell>
          <cell r="S71">
            <v>0</v>
          </cell>
          <cell r="T71" t="str">
            <v>0</v>
          </cell>
          <cell r="U71" t="str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E71">
            <v>5936.2132651701022</v>
          </cell>
          <cell r="AJ71">
            <v>5936.2132651701022</v>
          </cell>
          <cell r="AM71" t="str">
            <v>0</v>
          </cell>
          <cell r="AN71" t="str">
            <v>0</v>
          </cell>
          <cell r="AO71" t="str">
            <v>0</v>
          </cell>
          <cell r="AP71" t="str">
            <v>0</v>
          </cell>
          <cell r="AQ71" t="str">
            <v>0</v>
          </cell>
          <cell r="AR71" t="str">
            <v>0</v>
          </cell>
          <cell r="AS71" t="str">
            <v>0</v>
          </cell>
          <cell r="AT71" t="str">
            <v>0</v>
          </cell>
          <cell r="AU71" t="str">
            <v>0</v>
          </cell>
          <cell r="AV71" t="str">
            <v>0</v>
          </cell>
        </row>
        <row r="72">
          <cell r="F72" t="str">
            <v>3055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0</v>
          </cell>
          <cell r="P72">
            <v>0</v>
          </cell>
          <cell r="Q72" t="str">
            <v>0</v>
          </cell>
          <cell r="R72">
            <v>0</v>
          </cell>
          <cell r="S72">
            <v>0</v>
          </cell>
          <cell r="T72" t="str">
            <v>0</v>
          </cell>
          <cell r="U72" t="str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E72">
            <v>0</v>
          </cell>
          <cell r="AJ72">
            <v>0</v>
          </cell>
          <cell r="AM72" t="str">
            <v>0</v>
          </cell>
          <cell r="AN72" t="str">
            <v>0</v>
          </cell>
          <cell r="AO72" t="str">
            <v>0</v>
          </cell>
          <cell r="AP72" t="str">
            <v>0</v>
          </cell>
          <cell r="AQ72" t="str">
            <v>0</v>
          </cell>
          <cell r="AR72" t="str">
            <v>0</v>
          </cell>
          <cell r="AS72" t="str">
            <v>0</v>
          </cell>
          <cell r="AT72" t="str">
            <v>0</v>
          </cell>
          <cell r="AU72" t="str">
            <v>0</v>
          </cell>
          <cell r="AV72" t="str">
            <v>0</v>
          </cell>
        </row>
        <row r="73">
          <cell r="F73" t="str">
            <v>3060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0</v>
          </cell>
          <cell r="P73">
            <v>0</v>
          </cell>
          <cell r="Q73" t="str">
            <v>0</v>
          </cell>
          <cell r="R73">
            <v>0</v>
          </cell>
          <cell r="S73">
            <v>0</v>
          </cell>
          <cell r="T73" t="str">
            <v>0</v>
          </cell>
          <cell r="U73" t="str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E73">
            <v>0</v>
          </cell>
          <cell r="AJ73">
            <v>0</v>
          </cell>
          <cell r="AM73" t="str">
            <v>0</v>
          </cell>
          <cell r="AN73" t="str">
            <v>0</v>
          </cell>
          <cell r="AO73" t="str">
            <v>0</v>
          </cell>
          <cell r="AP73" t="str">
            <v>0</v>
          </cell>
          <cell r="AQ73" t="str">
            <v>0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</row>
        <row r="74">
          <cell r="F74" t="str">
            <v>3065</v>
          </cell>
          <cell r="G74">
            <v>4.8954999999980426</v>
          </cell>
          <cell r="H74">
            <v>-7.4254726525479073</v>
          </cell>
          <cell r="I74">
            <v>140</v>
          </cell>
          <cell r="J74">
            <v>2990.0365045305234</v>
          </cell>
          <cell r="K74">
            <v>0</v>
          </cell>
          <cell r="L74">
            <v>-16332.449570000001</v>
          </cell>
          <cell r="M74">
            <v>6910.9707565279978</v>
          </cell>
          <cell r="N74">
            <v>-519336.57743083057</v>
          </cell>
          <cell r="O74" t="str">
            <v>0</v>
          </cell>
          <cell r="P74">
            <v>0</v>
          </cell>
          <cell r="Q74" t="str">
            <v>0</v>
          </cell>
          <cell r="R74">
            <v>0</v>
          </cell>
          <cell r="S74">
            <v>0</v>
          </cell>
          <cell r="T74">
            <v>-46265.331696504094</v>
          </cell>
          <cell r="U74" t="str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E74">
            <v>-571895.88140892878</v>
          </cell>
          <cell r="AJ74">
            <v>-571895.88140892878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Q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</row>
        <row r="75">
          <cell r="F75" t="str">
            <v>Turn on Other Liabilities</v>
          </cell>
          <cell r="G75">
            <v>-109275.45287577716</v>
          </cell>
          <cell r="H75">
            <v>77702.072498248875</v>
          </cell>
          <cell r="I75">
            <v>4575.2141625455506</v>
          </cell>
          <cell r="J75">
            <v>88628.606885162197</v>
          </cell>
          <cell r="K75">
            <v>0</v>
          </cell>
          <cell r="L75">
            <v>126478.71633208488</v>
          </cell>
          <cell r="M75">
            <v>53293.940607201053</v>
          </cell>
          <cell r="N75">
            <v>-341877.2077141882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-14157.37488287926</v>
          </cell>
          <cell r="U75">
            <v>0</v>
          </cell>
          <cell r="V75">
            <v>-105</v>
          </cell>
          <cell r="W75">
            <v>81</v>
          </cell>
          <cell r="X75">
            <v>0</v>
          </cell>
          <cell r="Y75">
            <v>0</v>
          </cell>
          <cell r="Z75">
            <v>-60098</v>
          </cell>
          <cell r="AA75">
            <v>0</v>
          </cell>
          <cell r="AB75">
            <v>0</v>
          </cell>
          <cell r="AC75">
            <v>0</v>
          </cell>
          <cell r="AE75">
            <v>-174834.48498760216</v>
          </cell>
          <cell r="AJ75">
            <v>-174753.48498760216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Q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</row>
        <row r="76">
          <cell r="F76" t="str">
            <v>3100</v>
          </cell>
          <cell r="G76">
            <v>47488.282580962077</v>
          </cell>
          <cell r="H76">
            <v>83478.657498248882</v>
          </cell>
          <cell r="I76">
            <v>4576.2141625455506</v>
          </cell>
          <cell r="J76">
            <v>18398.700010114255</v>
          </cell>
          <cell r="K76">
            <v>0</v>
          </cell>
          <cell r="L76">
            <v>17468.131967955855</v>
          </cell>
          <cell r="M76">
            <v>53293.940607201053</v>
          </cell>
          <cell r="N76">
            <v>102049.38204</v>
          </cell>
          <cell r="O76" t="str">
            <v>0</v>
          </cell>
          <cell r="P76">
            <v>0</v>
          </cell>
          <cell r="Q76" t="str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0</v>
          </cell>
          <cell r="V76">
            <v>0</v>
          </cell>
          <cell r="W76">
            <v>81</v>
          </cell>
          <cell r="X76">
            <v>0</v>
          </cell>
          <cell r="Y76">
            <v>0</v>
          </cell>
          <cell r="Z76">
            <v>0</v>
          </cell>
          <cell r="AE76">
            <v>326753.30886702763</v>
          </cell>
          <cell r="AJ76">
            <v>326834.30886702763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Q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</row>
        <row r="77">
          <cell r="F77" t="str">
            <v>3105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0</v>
          </cell>
          <cell r="N77">
            <v>0</v>
          </cell>
          <cell r="O77" t="str">
            <v>0</v>
          </cell>
          <cell r="P77">
            <v>0</v>
          </cell>
          <cell r="Q77" t="str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E77">
            <v>0</v>
          </cell>
          <cell r="AJ77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Q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</row>
        <row r="78">
          <cell r="F78" t="str">
            <v>3110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2279.8907445753421</v>
          </cell>
          <cell r="M78" t="str">
            <v>0</v>
          </cell>
          <cell r="N78">
            <v>10109.379150000004</v>
          </cell>
          <cell r="O78" t="str">
            <v>0</v>
          </cell>
          <cell r="P78">
            <v>0</v>
          </cell>
          <cell r="Q78" t="str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E78">
            <v>12389.269894575347</v>
          </cell>
          <cell r="AJ78">
            <v>12389.269894575347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Q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</row>
        <row r="79">
          <cell r="F79" t="str">
            <v>3115</v>
          </cell>
          <cell r="G79">
            <v>5.8644604931506847E-2</v>
          </cell>
          <cell r="H79">
            <v>0</v>
          </cell>
          <cell r="I79">
            <v>0</v>
          </cell>
          <cell r="J79">
            <v>39413.51192924659</v>
          </cell>
          <cell r="K79">
            <v>0</v>
          </cell>
          <cell r="L79">
            <v>15897.006835906042</v>
          </cell>
          <cell r="M79" t="str">
            <v>0</v>
          </cell>
          <cell r="N79">
            <v>-33634.973920000004</v>
          </cell>
          <cell r="O79" t="str">
            <v>0</v>
          </cell>
          <cell r="P79">
            <v>0</v>
          </cell>
          <cell r="Q79" t="str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E79">
            <v>21675.603489757559</v>
          </cell>
          <cell r="AJ79">
            <v>21675.603489757559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Q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</row>
        <row r="80">
          <cell r="F80" t="str">
            <v>3120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0</v>
          </cell>
          <cell r="N80">
            <v>0</v>
          </cell>
          <cell r="O80" t="str">
            <v>0</v>
          </cell>
          <cell r="P80">
            <v>0</v>
          </cell>
          <cell r="Q80" t="str">
            <v>0</v>
          </cell>
          <cell r="R80">
            <v>0</v>
          </cell>
          <cell r="S80">
            <v>0</v>
          </cell>
          <cell r="T80">
            <v>0</v>
          </cell>
          <cell r="U80" t="str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E80">
            <v>0</v>
          </cell>
          <cell r="AJ80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Q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</row>
        <row r="81">
          <cell r="F81" t="str">
            <v>3125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0</v>
          </cell>
          <cell r="N81">
            <v>0</v>
          </cell>
          <cell r="O81" t="str">
            <v>0</v>
          </cell>
          <cell r="P81">
            <v>0</v>
          </cell>
          <cell r="Q81" t="str">
            <v>0</v>
          </cell>
          <cell r="R81">
            <v>0</v>
          </cell>
          <cell r="S81">
            <v>0</v>
          </cell>
          <cell r="T81">
            <v>0</v>
          </cell>
          <cell r="U81" t="str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E81">
            <v>0</v>
          </cell>
          <cell r="AJ81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Q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</row>
        <row r="82">
          <cell r="F82" t="str">
            <v>3130</v>
          </cell>
          <cell r="G82">
            <v>0</v>
          </cell>
          <cell r="H82">
            <v>-5763.08</v>
          </cell>
          <cell r="I82">
            <v>0</v>
          </cell>
          <cell r="J82">
            <v>30816.394945801349</v>
          </cell>
          <cell r="K82">
            <v>0</v>
          </cell>
          <cell r="L82">
            <v>-1447.6213359025644</v>
          </cell>
          <cell r="M82" t="str">
            <v>0</v>
          </cell>
          <cell r="N82">
            <v>-70606.423596000008</v>
          </cell>
          <cell r="O82" t="str">
            <v>0</v>
          </cell>
          <cell r="P82">
            <v>0</v>
          </cell>
          <cell r="Q82" t="str">
            <v>0</v>
          </cell>
          <cell r="R82">
            <v>0</v>
          </cell>
          <cell r="S82">
            <v>0</v>
          </cell>
          <cell r="T82">
            <v>-1420.1499138428271</v>
          </cell>
          <cell r="U82" t="str">
            <v>0</v>
          </cell>
          <cell r="V82">
            <v>-105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E82">
            <v>-48525.879899944048</v>
          </cell>
          <cell r="AJ82">
            <v>-48525.879899944048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Q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</row>
        <row r="83">
          <cell r="F83" t="str">
            <v>3135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0</v>
          </cell>
          <cell r="N83">
            <v>998.13388999999995</v>
          </cell>
          <cell r="O83" t="str">
            <v>0</v>
          </cell>
          <cell r="P83">
            <v>0</v>
          </cell>
          <cell r="Q83" t="str">
            <v>0</v>
          </cell>
          <cell r="R83">
            <v>0</v>
          </cell>
          <cell r="S83">
            <v>0</v>
          </cell>
          <cell r="T83">
            <v>0</v>
          </cell>
          <cell r="U83" t="str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D83">
            <v>0</v>
          </cell>
          <cell r="AE83">
            <v>998.13388999999995</v>
          </cell>
          <cell r="AF83">
            <v>0</v>
          </cell>
          <cell r="AJ83">
            <v>998.13388999999995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Q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</row>
        <row r="84">
          <cell r="F84" t="str">
            <v>3140</v>
          </cell>
          <cell r="G84">
            <v>-7230.9651013441762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8079.6323953932415</v>
          </cell>
          <cell r="M84" t="str">
            <v>0</v>
          </cell>
          <cell r="N84">
            <v>-338611.08452999999</v>
          </cell>
          <cell r="O84" t="str">
            <v>0</v>
          </cell>
          <cell r="P84">
            <v>0</v>
          </cell>
          <cell r="Q84" t="str">
            <v>0</v>
          </cell>
          <cell r="R84">
            <v>0</v>
          </cell>
          <cell r="S84">
            <v>0</v>
          </cell>
          <cell r="T84">
            <v>-2035.9664724524084</v>
          </cell>
          <cell r="U84" t="str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E84">
            <v>-339798.38370840333</v>
          </cell>
          <cell r="AJ84">
            <v>-339798.38370840333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Q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</row>
        <row r="85">
          <cell r="F85" t="str">
            <v>3145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-477</v>
          </cell>
          <cell r="M85" t="str">
            <v>0</v>
          </cell>
          <cell r="N85">
            <v>0</v>
          </cell>
          <cell r="O85" t="str">
            <v>0</v>
          </cell>
          <cell r="P85">
            <v>0</v>
          </cell>
          <cell r="Q85" t="str">
            <v>0</v>
          </cell>
          <cell r="R85">
            <v>0</v>
          </cell>
          <cell r="S85">
            <v>0</v>
          </cell>
          <cell r="T85">
            <v>-10701.258496584025</v>
          </cell>
          <cell r="U85" t="str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E85">
            <v>-11178.258496584025</v>
          </cell>
          <cell r="AJ85">
            <v>-11178.258496584025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Q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</row>
        <row r="86">
          <cell r="F86" t="str">
            <v>3150</v>
          </cell>
          <cell r="G86">
            <v>-9611.8289999999979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117.43600360651824</v>
          </cell>
          <cell r="M86" t="str">
            <v>0</v>
          </cell>
          <cell r="N86">
            <v>0</v>
          </cell>
          <cell r="O86" t="str">
            <v>0</v>
          </cell>
          <cell r="P86">
            <v>0</v>
          </cell>
          <cell r="Q86" t="str">
            <v>0</v>
          </cell>
          <cell r="R86">
            <v>0</v>
          </cell>
          <cell r="S86">
            <v>0</v>
          </cell>
          <cell r="T86" t="str">
            <v>0</v>
          </cell>
          <cell r="U86" t="str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E86">
            <v>-9494.3929963934788</v>
          </cell>
          <cell r="AJ86">
            <v>-9494.3929963934788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</row>
        <row r="87">
          <cell r="F87" t="str">
            <v>3155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0</v>
          </cell>
          <cell r="N87">
            <v>0</v>
          </cell>
          <cell r="O87" t="str">
            <v>0</v>
          </cell>
          <cell r="P87">
            <v>0</v>
          </cell>
          <cell r="Q87" t="str">
            <v>0</v>
          </cell>
          <cell r="R87">
            <v>0</v>
          </cell>
          <cell r="S87">
            <v>0</v>
          </cell>
          <cell r="T87" t="str">
            <v>0</v>
          </cell>
          <cell r="U87" t="str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E87">
            <v>0</v>
          </cell>
          <cell r="AJ87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Q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</row>
        <row r="88">
          <cell r="F88" t="str">
            <v>3160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0</v>
          </cell>
          <cell r="N88">
            <v>0</v>
          </cell>
          <cell r="O88" t="str">
            <v>0</v>
          </cell>
          <cell r="P88">
            <v>0</v>
          </cell>
          <cell r="Q88" t="str">
            <v>0</v>
          </cell>
          <cell r="R88">
            <v>0</v>
          </cell>
          <cell r="S88">
            <v>0</v>
          </cell>
          <cell r="T88" t="str">
            <v>0</v>
          </cell>
          <cell r="U88" t="str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E88">
            <v>0</v>
          </cell>
          <cell r="AJ88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Q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</row>
        <row r="89">
          <cell r="F89" t="str">
            <v>3165</v>
          </cell>
          <cell r="G89">
            <v>-139921</v>
          </cell>
          <cell r="H89">
            <v>-13.505000000000001</v>
          </cell>
          <cell r="I89">
            <v>-1</v>
          </cell>
          <cell r="J89">
            <v>0</v>
          </cell>
          <cell r="K89">
            <v>0</v>
          </cell>
          <cell r="L89">
            <v>84561.239720550439</v>
          </cell>
          <cell r="M89" t="str">
            <v>0</v>
          </cell>
          <cell r="N89">
            <v>-12181.620748188248</v>
          </cell>
          <cell r="O89" t="str">
            <v>0</v>
          </cell>
          <cell r="P89">
            <v>0</v>
          </cell>
          <cell r="Q89" t="str">
            <v>0</v>
          </cell>
          <cell r="R89">
            <v>0</v>
          </cell>
          <cell r="S89">
            <v>0</v>
          </cell>
          <cell r="T89" t="str">
            <v>0</v>
          </cell>
          <cell r="U89" t="str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-60098</v>
          </cell>
          <cell r="AE89">
            <v>-127653.88602763781</v>
          </cell>
          <cell r="AJ89">
            <v>-127653.88602763781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Q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</row>
        <row r="90">
          <cell r="F90" t="str">
            <v>Turn on Liabilities</v>
          </cell>
          <cell r="G90">
            <v>1886735.9260882556</v>
          </cell>
          <cell r="H90">
            <v>76324.055497973051</v>
          </cell>
          <cell r="I90">
            <v>10609.614162545549</v>
          </cell>
          <cell r="J90">
            <v>43158.606919223152</v>
          </cell>
          <cell r="K90">
            <v>0</v>
          </cell>
          <cell r="L90">
            <v>380374.77730002708</v>
          </cell>
          <cell r="M90">
            <v>566648.57730662974</v>
          </cell>
          <cell r="N90">
            <v>-808175.11876015994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-234312.69540012063</v>
          </cell>
          <cell r="U90">
            <v>0</v>
          </cell>
          <cell r="V90">
            <v>-105</v>
          </cell>
          <cell r="W90">
            <v>29427</v>
          </cell>
          <cell r="X90">
            <v>0</v>
          </cell>
          <cell r="Y90">
            <v>0</v>
          </cell>
          <cell r="Z90">
            <v>-60098</v>
          </cell>
          <cell r="AA90">
            <v>0</v>
          </cell>
          <cell r="AB90">
            <v>0</v>
          </cell>
          <cell r="AC90">
            <v>0</v>
          </cell>
          <cell r="AE90">
            <v>1861160.7431143732</v>
          </cell>
          <cell r="AJ90">
            <v>1890587.7431143732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Q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</row>
        <row r="92">
          <cell r="F92" t="str">
            <v>3200</v>
          </cell>
          <cell r="G92">
            <v>558.24</v>
          </cell>
          <cell r="H92">
            <v>405</v>
          </cell>
          <cell r="I92">
            <v>-251</v>
          </cell>
          <cell r="J92">
            <v>-56739</v>
          </cell>
          <cell r="K92">
            <v>0</v>
          </cell>
          <cell r="L92">
            <v>18797</v>
          </cell>
          <cell r="M92">
            <v>10956.317320717286</v>
          </cell>
          <cell r="N92">
            <v>-1035.425142191998</v>
          </cell>
          <cell r="O92" t="str">
            <v>0</v>
          </cell>
          <cell r="P92">
            <v>0</v>
          </cell>
          <cell r="Q92" t="str">
            <v>0</v>
          </cell>
          <cell r="R92">
            <v>-85758</v>
          </cell>
          <cell r="S92">
            <v>0</v>
          </cell>
          <cell r="T92">
            <v>0</v>
          </cell>
          <cell r="U92" t="str">
            <v>0</v>
          </cell>
          <cell r="V92">
            <v>0</v>
          </cell>
          <cell r="W92">
            <v>3894</v>
          </cell>
          <cell r="X92">
            <v>0</v>
          </cell>
          <cell r="Y92">
            <v>0</v>
          </cell>
          <cell r="Z92">
            <v>0</v>
          </cell>
          <cell r="AE92">
            <v>-113066.86782147471</v>
          </cell>
          <cell r="AJ92">
            <v>-109172.86782147471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Q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</row>
        <row r="93">
          <cell r="F93" t="str">
            <v>3205</v>
          </cell>
          <cell r="G93">
            <v>-160415.53367389858</v>
          </cell>
          <cell r="H93">
            <v>120228.18550422603</v>
          </cell>
          <cell r="I93">
            <v>-675.86559430129194</v>
          </cell>
          <cell r="J93">
            <v>-122654.86682938076</v>
          </cell>
          <cell r="K93">
            <v>0</v>
          </cell>
          <cell r="L93">
            <v>0</v>
          </cell>
          <cell r="M93">
            <v>-62550.363230777577</v>
          </cell>
          <cell r="N93">
            <v>12053.998639183654</v>
          </cell>
          <cell r="O93" t="str">
            <v>0</v>
          </cell>
          <cell r="P93">
            <v>0</v>
          </cell>
          <cell r="Q93" t="str">
            <v>0</v>
          </cell>
          <cell r="R93">
            <v>272600</v>
          </cell>
          <cell r="S93">
            <v>0</v>
          </cell>
          <cell r="T93">
            <v>0</v>
          </cell>
          <cell r="U93" t="str">
            <v>0</v>
          </cell>
          <cell r="V93">
            <v>0</v>
          </cell>
          <cell r="W93">
            <v>-14964</v>
          </cell>
          <cell r="X93">
            <v>0</v>
          </cell>
          <cell r="Y93">
            <v>0</v>
          </cell>
          <cell r="Z93">
            <v>0</v>
          </cell>
          <cell r="AE93">
            <v>58585.554815051466</v>
          </cell>
          <cell r="AJ93">
            <v>43621.554815051466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Q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</row>
        <row r="94">
          <cell r="F94" t="str">
            <v>3210</v>
          </cell>
          <cell r="G94">
            <v>146890.6980360795</v>
          </cell>
          <cell r="H94">
            <v>11176.409884825205</v>
          </cell>
          <cell r="I94">
            <v>-931.40814308995255</v>
          </cell>
          <cell r="J94">
            <v>40159.035664002673</v>
          </cell>
          <cell r="K94">
            <v>15461</v>
          </cell>
          <cell r="L94">
            <v>73292.119552876713</v>
          </cell>
          <cell r="M94" t="str">
            <v>0</v>
          </cell>
          <cell r="N94">
            <v>615185.72219569678</v>
          </cell>
          <cell r="O94" t="str">
            <v>0</v>
          </cell>
          <cell r="P94">
            <v>0</v>
          </cell>
          <cell r="Q94" t="str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E94">
            <v>901233.5771903909</v>
          </cell>
          <cell r="AJ94">
            <v>901233.5771903909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Q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</row>
        <row r="96">
          <cell r="F96" t="str">
            <v>Gross Interest Income</v>
          </cell>
          <cell r="G96">
            <v>3998399.4747607592</v>
          </cell>
          <cell r="H96">
            <v>-178086.32851482858</v>
          </cell>
          <cell r="I96">
            <v>-13796.749907356427</v>
          </cell>
          <cell r="J96">
            <v>1408860.7407977828</v>
          </cell>
          <cell r="K96">
            <v>15461</v>
          </cell>
          <cell r="L96">
            <v>687776.20960820641</v>
          </cell>
          <cell r="M96">
            <v>870656.91016232676</v>
          </cell>
          <cell r="N96">
            <v>1380479.8055499056</v>
          </cell>
          <cell r="O96">
            <v>0</v>
          </cell>
          <cell r="P96">
            <v>0</v>
          </cell>
          <cell r="Q96">
            <v>0</v>
          </cell>
          <cell r="R96">
            <v>186842</v>
          </cell>
          <cell r="S96">
            <v>0</v>
          </cell>
          <cell r="T96">
            <v>180710.91958159261</v>
          </cell>
          <cell r="U96">
            <v>0</v>
          </cell>
          <cell r="V96">
            <v>8247</v>
          </cell>
          <cell r="W96">
            <v>175735</v>
          </cell>
          <cell r="X96">
            <v>0</v>
          </cell>
          <cell r="Y96">
            <v>0</v>
          </cell>
          <cell r="Z96">
            <v>20398</v>
          </cell>
          <cell r="AA96">
            <v>0</v>
          </cell>
          <cell r="AB96">
            <v>0</v>
          </cell>
          <cell r="AC96">
            <v>0</v>
          </cell>
          <cell r="AE96">
            <v>8565948.982038388</v>
          </cell>
          <cell r="AJ96">
            <v>8741683.982038388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Q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</row>
        <row r="98">
          <cell r="F98" t="str">
            <v>Charge for Bad and Doubtful Debts</v>
          </cell>
          <cell r="G98">
            <v>-638460.45695000002</v>
          </cell>
          <cell r="H98">
            <v>-346.1123199999991</v>
          </cell>
          <cell r="I98">
            <v>-101.79076999999999</v>
          </cell>
          <cell r="J98">
            <v>-229665.86235999997</v>
          </cell>
          <cell r="K98">
            <v>-9</v>
          </cell>
          <cell r="L98">
            <v>-48058.336217593685</v>
          </cell>
          <cell r="M98">
            <v>-181013.66432530116</v>
          </cell>
          <cell r="N98">
            <v>13274</v>
          </cell>
          <cell r="O98">
            <v>0</v>
          </cell>
          <cell r="P98">
            <v>-3500</v>
          </cell>
          <cell r="Q98">
            <v>0</v>
          </cell>
          <cell r="R98">
            <v>0</v>
          </cell>
          <cell r="S98">
            <v>0</v>
          </cell>
          <cell r="T98">
            <v>-2894.9480137845603</v>
          </cell>
          <cell r="U98">
            <v>0</v>
          </cell>
          <cell r="V98">
            <v>0</v>
          </cell>
          <cell r="W98">
            <v>-33102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>
            <v>-1090776.1709566792</v>
          </cell>
          <cell r="AJ98">
            <v>-1123878.1709566792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Q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</row>
        <row r="99">
          <cell r="F99" t="str">
            <v>Specific Charge</v>
          </cell>
          <cell r="G99">
            <v>-61591.817379999993</v>
          </cell>
          <cell r="H99">
            <v>-11.358460000000077</v>
          </cell>
          <cell r="I99">
            <v>0</v>
          </cell>
          <cell r="J99">
            <v>52286.614630000004</v>
          </cell>
          <cell r="K99">
            <v>0</v>
          </cell>
          <cell r="L99">
            <v>-28062.205751139409</v>
          </cell>
          <cell r="M99">
            <v>-135133.41811</v>
          </cell>
          <cell r="N99">
            <v>13274</v>
          </cell>
          <cell r="O99">
            <v>0</v>
          </cell>
          <cell r="P99">
            <v>-3500</v>
          </cell>
          <cell r="Q99">
            <v>0</v>
          </cell>
          <cell r="R99">
            <v>0</v>
          </cell>
          <cell r="S99">
            <v>0</v>
          </cell>
          <cell r="T99">
            <v>4387.6289268290384</v>
          </cell>
          <cell r="U99">
            <v>0</v>
          </cell>
          <cell r="V99">
            <v>0</v>
          </cell>
          <cell r="W99">
            <v>-12912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-158350.55614431034</v>
          </cell>
          <cell r="AJ99">
            <v>-171262.55614431034</v>
          </cell>
          <cell r="AM99" t="str">
            <v>0</v>
          </cell>
          <cell r="AN99" t="str">
            <v>0</v>
          </cell>
          <cell r="AO99" t="str">
            <v>0</v>
          </cell>
          <cell r="AP99" t="str">
            <v>0</v>
          </cell>
          <cell r="AQ99" t="str">
            <v>0</v>
          </cell>
          <cell r="AR99" t="str">
            <v>0</v>
          </cell>
          <cell r="AS99" t="str">
            <v>0</v>
          </cell>
          <cell r="AT99" t="str">
            <v>0</v>
          </cell>
          <cell r="AU99" t="str">
            <v>0</v>
          </cell>
          <cell r="AV99" t="str">
            <v>0</v>
          </cell>
        </row>
        <row r="100">
          <cell r="F100" t="str">
            <v>Write-Offs</v>
          </cell>
          <cell r="G100">
            <v>-595168.33899999992</v>
          </cell>
          <cell r="H100">
            <v>-482.85803999999894</v>
          </cell>
          <cell r="I100">
            <v>0</v>
          </cell>
          <cell r="J100">
            <v>-243966.61349999998</v>
          </cell>
          <cell r="K100">
            <v>-9</v>
          </cell>
          <cell r="L100">
            <v>-14169.162016216455</v>
          </cell>
          <cell r="M100">
            <v>-31575.136480000008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-2067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E100">
            <v>-885371.1090362164</v>
          </cell>
          <cell r="AJ100">
            <v>-887438.1090362164</v>
          </cell>
          <cell r="AM100" t="str">
            <v>0</v>
          </cell>
          <cell r="AN100" t="str">
            <v>0</v>
          </cell>
          <cell r="AO100" t="str">
            <v>0</v>
          </cell>
          <cell r="AP100" t="str">
            <v>0</v>
          </cell>
          <cell r="AQ100" t="str">
            <v>0</v>
          </cell>
          <cell r="AR100" t="str">
            <v>0</v>
          </cell>
          <cell r="AS100" t="str">
            <v>0</v>
          </cell>
          <cell r="AT100" t="str">
            <v>0</v>
          </cell>
          <cell r="AU100" t="str">
            <v>0</v>
          </cell>
          <cell r="AV100" t="str">
            <v>0</v>
          </cell>
        </row>
        <row r="101">
          <cell r="F101" t="str">
            <v>General Charge</v>
          </cell>
          <cell r="G101">
            <v>18299.699429999979</v>
          </cell>
          <cell r="H101">
            <v>148.10417999999993</v>
          </cell>
          <cell r="I101">
            <v>-101.79076999999999</v>
          </cell>
          <cell r="J101">
            <v>-37985.863490000003</v>
          </cell>
          <cell r="K101">
            <v>0</v>
          </cell>
          <cell r="L101">
            <v>-5826.9684502378232</v>
          </cell>
          <cell r="M101">
            <v>-14305.109735301139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-7282.5769406135987</v>
          </cell>
          <cell r="U101">
            <v>0</v>
          </cell>
          <cell r="V101">
            <v>0</v>
          </cell>
          <cell r="W101">
            <v>-18123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>
            <v>-47054.505776152582</v>
          </cell>
          <cell r="AJ101">
            <v>-65177.505776152582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Q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</row>
        <row r="103">
          <cell r="F103" t="str">
            <v>Net Interest Income</v>
          </cell>
          <cell r="G103">
            <v>3359939.0178107591</v>
          </cell>
          <cell r="H103">
            <v>-178432.44083482857</v>
          </cell>
          <cell r="I103">
            <v>-13898.540677356426</v>
          </cell>
          <cell r="J103">
            <v>1179194.8784377829</v>
          </cell>
          <cell r="K103">
            <v>15452</v>
          </cell>
          <cell r="L103">
            <v>639717.87339061277</v>
          </cell>
          <cell r="M103">
            <v>689643.24583702558</v>
          </cell>
          <cell r="N103">
            <v>1393753.8055499056</v>
          </cell>
          <cell r="O103">
            <v>0</v>
          </cell>
          <cell r="P103">
            <v>-3500</v>
          </cell>
          <cell r="Q103">
            <v>0</v>
          </cell>
          <cell r="R103">
            <v>186842</v>
          </cell>
          <cell r="S103">
            <v>0</v>
          </cell>
          <cell r="T103">
            <v>177815.97156780804</v>
          </cell>
          <cell r="U103">
            <v>0</v>
          </cell>
          <cell r="V103">
            <v>8247</v>
          </cell>
          <cell r="W103">
            <v>142633</v>
          </cell>
          <cell r="X103">
            <v>0</v>
          </cell>
          <cell r="Y103">
            <v>0</v>
          </cell>
          <cell r="Z103">
            <v>20398</v>
          </cell>
          <cell r="AA103">
            <v>0</v>
          </cell>
          <cell r="AB103">
            <v>0</v>
          </cell>
          <cell r="AC103">
            <v>0</v>
          </cell>
          <cell r="AE103">
            <v>7475172.8110817093</v>
          </cell>
          <cell r="AJ103">
            <v>7617805.8110817093</v>
          </cell>
          <cell r="AM103" t="str">
            <v>0</v>
          </cell>
          <cell r="AN103" t="str">
            <v>0</v>
          </cell>
          <cell r="AO103" t="str">
            <v>0</v>
          </cell>
          <cell r="AP103" t="str">
            <v>0</v>
          </cell>
          <cell r="AQ103" t="str">
            <v>0</v>
          </cell>
          <cell r="AR103" t="str">
            <v>0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</row>
        <row r="106">
          <cell r="F106" t="str">
            <v>4500</v>
          </cell>
          <cell r="G106">
            <v>124038.86926999998</v>
          </cell>
          <cell r="H106">
            <v>-1712.3008100000002</v>
          </cell>
          <cell r="I106">
            <v>0</v>
          </cell>
          <cell r="J106">
            <v>0</v>
          </cell>
          <cell r="K106">
            <v>0</v>
          </cell>
          <cell r="L106">
            <v>84744.231232827107</v>
          </cell>
          <cell r="M106">
            <v>313180.10561075347</v>
          </cell>
          <cell r="N106">
            <v>-17040.367278796191</v>
          </cell>
          <cell r="O106" t="str">
            <v>0</v>
          </cell>
          <cell r="P106">
            <v>0</v>
          </cell>
          <cell r="Q106" t="str">
            <v>0</v>
          </cell>
          <cell r="R106">
            <v>0</v>
          </cell>
          <cell r="S106">
            <v>0</v>
          </cell>
          <cell r="T106">
            <v>20470.699840523655</v>
          </cell>
          <cell r="U106" t="str">
            <v>0</v>
          </cell>
          <cell r="V106">
            <v>0</v>
          </cell>
          <cell r="W106">
            <v>5243</v>
          </cell>
          <cell r="X106">
            <v>0</v>
          </cell>
          <cell r="Y106">
            <v>0</v>
          </cell>
          <cell r="Z106">
            <v>0</v>
          </cell>
          <cell r="AE106">
            <v>523681.23786530807</v>
          </cell>
          <cell r="AJ106">
            <v>528924.23786530807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Q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</row>
        <row r="107">
          <cell r="F107" t="str">
            <v>4505</v>
          </cell>
          <cell r="G107">
            <v>2484385.9087499999</v>
          </cell>
          <cell r="H107">
            <v>227430.32603999999</v>
          </cell>
          <cell r="I107">
            <v>2011.0858999999996</v>
          </cell>
          <cell r="J107">
            <v>122360.94269000001</v>
          </cell>
          <cell r="K107">
            <v>0</v>
          </cell>
          <cell r="L107">
            <v>259221.18079832854</v>
          </cell>
          <cell r="M107">
            <v>704046.06973322341</v>
          </cell>
          <cell r="N107">
            <v>15.418809999999944</v>
          </cell>
          <cell r="O107" t="str">
            <v>0</v>
          </cell>
          <cell r="P107">
            <v>0</v>
          </cell>
          <cell r="Q107" t="str">
            <v>0</v>
          </cell>
          <cell r="R107">
            <v>0</v>
          </cell>
          <cell r="S107">
            <v>0</v>
          </cell>
          <cell r="T107" t="str">
            <v>0</v>
          </cell>
          <cell r="U107" t="str">
            <v>0</v>
          </cell>
          <cell r="V107">
            <v>1863</v>
          </cell>
          <cell r="W107">
            <v>4537</v>
          </cell>
          <cell r="X107">
            <v>0</v>
          </cell>
          <cell r="Y107">
            <v>0</v>
          </cell>
          <cell r="Z107">
            <v>7137</v>
          </cell>
          <cell r="AE107">
            <v>3808470.932721552</v>
          </cell>
          <cell r="AJ107">
            <v>3813007.932721552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Q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</row>
        <row r="108">
          <cell r="F108" t="str">
            <v>4510</v>
          </cell>
          <cell r="G108">
            <v>-4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0</v>
          </cell>
          <cell r="P108">
            <v>0</v>
          </cell>
          <cell r="Q108" t="str">
            <v>0</v>
          </cell>
          <cell r="R108">
            <v>0</v>
          </cell>
          <cell r="S108">
            <v>0</v>
          </cell>
          <cell r="T108" t="str">
            <v>0</v>
          </cell>
          <cell r="U108" t="str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E108">
            <v>-4</v>
          </cell>
          <cell r="AJ108">
            <v>-4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Q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</row>
        <row r="109">
          <cell r="F109" t="str">
            <v>4515</v>
          </cell>
          <cell r="G109">
            <v>404347.04440000007</v>
          </cell>
          <cell r="H109">
            <v>6156.9823800000004</v>
          </cell>
          <cell r="I109">
            <v>2361.9185799999996</v>
          </cell>
          <cell r="J109">
            <v>353618.61829000001</v>
          </cell>
          <cell r="K109">
            <v>0</v>
          </cell>
          <cell r="L109">
            <v>7023.0637123581173</v>
          </cell>
          <cell r="M109">
            <v>158700.17906999998</v>
          </cell>
          <cell r="N109">
            <v>956.97983178979962</v>
          </cell>
          <cell r="O109" t="str">
            <v>0</v>
          </cell>
          <cell r="P109">
            <v>0</v>
          </cell>
          <cell r="Q109" t="str">
            <v>0</v>
          </cell>
          <cell r="R109">
            <v>0</v>
          </cell>
          <cell r="S109">
            <v>0</v>
          </cell>
          <cell r="T109">
            <v>294455.81261984614</v>
          </cell>
          <cell r="U109" t="str">
            <v>0</v>
          </cell>
          <cell r="V109">
            <v>0</v>
          </cell>
          <cell r="W109">
            <v>30770</v>
          </cell>
          <cell r="X109">
            <v>0</v>
          </cell>
          <cell r="Y109">
            <v>0</v>
          </cell>
          <cell r="Z109">
            <v>0</v>
          </cell>
          <cell r="AE109">
            <v>1227620.5988839942</v>
          </cell>
          <cell r="AJ109">
            <v>1258390.5988839942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Q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</row>
        <row r="110">
          <cell r="F110" t="str">
            <v>4520</v>
          </cell>
          <cell r="G110">
            <v>1201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-341.98793348819999</v>
          </cell>
          <cell r="O110" t="str">
            <v>0</v>
          </cell>
          <cell r="P110">
            <v>0</v>
          </cell>
          <cell r="Q110" t="str">
            <v>0</v>
          </cell>
          <cell r="R110">
            <v>0</v>
          </cell>
          <cell r="S110">
            <v>0</v>
          </cell>
          <cell r="T110" t="str">
            <v>0</v>
          </cell>
          <cell r="U110" t="str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E110">
            <v>859.01206651179996</v>
          </cell>
          <cell r="AJ110">
            <v>859.01206651179996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Q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</row>
        <row r="111">
          <cell r="F111" t="str">
            <v>4525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-388.35615999999999</v>
          </cell>
          <cell r="N111">
            <v>1226.3989723776001</v>
          </cell>
          <cell r="O111" t="str">
            <v>0</v>
          </cell>
          <cell r="P111">
            <v>0</v>
          </cell>
          <cell r="Q111" t="str">
            <v>0</v>
          </cell>
          <cell r="R111">
            <v>0</v>
          </cell>
          <cell r="S111">
            <v>0</v>
          </cell>
          <cell r="T111" t="str">
            <v>0</v>
          </cell>
          <cell r="U111" t="str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E111">
            <v>838.04281237760006</v>
          </cell>
          <cell r="AJ111">
            <v>838.04281237760006</v>
          </cell>
          <cell r="AM111" t="str">
            <v>0</v>
          </cell>
          <cell r="AN111" t="str">
            <v>0</v>
          </cell>
          <cell r="AO111" t="str">
            <v>0</v>
          </cell>
          <cell r="AP111" t="str">
            <v>0</v>
          </cell>
          <cell r="AQ111" t="str">
            <v>0</v>
          </cell>
          <cell r="AR111" t="str">
            <v>0</v>
          </cell>
          <cell r="AS111" t="str">
            <v>0</v>
          </cell>
          <cell r="AT111" t="str">
            <v>0</v>
          </cell>
          <cell r="AU111" t="str">
            <v>0</v>
          </cell>
          <cell r="AV111" t="str">
            <v>0</v>
          </cell>
        </row>
        <row r="112">
          <cell r="F112" t="str">
            <v>4530</v>
          </cell>
          <cell r="G112">
            <v>-812.87892000000033</v>
          </cell>
          <cell r="H112">
            <v>-571.6389000000022</v>
          </cell>
          <cell r="I112">
            <v>-30874.282959999997</v>
          </cell>
          <cell r="J112">
            <v>112.72089000000025</v>
          </cell>
          <cell r="K112">
            <v>1207</v>
          </cell>
          <cell r="L112">
            <v>1553.3909930366638</v>
          </cell>
          <cell r="M112">
            <v>0</v>
          </cell>
          <cell r="N112">
            <v>-4622.3165868919978</v>
          </cell>
          <cell r="O112" t="str">
            <v>0</v>
          </cell>
          <cell r="P112">
            <v>0</v>
          </cell>
          <cell r="Q112" t="str">
            <v>0</v>
          </cell>
          <cell r="R112">
            <v>0</v>
          </cell>
          <cell r="S112">
            <v>0</v>
          </cell>
          <cell r="T112">
            <v>536.6927180300388</v>
          </cell>
          <cell r="U112" t="str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E112">
            <v>-33471.312765825292</v>
          </cell>
          <cell r="AJ112">
            <v>-33471.312765825292</v>
          </cell>
          <cell r="AM112" t="str">
            <v>0</v>
          </cell>
          <cell r="AN112" t="str">
            <v>0</v>
          </cell>
          <cell r="AO112" t="str">
            <v>0</v>
          </cell>
          <cell r="AP112" t="str">
            <v>0</v>
          </cell>
          <cell r="AQ112" t="str">
            <v>0</v>
          </cell>
          <cell r="AR112" t="str">
            <v>0</v>
          </cell>
          <cell r="AS112" t="str">
            <v>0</v>
          </cell>
          <cell r="AT112" t="str">
            <v>0</v>
          </cell>
          <cell r="AU112" t="str">
            <v>0</v>
          </cell>
          <cell r="AV112" t="str">
            <v>0</v>
          </cell>
        </row>
        <row r="113">
          <cell r="F113" t="str">
            <v>4535</v>
          </cell>
          <cell r="G113">
            <v>0</v>
          </cell>
          <cell r="H113">
            <v>0</v>
          </cell>
          <cell r="I113">
            <v>0</v>
          </cell>
          <cell r="J113">
            <v>53592.235999999997</v>
          </cell>
          <cell r="K113">
            <v>0</v>
          </cell>
          <cell r="L113">
            <v>15</v>
          </cell>
          <cell r="M113">
            <v>22000</v>
          </cell>
          <cell r="N113">
            <v>115754.84819956402</v>
          </cell>
          <cell r="O113" t="str">
            <v>0</v>
          </cell>
          <cell r="P113">
            <v>0</v>
          </cell>
          <cell r="Q113" t="str">
            <v>0</v>
          </cell>
          <cell r="R113">
            <v>0</v>
          </cell>
          <cell r="S113">
            <v>0</v>
          </cell>
          <cell r="T113">
            <v>0</v>
          </cell>
          <cell r="U113" t="str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E113">
            <v>191362.08419956401</v>
          </cell>
          <cell r="AJ113">
            <v>191362.08419956401</v>
          </cell>
          <cell r="AM113" t="str">
            <v>0</v>
          </cell>
          <cell r="AN113" t="str">
            <v>0</v>
          </cell>
          <cell r="AO113" t="str">
            <v>0</v>
          </cell>
          <cell r="AP113" t="str">
            <v>0</v>
          </cell>
          <cell r="AQ113" t="str">
            <v>0</v>
          </cell>
          <cell r="AR113" t="str">
            <v>0</v>
          </cell>
          <cell r="AS113" t="str">
            <v>0</v>
          </cell>
          <cell r="AT113" t="str">
            <v>0</v>
          </cell>
          <cell r="AU113" t="str">
            <v>0</v>
          </cell>
          <cell r="AV113" t="str">
            <v>0</v>
          </cell>
        </row>
        <row r="114">
          <cell r="F114" t="str">
            <v>4540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0</v>
          </cell>
          <cell r="P114">
            <v>65552</v>
          </cell>
          <cell r="Q114" t="str">
            <v>0</v>
          </cell>
          <cell r="R114">
            <v>0</v>
          </cell>
          <cell r="S114">
            <v>0</v>
          </cell>
          <cell r="T114">
            <v>0</v>
          </cell>
          <cell r="U114" t="str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E114">
            <v>65552</v>
          </cell>
          <cell r="AJ114">
            <v>65552</v>
          </cell>
          <cell r="AM114" t="str">
            <v>0</v>
          </cell>
          <cell r="AN114" t="str">
            <v>0</v>
          </cell>
          <cell r="AO114" t="str">
            <v>0</v>
          </cell>
          <cell r="AP114" t="str">
            <v>0</v>
          </cell>
          <cell r="AQ114" t="str">
            <v>0</v>
          </cell>
          <cell r="AR114" t="str">
            <v>0</v>
          </cell>
          <cell r="AS114" t="str">
            <v>0</v>
          </cell>
          <cell r="AT114" t="str">
            <v>0</v>
          </cell>
          <cell r="AU114" t="str">
            <v>0</v>
          </cell>
          <cell r="AV114" t="str">
            <v>0</v>
          </cell>
        </row>
        <row r="115">
          <cell r="F115" t="str">
            <v>4545</v>
          </cell>
          <cell r="G115">
            <v>21148.931979999998</v>
          </cell>
          <cell r="H115">
            <v>7447.3022099999998</v>
          </cell>
          <cell r="I115">
            <v>0</v>
          </cell>
          <cell r="J115">
            <v>0</v>
          </cell>
          <cell r="K115">
            <v>4551</v>
          </cell>
          <cell r="L115">
            <v>758.62459200000001</v>
          </cell>
          <cell r="M115">
            <v>0</v>
          </cell>
          <cell r="N115">
            <v>0</v>
          </cell>
          <cell r="O115" t="str">
            <v>0</v>
          </cell>
          <cell r="P115">
            <v>0</v>
          </cell>
          <cell r="Q115" t="str">
            <v>0</v>
          </cell>
          <cell r="R115">
            <v>0</v>
          </cell>
          <cell r="S115">
            <v>0</v>
          </cell>
          <cell r="T115">
            <v>0</v>
          </cell>
          <cell r="U115" t="str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E115">
            <v>33905.858781999996</v>
          </cell>
          <cell r="AJ115">
            <v>33905.858781999996</v>
          </cell>
          <cell r="AM115" t="str">
            <v>0</v>
          </cell>
          <cell r="AN115" t="str">
            <v>0</v>
          </cell>
          <cell r="AO115" t="str">
            <v>0</v>
          </cell>
          <cell r="AP115" t="str">
            <v>0</v>
          </cell>
          <cell r="AQ115" t="str">
            <v>0</v>
          </cell>
          <cell r="AR115" t="str">
            <v>0</v>
          </cell>
          <cell r="AS115" t="str">
            <v>0</v>
          </cell>
          <cell r="AT115" t="str">
            <v>0</v>
          </cell>
          <cell r="AU115" t="str">
            <v>0</v>
          </cell>
          <cell r="AV115" t="str">
            <v>0</v>
          </cell>
        </row>
        <row r="116">
          <cell r="F116" t="str">
            <v>4550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-1.0037143061800862</v>
          </cell>
          <cell r="M116">
            <v>0</v>
          </cell>
          <cell r="N116">
            <v>0</v>
          </cell>
          <cell r="O116" t="str">
            <v>0</v>
          </cell>
          <cell r="P116">
            <v>0</v>
          </cell>
          <cell r="Q116" t="str">
            <v>0</v>
          </cell>
          <cell r="R116">
            <v>0</v>
          </cell>
          <cell r="S116">
            <v>0</v>
          </cell>
          <cell r="T116">
            <v>0</v>
          </cell>
          <cell r="U116" t="str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E116">
            <v>-1.0037143061800862</v>
          </cell>
          <cell r="AJ116">
            <v>-1.0037143061800862</v>
          </cell>
          <cell r="AM116" t="str">
            <v>0</v>
          </cell>
          <cell r="AN116" t="str">
            <v>0</v>
          </cell>
          <cell r="AO116" t="str">
            <v>0</v>
          </cell>
          <cell r="AP116" t="str">
            <v>0</v>
          </cell>
          <cell r="AQ116" t="str">
            <v>0</v>
          </cell>
          <cell r="AR116" t="str">
            <v>0</v>
          </cell>
          <cell r="AS116" t="str">
            <v>0</v>
          </cell>
          <cell r="AT116" t="str">
            <v>0</v>
          </cell>
          <cell r="AU116" t="str">
            <v>0</v>
          </cell>
          <cell r="AV116" t="str">
            <v>0</v>
          </cell>
        </row>
        <row r="117">
          <cell r="F117" t="str">
            <v>4555</v>
          </cell>
          <cell r="G117">
            <v>0</v>
          </cell>
          <cell r="H117">
            <v>0</v>
          </cell>
          <cell r="I117">
            <v>0</v>
          </cell>
          <cell r="J117">
            <v>22905</v>
          </cell>
          <cell r="K117">
            <v>0</v>
          </cell>
          <cell r="L117">
            <v>0</v>
          </cell>
          <cell r="M117">
            <v>22000</v>
          </cell>
          <cell r="N117">
            <v>9230.3941642857153</v>
          </cell>
          <cell r="O117" t="str">
            <v>0</v>
          </cell>
          <cell r="P117">
            <v>327339</v>
          </cell>
          <cell r="Q117" t="str">
            <v>0</v>
          </cell>
          <cell r="R117">
            <v>0</v>
          </cell>
          <cell r="S117">
            <v>0</v>
          </cell>
          <cell r="T117">
            <v>0</v>
          </cell>
          <cell r="U117" t="str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E117">
            <v>381474.39416428574</v>
          </cell>
          <cell r="AJ117">
            <v>381474.39416428574</v>
          </cell>
          <cell r="AM117" t="str">
            <v>0</v>
          </cell>
          <cell r="AN117" t="str">
            <v>0</v>
          </cell>
          <cell r="AO117" t="str">
            <v>0</v>
          </cell>
          <cell r="AP117" t="str">
            <v>0</v>
          </cell>
          <cell r="AQ117" t="str">
            <v>0</v>
          </cell>
          <cell r="AR117" t="str">
            <v>0</v>
          </cell>
          <cell r="AS117" t="str">
            <v>0</v>
          </cell>
          <cell r="AT117" t="str">
            <v>0</v>
          </cell>
          <cell r="AU117" t="str">
            <v>0</v>
          </cell>
          <cell r="AV117" t="str">
            <v>0</v>
          </cell>
        </row>
        <row r="118">
          <cell r="F118" t="str">
            <v>Other Income</v>
          </cell>
          <cell r="G118">
            <v>147442.42482000001</v>
          </cell>
          <cell r="H118">
            <v>266275.60369999998</v>
          </cell>
          <cell r="I118">
            <v>26288.862150000001</v>
          </cell>
          <cell r="J118">
            <v>8645.3880600000011</v>
          </cell>
          <cell r="K118">
            <v>99075</v>
          </cell>
          <cell r="L118">
            <v>59229.638813784288</v>
          </cell>
          <cell r="M118">
            <v>298203.96447047876</v>
          </cell>
          <cell r="N118">
            <v>-153080.50660286407</v>
          </cell>
          <cell r="O118">
            <v>0</v>
          </cell>
          <cell r="P118">
            <v>1034012</v>
          </cell>
          <cell r="Q118">
            <v>0</v>
          </cell>
          <cell r="R118">
            <v>-117555</v>
          </cell>
          <cell r="S118">
            <v>0</v>
          </cell>
          <cell r="T118">
            <v>-5792.6529831877342</v>
          </cell>
          <cell r="U118">
            <v>0</v>
          </cell>
          <cell r="V118">
            <v>116984</v>
          </cell>
          <cell r="W118">
            <v>60721</v>
          </cell>
          <cell r="X118">
            <v>492300</v>
          </cell>
          <cell r="Y118">
            <v>0</v>
          </cell>
          <cell r="Z118">
            <v>-9248</v>
          </cell>
          <cell r="AA118">
            <v>0</v>
          </cell>
          <cell r="AB118">
            <v>0</v>
          </cell>
          <cell r="AC118">
            <v>0</v>
          </cell>
          <cell r="AE118">
            <v>2262780.7224282115</v>
          </cell>
          <cell r="AJ118">
            <v>1831201.7224282112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Q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</row>
        <row r="119">
          <cell r="F119" t="str">
            <v>4600</v>
          </cell>
          <cell r="G119">
            <v>10186.649960000002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2741.4651942001901</v>
          </cell>
          <cell r="M119">
            <v>0</v>
          </cell>
          <cell r="N119">
            <v>0</v>
          </cell>
          <cell r="O119" t="str">
            <v>0</v>
          </cell>
          <cell r="P119">
            <v>0</v>
          </cell>
          <cell r="Q119" t="str">
            <v>0</v>
          </cell>
          <cell r="R119">
            <v>0</v>
          </cell>
          <cell r="S119">
            <v>0</v>
          </cell>
          <cell r="T119">
            <v>0</v>
          </cell>
          <cell r="U119" t="str">
            <v>0</v>
          </cell>
          <cell r="V119">
            <v>0</v>
          </cell>
          <cell r="W119">
            <v>24565</v>
          </cell>
          <cell r="X119">
            <v>213200</v>
          </cell>
          <cell r="Y119">
            <v>0</v>
          </cell>
          <cell r="Z119">
            <v>5213</v>
          </cell>
          <cell r="AE119">
            <v>231341.11515420018</v>
          </cell>
          <cell r="AJ119">
            <v>42706.115154200175</v>
          </cell>
          <cell r="AM119" t="str">
            <v>0</v>
          </cell>
          <cell r="AN119" t="str">
            <v>0</v>
          </cell>
          <cell r="AO119" t="str">
            <v>0</v>
          </cell>
          <cell r="AP119" t="str">
            <v>0</v>
          </cell>
          <cell r="AQ119" t="str">
            <v>0</v>
          </cell>
          <cell r="AR119" t="str">
            <v>0</v>
          </cell>
          <cell r="AS119" t="str">
            <v>0</v>
          </cell>
          <cell r="AT119" t="str">
            <v>0</v>
          </cell>
          <cell r="AU119" t="str">
            <v>0</v>
          </cell>
          <cell r="AV119" t="str">
            <v>0</v>
          </cell>
        </row>
        <row r="120">
          <cell r="F120" t="str">
            <v>4605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0</v>
          </cell>
          <cell r="P120">
            <v>0</v>
          </cell>
          <cell r="Q120" t="str">
            <v>0</v>
          </cell>
          <cell r="R120">
            <v>0</v>
          </cell>
          <cell r="S120">
            <v>0</v>
          </cell>
          <cell r="T120">
            <v>0</v>
          </cell>
          <cell r="U120" t="str">
            <v>0</v>
          </cell>
          <cell r="V120">
            <v>0</v>
          </cell>
          <cell r="W120">
            <v>24946</v>
          </cell>
          <cell r="X120">
            <v>38000</v>
          </cell>
          <cell r="Y120">
            <v>0</v>
          </cell>
          <cell r="Z120">
            <v>0</v>
          </cell>
          <cell r="AE120">
            <v>38000</v>
          </cell>
          <cell r="AJ120">
            <v>24946</v>
          </cell>
          <cell r="AM120" t="str">
            <v>0</v>
          </cell>
          <cell r="AN120" t="str">
            <v>0</v>
          </cell>
          <cell r="AO120" t="str">
            <v>0</v>
          </cell>
          <cell r="AP120" t="str">
            <v>0</v>
          </cell>
          <cell r="AQ120" t="str">
            <v>0</v>
          </cell>
          <cell r="AR120" t="str">
            <v>0</v>
          </cell>
          <cell r="AS120" t="str">
            <v>0</v>
          </cell>
          <cell r="AT120" t="str">
            <v>0</v>
          </cell>
          <cell r="AU120" t="str">
            <v>0</v>
          </cell>
          <cell r="AV120" t="str">
            <v>0</v>
          </cell>
        </row>
        <row r="121">
          <cell r="F121" t="str">
            <v>4610</v>
          </cell>
          <cell r="G121">
            <v>93002.884500000015</v>
          </cell>
          <cell r="H121">
            <v>30191.100170000002</v>
          </cell>
          <cell r="I121">
            <v>0</v>
          </cell>
          <cell r="J121">
            <v>0</v>
          </cell>
          <cell r="K121">
            <v>109610</v>
          </cell>
          <cell r="L121">
            <v>31836.993694117369</v>
          </cell>
          <cell r="M121">
            <v>0</v>
          </cell>
          <cell r="N121">
            <v>0</v>
          </cell>
          <cell r="O121" t="str">
            <v>0</v>
          </cell>
          <cell r="P121">
            <v>0</v>
          </cell>
          <cell r="Q121" t="str">
            <v>0</v>
          </cell>
          <cell r="R121">
            <v>0</v>
          </cell>
          <cell r="S121">
            <v>0</v>
          </cell>
          <cell r="T121">
            <v>0</v>
          </cell>
          <cell r="U121" t="str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E121">
            <v>264640.97836411739</v>
          </cell>
          <cell r="AJ121">
            <v>264640.97836411739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Q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</row>
        <row r="122">
          <cell r="F122" t="str">
            <v>4615</v>
          </cell>
          <cell r="G122">
            <v>48499.587849999996</v>
          </cell>
          <cell r="H122">
            <v>148512.45190000001</v>
          </cell>
          <cell r="I122">
            <v>6754.5583000000006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5362.1655291936004</v>
          </cell>
          <cell r="O122" t="str">
            <v>0</v>
          </cell>
          <cell r="P122">
            <v>0</v>
          </cell>
          <cell r="Q122" t="str">
            <v>0</v>
          </cell>
          <cell r="R122">
            <v>0</v>
          </cell>
          <cell r="S122">
            <v>0</v>
          </cell>
          <cell r="T122">
            <v>0</v>
          </cell>
          <cell r="U122" t="str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-5784</v>
          </cell>
          <cell r="AE122">
            <v>203344.76357919359</v>
          </cell>
          <cell r="AJ122">
            <v>203344.76357919359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Q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</row>
        <row r="123">
          <cell r="F123" t="str">
            <v>4620</v>
          </cell>
          <cell r="G123">
            <v>-7402.107</v>
          </cell>
          <cell r="H123">
            <v>20683.919999999998</v>
          </cell>
          <cell r="I123">
            <v>0</v>
          </cell>
          <cell r="J123">
            <v>0</v>
          </cell>
          <cell r="K123">
            <v>0</v>
          </cell>
          <cell r="L123">
            <v>1981.7290086068326</v>
          </cell>
          <cell r="M123">
            <v>0</v>
          </cell>
          <cell r="N123">
            <v>-10034</v>
          </cell>
          <cell r="O123" t="str">
            <v>0</v>
          </cell>
          <cell r="P123">
            <v>0</v>
          </cell>
          <cell r="Q123" t="str">
            <v>0</v>
          </cell>
          <cell r="R123">
            <v>0</v>
          </cell>
          <cell r="S123">
            <v>0</v>
          </cell>
          <cell r="T123">
            <v>0</v>
          </cell>
          <cell r="U123" t="str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E123">
            <v>5229.5420086068316</v>
          </cell>
          <cell r="AJ123">
            <v>5229.5420086068316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Q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</row>
        <row r="124">
          <cell r="F124" t="str">
            <v>4625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0</v>
          </cell>
          <cell r="P124">
            <v>153471</v>
          </cell>
          <cell r="Q124" t="str">
            <v>0</v>
          </cell>
          <cell r="R124">
            <v>0</v>
          </cell>
          <cell r="S124">
            <v>0</v>
          </cell>
          <cell r="T124">
            <v>0</v>
          </cell>
          <cell r="U124" t="str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E124">
            <v>153471</v>
          </cell>
          <cell r="AJ124">
            <v>153471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Q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</row>
        <row r="125">
          <cell r="F125" t="str">
            <v>4630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417.25047617100029</v>
          </cell>
          <cell r="O125" t="str">
            <v>0</v>
          </cell>
          <cell r="P125">
            <v>109330</v>
          </cell>
          <cell r="Q125" t="str">
            <v>0</v>
          </cell>
          <cell r="R125">
            <v>0</v>
          </cell>
          <cell r="S125">
            <v>0</v>
          </cell>
          <cell r="T125">
            <v>0</v>
          </cell>
          <cell r="U125" t="str">
            <v>0</v>
          </cell>
          <cell r="V125">
            <v>0</v>
          </cell>
          <cell r="W125">
            <v>7414</v>
          </cell>
          <cell r="X125">
            <v>0</v>
          </cell>
          <cell r="Y125">
            <v>0</v>
          </cell>
          <cell r="Z125">
            <v>0</v>
          </cell>
          <cell r="AE125">
            <v>109747.250476171</v>
          </cell>
          <cell r="AJ125">
            <v>117161.250476171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Q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</row>
        <row r="126">
          <cell r="F126" t="str">
            <v>4635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624</v>
          </cell>
          <cell r="L126">
            <v>0</v>
          </cell>
          <cell r="M126">
            <v>0</v>
          </cell>
          <cell r="N126">
            <v>359.6682483876001</v>
          </cell>
          <cell r="O126" t="str">
            <v>0</v>
          </cell>
          <cell r="P126">
            <v>0</v>
          </cell>
          <cell r="Q126" t="str">
            <v>0</v>
          </cell>
          <cell r="R126">
            <v>0</v>
          </cell>
          <cell r="S126">
            <v>0</v>
          </cell>
          <cell r="T126">
            <v>0</v>
          </cell>
          <cell r="U126" t="str">
            <v>0</v>
          </cell>
          <cell r="V126">
            <v>101984</v>
          </cell>
          <cell r="W126">
            <v>3426</v>
          </cell>
          <cell r="X126">
            <v>0</v>
          </cell>
          <cell r="Y126">
            <v>0</v>
          </cell>
          <cell r="Z126">
            <v>0</v>
          </cell>
          <cell r="AE126">
            <v>102967.66824838761</v>
          </cell>
          <cell r="AJ126">
            <v>106393.66824838761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Q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</row>
        <row r="127">
          <cell r="F127" t="str">
            <v>4640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14991.017697855803</v>
          </cell>
          <cell r="M127">
            <v>218382.97320454541</v>
          </cell>
          <cell r="N127">
            <v>0</v>
          </cell>
          <cell r="O127" t="str">
            <v>0</v>
          </cell>
          <cell r="P127">
            <v>0</v>
          </cell>
          <cell r="Q127" t="str">
            <v>0</v>
          </cell>
          <cell r="R127">
            <v>0</v>
          </cell>
          <cell r="S127">
            <v>0</v>
          </cell>
          <cell r="T127" t="str">
            <v>0</v>
          </cell>
          <cell r="U127" t="str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E127">
            <v>233373.99090240122</v>
          </cell>
          <cell r="AJ127">
            <v>233373.99090240122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Q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</row>
        <row r="128">
          <cell r="F128" t="str">
            <v>4645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0</v>
          </cell>
          <cell r="P128">
            <v>0</v>
          </cell>
          <cell r="Q128" t="str">
            <v>0</v>
          </cell>
          <cell r="R128">
            <v>0</v>
          </cell>
          <cell r="S128">
            <v>0</v>
          </cell>
          <cell r="T128" t="str">
            <v>0</v>
          </cell>
          <cell r="U128" t="str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E128">
            <v>0</v>
          </cell>
          <cell r="AJ128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Q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</row>
        <row r="129">
          <cell r="F129" t="str">
            <v>4650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0</v>
          </cell>
          <cell r="P129">
            <v>0</v>
          </cell>
          <cell r="Q129" t="str">
            <v>0</v>
          </cell>
          <cell r="R129">
            <v>0</v>
          </cell>
          <cell r="S129">
            <v>0</v>
          </cell>
          <cell r="T129">
            <v>27686.859772159984</v>
          </cell>
          <cell r="U129" t="str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E129">
            <v>27686.859772159984</v>
          </cell>
          <cell r="AJ129">
            <v>27686.859772159984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Q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</row>
        <row r="130">
          <cell r="F130" t="str">
            <v>4655</v>
          </cell>
          <cell r="G130">
            <v>0</v>
          </cell>
          <cell r="H130">
            <v>2030.84601</v>
          </cell>
          <cell r="I130">
            <v>5324.6014000000014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10473.892030000003</v>
          </cell>
          <cell r="O130" t="str">
            <v>0</v>
          </cell>
          <cell r="P130">
            <v>0</v>
          </cell>
          <cell r="Q130" t="str">
            <v>0</v>
          </cell>
          <cell r="R130">
            <v>0</v>
          </cell>
          <cell r="S130">
            <v>0</v>
          </cell>
          <cell r="T130">
            <v>1998.7620786688001</v>
          </cell>
          <cell r="U130" t="str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E130">
            <v>19828.101518668802</v>
          </cell>
          <cell r="AJ130">
            <v>19828.101518668802</v>
          </cell>
          <cell r="AM130" t="str">
            <v>0</v>
          </cell>
          <cell r="AN130" t="str">
            <v>0</v>
          </cell>
          <cell r="AO130" t="str">
            <v>0</v>
          </cell>
          <cell r="AP130" t="str">
            <v>0</v>
          </cell>
          <cell r="AQ130" t="str">
            <v>0</v>
          </cell>
          <cell r="AR130" t="str">
            <v>0</v>
          </cell>
          <cell r="AS130" t="str">
            <v>0</v>
          </cell>
          <cell r="AT130" t="str">
            <v>0</v>
          </cell>
          <cell r="AU130" t="str">
            <v>0</v>
          </cell>
          <cell r="AV130" t="str">
            <v>0</v>
          </cell>
        </row>
        <row r="131">
          <cell r="F131" t="str">
            <v>4660</v>
          </cell>
          <cell r="G131">
            <v>0</v>
          </cell>
          <cell r="H131">
            <v>42924.335289999995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0</v>
          </cell>
          <cell r="P131">
            <v>0</v>
          </cell>
          <cell r="Q131" t="str">
            <v>0</v>
          </cell>
          <cell r="R131">
            <v>0</v>
          </cell>
          <cell r="S131">
            <v>0</v>
          </cell>
          <cell r="T131" t="str">
            <v>0</v>
          </cell>
          <cell r="U131" t="str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E131">
            <v>42924.335289999995</v>
          </cell>
          <cell r="AJ131">
            <v>42924.335289999995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Q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</row>
        <row r="132">
          <cell r="F132" t="str">
            <v>4665</v>
          </cell>
          <cell r="G132">
            <v>1460.192</v>
          </cell>
          <cell r="H132">
            <v>212.88699999999997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-279675.36843247141</v>
          </cell>
          <cell r="O132" t="str">
            <v>0</v>
          </cell>
          <cell r="P132">
            <v>747335</v>
          </cell>
          <cell r="Q132" t="str">
            <v>0</v>
          </cell>
          <cell r="R132">
            <v>155045</v>
          </cell>
          <cell r="S132">
            <v>0</v>
          </cell>
          <cell r="T132">
            <v>-51612.946096104766</v>
          </cell>
          <cell r="U132" t="str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-8677</v>
          </cell>
          <cell r="AE132">
            <v>564087.76447142381</v>
          </cell>
          <cell r="AJ132">
            <v>564087.76447142381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Q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</row>
        <row r="133">
          <cell r="F133" t="str">
            <v>4670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15561.300144000001</v>
          </cell>
          <cell r="O133" t="str">
            <v>0</v>
          </cell>
          <cell r="P133">
            <v>0</v>
          </cell>
          <cell r="Q133" t="str">
            <v>0</v>
          </cell>
          <cell r="R133">
            <v>0</v>
          </cell>
          <cell r="S133">
            <v>0</v>
          </cell>
          <cell r="T133" t="str">
            <v>0</v>
          </cell>
          <cell r="U133" t="str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E133">
            <v>15561.300144000001</v>
          </cell>
          <cell r="AJ133">
            <v>15561.300144000001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Q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</row>
        <row r="134">
          <cell r="F134" t="str">
            <v>4675</v>
          </cell>
          <cell r="G134">
            <v>1695.2175099999995</v>
          </cell>
          <cell r="H134">
            <v>21720.063329999997</v>
          </cell>
          <cell r="I134">
            <v>14209.702449999997</v>
          </cell>
          <cell r="J134">
            <v>8645.3880600000011</v>
          </cell>
          <cell r="K134">
            <v>-11159</v>
          </cell>
          <cell r="L134">
            <v>7678.4332190040932</v>
          </cell>
          <cell r="M134">
            <v>79820.991265933335</v>
          </cell>
          <cell r="N134">
            <v>104454.58540185513</v>
          </cell>
          <cell r="O134" t="str">
            <v>0</v>
          </cell>
          <cell r="P134">
            <v>23876</v>
          </cell>
          <cell r="Q134" t="str">
            <v>0</v>
          </cell>
          <cell r="R134">
            <v>-272600</v>
          </cell>
          <cell r="S134">
            <v>0</v>
          </cell>
          <cell r="T134">
            <v>16134.67126208825</v>
          </cell>
          <cell r="U134" t="str">
            <v>0</v>
          </cell>
          <cell r="V134">
            <v>15000</v>
          </cell>
          <cell r="W134">
            <v>370</v>
          </cell>
          <cell r="X134">
            <v>241100</v>
          </cell>
          <cell r="Y134">
            <v>0</v>
          </cell>
          <cell r="Z134">
            <v>0</v>
          </cell>
          <cell r="AE134">
            <v>250576.0524988808</v>
          </cell>
          <cell r="AJ134">
            <v>9846.0524988808029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Q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</row>
        <row r="135">
          <cell r="F135" t="str">
            <v>Other Operating Income</v>
          </cell>
          <cell r="G135">
            <v>3181747.3002999998</v>
          </cell>
          <cell r="H135">
            <v>505026.27461999998</v>
          </cell>
          <cell r="I135">
            <v>-212.41632999999638</v>
          </cell>
          <cell r="J135">
            <v>561234.90593000001</v>
          </cell>
          <cell r="K135">
            <v>104833</v>
          </cell>
          <cell r="L135">
            <v>412544.12642802857</v>
          </cell>
          <cell r="M135">
            <v>1517741.9627244556</v>
          </cell>
          <cell r="N135">
            <v>-47901.138424023331</v>
          </cell>
          <cell r="O135">
            <v>0</v>
          </cell>
          <cell r="P135">
            <v>1426903</v>
          </cell>
          <cell r="Q135">
            <v>0</v>
          </cell>
          <cell r="R135">
            <v>-117555</v>
          </cell>
          <cell r="S135">
            <v>0</v>
          </cell>
          <cell r="T135">
            <v>309670.55219521205</v>
          </cell>
          <cell r="U135">
            <v>0</v>
          </cell>
          <cell r="V135">
            <v>118847</v>
          </cell>
          <cell r="W135">
            <v>101271</v>
          </cell>
          <cell r="X135">
            <v>492300</v>
          </cell>
          <cell r="Y135">
            <v>0</v>
          </cell>
          <cell r="Z135">
            <v>-2111</v>
          </cell>
          <cell r="AA135">
            <v>0</v>
          </cell>
          <cell r="AB135">
            <v>0</v>
          </cell>
          <cell r="AC135">
            <v>0</v>
          </cell>
          <cell r="AE135">
            <v>8463068.5674436707</v>
          </cell>
          <cell r="AJ135">
            <v>8072039.5674436707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Q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</row>
        <row r="138">
          <cell r="F138" t="str">
            <v>5000</v>
          </cell>
          <cell r="G138">
            <v>-797069.14332000003</v>
          </cell>
          <cell r="H138">
            <v>-1731652.6746899998</v>
          </cell>
          <cell r="I138">
            <v>-47892.230740000006</v>
          </cell>
          <cell r="J138">
            <v>-538715.54010999994</v>
          </cell>
          <cell r="K138">
            <v>-52189</v>
          </cell>
          <cell r="L138">
            <v>-244090.95418186032</v>
          </cell>
          <cell r="M138">
            <v>-495414.33629230352</v>
          </cell>
          <cell r="N138">
            <v>-186639.05074679604</v>
          </cell>
          <cell r="O138" t="str">
            <v>0</v>
          </cell>
          <cell r="P138">
            <v>-240187</v>
          </cell>
          <cell r="Q138" t="str">
            <v>0</v>
          </cell>
          <cell r="R138">
            <v>0</v>
          </cell>
          <cell r="S138">
            <v>0</v>
          </cell>
          <cell r="T138">
            <v>-352733.51512662153</v>
          </cell>
          <cell r="U138" t="str">
            <v>0</v>
          </cell>
          <cell r="V138">
            <v>-61784</v>
          </cell>
          <cell r="W138">
            <v>-109706</v>
          </cell>
          <cell r="X138">
            <v>-162500</v>
          </cell>
          <cell r="Y138">
            <v>0</v>
          </cell>
          <cell r="Z138">
            <v>-10449</v>
          </cell>
          <cell r="AE138">
            <v>-4921316.4452075809</v>
          </cell>
          <cell r="AJ138">
            <v>-4868522.4452075809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Q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</row>
        <row r="139">
          <cell r="F139" t="str">
            <v>5005</v>
          </cell>
          <cell r="G139">
            <v>-47738.379518403803</v>
          </cell>
          <cell r="H139">
            <v>0</v>
          </cell>
          <cell r="I139">
            <v>0</v>
          </cell>
          <cell r="J139">
            <v>0</v>
          </cell>
          <cell r="K139">
            <v>-789</v>
          </cell>
          <cell r="L139">
            <v>-2356.8940830742677</v>
          </cell>
          <cell r="M139">
            <v>0</v>
          </cell>
          <cell r="N139">
            <v>0</v>
          </cell>
          <cell r="O139" t="str">
            <v>0</v>
          </cell>
          <cell r="P139">
            <v>0</v>
          </cell>
          <cell r="Q139" t="str">
            <v>0</v>
          </cell>
          <cell r="R139">
            <v>0</v>
          </cell>
          <cell r="S139">
            <v>0</v>
          </cell>
          <cell r="T139">
            <v>-5574.2643908654172</v>
          </cell>
          <cell r="U139" t="str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E139">
            <v>-56458.537992343481</v>
          </cell>
          <cell r="AJ139">
            <v>-56458.537992343481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Q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</row>
        <row r="140">
          <cell r="F140" t="str">
            <v>Other Expenditure</v>
          </cell>
          <cell r="G140">
            <v>-3971850.5930577302</v>
          </cell>
          <cell r="H140">
            <v>1685108.9849375428</v>
          </cell>
          <cell r="I140">
            <v>35302.395112499995</v>
          </cell>
          <cell r="J140">
            <v>-524403.40592000005</v>
          </cell>
          <cell r="K140">
            <v>-32560</v>
          </cell>
          <cell r="L140">
            <v>-220402.9988400522</v>
          </cell>
          <cell r="M140">
            <v>-1020577.0049708581</v>
          </cell>
          <cell r="N140">
            <v>-128961.83286745746</v>
          </cell>
          <cell r="O140">
            <v>0</v>
          </cell>
          <cell r="P140">
            <v>-143404</v>
          </cell>
          <cell r="Q140">
            <v>0</v>
          </cell>
          <cell r="R140">
            <v>-102673</v>
          </cell>
          <cell r="S140">
            <v>0</v>
          </cell>
          <cell r="T140">
            <v>-204019.79199878956</v>
          </cell>
          <cell r="U140">
            <v>0</v>
          </cell>
          <cell r="V140">
            <v>-45377</v>
          </cell>
          <cell r="W140">
            <v>-91782</v>
          </cell>
          <cell r="X140">
            <v>-145100</v>
          </cell>
          <cell r="Y140">
            <v>0</v>
          </cell>
          <cell r="Z140">
            <v>-7584</v>
          </cell>
          <cell r="AA140">
            <v>0</v>
          </cell>
          <cell r="AB140">
            <v>0</v>
          </cell>
          <cell r="AC140">
            <v>0</v>
          </cell>
          <cell r="AE140">
            <v>-4826502.2476048442</v>
          </cell>
          <cell r="AJ140">
            <v>-4773184.2476048442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Q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</row>
        <row r="141">
          <cell r="F141" t="str">
            <v>5020</v>
          </cell>
          <cell r="G141">
            <v>-224858.73115000001</v>
          </cell>
          <cell r="H141">
            <v>-35216.121169999999</v>
          </cell>
          <cell r="I141">
            <v>-1610.8975700000001</v>
          </cell>
          <cell r="J141">
            <v>-65901.964110000001</v>
          </cell>
          <cell r="K141">
            <v>-964</v>
          </cell>
          <cell r="L141">
            <v>-11849.452697410314</v>
          </cell>
          <cell r="M141">
            <v>-14956.014704794023</v>
          </cell>
          <cell r="N141">
            <v>-3154.7084624499998</v>
          </cell>
          <cell r="O141" t="str">
            <v>0</v>
          </cell>
          <cell r="P141">
            <v>0</v>
          </cell>
          <cell r="Q141" t="str">
            <v>0</v>
          </cell>
          <cell r="R141">
            <v>0</v>
          </cell>
          <cell r="S141">
            <v>0</v>
          </cell>
          <cell r="T141">
            <v>-5684.8921340762308</v>
          </cell>
          <cell r="U141" t="str">
            <v>0</v>
          </cell>
          <cell r="V141">
            <v>-919</v>
          </cell>
          <cell r="W141">
            <v>-5767</v>
          </cell>
          <cell r="X141">
            <v>-1500</v>
          </cell>
          <cell r="Y141">
            <v>0</v>
          </cell>
          <cell r="Z141">
            <v>0</v>
          </cell>
          <cell r="AE141">
            <v>-366615.78199873061</v>
          </cell>
          <cell r="AJ141">
            <v>-370882.78199873061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Q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</row>
        <row r="142">
          <cell r="F142" t="str">
            <v>5025</v>
          </cell>
          <cell r="G142">
            <v>-60</v>
          </cell>
          <cell r="H142">
            <v>-26.955149999999925</v>
          </cell>
          <cell r="I142">
            <v>0</v>
          </cell>
          <cell r="J142">
            <v>-332.46012999999999</v>
          </cell>
          <cell r="K142">
            <v>-1113</v>
          </cell>
          <cell r="L142">
            <v>-2650.4577865422225</v>
          </cell>
          <cell r="M142">
            <v>-2501.3220438028866</v>
          </cell>
          <cell r="N142">
            <v>-27575.984149056527</v>
          </cell>
          <cell r="O142" t="str">
            <v>0</v>
          </cell>
          <cell r="P142">
            <v>0</v>
          </cell>
          <cell r="Q142" t="str">
            <v>0</v>
          </cell>
          <cell r="R142">
            <v>0</v>
          </cell>
          <cell r="S142">
            <v>0</v>
          </cell>
          <cell r="T142">
            <v>-7265.7221363416993</v>
          </cell>
          <cell r="U142" t="str">
            <v>0</v>
          </cell>
          <cell r="V142">
            <v>-610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E142">
            <v>-42135.901395743334</v>
          </cell>
          <cell r="AJ142">
            <v>-42135.901395743334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Q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</row>
        <row r="143">
          <cell r="F143" t="str">
            <v>5030</v>
          </cell>
          <cell r="G143">
            <v>-17293.671129999995</v>
          </cell>
          <cell r="H143">
            <v>-46142.760979999999</v>
          </cell>
          <cell r="I143">
            <v>-1145.51352</v>
          </cell>
          <cell r="J143">
            <v>-9145.0665199999985</v>
          </cell>
          <cell r="K143">
            <v>-491</v>
          </cell>
          <cell r="L143">
            <v>-4341.3903908154016</v>
          </cell>
          <cell r="M143">
            <v>-14720.042321854689</v>
          </cell>
          <cell r="N143">
            <v>-8013.6748578012121</v>
          </cell>
          <cell r="O143" t="str">
            <v>0</v>
          </cell>
          <cell r="P143">
            <v>0</v>
          </cell>
          <cell r="Q143" t="str">
            <v>0</v>
          </cell>
          <cell r="R143">
            <v>0</v>
          </cell>
          <cell r="S143">
            <v>0</v>
          </cell>
          <cell r="T143">
            <v>-14941.381226617888</v>
          </cell>
          <cell r="U143" t="str">
            <v>0</v>
          </cell>
          <cell r="V143">
            <v>-1741</v>
          </cell>
          <cell r="W143">
            <v>-3551</v>
          </cell>
          <cell r="X143">
            <v>-6900</v>
          </cell>
          <cell r="Y143">
            <v>0</v>
          </cell>
          <cell r="Z143">
            <v>0</v>
          </cell>
          <cell r="AE143">
            <v>-124875.50094708918</v>
          </cell>
          <cell r="AJ143">
            <v>-121526.50094708918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Q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</row>
        <row r="144">
          <cell r="F144" t="str">
            <v>5035</v>
          </cell>
          <cell r="G144">
            <v>-49524.431929999999</v>
          </cell>
          <cell r="H144">
            <v>-45056.194490000002</v>
          </cell>
          <cell r="I144">
            <v>-612.5619099999999</v>
          </cell>
          <cell r="J144">
            <v>-26163.208040000001</v>
          </cell>
          <cell r="K144">
            <v>-3265</v>
          </cell>
          <cell r="L144">
            <v>-20414.68133093082</v>
          </cell>
          <cell r="M144">
            <v>-202448.92444120825</v>
          </cell>
          <cell r="N144">
            <v>-2420.2748470075394</v>
          </cell>
          <cell r="O144" t="str">
            <v>0</v>
          </cell>
          <cell r="P144">
            <v>0</v>
          </cell>
          <cell r="Q144" t="str">
            <v>0</v>
          </cell>
          <cell r="R144">
            <v>0</v>
          </cell>
          <cell r="S144">
            <v>0</v>
          </cell>
          <cell r="T144">
            <v>-18392.288757223258</v>
          </cell>
          <cell r="U144" t="str">
            <v>0</v>
          </cell>
          <cell r="V144">
            <v>-3763</v>
          </cell>
          <cell r="W144">
            <v>-4500</v>
          </cell>
          <cell r="X144">
            <v>-19100</v>
          </cell>
          <cell r="Y144">
            <v>0</v>
          </cell>
          <cell r="Z144">
            <v>-2650</v>
          </cell>
          <cell r="AE144">
            <v>-393810.56574636989</v>
          </cell>
          <cell r="AJ144">
            <v>-379210.56574636989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Q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</row>
        <row r="145">
          <cell r="F145" t="str">
            <v>5040</v>
          </cell>
          <cell r="G145">
            <v>0</v>
          </cell>
          <cell r="H145">
            <v>-0.34949999999999998</v>
          </cell>
          <cell r="I145">
            <v>0</v>
          </cell>
          <cell r="J145">
            <v>-50</v>
          </cell>
          <cell r="K145">
            <v>-5952</v>
          </cell>
          <cell r="L145">
            <v>-1630.3587907165684</v>
          </cell>
          <cell r="M145">
            <v>0</v>
          </cell>
          <cell r="N145">
            <v>-2224.7263360843899</v>
          </cell>
          <cell r="O145" t="str">
            <v>0</v>
          </cell>
          <cell r="P145">
            <v>0</v>
          </cell>
          <cell r="Q145" t="str">
            <v>0</v>
          </cell>
          <cell r="R145">
            <v>0</v>
          </cell>
          <cell r="S145">
            <v>0</v>
          </cell>
          <cell r="T145">
            <v>0</v>
          </cell>
          <cell r="U145" t="str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E145">
            <v>-9857.4346268009576</v>
          </cell>
          <cell r="AJ145">
            <v>-9857.4346268009576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Q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</row>
        <row r="146">
          <cell r="F146" t="str">
            <v>5045</v>
          </cell>
          <cell r="G146">
            <v>-7983.3575799999999</v>
          </cell>
          <cell r="H146">
            <v>-966.47582999999997</v>
          </cell>
          <cell r="I146">
            <v>-52.86383</v>
          </cell>
          <cell r="J146">
            <v>-275.04730000000006</v>
          </cell>
          <cell r="K146">
            <v>-35</v>
          </cell>
          <cell r="L146">
            <v>-2860.0339498262856</v>
          </cell>
          <cell r="M146">
            <v>0</v>
          </cell>
          <cell r="N146">
            <v>-29156.091255018378</v>
          </cell>
          <cell r="O146" t="str">
            <v>0</v>
          </cell>
          <cell r="P146">
            <v>0</v>
          </cell>
          <cell r="Q146" t="str">
            <v>0</v>
          </cell>
          <cell r="R146">
            <v>0</v>
          </cell>
          <cell r="S146">
            <v>0</v>
          </cell>
          <cell r="T146">
            <v>-362.57982079496367</v>
          </cell>
          <cell r="U146" t="str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E146">
            <v>-41691.449565639625</v>
          </cell>
          <cell r="AJ146">
            <v>-41691.449565639625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Q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</row>
        <row r="147">
          <cell r="F147" t="str">
            <v>5050</v>
          </cell>
          <cell r="G147">
            <v>-5064.8959700000005</v>
          </cell>
          <cell r="H147">
            <v>-10372.448259999999</v>
          </cell>
          <cell r="I147">
            <v>-246.99779000000001</v>
          </cell>
          <cell r="J147">
            <v>-8575.692030000002</v>
          </cell>
          <cell r="K147">
            <v>-526</v>
          </cell>
          <cell r="L147">
            <v>-1512.2979515707666</v>
          </cell>
          <cell r="M147">
            <v>-16889.447568165848</v>
          </cell>
          <cell r="N147">
            <v>-1411.2987680139768</v>
          </cell>
          <cell r="O147" t="str">
            <v>0</v>
          </cell>
          <cell r="P147">
            <v>0</v>
          </cell>
          <cell r="Q147" t="str">
            <v>0</v>
          </cell>
          <cell r="R147">
            <v>0</v>
          </cell>
          <cell r="S147">
            <v>0</v>
          </cell>
          <cell r="T147">
            <v>-3830.4558916329388</v>
          </cell>
          <cell r="U147" t="str">
            <v>0</v>
          </cell>
          <cell r="V147">
            <v>-170</v>
          </cell>
          <cell r="W147">
            <v>-168</v>
          </cell>
          <cell r="X147">
            <v>0</v>
          </cell>
          <cell r="Y147">
            <v>0</v>
          </cell>
          <cell r="Z147">
            <v>0</v>
          </cell>
          <cell r="AE147">
            <v>-48599.534229383535</v>
          </cell>
          <cell r="AJ147">
            <v>-48767.534229383535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Q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</row>
        <row r="148">
          <cell r="F148" t="str">
            <v>5055</v>
          </cell>
          <cell r="G148">
            <v>-64752.646909999996</v>
          </cell>
          <cell r="H148">
            <v>-7244.0305700000017</v>
          </cell>
          <cell r="I148">
            <v>-113.83149</v>
          </cell>
          <cell r="J148">
            <v>-5337.7500400000008</v>
          </cell>
          <cell r="K148">
            <v>-2078</v>
          </cell>
          <cell r="L148">
            <v>-5933.8906595955268</v>
          </cell>
          <cell r="M148">
            <v>-6774.3568059961999</v>
          </cell>
          <cell r="N148">
            <v>-73342.323457025428</v>
          </cell>
          <cell r="O148" t="str">
            <v>0</v>
          </cell>
          <cell r="P148">
            <v>0</v>
          </cell>
          <cell r="Q148" t="str">
            <v>0</v>
          </cell>
          <cell r="R148">
            <v>0</v>
          </cell>
          <cell r="S148">
            <v>0</v>
          </cell>
          <cell r="T148">
            <v>-12960.939529646308</v>
          </cell>
          <cell r="U148" t="str">
            <v>0</v>
          </cell>
          <cell r="V148">
            <v>-682</v>
          </cell>
          <cell r="W148">
            <v>-358</v>
          </cell>
          <cell r="X148">
            <v>0</v>
          </cell>
          <cell r="Y148">
            <v>0</v>
          </cell>
          <cell r="Z148">
            <v>0</v>
          </cell>
          <cell r="AE148">
            <v>-179219.76946226344</v>
          </cell>
          <cell r="AJ148">
            <v>-179577.76946226344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Q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</row>
        <row r="149">
          <cell r="F149" t="str">
            <v>5060</v>
          </cell>
          <cell r="G149">
            <v>-11417.326220000001</v>
          </cell>
          <cell r="H149">
            <v>-34617.960499999994</v>
          </cell>
          <cell r="I149">
            <v>26.205770000000001</v>
          </cell>
          <cell r="J149">
            <v>-5561.9902700000002</v>
          </cell>
          <cell r="K149">
            <v>0</v>
          </cell>
          <cell r="L149">
            <v>-5878.0353954751035</v>
          </cell>
          <cell r="M149">
            <v>14517.253551944283</v>
          </cell>
          <cell r="N149">
            <v>0</v>
          </cell>
          <cell r="O149" t="str">
            <v>0</v>
          </cell>
          <cell r="P149">
            <v>0</v>
          </cell>
          <cell r="Q149" t="str">
            <v>0</v>
          </cell>
          <cell r="R149">
            <v>0</v>
          </cell>
          <cell r="S149">
            <v>0</v>
          </cell>
          <cell r="T149">
            <v>0</v>
          </cell>
          <cell r="U149" t="str">
            <v>0</v>
          </cell>
          <cell r="V149">
            <v>-333</v>
          </cell>
          <cell r="W149">
            <v>-347</v>
          </cell>
          <cell r="X149">
            <v>-2100</v>
          </cell>
          <cell r="Y149">
            <v>0</v>
          </cell>
          <cell r="Z149">
            <v>0</v>
          </cell>
          <cell r="AE149">
            <v>-45364.85306353082</v>
          </cell>
          <cell r="AJ149">
            <v>-43611.85306353082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Q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</row>
        <row r="150">
          <cell r="F150" t="str">
            <v>5065</v>
          </cell>
          <cell r="G150">
            <v>-84875.769080000013</v>
          </cell>
          <cell r="H150">
            <v>-14772.75332</v>
          </cell>
          <cell r="I150">
            <v>-440.46365000000003</v>
          </cell>
          <cell r="J150">
            <v>-35162.752289999989</v>
          </cell>
          <cell r="K150">
            <v>-7447</v>
          </cell>
          <cell r="L150">
            <v>-5339.1419429303969</v>
          </cell>
          <cell r="M150">
            <v>0</v>
          </cell>
          <cell r="N150">
            <v>-303.41322561485447</v>
          </cell>
          <cell r="O150" t="str">
            <v>0</v>
          </cell>
          <cell r="P150">
            <v>0</v>
          </cell>
          <cell r="Q150" t="str">
            <v>0</v>
          </cell>
          <cell r="R150">
            <v>0</v>
          </cell>
          <cell r="S150">
            <v>0</v>
          </cell>
          <cell r="T150">
            <v>-7782.1581783996044</v>
          </cell>
          <cell r="U150" t="str">
            <v>0</v>
          </cell>
          <cell r="V150">
            <v>-528</v>
          </cell>
          <cell r="W150">
            <v>-936</v>
          </cell>
          <cell r="X150">
            <v>0</v>
          </cell>
          <cell r="Y150">
            <v>0</v>
          </cell>
          <cell r="Z150">
            <v>-727</v>
          </cell>
          <cell r="AE150">
            <v>-157378.45168694487</v>
          </cell>
          <cell r="AJ150">
            <v>-158314.45168694487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Q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</row>
        <row r="151">
          <cell r="F151" t="str">
            <v>5070</v>
          </cell>
          <cell r="G151">
            <v>-29222.265869999996</v>
          </cell>
          <cell r="H151">
            <v>-6944.0487900000007</v>
          </cell>
          <cell r="I151">
            <v>-186.42415</v>
          </cell>
          <cell r="J151">
            <v>-1231.0879200000002</v>
          </cell>
          <cell r="K151">
            <v>-63</v>
          </cell>
          <cell r="L151">
            <v>-918.8737485849565</v>
          </cell>
          <cell r="M151">
            <v>-5862.5098286951434</v>
          </cell>
          <cell r="N151">
            <v>-39863.13416236153</v>
          </cell>
          <cell r="O151" t="str">
            <v>0</v>
          </cell>
          <cell r="P151">
            <v>0</v>
          </cell>
          <cell r="Q151" t="str">
            <v>0</v>
          </cell>
          <cell r="R151">
            <v>0</v>
          </cell>
          <cell r="S151">
            <v>0</v>
          </cell>
          <cell r="T151">
            <v>-46950.508332567857</v>
          </cell>
          <cell r="U151" t="str">
            <v>0</v>
          </cell>
          <cell r="V151">
            <v>-132</v>
          </cell>
          <cell r="W151">
            <v>150</v>
          </cell>
          <cell r="X151">
            <v>0</v>
          </cell>
          <cell r="Y151">
            <v>0</v>
          </cell>
          <cell r="Z151">
            <v>0</v>
          </cell>
          <cell r="AE151">
            <v>-131373.8528022095</v>
          </cell>
          <cell r="AJ151">
            <v>-131223.8528022095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Q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</row>
        <row r="152">
          <cell r="F152" t="str">
            <v>5075</v>
          </cell>
          <cell r="G152">
            <v>-138374.23157999999</v>
          </cell>
          <cell r="H152">
            <v>-135920.11163</v>
          </cell>
          <cell r="I152">
            <v>-19614.507939999996</v>
          </cell>
          <cell r="J152">
            <v>-19977.251070000006</v>
          </cell>
          <cell r="K152">
            <v>-773</v>
          </cell>
          <cell r="L152">
            <v>-16354.827547580102</v>
          </cell>
          <cell r="M152">
            <v>-22885.732806072425</v>
          </cell>
          <cell r="N152">
            <v>-13296.895155231749</v>
          </cell>
          <cell r="O152" t="str">
            <v>0</v>
          </cell>
          <cell r="P152">
            <v>0</v>
          </cell>
          <cell r="Q152" t="str">
            <v>0</v>
          </cell>
          <cell r="R152">
            <v>0</v>
          </cell>
          <cell r="S152">
            <v>0</v>
          </cell>
          <cell r="T152">
            <v>-11435.038247561062</v>
          </cell>
          <cell r="U152" t="str">
            <v>0</v>
          </cell>
          <cell r="V152">
            <v>-1388</v>
          </cell>
          <cell r="W152">
            <v>-376</v>
          </cell>
          <cell r="X152">
            <v>0</v>
          </cell>
          <cell r="Y152">
            <v>0</v>
          </cell>
          <cell r="Z152">
            <v>0</v>
          </cell>
          <cell r="AE152">
            <v>-380019.5959764453</v>
          </cell>
          <cell r="AJ152">
            <v>-380395.5959764453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Q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</row>
        <row r="153">
          <cell r="F153" t="str">
            <v>5080</v>
          </cell>
          <cell r="G153">
            <v>-27609.80676777778</v>
          </cell>
          <cell r="H153">
            <v>-95568.841109999994</v>
          </cell>
          <cell r="I153">
            <v>-449.90456999999969</v>
          </cell>
          <cell r="J153">
            <v>-9654.806700000001</v>
          </cell>
          <cell r="K153">
            <v>-783</v>
          </cell>
          <cell r="L153">
            <v>-17919.311089128696</v>
          </cell>
          <cell r="M153">
            <v>-14470.728437758666</v>
          </cell>
          <cell r="N153">
            <v>-33138.800820426688</v>
          </cell>
          <cell r="O153" t="str">
            <v>0</v>
          </cell>
          <cell r="P153">
            <v>0</v>
          </cell>
          <cell r="Q153" t="str">
            <v>0</v>
          </cell>
          <cell r="R153">
            <v>0</v>
          </cell>
          <cell r="S153">
            <v>0</v>
          </cell>
          <cell r="T153">
            <v>-21004.617204158094</v>
          </cell>
          <cell r="U153" t="str">
            <v>0</v>
          </cell>
          <cell r="V153">
            <v>-93</v>
          </cell>
          <cell r="W153">
            <v>-924</v>
          </cell>
          <cell r="X153">
            <v>-20200</v>
          </cell>
          <cell r="Y153">
            <v>0</v>
          </cell>
          <cell r="Z153">
            <v>0</v>
          </cell>
          <cell r="AE153">
            <v>-240892.81669924993</v>
          </cell>
          <cell r="AJ153">
            <v>-221616.81669924993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Q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</row>
        <row r="154">
          <cell r="F154" t="str">
            <v>5085</v>
          </cell>
          <cell r="G154">
            <v>-38463.311499999996</v>
          </cell>
          <cell r="H154">
            <v>-270843.08431999997</v>
          </cell>
          <cell r="I154">
            <v>-51494.904210000001</v>
          </cell>
          <cell r="J154">
            <v>-37532.321830000001</v>
          </cell>
          <cell r="K154">
            <v>0</v>
          </cell>
          <cell r="L154">
            <v>-30406.871184852349</v>
          </cell>
          <cell r="M154">
            <v>0</v>
          </cell>
          <cell r="N154">
            <v>37850.331619292483</v>
          </cell>
          <cell r="O154" t="str">
            <v>0</v>
          </cell>
          <cell r="P154">
            <v>0</v>
          </cell>
          <cell r="Q154" t="str">
            <v>0</v>
          </cell>
          <cell r="R154">
            <v>0</v>
          </cell>
          <cell r="S154">
            <v>0</v>
          </cell>
          <cell r="T154">
            <v>-25858.49655350735</v>
          </cell>
          <cell r="U154" t="str">
            <v>0</v>
          </cell>
          <cell r="V154">
            <v>-9276</v>
          </cell>
          <cell r="W154">
            <v>-11320</v>
          </cell>
          <cell r="X154">
            <v>-24700</v>
          </cell>
          <cell r="Y154">
            <v>0</v>
          </cell>
          <cell r="Z154">
            <v>0</v>
          </cell>
          <cell r="AE154">
            <v>-450724.65797906712</v>
          </cell>
          <cell r="AJ154">
            <v>-437344.65797906712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Q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</row>
        <row r="155">
          <cell r="F155" t="str">
            <v>5090</v>
          </cell>
          <cell r="G155">
            <v>4000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-105.52724737499989</v>
          </cell>
          <cell r="O155" t="str">
            <v>0</v>
          </cell>
          <cell r="P155">
            <v>0</v>
          </cell>
          <cell r="Q155" t="str">
            <v>0</v>
          </cell>
          <cell r="R155">
            <v>0</v>
          </cell>
          <cell r="S155">
            <v>0</v>
          </cell>
          <cell r="T155">
            <v>0</v>
          </cell>
          <cell r="U155" t="str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E155">
            <v>3894.4727526249999</v>
          </cell>
          <cell r="AJ155">
            <v>3894.4727526249999</v>
          </cell>
          <cell r="AM155" t="str">
            <v>0</v>
          </cell>
          <cell r="AN155" t="str">
            <v>0</v>
          </cell>
          <cell r="AO155" t="str">
            <v>0</v>
          </cell>
          <cell r="AP155" t="str">
            <v>0</v>
          </cell>
          <cell r="AQ155" t="str">
            <v>0</v>
          </cell>
          <cell r="AR155" t="str">
            <v>0</v>
          </cell>
          <cell r="AS155" t="str">
            <v>0</v>
          </cell>
          <cell r="AT155" t="str">
            <v>0</v>
          </cell>
          <cell r="AU155" t="str">
            <v>0</v>
          </cell>
          <cell r="AV155" t="str">
            <v>0</v>
          </cell>
        </row>
        <row r="156">
          <cell r="F156" t="str">
            <v>5095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795</v>
          </cell>
          <cell r="O156" t="str">
            <v>0</v>
          </cell>
          <cell r="P156">
            <v>0</v>
          </cell>
          <cell r="Q156" t="str">
            <v>0</v>
          </cell>
          <cell r="R156">
            <v>0</v>
          </cell>
          <cell r="S156">
            <v>0</v>
          </cell>
          <cell r="T156">
            <v>0</v>
          </cell>
          <cell r="U156" t="str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E156">
            <v>795</v>
          </cell>
          <cell r="AJ156">
            <v>795</v>
          </cell>
          <cell r="AM156" t="str">
            <v>0</v>
          </cell>
          <cell r="AN156" t="str">
            <v>0</v>
          </cell>
          <cell r="AO156" t="str">
            <v>0</v>
          </cell>
          <cell r="AP156" t="str">
            <v>0</v>
          </cell>
          <cell r="AQ156" t="str">
            <v>0</v>
          </cell>
          <cell r="AR156" t="str">
            <v>0</v>
          </cell>
          <cell r="AS156" t="str">
            <v>0</v>
          </cell>
          <cell r="AT156" t="str">
            <v>0</v>
          </cell>
          <cell r="AU156" t="str">
            <v>0</v>
          </cell>
          <cell r="AV156" t="str">
            <v>0</v>
          </cell>
        </row>
        <row r="157">
          <cell r="F157" t="str">
            <v>5100</v>
          </cell>
          <cell r="G157">
            <v>-39956.957039999994</v>
          </cell>
          <cell r="H157">
            <v>-113051.08482999999</v>
          </cell>
          <cell r="I157">
            <v>-87.475769999999997</v>
          </cell>
          <cell r="J157">
            <v>-17788.997910000002</v>
          </cell>
          <cell r="K157">
            <v>-2172</v>
          </cell>
          <cell r="L157">
            <v>-17185.637680324955</v>
          </cell>
          <cell r="M157">
            <v>-10587.654243210249</v>
          </cell>
          <cell r="N157">
            <v>-992.35197810904435</v>
          </cell>
          <cell r="O157" t="str">
            <v>0</v>
          </cell>
          <cell r="P157">
            <v>0</v>
          </cell>
          <cell r="Q157" t="str">
            <v>0</v>
          </cell>
          <cell r="R157">
            <v>0</v>
          </cell>
          <cell r="S157">
            <v>0</v>
          </cell>
          <cell r="T157">
            <v>-9461.0949068998434</v>
          </cell>
          <cell r="U157" t="str">
            <v>0</v>
          </cell>
          <cell r="V157">
            <v>-2253</v>
          </cell>
          <cell r="W157">
            <v>-2173</v>
          </cell>
          <cell r="X157">
            <v>-6700</v>
          </cell>
          <cell r="Y157">
            <v>0</v>
          </cell>
          <cell r="Z157">
            <v>0</v>
          </cell>
          <cell r="AE157">
            <v>-220236.25435854407</v>
          </cell>
          <cell r="AJ157">
            <v>-215709.25435854407</v>
          </cell>
          <cell r="AM157" t="str">
            <v>0</v>
          </cell>
          <cell r="AN157" t="str">
            <v>0</v>
          </cell>
          <cell r="AO157" t="str">
            <v>0</v>
          </cell>
          <cell r="AP157" t="str">
            <v>0</v>
          </cell>
          <cell r="AQ157" t="str">
            <v>0</v>
          </cell>
          <cell r="AR157" t="str">
            <v>0</v>
          </cell>
          <cell r="AS157" t="str">
            <v>0</v>
          </cell>
          <cell r="AT157" t="str">
            <v>0</v>
          </cell>
          <cell r="AU157" t="str">
            <v>0</v>
          </cell>
          <cell r="AV157" t="str">
            <v>0</v>
          </cell>
        </row>
        <row r="158">
          <cell r="F158" t="str">
            <v>5105</v>
          </cell>
          <cell r="G158">
            <v>-57163.665760000004</v>
          </cell>
          <cell r="H158">
            <v>-91210.703179999997</v>
          </cell>
          <cell r="I158">
            <v>-176.97008000000002</v>
          </cell>
          <cell r="J158">
            <v>-35429.013149999999</v>
          </cell>
          <cell r="K158">
            <v>-3436</v>
          </cell>
          <cell r="L158">
            <v>-13850.073946284687</v>
          </cell>
          <cell r="M158">
            <v>-19170.602114332964</v>
          </cell>
          <cell r="N158">
            <v>-1470.8625282111352</v>
          </cell>
          <cell r="O158" t="str">
            <v>0</v>
          </cell>
          <cell r="P158">
            <v>0</v>
          </cell>
          <cell r="Q158" t="str">
            <v>0</v>
          </cell>
          <cell r="R158">
            <v>0</v>
          </cell>
          <cell r="S158">
            <v>0</v>
          </cell>
          <cell r="T158">
            <v>-7689.8507073601695</v>
          </cell>
          <cell r="U158" t="str">
            <v>0</v>
          </cell>
          <cell r="V158">
            <v>-2125</v>
          </cell>
          <cell r="W158">
            <v>-4031</v>
          </cell>
          <cell r="X158">
            <v>-6000</v>
          </cell>
          <cell r="Y158">
            <v>0</v>
          </cell>
          <cell r="Z158">
            <v>-296</v>
          </cell>
          <cell r="AE158">
            <v>-238018.74146618898</v>
          </cell>
          <cell r="AJ158">
            <v>-236049.74146618898</v>
          </cell>
          <cell r="AM158" t="str">
            <v>0</v>
          </cell>
          <cell r="AN158" t="str">
            <v>0</v>
          </cell>
          <cell r="AO158" t="str">
            <v>0</v>
          </cell>
          <cell r="AP158" t="str">
            <v>0</v>
          </cell>
          <cell r="AQ158" t="str">
            <v>0</v>
          </cell>
          <cell r="AR158" t="str">
            <v>0</v>
          </cell>
          <cell r="AS158" t="str">
            <v>0</v>
          </cell>
          <cell r="AT158" t="str">
            <v>0</v>
          </cell>
          <cell r="AU158" t="str">
            <v>0</v>
          </cell>
          <cell r="AV158" t="str">
            <v>0</v>
          </cell>
        </row>
        <row r="159">
          <cell r="F159" t="str">
            <v>5110</v>
          </cell>
          <cell r="G159">
            <v>-508314.77236815373</v>
          </cell>
          <cell r="H159">
            <v>-183525.15658000001</v>
          </cell>
          <cell r="I159">
            <v>-8291.6042800000014</v>
          </cell>
          <cell r="J159">
            <v>-139189.93829000002</v>
          </cell>
          <cell r="K159">
            <v>-3127</v>
          </cell>
          <cell r="L159">
            <v>-41806.244030486501</v>
          </cell>
          <cell r="M159">
            <v>-55354.000522822775</v>
          </cell>
          <cell r="N159">
            <v>-143724.03132487228</v>
          </cell>
          <cell r="O159" t="str">
            <v>0</v>
          </cell>
          <cell r="P159">
            <v>-143404</v>
          </cell>
          <cell r="Q159" t="str">
            <v>0</v>
          </cell>
          <cell r="R159">
            <v>-76925</v>
          </cell>
          <cell r="S159">
            <v>0</v>
          </cell>
          <cell r="T159">
            <v>-12632.28582493401</v>
          </cell>
          <cell r="U159" t="str">
            <v>0</v>
          </cell>
          <cell r="V159">
            <v>-19987</v>
          </cell>
          <cell r="W159">
            <v>-42035</v>
          </cell>
          <cell r="X159">
            <v>-8400</v>
          </cell>
          <cell r="Y159">
            <v>0</v>
          </cell>
          <cell r="Z159">
            <v>-3071</v>
          </cell>
          <cell r="AE159">
            <v>-1347752.0332212695</v>
          </cell>
          <cell r="AJ159">
            <v>-1381387.0332212695</v>
          </cell>
          <cell r="AM159" t="str">
            <v>0</v>
          </cell>
          <cell r="AN159" t="str">
            <v>0</v>
          </cell>
          <cell r="AO159" t="str">
            <v>0</v>
          </cell>
          <cell r="AP159" t="str">
            <v>0</v>
          </cell>
          <cell r="AQ159" t="str">
            <v>0</v>
          </cell>
          <cell r="AR159" t="str">
            <v>0</v>
          </cell>
          <cell r="AS159" t="str">
            <v>0</v>
          </cell>
          <cell r="AT159" t="str">
            <v>0</v>
          </cell>
          <cell r="AU159" t="str">
            <v>0</v>
          </cell>
          <cell r="AV159" t="str">
            <v>0</v>
          </cell>
        </row>
        <row r="160">
          <cell r="F160" t="str">
            <v>5115</v>
          </cell>
          <cell r="G160">
            <v>-116107.47477</v>
          </cell>
          <cell r="H160">
            <v>-30215.704089999999</v>
          </cell>
          <cell r="I160">
            <v>-183.30049999999997</v>
          </cell>
          <cell r="J160">
            <v>-29078.359290000004</v>
          </cell>
          <cell r="K160">
            <v>0</v>
          </cell>
          <cell r="L160">
            <v>0</v>
          </cell>
          <cell r="M160">
            <v>0</v>
          </cell>
          <cell r="N160">
            <v>6779.7607323919456</v>
          </cell>
          <cell r="O160" t="str">
            <v>0</v>
          </cell>
          <cell r="P160">
            <v>0</v>
          </cell>
          <cell r="Q160" t="str">
            <v>0</v>
          </cell>
          <cell r="R160">
            <v>0</v>
          </cell>
          <cell r="S160">
            <v>0</v>
          </cell>
          <cell r="T160">
            <v>8356.9519668128469</v>
          </cell>
          <cell r="U160" t="str">
            <v>0</v>
          </cell>
          <cell r="V160">
            <v>0</v>
          </cell>
          <cell r="W160">
            <v>-6315</v>
          </cell>
          <cell r="X160">
            <v>-12500</v>
          </cell>
          <cell r="Y160">
            <v>0</v>
          </cell>
          <cell r="Z160">
            <v>0</v>
          </cell>
          <cell r="AE160">
            <v>-172948.12595079522</v>
          </cell>
          <cell r="AJ160">
            <v>-166763.12595079522</v>
          </cell>
          <cell r="AM160" t="str">
            <v>0</v>
          </cell>
          <cell r="AN160" t="str">
            <v>0</v>
          </cell>
          <cell r="AO160" t="str">
            <v>0</v>
          </cell>
          <cell r="AP160" t="str">
            <v>0</v>
          </cell>
          <cell r="AQ160" t="str">
            <v>0</v>
          </cell>
          <cell r="AR160" t="str">
            <v>0</v>
          </cell>
          <cell r="AS160" t="str">
            <v>0</v>
          </cell>
          <cell r="AT160" t="str">
            <v>0</v>
          </cell>
          <cell r="AU160" t="str">
            <v>0</v>
          </cell>
          <cell r="AV160" t="str">
            <v>0</v>
          </cell>
        </row>
        <row r="161">
          <cell r="F161" t="str">
            <v>5120</v>
          </cell>
          <cell r="G161">
            <v>1299541.7441600002</v>
          </cell>
          <cell r="H161">
            <v>3749261.6758128037</v>
          </cell>
          <cell r="I161">
            <v>173371.68159999998</v>
          </cell>
          <cell r="J161">
            <v>62863.857319999996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 t="str">
            <v>0</v>
          </cell>
          <cell r="P161">
            <v>0</v>
          </cell>
          <cell r="Q161" t="str">
            <v>0</v>
          </cell>
          <cell r="R161">
            <v>183812</v>
          </cell>
          <cell r="S161">
            <v>0</v>
          </cell>
          <cell r="T161">
            <v>0</v>
          </cell>
          <cell r="U161" t="str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E161">
            <v>5468850.9588928036</v>
          </cell>
          <cell r="AJ161">
            <v>5468850.9588928036</v>
          </cell>
          <cell r="AM161" t="str">
            <v>0</v>
          </cell>
          <cell r="AN161" t="str">
            <v>0</v>
          </cell>
          <cell r="AO161" t="str">
            <v>0</v>
          </cell>
          <cell r="AP161" t="str">
            <v>0</v>
          </cell>
          <cell r="AQ161" t="str">
            <v>0</v>
          </cell>
          <cell r="AR161" t="str">
            <v>0</v>
          </cell>
          <cell r="AS161" t="str">
            <v>0</v>
          </cell>
          <cell r="AT161" t="str">
            <v>0</v>
          </cell>
          <cell r="AU161" t="str">
            <v>0</v>
          </cell>
          <cell r="AV161" t="str">
            <v>0</v>
          </cell>
        </row>
        <row r="162">
          <cell r="F162" t="str">
            <v>5125</v>
          </cell>
          <cell r="G162">
            <v>-3732785.6965900003</v>
          </cell>
          <cell r="H162">
            <v>-852756.60098999983</v>
          </cell>
          <cell r="I162">
            <v>-44790.69902</v>
          </cell>
          <cell r="J162">
            <v>-96872.784679999997</v>
          </cell>
          <cell r="K162">
            <v>0</v>
          </cell>
          <cell r="L162">
            <v>-6515.9927524358409</v>
          </cell>
          <cell r="M162">
            <v>-648472.92268408812</v>
          </cell>
          <cell r="N162">
            <v>166910.78486399999</v>
          </cell>
          <cell r="O162" t="str">
            <v>0</v>
          </cell>
          <cell r="P162">
            <v>0</v>
          </cell>
          <cell r="Q162" t="str">
            <v>0</v>
          </cell>
          <cell r="R162">
            <v>-209560</v>
          </cell>
          <cell r="S162">
            <v>0</v>
          </cell>
          <cell r="T162">
            <v>0</v>
          </cell>
          <cell r="U162" t="str">
            <v>0</v>
          </cell>
          <cell r="V162">
            <v>0</v>
          </cell>
          <cell r="W162">
            <v>-2673</v>
          </cell>
          <cell r="X162">
            <v>0</v>
          </cell>
          <cell r="Y162">
            <v>0</v>
          </cell>
          <cell r="Z162">
            <v>0</v>
          </cell>
          <cell r="AE162">
            <v>-5424843.9118525237</v>
          </cell>
          <cell r="AJ162">
            <v>-5427516.9118525237</v>
          </cell>
          <cell r="AM162" t="str">
            <v>0</v>
          </cell>
          <cell r="AN162" t="str">
            <v>0</v>
          </cell>
          <cell r="AO162" t="str">
            <v>0</v>
          </cell>
          <cell r="AP162" t="str">
            <v>0</v>
          </cell>
          <cell r="AQ162" t="str">
            <v>0</v>
          </cell>
          <cell r="AR162" t="str">
            <v>0</v>
          </cell>
          <cell r="AS162" t="str">
            <v>0</v>
          </cell>
          <cell r="AT162" t="str">
            <v>0</v>
          </cell>
          <cell r="AU162" t="str">
            <v>0</v>
          </cell>
          <cell r="AV162" t="str">
            <v>0</v>
          </cell>
        </row>
        <row r="163">
          <cell r="F163" t="str">
            <v>5130</v>
          </cell>
          <cell r="G163">
            <v>-89761.644961798665</v>
          </cell>
          <cell r="H163">
            <v>-81614.53899526126</v>
          </cell>
          <cell r="I163">
            <v>-8375.2809474999995</v>
          </cell>
          <cell r="J163">
            <v>-34751.602939999997</v>
          </cell>
          <cell r="K163">
            <v>0</v>
          </cell>
          <cell r="L163">
            <v>-12848.581204560674</v>
          </cell>
          <cell r="M163">
            <v>0</v>
          </cell>
          <cell r="N163">
            <v>62279.699257517845</v>
          </cell>
          <cell r="O163" t="str">
            <v>0</v>
          </cell>
          <cell r="P163">
            <v>0</v>
          </cell>
          <cell r="Q163" t="str">
            <v>0</v>
          </cell>
          <cell r="R163">
            <v>0</v>
          </cell>
          <cell r="S163">
            <v>0</v>
          </cell>
          <cell r="T163">
            <v>-1941.0236523156909</v>
          </cell>
          <cell r="U163" t="str">
            <v>0</v>
          </cell>
          <cell r="V163">
            <v>-1000</v>
          </cell>
          <cell r="W163">
            <v>-4797</v>
          </cell>
          <cell r="X163">
            <v>-5200</v>
          </cell>
          <cell r="Y163">
            <v>0</v>
          </cell>
          <cell r="Z163">
            <v>-840</v>
          </cell>
          <cell r="AE163">
            <v>-174052.97344391842</v>
          </cell>
          <cell r="AJ163">
            <v>-173649.97344391842</v>
          </cell>
          <cell r="AM163" t="str">
            <v>0</v>
          </cell>
          <cell r="AN163" t="str">
            <v>0</v>
          </cell>
          <cell r="AO163" t="str">
            <v>0</v>
          </cell>
          <cell r="AP163" t="str">
            <v>0</v>
          </cell>
          <cell r="AQ163" t="str">
            <v>0</v>
          </cell>
          <cell r="AR163" t="str">
            <v>0</v>
          </cell>
          <cell r="AS163" t="str">
            <v>0</v>
          </cell>
          <cell r="AT163" t="str">
            <v>0</v>
          </cell>
          <cell r="AU163" t="str">
            <v>0</v>
          </cell>
          <cell r="AV163" t="str">
            <v>0</v>
          </cell>
        </row>
        <row r="164">
          <cell r="F164" t="str">
            <v>5135</v>
          </cell>
          <cell r="G164">
            <v>-31801.680040000003</v>
          </cell>
          <cell r="H164">
            <v>-8086.7665899999902</v>
          </cell>
          <cell r="I164">
            <v>-221.29102999999998</v>
          </cell>
          <cell r="J164">
            <v>-9255.1687299999976</v>
          </cell>
          <cell r="K164">
            <v>-335</v>
          </cell>
          <cell r="L164">
            <v>-186.84476000000001</v>
          </cell>
          <cell r="M164">
            <v>0</v>
          </cell>
          <cell r="N164">
            <v>-23383.310766000028</v>
          </cell>
          <cell r="O164" t="str">
            <v>0</v>
          </cell>
          <cell r="P164">
            <v>0</v>
          </cell>
          <cell r="Q164" t="str">
            <v>0</v>
          </cell>
          <cell r="R164">
            <v>0</v>
          </cell>
          <cell r="S164">
            <v>0</v>
          </cell>
          <cell r="T164">
            <v>-4183.4108615654068</v>
          </cell>
          <cell r="U164" t="str">
            <v>0</v>
          </cell>
          <cell r="V164">
            <v>-377</v>
          </cell>
          <cell r="W164">
            <v>-1661</v>
          </cell>
          <cell r="X164">
            <v>-31800</v>
          </cell>
          <cell r="Y164">
            <v>0</v>
          </cell>
          <cell r="Z164">
            <v>0</v>
          </cell>
          <cell r="AE164">
            <v>-109630.47277756543</v>
          </cell>
          <cell r="AJ164">
            <v>-79491.472777565432</v>
          </cell>
          <cell r="AM164" t="str">
            <v>0</v>
          </cell>
          <cell r="AN164" t="str">
            <v>0</v>
          </cell>
          <cell r="AO164" t="str">
            <v>0</v>
          </cell>
          <cell r="AP164" t="str">
            <v>0</v>
          </cell>
          <cell r="AQ164" t="str">
            <v>0</v>
          </cell>
          <cell r="AR164" t="str">
            <v>0</v>
          </cell>
          <cell r="AS164" t="str">
            <v>0</v>
          </cell>
          <cell r="AT164" t="str">
            <v>0</v>
          </cell>
          <cell r="AU164" t="str">
            <v>0</v>
          </cell>
          <cell r="AV164" t="str">
            <v>0</v>
          </cell>
        </row>
        <row r="165">
          <cell r="F165" t="str">
            <v>5150</v>
          </cell>
          <cell r="G165">
            <v>-59945.659209999998</v>
          </cell>
          <cell r="H165">
            <v>-181286.73136999999</v>
          </cell>
          <cell r="I165">
            <v>-30308.273400000002</v>
          </cell>
          <cell r="J165">
            <v>-22428.367589999998</v>
          </cell>
          <cell r="K165">
            <v>-4953</v>
          </cell>
          <cell r="L165">
            <v>-24071.82776755773</v>
          </cell>
          <cell r="M165">
            <v>-30707.049844283825</v>
          </cell>
          <cell r="N165">
            <v>-69351.940523265948</v>
          </cell>
          <cell r="O165" t="str">
            <v>0</v>
          </cell>
          <cell r="P165">
            <v>-33146</v>
          </cell>
          <cell r="Q165" t="str">
            <v>0</v>
          </cell>
          <cell r="R165">
            <v>0</v>
          </cell>
          <cell r="S165">
            <v>0</v>
          </cell>
          <cell r="T165">
            <v>-39682.922130041072</v>
          </cell>
          <cell r="U165" t="str">
            <v>0</v>
          </cell>
          <cell r="V165">
            <v>0</v>
          </cell>
          <cell r="W165">
            <v>-7898</v>
          </cell>
          <cell r="X165">
            <v>-9600</v>
          </cell>
          <cell r="Y165">
            <v>0</v>
          </cell>
          <cell r="Z165">
            <v>-254</v>
          </cell>
          <cell r="AE165">
            <v>-505735.77183514857</v>
          </cell>
          <cell r="AJ165">
            <v>-504033.77183514857</v>
          </cell>
          <cell r="AM165" t="str">
            <v>0</v>
          </cell>
          <cell r="AN165" t="str">
            <v>0</v>
          </cell>
          <cell r="AO165" t="str">
            <v>0</v>
          </cell>
          <cell r="AP165" t="str">
            <v>0</v>
          </cell>
          <cell r="AQ165" t="str">
            <v>0</v>
          </cell>
          <cell r="AR165" t="str">
            <v>0</v>
          </cell>
          <cell r="AS165" t="str">
            <v>0</v>
          </cell>
          <cell r="AT165" t="str">
            <v>0</v>
          </cell>
          <cell r="AU165" t="str">
            <v>0</v>
          </cell>
          <cell r="AV165" t="str">
            <v>0</v>
          </cell>
        </row>
        <row r="166">
          <cell r="F166" t="str">
            <v>Other Operating Expenditure</v>
          </cell>
          <cell r="G166">
            <v>-4876603.7751061339</v>
          </cell>
          <cell r="H166">
            <v>-227830.42112245696</v>
          </cell>
          <cell r="I166">
            <v>-42898.109027500017</v>
          </cell>
          <cell r="J166">
            <v>-1085547.3136199999</v>
          </cell>
          <cell r="K166">
            <v>-90491</v>
          </cell>
          <cell r="L166">
            <v>-490922.67487254454</v>
          </cell>
          <cell r="M166">
            <v>-1546698.3911074453</v>
          </cell>
          <cell r="N166">
            <v>-384952.82413751946</v>
          </cell>
          <cell r="O166">
            <v>0</v>
          </cell>
          <cell r="P166">
            <v>-416737</v>
          </cell>
          <cell r="Q166">
            <v>0</v>
          </cell>
          <cell r="R166">
            <v>-102673</v>
          </cell>
          <cell r="S166">
            <v>0</v>
          </cell>
          <cell r="T166">
            <v>-602010.49364631751</v>
          </cell>
          <cell r="U166">
            <v>0</v>
          </cell>
          <cell r="V166">
            <v>-107161</v>
          </cell>
          <cell r="W166">
            <v>-209386</v>
          </cell>
          <cell r="X166">
            <v>-317200</v>
          </cell>
          <cell r="Y166">
            <v>0</v>
          </cell>
          <cell r="Z166">
            <v>-18287</v>
          </cell>
          <cell r="AA166">
            <v>0</v>
          </cell>
          <cell r="AB166">
            <v>0</v>
          </cell>
          <cell r="AC166">
            <v>0</v>
          </cell>
          <cell r="AE166">
            <v>-10310013.002639916</v>
          </cell>
          <cell r="AJ166">
            <v>-10202199.002639916</v>
          </cell>
          <cell r="AM166" t="str">
            <v>0</v>
          </cell>
          <cell r="AN166" t="str">
            <v>0</v>
          </cell>
          <cell r="AO166" t="str">
            <v>0</v>
          </cell>
          <cell r="AP166" t="str">
            <v>0</v>
          </cell>
          <cell r="AQ166" t="str">
            <v>0</v>
          </cell>
          <cell r="AR166" t="str">
            <v>0</v>
          </cell>
          <cell r="AS166" t="str">
            <v>0</v>
          </cell>
          <cell r="AT166" t="str">
            <v>0</v>
          </cell>
          <cell r="AU166" t="str">
            <v>0</v>
          </cell>
          <cell r="AV166" t="str">
            <v>0</v>
          </cell>
        </row>
        <row r="167">
          <cell r="F167" t="str">
            <v>5160</v>
          </cell>
          <cell r="G167">
            <v>0</v>
          </cell>
          <cell r="H167">
            <v>0</v>
          </cell>
          <cell r="I167">
            <v>0</v>
          </cell>
          <cell r="J167">
            <v>26637</v>
          </cell>
          <cell r="K167">
            <v>117521.66800000001</v>
          </cell>
          <cell r="L167">
            <v>0</v>
          </cell>
          <cell r="M167">
            <v>0</v>
          </cell>
          <cell r="N167">
            <v>4.4202599999999315E-2</v>
          </cell>
          <cell r="O167" t="str">
            <v>0</v>
          </cell>
          <cell r="P167">
            <v>0</v>
          </cell>
          <cell r="Q167" t="str">
            <v>0</v>
          </cell>
          <cell r="R167">
            <v>0</v>
          </cell>
          <cell r="S167">
            <v>0</v>
          </cell>
          <cell r="T167">
            <v>0</v>
          </cell>
          <cell r="U167" t="str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E167">
            <v>144158.7122026</v>
          </cell>
          <cell r="AJ167">
            <v>144158.7122026</v>
          </cell>
          <cell r="AM167" t="str">
            <v>0</v>
          </cell>
          <cell r="AN167" t="str">
            <v>0</v>
          </cell>
          <cell r="AO167" t="str">
            <v>0</v>
          </cell>
          <cell r="AP167" t="str">
            <v>0</v>
          </cell>
          <cell r="AQ167" t="str">
            <v>0</v>
          </cell>
          <cell r="AR167" t="str">
            <v>0</v>
          </cell>
          <cell r="AS167" t="str">
            <v>0</v>
          </cell>
          <cell r="AT167" t="str">
            <v>0</v>
          </cell>
          <cell r="AU167" t="str">
            <v>0</v>
          </cell>
          <cell r="AV167" t="str">
            <v>0</v>
          </cell>
        </row>
        <row r="168">
          <cell r="F168" t="str">
            <v>Income Before Taxation</v>
          </cell>
          <cell r="G168">
            <v>1665082.5430046245</v>
          </cell>
          <cell r="H168">
            <v>98763.412662714429</v>
          </cell>
          <cell r="I168">
            <v>-57009.066034856442</v>
          </cell>
          <cell r="J168">
            <v>681519.47074778308</v>
          </cell>
          <cell r="K168">
            <v>147315.66800000001</v>
          </cell>
          <cell r="L168">
            <v>561339.32494609663</v>
          </cell>
          <cell r="M168">
            <v>660686.81745403563</v>
          </cell>
          <cell r="N168">
            <v>960899.88719096291</v>
          </cell>
          <cell r="O168">
            <v>0</v>
          </cell>
          <cell r="P168">
            <v>1006666</v>
          </cell>
          <cell r="Q168">
            <v>0</v>
          </cell>
          <cell r="R168">
            <v>-33386</v>
          </cell>
          <cell r="S168">
            <v>0</v>
          </cell>
          <cell r="T168">
            <v>-114523.96988329745</v>
          </cell>
          <cell r="U168">
            <v>0</v>
          </cell>
          <cell r="V168">
            <v>19933</v>
          </cell>
          <cell r="W168">
            <v>34518</v>
          </cell>
          <cell r="X168">
            <v>175100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E168">
            <v>5772387.0880880645</v>
          </cell>
          <cell r="AJ168">
            <v>5631805.0880880645</v>
          </cell>
          <cell r="AM168" t="str">
            <v>0</v>
          </cell>
          <cell r="AN168" t="str">
            <v>0</v>
          </cell>
          <cell r="AO168" t="str">
            <v>0</v>
          </cell>
          <cell r="AP168" t="str">
            <v>0</v>
          </cell>
          <cell r="AQ168" t="str">
            <v>0</v>
          </cell>
          <cell r="AR168" t="str">
            <v>0</v>
          </cell>
          <cell r="AS168" t="str">
            <v>0</v>
          </cell>
          <cell r="AT168" t="str">
            <v>0</v>
          </cell>
          <cell r="AU168" t="str">
            <v>0</v>
          </cell>
          <cell r="AV168" t="str">
            <v>0</v>
          </cell>
        </row>
        <row r="169">
          <cell r="F169" t="str">
            <v>Taxation</v>
          </cell>
          <cell r="G169">
            <v>-499524.76290138724</v>
          </cell>
          <cell r="H169">
            <v>-29629.023798814291</v>
          </cell>
          <cell r="I169">
            <v>17102.719810456932</v>
          </cell>
          <cell r="J169">
            <v>-227360.84122433478</v>
          </cell>
          <cell r="K169">
            <v>-55672.400399999999</v>
          </cell>
          <cell r="L169">
            <v>-168401.797483829</v>
          </cell>
          <cell r="M169">
            <v>-198206.0452362108</v>
          </cell>
          <cell r="N169">
            <v>-1220266.6071774317</v>
          </cell>
          <cell r="O169">
            <v>0</v>
          </cell>
          <cell r="P169">
            <v>-241600</v>
          </cell>
          <cell r="Q169">
            <v>0</v>
          </cell>
          <cell r="R169">
            <v>10015.799999999999</v>
          </cell>
          <cell r="S169">
            <v>0</v>
          </cell>
          <cell r="T169">
            <v>-5891.2474053675687</v>
          </cell>
          <cell r="U169">
            <v>0</v>
          </cell>
          <cell r="V169">
            <v>-5979.9</v>
          </cell>
          <cell r="W169">
            <v>-10355.4</v>
          </cell>
          <cell r="X169">
            <v>-52530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-2223349.3293516161</v>
          </cell>
          <cell r="AJ169">
            <v>-2635769.5058169188</v>
          </cell>
          <cell r="AM169" t="str">
            <v>0</v>
          </cell>
          <cell r="AN169" t="str">
            <v>0</v>
          </cell>
          <cell r="AO169" t="str">
            <v>0</v>
          </cell>
          <cell r="AP169" t="str">
            <v>0</v>
          </cell>
          <cell r="AQ169" t="str">
            <v>0</v>
          </cell>
          <cell r="AR169" t="str">
            <v>0</v>
          </cell>
          <cell r="AS169" t="str">
            <v>0</v>
          </cell>
          <cell r="AT169" t="str">
            <v>0</v>
          </cell>
          <cell r="AU169" t="str">
            <v>0</v>
          </cell>
          <cell r="AV169" t="str">
            <v>0</v>
          </cell>
        </row>
        <row r="170">
          <cell r="F170" t="str">
            <v>5170</v>
          </cell>
          <cell r="G170">
            <v>-499524.76290138724</v>
          </cell>
          <cell r="H170">
            <v>-29629.023798814291</v>
          </cell>
          <cell r="I170">
            <v>17102.719810456932</v>
          </cell>
          <cell r="J170">
            <v>-204455.84122433478</v>
          </cell>
          <cell r="K170">
            <v>-44194.700400000002</v>
          </cell>
          <cell r="L170">
            <v>-168401.797483829</v>
          </cell>
          <cell r="M170">
            <v>-198206.0452362108</v>
          </cell>
          <cell r="N170">
            <v>-1130602.4172988604</v>
          </cell>
          <cell r="O170" t="str">
            <v>0</v>
          </cell>
          <cell r="P170">
            <v>85739</v>
          </cell>
          <cell r="Q170" t="str">
            <v>0</v>
          </cell>
          <cell r="R170">
            <v>10015.799999999999</v>
          </cell>
          <cell r="S170">
            <v>0</v>
          </cell>
          <cell r="T170">
            <v>34356.065641257876</v>
          </cell>
          <cell r="U170" t="str">
            <v>0</v>
          </cell>
          <cell r="V170">
            <v>-5979.9</v>
          </cell>
          <cell r="W170">
            <v>-10355.4</v>
          </cell>
          <cell r="X170">
            <v>-52530</v>
          </cell>
          <cell r="Y170">
            <v>0</v>
          </cell>
          <cell r="Z170">
            <v>0</v>
          </cell>
          <cell r="AE170">
            <v>-1731716.1264264192</v>
          </cell>
          <cell r="AJ170">
            <v>-2144136.3028917215</v>
          </cell>
          <cell r="AM170" t="str">
            <v>0</v>
          </cell>
          <cell r="AN170" t="str">
            <v>0</v>
          </cell>
          <cell r="AO170" t="str">
            <v>0</v>
          </cell>
          <cell r="AP170" t="str">
            <v>0</v>
          </cell>
          <cell r="AQ170" t="str">
            <v>0</v>
          </cell>
          <cell r="AR170" t="str">
            <v>0</v>
          </cell>
          <cell r="AS170" t="str">
            <v>0</v>
          </cell>
          <cell r="AT170" t="str">
            <v>0</v>
          </cell>
          <cell r="AU170" t="str">
            <v>0</v>
          </cell>
          <cell r="AV170" t="str">
            <v>0</v>
          </cell>
        </row>
        <row r="171">
          <cell r="F171" t="str">
            <v>5175</v>
          </cell>
          <cell r="G171">
            <v>0</v>
          </cell>
          <cell r="H171">
            <v>0</v>
          </cell>
          <cell r="I171">
            <v>0</v>
          </cell>
          <cell r="J171">
            <v>-22905</v>
          </cell>
          <cell r="K171">
            <v>0</v>
          </cell>
          <cell r="L171">
            <v>0</v>
          </cell>
          <cell r="M171" t="str">
            <v>0</v>
          </cell>
          <cell r="N171">
            <v>-89664.189878571429</v>
          </cell>
          <cell r="O171" t="str">
            <v>0</v>
          </cell>
          <cell r="P171">
            <v>-327339</v>
          </cell>
          <cell r="Q171" t="str">
            <v>0</v>
          </cell>
          <cell r="R171">
            <v>0</v>
          </cell>
          <cell r="S171">
            <v>0</v>
          </cell>
          <cell r="T171">
            <v>-40247.313046625444</v>
          </cell>
          <cell r="U171" t="str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E171">
            <v>-480155.5029251969</v>
          </cell>
          <cell r="AJ171">
            <v>-480155.5029251969</v>
          </cell>
          <cell r="AM171" t="str">
            <v>0</v>
          </cell>
          <cell r="AN171" t="str">
            <v>0</v>
          </cell>
          <cell r="AO171" t="str">
            <v>0</v>
          </cell>
          <cell r="AP171" t="str">
            <v>0</v>
          </cell>
          <cell r="AQ171" t="str">
            <v>0</v>
          </cell>
          <cell r="AR171" t="str">
            <v>0</v>
          </cell>
          <cell r="AS171" t="str">
            <v>0</v>
          </cell>
          <cell r="AT171" t="str">
            <v>0</v>
          </cell>
          <cell r="AU171" t="str">
            <v>0</v>
          </cell>
          <cell r="AV171" t="str">
            <v>0</v>
          </cell>
        </row>
        <row r="172">
          <cell r="F172" t="str">
            <v>5180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-11477.7</v>
          </cell>
          <cell r="L172">
            <v>0</v>
          </cell>
          <cell r="M172" t="str">
            <v>0</v>
          </cell>
          <cell r="N172">
            <v>0</v>
          </cell>
          <cell r="O172" t="str">
            <v>0</v>
          </cell>
          <cell r="P172">
            <v>0</v>
          </cell>
          <cell r="Q172" t="str">
            <v>0</v>
          </cell>
          <cell r="R172">
            <v>0</v>
          </cell>
          <cell r="S172">
            <v>0</v>
          </cell>
          <cell r="T172">
            <v>0</v>
          </cell>
          <cell r="U172" t="str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E172">
            <v>-11477.7</v>
          </cell>
          <cell r="AJ172">
            <v>-11477.7</v>
          </cell>
          <cell r="AM172" t="str">
            <v>0</v>
          </cell>
          <cell r="AN172" t="str">
            <v>0</v>
          </cell>
          <cell r="AO172" t="str">
            <v>0</v>
          </cell>
          <cell r="AP172" t="str">
            <v>0</v>
          </cell>
          <cell r="AQ172" t="str">
            <v>0</v>
          </cell>
          <cell r="AR172" t="str">
            <v>0</v>
          </cell>
          <cell r="AS172" t="str">
            <v>0</v>
          </cell>
          <cell r="AT172" t="str">
            <v>0</v>
          </cell>
          <cell r="AU172" t="str">
            <v>0</v>
          </cell>
          <cell r="AV172" t="str">
            <v>0</v>
          </cell>
        </row>
        <row r="174">
          <cell r="F174" t="str">
            <v>Income after Tax</v>
          </cell>
          <cell r="G174">
            <v>1165557.7801032374</v>
          </cell>
          <cell r="H174">
            <v>69134.388863900138</v>
          </cell>
          <cell r="I174">
            <v>-39906.346224399509</v>
          </cell>
          <cell r="J174">
            <v>454158.6295234483</v>
          </cell>
          <cell r="K174">
            <v>91643.267600000006</v>
          </cell>
          <cell r="L174">
            <v>392937.52746226767</v>
          </cell>
          <cell r="M174">
            <v>462480.77221782482</v>
          </cell>
          <cell r="N174">
            <v>-259366.71998646879</v>
          </cell>
          <cell r="O174">
            <v>0</v>
          </cell>
          <cell r="P174">
            <v>765066</v>
          </cell>
          <cell r="Q174">
            <v>0</v>
          </cell>
          <cell r="R174">
            <v>-23370.2</v>
          </cell>
          <cell r="S174">
            <v>0</v>
          </cell>
          <cell r="T174">
            <v>-120415.21728866502</v>
          </cell>
          <cell r="U174">
            <v>0</v>
          </cell>
          <cell r="V174">
            <v>13953.1</v>
          </cell>
          <cell r="W174">
            <v>24162.6</v>
          </cell>
          <cell r="X174">
            <v>122570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3549037.7587364484</v>
          </cell>
          <cell r="AJ174">
            <v>2996035.5822711457</v>
          </cell>
          <cell r="AM174" t="str">
            <v>0</v>
          </cell>
          <cell r="AN174" t="str">
            <v>0</v>
          </cell>
          <cell r="AO174" t="str">
            <v>0</v>
          </cell>
          <cell r="AP174" t="str">
            <v>0</v>
          </cell>
          <cell r="AQ174" t="str">
            <v>0</v>
          </cell>
          <cell r="AR174" t="str">
            <v>0</v>
          </cell>
          <cell r="AS174" t="str">
            <v>0</v>
          </cell>
          <cell r="AT174" t="str">
            <v>0</v>
          </cell>
          <cell r="AU174" t="str">
            <v>0</v>
          </cell>
          <cell r="AV174" t="str">
            <v>0</v>
          </cell>
        </row>
        <row r="176">
          <cell r="F176" t="str">
            <v>5200</v>
          </cell>
          <cell r="G176">
            <v>7923.78838</v>
          </cell>
          <cell r="H176">
            <v>0</v>
          </cell>
          <cell r="I176">
            <v>0</v>
          </cell>
          <cell r="J176">
            <v>-3454</v>
          </cell>
          <cell r="K176">
            <v>0</v>
          </cell>
          <cell r="L176">
            <v>-109512.87192790063</v>
          </cell>
          <cell r="M176" t="str">
            <v>0</v>
          </cell>
          <cell r="N176">
            <v>0</v>
          </cell>
          <cell r="O176" t="str">
            <v>0</v>
          </cell>
          <cell r="P176">
            <v>-29691</v>
          </cell>
          <cell r="Q176" t="str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E176">
            <v>-134734.08354790063</v>
          </cell>
          <cell r="AJ176">
            <v>-134734.08354790063</v>
          </cell>
          <cell r="AM176" t="str">
            <v>0</v>
          </cell>
          <cell r="AN176" t="str">
            <v>0</v>
          </cell>
          <cell r="AO176" t="str">
            <v>0</v>
          </cell>
          <cell r="AP176" t="str">
            <v>0</v>
          </cell>
          <cell r="AQ176" t="str">
            <v>0</v>
          </cell>
          <cell r="AR176" t="str">
            <v>0</v>
          </cell>
          <cell r="AS176" t="str">
            <v>0</v>
          </cell>
          <cell r="AT176" t="str">
            <v>0</v>
          </cell>
          <cell r="AU176" t="str">
            <v>0</v>
          </cell>
          <cell r="AV176" t="str">
            <v>0</v>
          </cell>
        </row>
        <row r="178">
          <cell r="F178" t="str">
            <v>Net Income</v>
          </cell>
          <cell r="G178">
            <v>1173481.5684832374</v>
          </cell>
          <cell r="H178">
            <v>69134.388863900138</v>
          </cell>
          <cell r="I178">
            <v>-39906.346224399509</v>
          </cell>
          <cell r="J178">
            <v>450704.6295234483</v>
          </cell>
          <cell r="K178">
            <v>91643.267600000006</v>
          </cell>
          <cell r="L178">
            <v>283424.65553436702</v>
          </cell>
          <cell r="M178">
            <v>462480.77221782482</v>
          </cell>
          <cell r="N178">
            <v>-259366.71998646879</v>
          </cell>
          <cell r="O178">
            <v>0</v>
          </cell>
          <cell r="P178">
            <v>735375</v>
          </cell>
          <cell r="Q178">
            <v>0</v>
          </cell>
          <cell r="R178">
            <v>-23370.2</v>
          </cell>
          <cell r="S178">
            <v>0</v>
          </cell>
          <cell r="T178">
            <v>-120415.21728866502</v>
          </cell>
          <cell r="U178">
            <v>0</v>
          </cell>
          <cell r="V178">
            <v>13953.1</v>
          </cell>
          <cell r="W178">
            <v>24162.6</v>
          </cell>
          <cell r="X178">
            <v>122570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3414303.6751885479</v>
          </cell>
          <cell r="AJ178">
            <v>2861301.4987232452</v>
          </cell>
          <cell r="AM178" t="str">
            <v>0</v>
          </cell>
          <cell r="AN178" t="str">
            <v>0</v>
          </cell>
          <cell r="AO178" t="str">
            <v>0</v>
          </cell>
          <cell r="AP178" t="str">
            <v>0</v>
          </cell>
          <cell r="AQ178" t="str">
            <v>0</v>
          </cell>
          <cell r="AR178" t="str">
            <v>0</v>
          </cell>
          <cell r="AS178" t="str">
            <v>0</v>
          </cell>
          <cell r="AT178" t="str">
            <v>0</v>
          </cell>
          <cell r="AU178" t="str">
            <v>0</v>
          </cell>
          <cell r="AV178" t="str">
            <v>0</v>
          </cell>
        </row>
        <row r="179">
          <cell r="F179" t="str">
            <v>5205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-241615</v>
          </cell>
          <cell r="M179" t="str">
            <v>0</v>
          </cell>
          <cell r="N179">
            <v>-1123585.78957</v>
          </cell>
          <cell r="O179" t="str">
            <v>0</v>
          </cell>
          <cell r="P179">
            <v>0</v>
          </cell>
          <cell r="Q179" t="str">
            <v>0</v>
          </cell>
          <cell r="R179">
            <v>0</v>
          </cell>
          <cell r="S179">
            <v>0</v>
          </cell>
          <cell r="T179">
            <v>-87306.15119485544</v>
          </cell>
          <cell r="U179" t="str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E179">
            <v>-1452506.9407648554</v>
          </cell>
          <cell r="AJ179">
            <v>-1452506.9407648554</v>
          </cell>
          <cell r="AM179" t="str">
            <v>0</v>
          </cell>
          <cell r="AN179" t="str">
            <v>0</v>
          </cell>
          <cell r="AO179" t="str">
            <v>0</v>
          </cell>
          <cell r="AP179" t="str">
            <v>0</v>
          </cell>
          <cell r="AQ179" t="str">
            <v>0</v>
          </cell>
          <cell r="AR179" t="str">
            <v>0</v>
          </cell>
          <cell r="AS179" t="str">
            <v>0</v>
          </cell>
          <cell r="AT179" t="str">
            <v>0</v>
          </cell>
          <cell r="AU179" t="str">
            <v>0</v>
          </cell>
          <cell r="AV179" t="str">
            <v>0</v>
          </cell>
        </row>
        <row r="180">
          <cell r="F180" t="str">
            <v>5210</v>
          </cell>
          <cell r="G180">
            <v>-6329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-2316</v>
          </cell>
          <cell r="M180" t="str">
            <v>0</v>
          </cell>
          <cell r="N180">
            <v>0</v>
          </cell>
          <cell r="O180" t="str">
            <v>0</v>
          </cell>
          <cell r="P180">
            <v>0</v>
          </cell>
          <cell r="Q180" t="str">
            <v>0</v>
          </cell>
          <cell r="R180">
            <v>0</v>
          </cell>
          <cell r="S180">
            <v>0</v>
          </cell>
          <cell r="T180">
            <v>0</v>
          </cell>
          <cell r="U180" t="str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E180">
            <v>-8645</v>
          </cell>
          <cell r="AJ180">
            <v>-8645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Q180" t="str">
            <v>0</v>
          </cell>
          <cell r="AR180" t="str">
            <v>0</v>
          </cell>
          <cell r="AS180" t="str">
            <v>0</v>
          </cell>
          <cell r="AT180" t="str">
            <v>0</v>
          </cell>
          <cell r="AU180" t="str">
            <v>0</v>
          </cell>
          <cell r="AV180" t="str">
            <v>0</v>
          </cell>
        </row>
        <row r="181">
          <cell r="F181" t="str">
            <v>Retained Income for the Period</v>
          </cell>
          <cell r="G181">
            <v>1167152.5684832374</v>
          </cell>
          <cell r="H181">
            <v>69134.388863900138</v>
          </cell>
          <cell r="I181">
            <v>-39906.346224399509</v>
          </cell>
          <cell r="J181">
            <v>450704.6295234483</v>
          </cell>
          <cell r="K181">
            <v>91643.267600000006</v>
          </cell>
          <cell r="L181">
            <v>39493.655534367019</v>
          </cell>
          <cell r="M181">
            <v>462480.77221782482</v>
          </cell>
          <cell r="N181">
            <v>-1382952.5095564688</v>
          </cell>
          <cell r="O181">
            <v>0</v>
          </cell>
          <cell r="P181">
            <v>735375</v>
          </cell>
          <cell r="Q181">
            <v>0</v>
          </cell>
          <cell r="R181">
            <v>-23370.2</v>
          </cell>
          <cell r="S181">
            <v>0</v>
          </cell>
          <cell r="T181">
            <v>-207721.36848352046</v>
          </cell>
          <cell r="U181">
            <v>0</v>
          </cell>
          <cell r="V181">
            <v>13953.1</v>
          </cell>
          <cell r="W181">
            <v>24162.6</v>
          </cell>
          <cell r="X181">
            <v>122570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E181">
            <v>1953151.7344236926</v>
          </cell>
          <cell r="AJ181">
            <v>1400149.5579583899</v>
          </cell>
          <cell r="AM181" t="str">
            <v>0</v>
          </cell>
          <cell r="AN181" t="str">
            <v>0</v>
          </cell>
          <cell r="AO181" t="str">
            <v>0</v>
          </cell>
          <cell r="AP181" t="str">
            <v>0</v>
          </cell>
          <cell r="AQ181" t="str">
            <v>0</v>
          </cell>
          <cell r="AR181" t="str">
            <v>0</v>
          </cell>
          <cell r="AS181" t="str">
            <v>0</v>
          </cell>
          <cell r="AT181" t="str">
            <v>0</v>
          </cell>
          <cell r="AU181" t="str">
            <v>0</v>
          </cell>
          <cell r="AV181" t="str">
            <v>0</v>
          </cell>
        </row>
        <row r="187">
          <cell r="F187" t="str">
            <v>Deposits and Current Accounts</v>
          </cell>
          <cell r="G187">
            <v>50537905.585679449</v>
          </cell>
          <cell r="H187">
            <v>713.92371232876724</v>
          </cell>
          <cell r="I187">
            <v>423145.65479452058</v>
          </cell>
          <cell r="J187">
            <v>90940.456405479461</v>
          </cell>
          <cell r="K187">
            <v>0</v>
          </cell>
          <cell r="L187">
            <v>7073614.4304395793</v>
          </cell>
          <cell r="M187">
            <v>36209438.702866517</v>
          </cell>
          <cell r="N187">
            <v>2489733</v>
          </cell>
          <cell r="O187">
            <v>0</v>
          </cell>
          <cell r="P187">
            <v>60491634</v>
          </cell>
          <cell r="Q187">
            <v>0</v>
          </cell>
          <cell r="R187">
            <v>44704000</v>
          </cell>
          <cell r="S187">
            <v>0</v>
          </cell>
          <cell r="T187">
            <v>9185100.7378377244</v>
          </cell>
          <cell r="U187">
            <v>-11286423.977796294</v>
          </cell>
          <cell r="V187">
            <v>0</v>
          </cell>
          <cell r="W187">
            <v>2768475</v>
          </cell>
          <cell r="X187">
            <v>7100000</v>
          </cell>
          <cell r="Y187">
            <v>0</v>
          </cell>
          <cell r="Z187">
            <v>409412</v>
          </cell>
          <cell r="AA187">
            <v>0</v>
          </cell>
          <cell r="AB187">
            <v>0</v>
          </cell>
          <cell r="AC187">
            <v>0</v>
          </cell>
          <cell r="AE187">
            <v>207429214.51393929</v>
          </cell>
          <cell r="AJ187">
            <v>203097689.51393929</v>
          </cell>
          <cell r="AM187" t="str">
            <v>0</v>
          </cell>
          <cell r="AN187" t="str">
            <v>0</v>
          </cell>
          <cell r="AO187" t="str">
            <v>0</v>
          </cell>
          <cell r="AP187" t="str">
            <v>0</v>
          </cell>
          <cell r="AQ187" t="str">
            <v>0</v>
          </cell>
          <cell r="AR187" t="str">
            <v>0</v>
          </cell>
          <cell r="AS187" t="str">
            <v>0</v>
          </cell>
          <cell r="AT187" t="str">
            <v>0</v>
          </cell>
          <cell r="AU187" t="str">
            <v>0</v>
          </cell>
          <cell r="AV187" t="str">
            <v>0</v>
          </cell>
        </row>
        <row r="188">
          <cell r="F188" t="str">
            <v>5</v>
          </cell>
          <cell r="G188">
            <v>-121.06027397260274</v>
          </cell>
          <cell r="H188">
            <v>58.635219178082195</v>
          </cell>
          <cell r="I188">
            <v>0</v>
          </cell>
          <cell r="J188">
            <v>0</v>
          </cell>
          <cell r="K188">
            <v>0</v>
          </cell>
          <cell r="L188">
            <v>48360.621498917826</v>
          </cell>
          <cell r="M188">
            <v>1533007.0655</v>
          </cell>
          <cell r="N188">
            <v>0</v>
          </cell>
          <cell r="O188" t="str">
            <v>0</v>
          </cell>
          <cell r="P188">
            <v>0</v>
          </cell>
          <cell r="Q188" t="str">
            <v>0</v>
          </cell>
          <cell r="R188">
            <v>0</v>
          </cell>
          <cell r="S188">
            <v>0</v>
          </cell>
          <cell r="T188">
            <v>296294.3989935639</v>
          </cell>
          <cell r="U188" t="str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E188">
            <v>1877599.6609376871</v>
          </cell>
          <cell r="AJ188">
            <v>1877599.6609376871</v>
          </cell>
          <cell r="AM188" t="str">
            <v>0</v>
          </cell>
          <cell r="AN188" t="str">
            <v>0</v>
          </cell>
          <cell r="AO188" t="str">
            <v>0</v>
          </cell>
          <cell r="AP188" t="str">
            <v>0</v>
          </cell>
          <cell r="AQ188" t="str">
            <v>0</v>
          </cell>
          <cell r="AR188" t="str">
            <v>0</v>
          </cell>
          <cell r="AS188" t="str">
            <v>0</v>
          </cell>
          <cell r="AT188" t="str">
            <v>0</v>
          </cell>
          <cell r="AU188" t="str">
            <v>0</v>
          </cell>
          <cell r="AV188" t="str">
            <v>0</v>
          </cell>
        </row>
        <row r="189">
          <cell r="F189" t="str">
            <v>10</v>
          </cell>
          <cell r="G189">
            <v>11507372.496041097</v>
          </cell>
          <cell r="H189">
            <v>107.39112328767125</v>
          </cell>
          <cell r="I189">
            <v>15707.405479452058</v>
          </cell>
          <cell r="J189">
            <v>0</v>
          </cell>
          <cell r="K189">
            <v>0</v>
          </cell>
          <cell r="L189">
            <v>1217146.9225862925</v>
          </cell>
          <cell r="M189">
            <v>3761432.4662109637</v>
          </cell>
          <cell r="N189">
            <v>447986</v>
          </cell>
          <cell r="O189" t="str">
            <v>0</v>
          </cell>
          <cell r="P189">
            <v>0</v>
          </cell>
          <cell r="Q189" t="str">
            <v>0</v>
          </cell>
          <cell r="R189">
            <v>0</v>
          </cell>
          <cell r="S189">
            <v>0</v>
          </cell>
          <cell r="T189">
            <v>1922479.5309105222</v>
          </cell>
          <cell r="U189" t="str">
            <v>0</v>
          </cell>
          <cell r="V189">
            <v>0</v>
          </cell>
          <cell r="W189">
            <v>141113</v>
          </cell>
          <cell r="X189">
            <v>0</v>
          </cell>
          <cell r="Y189">
            <v>0</v>
          </cell>
          <cell r="Z189">
            <v>0</v>
          </cell>
          <cell r="AE189">
            <v>18872232.212351613</v>
          </cell>
          <cell r="AJ189">
            <v>19013345.212351613</v>
          </cell>
          <cell r="AM189" t="str">
            <v>0</v>
          </cell>
          <cell r="AN189" t="str">
            <v>0</v>
          </cell>
          <cell r="AO189" t="str">
            <v>0</v>
          </cell>
          <cell r="AP189" t="str">
            <v>0</v>
          </cell>
          <cell r="AQ189" t="str">
            <v>0</v>
          </cell>
          <cell r="AR189" t="str">
            <v>0</v>
          </cell>
          <cell r="AS189" t="str">
            <v>0</v>
          </cell>
          <cell r="AT189" t="str">
            <v>0</v>
          </cell>
          <cell r="AU189" t="str">
            <v>0</v>
          </cell>
          <cell r="AV189" t="str">
            <v>0</v>
          </cell>
        </row>
        <row r="190">
          <cell r="F190" t="str">
            <v>15</v>
          </cell>
          <cell r="G190">
            <v>202269.37575342468</v>
          </cell>
          <cell r="H190">
            <v>-0.24621369863013695</v>
          </cell>
          <cell r="I190">
            <v>41948.57808219178</v>
          </cell>
          <cell r="J190">
            <v>0</v>
          </cell>
          <cell r="K190">
            <v>0</v>
          </cell>
          <cell r="L190">
            <v>930884.05591559794</v>
          </cell>
          <cell r="M190">
            <v>12868582.592674248</v>
          </cell>
          <cell r="N190">
            <v>0</v>
          </cell>
          <cell r="O190" t="str">
            <v>0</v>
          </cell>
          <cell r="P190">
            <v>0</v>
          </cell>
          <cell r="Q190" t="str">
            <v>0</v>
          </cell>
          <cell r="R190">
            <v>0</v>
          </cell>
          <cell r="S190">
            <v>0</v>
          </cell>
          <cell r="T190">
            <v>0</v>
          </cell>
          <cell r="U190" t="str">
            <v>0</v>
          </cell>
          <cell r="V190">
            <v>0</v>
          </cell>
          <cell r="W190">
            <v>7554</v>
          </cell>
          <cell r="X190">
            <v>0</v>
          </cell>
          <cell r="Y190">
            <v>0</v>
          </cell>
          <cell r="Z190">
            <v>0</v>
          </cell>
          <cell r="AE190">
            <v>14043684.356211763</v>
          </cell>
          <cell r="AJ190">
            <v>14051238.356211763</v>
          </cell>
          <cell r="AM190" t="str">
            <v>0</v>
          </cell>
          <cell r="AN190" t="str">
            <v>0</v>
          </cell>
          <cell r="AO190" t="str">
            <v>0</v>
          </cell>
          <cell r="AP190" t="str">
            <v>0</v>
          </cell>
          <cell r="AQ190" t="str">
            <v>0</v>
          </cell>
          <cell r="AR190" t="str">
            <v>0</v>
          </cell>
          <cell r="AS190" t="str">
            <v>0</v>
          </cell>
          <cell r="AT190" t="str">
            <v>0</v>
          </cell>
          <cell r="AU190" t="str">
            <v>0</v>
          </cell>
          <cell r="AV190" t="str">
            <v>0</v>
          </cell>
        </row>
        <row r="191">
          <cell r="F191" t="str">
            <v>20</v>
          </cell>
          <cell r="G191">
            <v>2052399.8477890415</v>
          </cell>
          <cell r="H191">
            <v>2.1238410958904104</v>
          </cell>
          <cell r="I191">
            <v>16639.739726027394</v>
          </cell>
          <cell r="J191">
            <v>0</v>
          </cell>
          <cell r="K191">
            <v>0</v>
          </cell>
          <cell r="L191">
            <v>563590.31287541601</v>
          </cell>
          <cell r="M191">
            <v>3986.2482433555888</v>
          </cell>
          <cell r="N191">
            <v>0</v>
          </cell>
          <cell r="O191" t="str">
            <v>0</v>
          </cell>
          <cell r="P191">
            <v>0</v>
          </cell>
          <cell r="Q191" t="str">
            <v>0</v>
          </cell>
          <cell r="R191">
            <v>0</v>
          </cell>
          <cell r="S191">
            <v>0</v>
          </cell>
          <cell r="T191">
            <v>0</v>
          </cell>
          <cell r="U191" t="str">
            <v>0</v>
          </cell>
          <cell r="V191">
            <v>0</v>
          </cell>
          <cell r="W191">
            <v>2860</v>
          </cell>
          <cell r="X191">
            <v>0</v>
          </cell>
          <cell r="Y191">
            <v>0</v>
          </cell>
          <cell r="Z191">
            <v>0</v>
          </cell>
          <cell r="AE191">
            <v>2636618.2724749367</v>
          </cell>
          <cell r="AJ191">
            <v>2639478.2724749367</v>
          </cell>
          <cell r="AM191" t="str">
            <v>0</v>
          </cell>
          <cell r="AN191" t="str">
            <v>0</v>
          </cell>
          <cell r="AO191" t="str">
            <v>0</v>
          </cell>
          <cell r="AP191" t="str">
            <v>0</v>
          </cell>
          <cell r="AQ191" t="str">
            <v>0</v>
          </cell>
          <cell r="AR191" t="str">
            <v>0</v>
          </cell>
          <cell r="AS191" t="str">
            <v>0</v>
          </cell>
          <cell r="AT191" t="str">
            <v>0</v>
          </cell>
          <cell r="AU191" t="str">
            <v>0</v>
          </cell>
          <cell r="AV191" t="str">
            <v>0</v>
          </cell>
        </row>
        <row r="192">
          <cell r="F192" t="str">
            <v>25</v>
          </cell>
          <cell r="G192">
            <v>824992.24056164373</v>
          </cell>
          <cell r="H192">
            <v>0</v>
          </cell>
          <cell r="I192">
            <v>0</v>
          </cell>
          <cell r="J192">
            <v>12505.633764383565</v>
          </cell>
          <cell r="K192">
            <v>0</v>
          </cell>
          <cell r="L192">
            <v>7399.6885741956439</v>
          </cell>
          <cell r="M192">
            <v>0</v>
          </cell>
          <cell r="N192">
            <v>0</v>
          </cell>
          <cell r="O192" t="str">
            <v>0</v>
          </cell>
          <cell r="P192">
            <v>0</v>
          </cell>
          <cell r="Q192" t="str">
            <v>0</v>
          </cell>
          <cell r="R192">
            <v>0</v>
          </cell>
          <cell r="S192">
            <v>0</v>
          </cell>
          <cell r="T192">
            <v>0</v>
          </cell>
          <cell r="U192" t="str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E192">
            <v>844897.56290022295</v>
          </cell>
          <cell r="AJ192">
            <v>844897.56290022295</v>
          </cell>
          <cell r="AM192" t="str">
            <v>0</v>
          </cell>
          <cell r="AN192" t="str">
            <v>0</v>
          </cell>
          <cell r="AO192" t="str">
            <v>0</v>
          </cell>
          <cell r="AP192" t="str">
            <v>0</v>
          </cell>
          <cell r="AQ192" t="str">
            <v>0</v>
          </cell>
          <cell r="AR192" t="str">
            <v>0</v>
          </cell>
          <cell r="AS192" t="str">
            <v>0</v>
          </cell>
          <cell r="AT192" t="str">
            <v>0</v>
          </cell>
          <cell r="AU192" t="str">
            <v>0</v>
          </cell>
          <cell r="AV192" t="str">
            <v>0</v>
          </cell>
        </row>
        <row r="193">
          <cell r="F193" t="str">
            <v>30</v>
          </cell>
          <cell r="G193">
            <v>2327678.7643123283</v>
          </cell>
          <cell r="H193">
            <v>-0.26286575342465757</v>
          </cell>
          <cell r="I193">
            <v>0</v>
          </cell>
          <cell r="J193">
            <v>0</v>
          </cell>
          <cell r="K193">
            <v>0</v>
          </cell>
          <cell r="L193">
            <v>82665.846413732652</v>
          </cell>
          <cell r="M193">
            <v>0</v>
          </cell>
          <cell r="N193">
            <v>0</v>
          </cell>
          <cell r="O193" t="str">
            <v>0</v>
          </cell>
          <cell r="P193">
            <v>0</v>
          </cell>
          <cell r="Q193" t="str">
            <v>0</v>
          </cell>
          <cell r="R193">
            <v>0</v>
          </cell>
          <cell r="S193">
            <v>0</v>
          </cell>
          <cell r="T193">
            <v>0</v>
          </cell>
          <cell r="U193" t="str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E193">
            <v>2410344.3478603074</v>
          </cell>
          <cell r="AJ193">
            <v>2410344.3478603074</v>
          </cell>
          <cell r="AM193" t="str">
            <v>0</v>
          </cell>
          <cell r="AN193" t="str">
            <v>0</v>
          </cell>
          <cell r="AO193" t="str">
            <v>0</v>
          </cell>
          <cell r="AP193" t="str">
            <v>0</v>
          </cell>
          <cell r="AQ193" t="str">
            <v>0</v>
          </cell>
          <cell r="AR193" t="str">
            <v>0</v>
          </cell>
          <cell r="AS193" t="str">
            <v>0</v>
          </cell>
          <cell r="AT193" t="str">
            <v>0</v>
          </cell>
          <cell r="AU193" t="str">
            <v>0</v>
          </cell>
          <cell r="AV193" t="str">
            <v>0</v>
          </cell>
        </row>
        <row r="194">
          <cell r="F194" t="str">
            <v>35</v>
          </cell>
          <cell r="G194">
            <v>6017275.8374356162</v>
          </cell>
          <cell r="H194">
            <v>-4.6194520547944817E-2</v>
          </cell>
          <cell r="I194">
            <v>12383.465753424658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 t="str">
            <v>0</v>
          </cell>
          <cell r="P194">
            <v>0</v>
          </cell>
          <cell r="Q194" t="str">
            <v>0</v>
          </cell>
          <cell r="R194">
            <v>0</v>
          </cell>
          <cell r="S194">
            <v>0</v>
          </cell>
          <cell r="T194">
            <v>0</v>
          </cell>
          <cell r="U194" t="str">
            <v>0</v>
          </cell>
          <cell r="V194">
            <v>0</v>
          </cell>
          <cell r="W194">
            <v>72565</v>
          </cell>
          <cell r="X194">
            <v>0</v>
          </cell>
          <cell r="Y194">
            <v>0</v>
          </cell>
          <cell r="Z194">
            <v>0</v>
          </cell>
          <cell r="AE194">
            <v>6029659.2569945203</v>
          </cell>
          <cell r="AJ194">
            <v>6102224.2569945203</v>
          </cell>
          <cell r="AM194" t="str">
            <v>0</v>
          </cell>
          <cell r="AN194" t="str">
            <v>0</v>
          </cell>
          <cell r="AO194" t="str">
            <v>0</v>
          </cell>
          <cell r="AP194" t="str">
            <v>0</v>
          </cell>
          <cell r="AQ194" t="str">
            <v>0</v>
          </cell>
          <cell r="AR194" t="str">
            <v>0</v>
          </cell>
          <cell r="AS194" t="str">
            <v>0</v>
          </cell>
          <cell r="AT194" t="str">
            <v>0</v>
          </cell>
          <cell r="AU194" t="str">
            <v>0</v>
          </cell>
          <cell r="AV194" t="str">
            <v>0</v>
          </cell>
        </row>
        <row r="195">
          <cell r="F195" t="str">
            <v>40</v>
          </cell>
          <cell r="G195">
            <v>7838281.5898356168</v>
          </cell>
          <cell r="H195">
            <v>-16.749786301369866</v>
          </cell>
          <cell r="I195">
            <v>27442.94794520548</v>
          </cell>
          <cell r="J195">
            <v>52830.798476712334</v>
          </cell>
          <cell r="K195">
            <v>0</v>
          </cell>
          <cell r="L195">
            <v>1920276.258849279</v>
          </cell>
          <cell r="M195">
            <v>2593559.1410444449</v>
          </cell>
          <cell r="N195">
            <v>0</v>
          </cell>
          <cell r="O195" t="str">
            <v>0</v>
          </cell>
          <cell r="P195">
            <v>0</v>
          </cell>
          <cell r="Q195" t="str">
            <v>0</v>
          </cell>
          <cell r="R195">
            <v>17277000</v>
          </cell>
          <cell r="S195">
            <v>0</v>
          </cell>
          <cell r="T195">
            <v>0</v>
          </cell>
          <cell r="U195" t="str">
            <v>0</v>
          </cell>
          <cell r="V195">
            <v>0</v>
          </cell>
          <cell r="W195">
            <v>1354064</v>
          </cell>
          <cell r="X195">
            <v>0</v>
          </cell>
          <cell r="Y195">
            <v>0</v>
          </cell>
          <cell r="Z195">
            <v>0</v>
          </cell>
          <cell r="AE195">
            <v>29709373.986364957</v>
          </cell>
          <cell r="AJ195">
            <v>31063437.986364957</v>
          </cell>
          <cell r="AM195" t="str">
            <v>0</v>
          </cell>
          <cell r="AN195" t="str">
            <v>0</v>
          </cell>
          <cell r="AO195" t="str">
            <v>0</v>
          </cell>
          <cell r="AP195" t="str">
            <v>0</v>
          </cell>
          <cell r="AQ195" t="str">
            <v>0</v>
          </cell>
          <cell r="AR195" t="str">
            <v>0</v>
          </cell>
          <cell r="AS195" t="str">
            <v>0</v>
          </cell>
          <cell r="AT195" t="str">
            <v>0</v>
          </cell>
          <cell r="AU195" t="str">
            <v>0</v>
          </cell>
          <cell r="AV195" t="str">
            <v>0</v>
          </cell>
        </row>
        <row r="196">
          <cell r="F196" t="str">
            <v>45</v>
          </cell>
          <cell r="G196">
            <v>9306001.0884356145</v>
          </cell>
          <cell r="H196">
            <v>541.91296438356164</v>
          </cell>
          <cell r="I196">
            <v>118389.37808219178</v>
          </cell>
          <cell r="J196">
            <v>1809.8124136986303</v>
          </cell>
          <cell r="K196">
            <v>0</v>
          </cell>
          <cell r="L196">
            <v>972031.80921832565</v>
          </cell>
          <cell r="M196">
            <v>8902268.7465176601</v>
          </cell>
          <cell r="N196">
            <v>0</v>
          </cell>
          <cell r="O196" t="str">
            <v>0</v>
          </cell>
          <cell r="P196">
            <v>0</v>
          </cell>
          <cell r="Q196" t="str">
            <v>0</v>
          </cell>
          <cell r="R196">
            <v>0</v>
          </cell>
          <cell r="S196">
            <v>0</v>
          </cell>
          <cell r="T196">
            <v>5592543.9614177449</v>
          </cell>
          <cell r="U196" t="str">
            <v>0</v>
          </cell>
          <cell r="V196">
            <v>0</v>
          </cell>
          <cell r="W196">
            <v>588014</v>
          </cell>
          <cell r="X196">
            <v>0</v>
          </cell>
          <cell r="Y196">
            <v>0</v>
          </cell>
          <cell r="Z196">
            <v>0</v>
          </cell>
          <cell r="AE196">
            <v>24893586.709049616</v>
          </cell>
          <cell r="AJ196">
            <v>25481600.709049616</v>
          </cell>
          <cell r="AM196" t="str">
            <v>0</v>
          </cell>
          <cell r="AN196" t="str">
            <v>0</v>
          </cell>
          <cell r="AO196" t="str">
            <v>0</v>
          </cell>
          <cell r="AP196" t="str">
            <v>0</v>
          </cell>
          <cell r="AQ196" t="str">
            <v>0</v>
          </cell>
          <cell r="AR196" t="str">
            <v>0</v>
          </cell>
          <cell r="AS196" t="str">
            <v>0</v>
          </cell>
          <cell r="AT196" t="str">
            <v>0</v>
          </cell>
          <cell r="AU196" t="str">
            <v>0</v>
          </cell>
          <cell r="AV196" t="str">
            <v>0</v>
          </cell>
        </row>
        <row r="197">
          <cell r="F197" t="str">
            <v>50</v>
          </cell>
          <cell r="G197">
            <v>10461755.40578904</v>
          </cell>
          <cell r="H197">
            <v>33.314169863013703</v>
          </cell>
          <cell r="I197">
            <v>190634.13972602741</v>
          </cell>
          <cell r="J197">
            <v>0</v>
          </cell>
          <cell r="K197">
            <v>0</v>
          </cell>
          <cell r="L197">
            <v>698687.55270861427</v>
          </cell>
          <cell r="M197">
            <v>0</v>
          </cell>
          <cell r="N197">
            <v>0</v>
          </cell>
          <cell r="O197" t="str">
            <v>0</v>
          </cell>
          <cell r="P197">
            <v>0</v>
          </cell>
          <cell r="Q197" t="str">
            <v>0</v>
          </cell>
          <cell r="R197">
            <v>8767000</v>
          </cell>
          <cell r="S197">
            <v>0</v>
          </cell>
          <cell r="T197">
            <v>0</v>
          </cell>
          <cell r="U197" t="str">
            <v>0</v>
          </cell>
          <cell r="V197">
            <v>0</v>
          </cell>
          <cell r="W197">
            <v>26046</v>
          </cell>
          <cell r="X197">
            <v>0</v>
          </cell>
          <cell r="Y197">
            <v>0</v>
          </cell>
          <cell r="Z197">
            <v>0</v>
          </cell>
          <cell r="AE197">
            <v>20118110.412393548</v>
          </cell>
          <cell r="AJ197">
            <v>20144156.412393548</v>
          </cell>
          <cell r="AM197" t="str">
            <v>0</v>
          </cell>
          <cell r="AN197" t="str">
            <v>0</v>
          </cell>
          <cell r="AO197" t="str">
            <v>0</v>
          </cell>
          <cell r="AP197" t="str">
            <v>0</v>
          </cell>
          <cell r="AQ197" t="str">
            <v>0</v>
          </cell>
          <cell r="AR197" t="str">
            <v>0</v>
          </cell>
          <cell r="AS197" t="str">
            <v>0</v>
          </cell>
          <cell r="AT197" t="str">
            <v>0</v>
          </cell>
          <cell r="AU197" t="str">
            <v>0</v>
          </cell>
          <cell r="AV197" t="str">
            <v>0</v>
          </cell>
        </row>
        <row r="198">
          <cell r="F198" t="str">
            <v>55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7423325.9075944452</v>
          </cell>
          <cell r="N198">
            <v>0</v>
          </cell>
          <cell r="O198" t="str">
            <v>0</v>
          </cell>
          <cell r="P198">
            <v>0</v>
          </cell>
          <cell r="Q198" t="str">
            <v>0</v>
          </cell>
          <cell r="R198">
            <v>0</v>
          </cell>
          <cell r="S198">
            <v>0</v>
          </cell>
          <cell r="T198">
            <v>0</v>
          </cell>
          <cell r="U198" t="str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E198">
            <v>7423325.9075944452</v>
          </cell>
          <cell r="AJ198">
            <v>7423325.9075944452</v>
          </cell>
          <cell r="AM198" t="str">
            <v>0</v>
          </cell>
          <cell r="AN198" t="str">
            <v>0</v>
          </cell>
          <cell r="AO198" t="str">
            <v>0</v>
          </cell>
          <cell r="AP198" t="str">
            <v>0</v>
          </cell>
          <cell r="AQ198" t="str">
            <v>0</v>
          </cell>
          <cell r="AR198" t="str">
            <v>0</v>
          </cell>
          <cell r="AS198" t="str">
            <v>0</v>
          </cell>
          <cell r="AT198" t="str">
            <v>0</v>
          </cell>
          <cell r="AU198" t="str">
            <v>0</v>
          </cell>
          <cell r="AV198" t="str">
            <v>0</v>
          </cell>
        </row>
        <row r="199">
          <cell r="F199" t="str">
            <v>60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6861.5561643835617</v>
          </cell>
          <cell r="M199">
            <v>0</v>
          </cell>
          <cell r="N199">
            <v>0</v>
          </cell>
          <cell r="O199" t="str">
            <v>0</v>
          </cell>
          <cell r="P199">
            <v>0</v>
          </cell>
          <cell r="Q199" t="str">
            <v>0</v>
          </cell>
          <cell r="R199">
            <v>16075000</v>
          </cell>
          <cell r="S199">
            <v>0</v>
          </cell>
          <cell r="T199">
            <v>0</v>
          </cell>
          <cell r="U199" t="str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E199">
            <v>16081861.556164384</v>
          </cell>
          <cell r="AJ199">
            <v>16081861.556164384</v>
          </cell>
          <cell r="AM199" t="str">
            <v>0</v>
          </cell>
          <cell r="AN199" t="str">
            <v>0</v>
          </cell>
          <cell r="AO199" t="str">
            <v>0</v>
          </cell>
          <cell r="AP199" t="str">
            <v>0</v>
          </cell>
          <cell r="AQ199" t="str">
            <v>0</v>
          </cell>
          <cell r="AR199" t="str">
            <v>0</v>
          </cell>
          <cell r="AS199" t="str">
            <v>0</v>
          </cell>
          <cell r="AT199" t="str">
            <v>0</v>
          </cell>
          <cell r="AU199" t="str">
            <v>0</v>
          </cell>
          <cell r="AV199" t="str">
            <v>0</v>
          </cell>
        </row>
        <row r="200">
          <cell r="F200" t="str">
            <v>65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 t="str">
            <v>0</v>
          </cell>
          <cell r="P200">
            <v>0</v>
          </cell>
          <cell r="Q200" t="str">
            <v>0</v>
          </cell>
          <cell r="R200">
            <v>0</v>
          </cell>
          <cell r="S200">
            <v>0</v>
          </cell>
          <cell r="T200">
            <v>0</v>
          </cell>
          <cell r="U200" t="str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E200">
            <v>0</v>
          </cell>
          <cell r="AJ200">
            <v>0</v>
          </cell>
          <cell r="AM200" t="str">
            <v>0</v>
          </cell>
          <cell r="AN200" t="str">
            <v>0</v>
          </cell>
          <cell r="AO200" t="str">
            <v>0</v>
          </cell>
          <cell r="AP200" t="str">
            <v>0</v>
          </cell>
          <cell r="AQ200" t="str">
            <v>0</v>
          </cell>
          <cell r="AR200" t="str">
            <v>0</v>
          </cell>
          <cell r="AS200" t="str">
            <v>0</v>
          </cell>
          <cell r="AT200" t="str">
            <v>0</v>
          </cell>
          <cell r="AU200" t="str">
            <v>0</v>
          </cell>
          <cell r="AV200" t="str">
            <v>0</v>
          </cell>
        </row>
        <row r="201">
          <cell r="F201" t="str">
            <v>70</v>
          </cell>
          <cell r="G201">
            <v>0</v>
          </cell>
          <cell r="H201">
            <v>-12.148545205479449</v>
          </cell>
          <cell r="I201">
            <v>0</v>
          </cell>
          <cell r="J201">
            <v>23794.211750684935</v>
          </cell>
          <cell r="K201">
            <v>0</v>
          </cell>
          <cell r="L201">
            <v>625709.80563482246</v>
          </cell>
          <cell r="M201">
            <v>-876723.46491859748</v>
          </cell>
          <cell r="N201">
            <v>2041747</v>
          </cell>
          <cell r="O201" t="str">
            <v>0</v>
          </cell>
          <cell r="P201">
            <v>60491634</v>
          </cell>
          <cell r="Q201" t="str">
            <v>0</v>
          </cell>
          <cell r="R201">
            <v>2585000</v>
          </cell>
          <cell r="S201">
            <v>0</v>
          </cell>
          <cell r="T201">
            <v>1373782.8465158937</v>
          </cell>
          <cell r="U201">
            <v>-11286423.977796294</v>
          </cell>
          <cell r="V201">
            <v>0</v>
          </cell>
          <cell r="W201">
            <v>576259</v>
          </cell>
          <cell r="X201">
            <v>7100000</v>
          </cell>
          <cell r="Y201">
            <v>0</v>
          </cell>
          <cell r="Z201">
            <v>409412</v>
          </cell>
          <cell r="AE201">
            <v>62487920.272641301</v>
          </cell>
          <cell r="AJ201">
            <v>55964179.272641301</v>
          </cell>
          <cell r="AM201" t="str">
            <v>0</v>
          </cell>
          <cell r="AN201" t="str">
            <v>0</v>
          </cell>
          <cell r="AO201" t="str">
            <v>0</v>
          </cell>
          <cell r="AP201" t="str">
            <v>0</v>
          </cell>
          <cell r="AQ201" t="str">
            <v>0</v>
          </cell>
          <cell r="AR201" t="str">
            <v>0</v>
          </cell>
          <cell r="AS201" t="str">
            <v>0</v>
          </cell>
          <cell r="AT201" t="str">
            <v>0</v>
          </cell>
          <cell r="AU201" t="str">
            <v>0</v>
          </cell>
          <cell r="AV201" t="str">
            <v>0</v>
          </cell>
        </row>
        <row r="202">
          <cell r="F202" t="str">
            <v>Other Liabilities</v>
          </cell>
          <cell r="G202">
            <v>5395444.5342291696</v>
          </cell>
          <cell r="H202">
            <v>675577.83045479457</v>
          </cell>
          <cell r="I202">
            <v>43724.80273972603</v>
          </cell>
          <cell r="J202">
            <v>721890.10063287674</v>
          </cell>
          <cell r="K202">
            <v>92825.038128767119</v>
          </cell>
          <cell r="L202">
            <v>1045180.5082745536</v>
          </cell>
          <cell r="M202">
            <v>-15894613.781113986</v>
          </cell>
          <cell r="N202">
            <v>9995561</v>
          </cell>
          <cell r="O202">
            <v>0</v>
          </cell>
          <cell r="P202">
            <v>38262807</v>
          </cell>
          <cell r="Q202">
            <v>0</v>
          </cell>
          <cell r="R202">
            <v>8535000</v>
          </cell>
          <cell r="S202">
            <v>0</v>
          </cell>
          <cell r="T202">
            <v>807979.44931951584</v>
          </cell>
          <cell r="U202">
            <v>-5220073.404136288</v>
          </cell>
          <cell r="V202">
            <v>12716</v>
          </cell>
          <cell r="W202">
            <v>4120024</v>
          </cell>
          <cell r="X202">
            <v>0</v>
          </cell>
          <cell r="Y202">
            <v>0</v>
          </cell>
          <cell r="Z202">
            <v>386246</v>
          </cell>
          <cell r="AA202">
            <v>0</v>
          </cell>
          <cell r="AB202">
            <v>0</v>
          </cell>
          <cell r="AC202">
            <v>0</v>
          </cell>
          <cell r="AE202">
            <v>44860265.078529142</v>
          </cell>
          <cell r="AJ202">
            <v>48980289.078529142</v>
          </cell>
          <cell r="AM202" t="str">
            <v>0</v>
          </cell>
          <cell r="AN202" t="str">
            <v>0</v>
          </cell>
          <cell r="AO202" t="str">
            <v>0</v>
          </cell>
          <cell r="AP202" t="str">
            <v>0</v>
          </cell>
          <cell r="AQ202" t="str">
            <v>0</v>
          </cell>
          <cell r="AR202" t="str">
            <v>0</v>
          </cell>
          <cell r="AS202" t="str">
            <v>0</v>
          </cell>
          <cell r="AT202" t="str">
            <v>0</v>
          </cell>
          <cell r="AU202" t="str">
            <v>0</v>
          </cell>
          <cell r="AV202" t="str">
            <v>0</v>
          </cell>
        </row>
        <row r="203">
          <cell r="F203" t="str">
            <v>100</v>
          </cell>
          <cell r="G203">
            <v>-49199.008584527663</v>
          </cell>
          <cell r="H203">
            <v>675577.83045479457</v>
          </cell>
          <cell r="I203">
            <v>43724.80273972603</v>
          </cell>
          <cell r="J203">
            <v>162443.5487369863</v>
          </cell>
          <cell r="K203">
            <v>68689.04323287672</v>
          </cell>
          <cell r="L203">
            <v>222307.53470754664</v>
          </cell>
          <cell r="M203">
            <v>345161.32571646414</v>
          </cell>
          <cell r="N203">
            <v>2366301</v>
          </cell>
          <cell r="O203" t="str">
            <v>0</v>
          </cell>
          <cell r="P203">
            <v>0</v>
          </cell>
          <cell r="Q203" t="str">
            <v>0</v>
          </cell>
          <cell r="R203">
            <v>0</v>
          </cell>
          <cell r="S203">
            <v>0</v>
          </cell>
          <cell r="T203">
            <v>247722.78853220888</v>
          </cell>
          <cell r="U203" t="str">
            <v>0</v>
          </cell>
          <cell r="V203">
            <v>13105</v>
          </cell>
          <cell r="W203">
            <v>66763</v>
          </cell>
          <cell r="X203">
            <v>0</v>
          </cell>
          <cell r="Y203">
            <v>0</v>
          </cell>
          <cell r="Z203">
            <v>386246</v>
          </cell>
          <cell r="AE203">
            <v>4482079.8655360751</v>
          </cell>
          <cell r="AJ203">
            <v>4548842.8655360751</v>
          </cell>
          <cell r="AM203" t="str">
            <v>0</v>
          </cell>
          <cell r="AN203" t="str">
            <v>0</v>
          </cell>
          <cell r="AO203" t="str">
            <v>0</v>
          </cell>
          <cell r="AP203" t="str">
            <v>0</v>
          </cell>
          <cell r="AQ203" t="str">
            <v>0</v>
          </cell>
          <cell r="AR203" t="str">
            <v>0</v>
          </cell>
          <cell r="AS203" t="str">
            <v>0</v>
          </cell>
          <cell r="AT203" t="str">
            <v>0</v>
          </cell>
          <cell r="AU203" t="str">
            <v>0</v>
          </cell>
          <cell r="AV203" t="str">
            <v>0</v>
          </cell>
        </row>
        <row r="204">
          <cell r="F204" t="str">
            <v>105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2529</v>
          </cell>
          <cell r="O204" t="str">
            <v>0</v>
          </cell>
          <cell r="P204">
            <v>19102697</v>
          </cell>
          <cell r="Q204" t="str">
            <v>0</v>
          </cell>
          <cell r="R204">
            <v>3000</v>
          </cell>
          <cell r="S204">
            <v>0</v>
          </cell>
          <cell r="T204">
            <v>0</v>
          </cell>
          <cell r="U204" t="str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E204">
            <v>19108226</v>
          </cell>
          <cell r="AJ204">
            <v>19108226</v>
          </cell>
          <cell r="AM204" t="str">
            <v>0</v>
          </cell>
          <cell r="AN204" t="str">
            <v>0</v>
          </cell>
          <cell r="AO204" t="str">
            <v>0</v>
          </cell>
          <cell r="AP204" t="str">
            <v>0</v>
          </cell>
          <cell r="AQ204" t="str">
            <v>0</v>
          </cell>
          <cell r="AR204" t="str">
            <v>0</v>
          </cell>
          <cell r="AS204" t="str">
            <v>0</v>
          </cell>
          <cell r="AT204" t="str">
            <v>0</v>
          </cell>
          <cell r="AU204" t="str">
            <v>0</v>
          </cell>
          <cell r="AV204" t="str">
            <v>0</v>
          </cell>
        </row>
        <row r="205">
          <cell r="F205" t="str">
            <v>110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-2484.8396712328768</v>
          </cell>
          <cell r="L205">
            <v>51666.291935260553</v>
          </cell>
          <cell r="M205">
            <v>0</v>
          </cell>
          <cell r="N205">
            <v>619072</v>
          </cell>
          <cell r="O205" t="str">
            <v>0</v>
          </cell>
          <cell r="P205">
            <v>0</v>
          </cell>
          <cell r="Q205" t="str">
            <v>0</v>
          </cell>
          <cell r="R205">
            <v>0</v>
          </cell>
          <cell r="S205">
            <v>0</v>
          </cell>
          <cell r="T205">
            <v>156.38614347675355</v>
          </cell>
          <cell r="U205" t="str">
            <v>0</v>
          </cell>
          <cell r="V205">
            <v>1611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E205">
            <v>670020.83840750437</v>
          </cell>
          <cell r="AJ205">
            <v>670020.83840750437</v>
          </cell>
          <cell r="AM205" t="str">
            <v>0</v>
          </cell>
          <cell r="AN205" t="str">
            <v>0</v>
          </cell>
          <cell r="AO205" t="str">
            <v>0</v>
          </cell>
          <cell r="AP205" t="str">
            <v>0</v>
          </cell>
          <cell r="AQ205" t="str">
            <v>0</v>
          </cell>
          <cell r="AR205" t="str">
            <v>0</v>
          </cell>
          <cell r="AS205" t="str">
            <v>0</v>
          </cell>
          <cell r="AT205" t="str">
            <v>0</v>
          </cell>
          <cell r="AU205" t="str">
            <v>0</v>
          </cell>
          <cell r="AV205" t="str">
            <v>0</v>
          </cell>
        </row>
        <row r="206">
          <cell r="F206" t="str">
            <v>115</v>
          </cell>
          <cell r="G206">
            <v>0.47967123287671237</v>
          </cell>
          <cell r="H206">
            <v>0</v>
          </cell>
          <cell r="I206">
            <v>0</v>
          </cell>
          <cell r="J206">
            <v>314074.77830136992</v>
          </cell>
          <cell r="K206">
            <v>0</v>
          </cell>
          <cell r="L206">
            <v>129324.91237626369</v>
          </cell>
          <cell r="M206">
            <v>0</v>
          </cell>
          <cell r="N206">
            <v>853658</v>
          </cell>
          <cell r="O206" t="str">
            <v>0</v>
          </cell>
          <cell r="P206">
            <v>0</v>
          </cell>
          <cell r="Q206" t="str">
            <v>0</v>
          </cell>
          <cell r="R206">
            <v>0</v>
          </cell>
          <cell r="S206">
            <v>0</v>
          </cell>
          <cell r="T206">
            <v>0</v>
          </cell>
          <cell r="U206" t="str">
            <v>0</v>
          </cell>
          <cell r="V206">
            <v>-2000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E206">
            <v>1295058.1703488664</v>
          </cell>
          <cell r="AJ206">
            <v>1295058.1703488664</v>
          </cell>
          <cell r="AM206" t="str">
            <v>0</v>
          </cell>
          <cell r="AN206" t="str">
            <v>0</v>
          </cell>
          <cell r="AO206" t="str">
            <v>0</v>
          </cell>
          <cell r="AP206" t="str">
            <v>0</v>
          </cell>
          <cell r="AQ206" t="str">
            <v>0</v>
          </cell>
          <cell r="AR206" t="str">
            <v>0</v>
          </cell>
          <cell r="AS206" t="str">
            <v>0</v>
          </cell>
          <cell r="AT206" t="str">
            <v>0</v>
          </cell>
          <cell r="AU206" t="str">
            <v>0</v>
          </cell>
          <cell r="AV206" t="str">
            <v>0</v>
          </cell>
        </row>
        <row r="207">
          <cell r="F207" t="str">
            <v>120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 t="str">
            <v>0</v>
          </cell>
          <cell r="P207">
            <v>6332244</v>
          </cell>
          <cell r="Q207" t="str">
            <v>0</v>
          </cell>
          <cell r="R207">
            <v>8532000</v>
          </cell>
          <cell r="S207">
            <v>0</v>
          </cell>
          <cell r="T207">
            <v>0</v>
          </cell>
          <cell r="U207" t="str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E207">
            <v>14864244</v>
          </cell>
          <cell r="AJ207">
            <v>14864244</v>
          </cell>
          <cell r="AM207" t="str">
            <v>0</v>
          </cell>
          <cell r="AN207" t="str">
            <v>0</v>
          </cell>
          <cell r="AO207" t="str">
            <v>0</v>
          </cell>
          <cell r="AP207" t="str">
            <v>0</v>
          </cell>
          <cell r="AQ207" t="str">
            <v>0</v>
          </cell>
          <cell r="AR207" t="str">
            <v>0</v>
          </cell>
          <cell r="AS207" t="str">
            <v>0</v>
          </cell>
          <cell r="AT207" t="str">
            <v>0</v>
          </cell>
          <cell r="AU207" t="str">
            <v>0</v>
          </cell>
          <cell r="AV207" t="str">
            <v>0</v>
          </cell>
        </row>
        <row r="208">
          <cell r="F208" t="str">
            <v>125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26393.838356164382</v>
          </cell>
          <cell r="L208">
            <v>0</v>
          </cell>
          <cell r="M208">
            <v>0</v>
          </cell>
          <cell r="N208">
            <v>0</v>
          </cell>
          <cell r="O208" t="str">
            <v>0</v>
          </cell>
          <cell r="P208">
            <v>0</v>
          </cell>
          <cell r="Q208" t="str">
            <v>0</v>
          </cell>
          <cell r="R208">
            <v>0</v>
          </cell>
          <cell r="S208">
            <v>0</v>
          </cell>
          <cell r="T208">
            <v>0</v>
          </cell>
          <cell r="U208" t="str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E208">
            <v>26393.838356164382</v>
          </cell>
          <cell r="AJ208">
            <v>26393.838356164382</v>
          </cell>
          <cell r="AM208" t="str">
            <v>0</v>
          </cell>
          <cell r="AN208" t="str">
            <v>0</v>
          </cell>
          <cell r="AO208" t="str">
            <v>0</v>
          </cell>
          <cell r="AP208" t="str">
            <v>0</v>
          </cell>
          <cell r="AQ208" t="str">
            <v>0</v>
          </cell>
          <cell r="AR208" t="str">
            <v>0</v>
          </cell>
          <cell r="AS208" t="str">
            <v>0</v>
          </cell>
          <cell r="AT208" t="str">
            <v>0</v>
          </cell>
          <cell r="AU208" t="str">
            <v>0</v>
          </cell>
          <cell r="AV208" t="str">
            <v>0</v>
          </cell>
        </row>
        <row r="209">
          <cell r="F209" t="str">
            <v>130</v>
          </cell>
          <cell r="G209">
            <v>0</v>
          </cell>
          <cell r="H209">
            <v>0</v>
          </cell>
          <cell r="I209">
            <v>0</v>
          </cell>
          <cell r="J209">
            <v>245371.77359452049</v>
          </cell>
          <cell r="K209">
            <v>21.837306849315066</v>
          </cell>
          <cell r="L209">
            <v>449972.17536203051</v>
          </cell>
          <cell r="M209">
            <v>-16239775.10683045</v>
          </cell>
          <cell r="N209">
            <v>3430722</v>
          </cell>
          <cell r="O209" t="str">
            <v>0</v>
          </cell>
          <cell r="P209">
            <v>12827866</v>
          </cell>
          <cell r="Q209" t="str">
            <v>0</v>
          </cell>
          <cell r="R209">
            <v>0</v>
          </cell>
          <cell r="S209">
            <v>0</v>
          </cell>
          <cell r="T209">
            <v>92515.204642495606</v>
          </cell>
          <cell r="U209">
            <v>-4859954.8840754461</v>
          </cell>
          <cell r="V209">
            <v>0</v>
          </cell>
          <cell r="W209">
            <v>4053261</v>
          </cell>
          <cell r="X209">
            <v>0</v>
          </cell>
          <cell r="Y209">
            <v>0</v>
          </cell>
          <cell r="Z209">
            <v>0</v>
          </cell>
          <cell r="AE209">
            <v>-4053260.9999999995</v>
          </cell>
          <cell r="AJ209">
            <v>4.6566128730773926E-10</v>
          </cell>
          <cell r="AM209" t="str">
            <v>0</v>
          </cell>
          <cell r="AN209" t="str">
            <v>0</v>
          </cell>
          <cell r="AO209" t="str">
            <v>0</v>
          </cell>
          <cell r="AP209" t="str">
            <v>0</v>
          </cell>
          <cell r="AQ209" t="str">
            <v>0</v>
          </cell>
          <cell r="AR209" t="str">
            <v>0</v>
          </cell>
          <cell r="AS209" t="str">
            <v>0</v>
          </cell>
          <cell r="AT209" t="str">
            <v>0</v>
          </cell>
          <cell r="AU209" t="str">
            <v>0</v>
          </cell>
          <cell r="AV209" t="str">
            <v>0</v>
          </cell>
        </row>
        <row r="210">
          <cell r="F210" t="str">
            <v>135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205.15890410958903</v>
          </cell>
          <cell r="L210">
            <v>0</v>
          </cell>
          <cell r="M210">
            <v>0</v>
          </cell>
          <cell r="N210">
            <v>0</v>
          </cell>
          <cell r="O210" t="str">
            <v>0</v>
          </cell>
          <cell r="P210">
            <v>0</v>
          </cell>
          <cell r="Q210" t="str">
            <v>0</v>
          </cell>
          <cell r="R210">
            <v>0</v>
          </cell>
          <cell r="S210">
            <v>0</v>
          </cell>
          <cell r="T210">
            <v>0</v>
          </cell>
          <cell r="U210" t="str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E210">
            <v>205.15890410958903</v>
          </cell>
          <cell r="AJ210">
            <v>205.15890410958903</v>
          </cell>
          <cell r="AM210" t="str">
            <v>0</v>
          </cell>
          <cell r="AN210" t="str">
            <v>0</v>
          </cell>
          <cell r="AO210" t="str">
            <v>0</v>
          </cell>
          <cell r="AP210" t="str">
            <v>0</v>
          </cell>
          <cell r="AQ210" t="str">
            <v>0</v>
          </cell>
          <cell r="AR210" t="str">
            <v>0</v>
          </cell>
          <cell r="AS210" t="str">
            <v>0</v>
          </cell>
          <cell r="AT210" t="str">
            <v>0</v>
          </cell>
          <cell r="AU210" t="str">
            <v>0</v>
          </cell>
          <cell r="AV210" t="str">
            <v>0</v>
          </cell>
        </row>
        <row r="211">
          <cell r="F211" t="str">
            <v>140</v>
          </cell>
          <cell r="G211">
            <v>5444643.0631424645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181375.08502832981</v>
          </cell>
          <cell r="M211">
            <v>0</v>
          </cell>
          <cell r="N211">
            <v>2723279</v>
          </cell>
          <cell r="O211" t="str">
            <v>0</v>
          </cell>
          <cell r="P211">
            <v>0</v>
          </cell>
          <cell r="Q211" t="str">
            <v>0</v>
          </cell>
          <cell r="R211">
            <v>0</v>
          </cell>
          <cell r="S211">
            <v>0</v>
          </cell>
          <cell r="T211">
            <v>117103.53624186281</v>
          </cell>
          <cell r="U211" t="str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E211">
            <v>8466400.6844126564</v>
          </cell>
          <cell r="AJ211">
            <v>8466400.6844126564</v>
          </cell>
          <cell r="AM211" t="str">
            <v>0</v>
          </cell>
          <cell r="AN211" t="str">
            <v>0</v>
          </cell>
          <cell r="AO211" t="str">
            <v>0</v>
          </cell>
          <cell r="AP211" t="str">
            <v>0</v>
          </cell>
          <cell r="AQ211" t="str">
            <v>0</v>
          </cell>
          <cell r="AR211" t="str">
            <v>0</v>
          </cell>
          <cell r="AS211" t="str">
            <v>0</v>
          </cell>
          <cell r="AT211" t="str">
            <v>0</v>
          </cell>
          <cell r="AU211" t="str">
            <v>0</v>
          </cell>
          <cell r="AV211" t="str">
            <v>0</v>
          </cell>
        </row>
        <row r="212">
          <cell r="F212" t="str">
            <v>145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9636.986301369865</v>
          </cell>
          <cell r="M212">
            <v>0</v>
          </cell>
          <cell r="N212">
            <v>0</v>
          </cell>
          <cell r="O212" t="str">
            <v>0</v>
          </cell>
          <cell r="P212">
            <v>0</v>
          </cell>
          <cell r="Q212" t="str">
            <v>0</v>
          </cell>
          <cell r="R212">
            <v>0</v>
          </cell>
          <cell r="S212">
            <v>0</v>
          </cell>
          <cell r="T212">
            <v>350481.53375947173</v>
          </cell>
          <cell r="U212">
            <v>-360118.52006084158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E212">
            <v>0</v>
          </cell>
          <cell r="AJ212">
            <v>0</v>
          </cell>
          <cell r="AM212" t="str">
            <v>0</v>
          </cell>
          <cell r="AN212" t="str">
            <v>0</v>
          </cell>
          <cell r="AO212" t="str">
            <v>0</v>
          </cell>
          <cell r="AP212" t="str">
            <v>0</v>
          </cell>
          <cell r="AQ212" t="str">
            <v>0</v>
          </cell>
          <cell r="AR212" t="str">
            <v>0</v>
          </cell>
          <cell r="AS212" t="str">
            <v>0</v>
          </cell>
          <cell r="AT212" t="str">
            <v>0</v>
          </cell>
          <cell r="AU212" t="str">
            <v>0</v>
          </cell>
          <cell r="AV212" t="str">
            <v>0</v>
          </cell>
        </row>
        <row r="213">
          <cell r="F213" t="str">
            <v>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897.52256375240643</v>
          </cell>
          <cell r="M213">
            <v>0</v>
          </cell>
          <cell r="N213">
            <v>0</v>
          </cell>
          <cell r="O213" t="str">
            <v>0</v>
          </cell>
          <cell r="P213">
            <v>0</v>
          </cell>
          <cell r="Q213" t="str">
            <v>0</v>
          </cell>
          <cell r="R213">
            <v>0</v>
          </cell>
          <cell r="S213">
            <v>0</v>
          </cell>
          <cell r="T213">
            <v>0</v>
          </cell>
          <cell r="U213" t="str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E213">
            <v>897.52256375240643</v>
          </cell>
          <cell r="AJ213">
            <v>897.52256375240643</v>
          </cell>
          <cell r="AM213" t="str">
            <v>0</v>
          </cell>
          <cell r="AN213" t="str">
            <v>0</v>
          </cell>
          <cell r="AO213" t="str">
            <v>0</v>
          </cell>
          <cell r="AP213" t="str">
            <v>0</v>
          </cell>
          <cell r="AQ213" t="str">
            <v>0</v>
          </cell>
          <cell r="AR213" t="str">
            <v>0</v>
          </cell>
          <cell r="AS213" t="str">
            <v>0</v>
          </cell>
          <cell r="AT213" t="str">
            <v>0</v>
          </cell>
          <cell r="AU213" t="str">
            <v>0</v>
          </cell>
          <cell r="AV213" t="str">
            <v>0</v>
          </cell>
        </row>
        <row r="214">
          <cell r="F214" t="str">
            <v>Shareholders Funds</v>
          </cell>
          <cell r="G214">
            <v>929585.09389041155</v>
          </cell>
          <cell r="H214">
            <v>88080.575879452052</v>
          </cell>
          <cell r="I214">
            <v>-7640.7542109589049</v>
          </cell>
          <cell r="J214">
            <v>768694.27978630154</v>
          </cell>
          <cell r="K214">
            <v>68354.692569863022</v>
          </cell>
          <cell r="L214">
            <v>1162684.8316596188</v>
          </cell>
          <cell r="M214">
            <v>101057.69804611435</v>
          </cell>
          <cell r="N214">
            <v>9285748</v>
          </cell>
          <cell r="O214">
            <v>0</v>
          </cell>
          <cell r="P214">
            <v>599578</v>
          </cell>
          <cell r="Q214">
            <v>0</v>
          </cell>
          <cell r="R214">
            <v>30000</v>
          </cell>
          <cell r="S214">
            <v>0</v>
          </cell>
          <cell r="T214">
            <v>-135277.78282433466</v>
          </cell>
          <cell r="U214">
            <v>-217025.73990086722</v>
          </cell>
          <cell r="V214">
            <v>65319</v>
          </cell>
          <cell r="W214">
            <v>33385</v>
          </cell>
          <cell r="X214">
            <v>0</v>
          </cell>
          <cell r="Y214">
            <v>0</v>
          </cell>
          <cell r="Z214">
            <v>15506</v>
          </cell>
          <cell r="AA214">
            <v>0</v>
          </cell>
          <cell r="AB214">
            <v>0</v>
          </cell>
          <cell r="AC214">
            <v>0</v>
          </cell>
          <cell r="AE214">
            <v>12754663.8948956</v>
          </cell>
          <cell r="AJ214">
            <v>12788048.8948956</v>
          </cell>
          <cell r="AM214" t="str">
            <v>0</v>
          </cell>
          <cell r="AN214" t="str">
            <v>0</v>
          </cell>
          <cell r="AO214" t="str">
            <v>0</v>
          </cell>
          <cell r="AP214" t="str">
            <v>0</v>
          </cell>
          <cell r="AQ214" t="str">
            <v>0</v>
          </cell>
          <cell r="AR214" t="str">
            <v>0</v>
          </cell>
          <cell r="AS214" t="str">
            <v>0</v>
          </cell>
          <cell r="AT214" t="str">
            <v>0</v>
          </cell>
          <cell r="AU214" t="str">
            <v>0</v>
          </cell>
          <cell r="AV214" t="str">
            <v>0</v>
          </cell>
        </row>
        <row r="215">
          <cell r="F215" t="str">
            <v>170</v>
          </cell>
          <cell r="G215">
            <v>29278.059391780829</v>
          </cell>
          <cell r="H215">
            <v>0</v>
          </cell>
          <cell r="I215">
            <v>0</v>
          </cell>
          <cell r="J215">
            <v>1.92</v>
          </cell>
          <cell r="K215">
            <v>150.00131506849314</v>
          </cell>
          <cell r="L215">
            <v>69518.764193390234</v>
          </cell>
          <cell r="M215" t="str">
            <v>0</v>
          </cell>
          <cell r="N215">
            <v>223877</v>
          </cell>
          <cell r="O215" t="str">
            <v>0</v>
          </cell>
          <cell r="P215">
            <v>0</v>
          </cell>
          <cell r="Q215" t="str">
            <v>0</v>
          </cell>
          <cell r="R215">
            <v>0</v>
          </cell>
          <cell r="S215">
            <v>0</v>
          </cell>
          <cell r="T215">
            <v>-4.9993723294037735E-3</v>
          </cell>
          <cell r="U215">
            <v>-217025.73990086722</v>
          </cell>
          <cell r="V215">
            <v>200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E215">
            <v>106000</v>
          </cell>
          <cell r="AJ215">
            <v>106000</v>
          </cell>
          <cell r="AM215" t="str">
            <v>0</v>
          </cell>
          <cell r="AN215" t="str">
            <v>0</v>
          </cell>
          <cell r="AO215" t="str">
            <v>0</v>
          </cell>
          <cell r="AP215" t="str">
            <v>0</v>
          </cell>
          <cell r="AQ215" t="str">
            <v>0</v>
          </cell>
          <cell r="AR215" t="str">
            <v>0</v>
          </cell>
          <cell r="AS215" t="str">
            <v>0</v>
          </cell>
          <cell r="AT215" t="str">
            <v>0</v>
          </cell>
          <cell r="AU215" t="str">
            <v>0</v>
          </cell>
          <cell r="AV215" t="str">
            <v>0</v>
          </cell>
        </row>
        <row r="216">
          <cell r="F216" t="str">
            <v>175</v>
          </cell>
          <cell r="G216">
            <v>900307.03449863067</v>
          </cell>
          <cell r="H216">
            <v>88080.575879452052</v>
          </cell>
          <cell r="I216">
            <v>-7640.7542109589049</v>
          </cell>
          <cell r="J216">
            <v>768692.3597863015</v>
          </cell>
          <cell r="K216">
            <v>68204.691254794525</v>
          </cell>
          <cell r="L216">
            <v>1093166.0674662285</v>
          </cell>
          <cell r="M216">
            <v>101057.69804611435</v>
          </cell>
          <cell r="N216">
            <v>9061871</v>
          </cell>
          <cell r="O216" t="str">
            <v>0</v>
          </cell>
          <cell r="P216">
            <v>599578</v>
          </cell>
          <cell r="Q216" t="str">
            <v>0</v>
          </cell>
          <cell r="R216">
            <v>30000</v>
          </cell>
          <cell r="S216">
            <v>0</v>
          </cell>
          <cell r="T216">
            <v>-135277.77782496234</v>
          </cell>
          <cell r="U216" t="str">
            <v>0</v>
          </cell>
          <cell r="V216">
            <v>65119</v>
          </cell>
          <cell r="W216">
            <v>33385</v>
          </cell>
          <cell r="X216">
            <v>0</v>
          </cell>
          <cell r="Y216">
            <v>0</v>
          </cell>
          <cell r="Z216">
            <v>15506</v>
          </cell>
          <cell r="AE216">
            <v>12648663.8948956</v>
          </cell>
          <cell r="AJ216">
            <v>12682048.8948956</v>
          </cell>
          <cell r="AM216" t="str">
            <v>0</v>
          </cell>
          <cell r="AN216" t="str">
            <v>0</v>
          </cell>
          <cell r="AO216" t="str">
            <v>0</v>
          </cell>
          <cell r="AP216" t="str">
            <v>0</v>
          </cell>
          <cell r="AQ216" t="str">
            <v>0</v>
          </cell>
          <cell r="AR216" t="str">
            <v>0</v>
          </cell>
          <cell r="AS216" t="str">
            <v>0</v>
          </cell>
          <cell r="AT216" t="str">
            <v>0</v>
          </cell>
          <cell r="AU216" t="str">
            <v>0</v>
          </cell>
          <cell r="AV216" t="str">
            <v>0</v>
          </cell>
        </row>
        <row r="217">
          <cell r="F217" t="str">
            <v>Total Liabilities</v>
          </cell>
          <cell r="G217">
            <v>56862935.21379903</v>
          </cell>
          <cell r="H217">
            <v>764372.3300465754</v>
          </cell>
          <cell r="I217">
            <v>459229.70332328771</v>
          </cell>
          <cell r="J217">
            <v>1581524.8368246579</v>
          </cell>
          <cell r="K217">
            <v>161179.73069863016</v>
          </cell>
          <cell r="L217">
            <v>9281479.7703737505</v>
          </cell>
          <cell r="M217">
            <v>20415882.619798645</v>
          </cell>
          <cell r="N217">
            <v>21771042</v>
          </cell>
          <cell r="O217">
            <v>0</v>
          </cell>
          <cell r="P217">
            <v>99354019</v>
          </cell>
          <cell r="Q217">
            <v>0</v>
          </cell>
          <cell r="R217">
            <v>53269000</v>
          </cell>
          <cell r="S217">
            <v>0</v>
          </cell>
          <cell r="T217">
            <v>9857802.404332906</v>
          </cell>
          <cell r="U217">
            <v>-16723523.121833449</v>
          </cell>
          <cell r="V217">
            <v>78035</v>
          </cell>
          <cell r="W217">
            <v>6921884</v>
          </cell>
          <cell r="X217">
            <v>7100000</v>
          </cell>
          <cell r="Y217">
            <v>0</v>
          </cell>
          <cell r="Z217">
            <v>811164</v>
          </cell>
          <cell r="AA217">
            <v>0</v>
          </cell>
          <cell r="AB217">
            <v>0</v>
          </cell>
          <cell r="AC217">
            <v>0</v>
          </cell>
          <cell r="AE217">
            <v>265044143.48736405</v>
          </cell>
          <cell r="AJ217">
            <v>264866027.48736405</v>
          </cell>
          <cell r="AM217" t="str">
            <v>0</v>
          </cell>
          <cell r="AN217" t="str">
            <v>0</v>
          </cell>
          <cell r="AO217" t="str">
            <v>0</v>
          </cell>
          <cell r="AP217" t="str">
            <v>0</v>
          </cell>
          <cell r="AQ217" t="str">
            <v>0</v>
          </cell>
          <cell r="AR217" t="str">
            <v>0</v>
          </cell>
          <cell r="AS217" t="str">
            <v>0</v>
          </cell>
          <cell r="AT217" t="str">
            <v>0</v>
          </cell>
          <cell r="AU217" t="str">
            <v>0</v>
          </cell>
          <cell r="AV217" t="str">
            <v>0</v>
          </cell>
        </row>
        <row r="220">
          <cell r="F220" t="str">
            <v>180</v>
          </cell>
          <cell r="G220">
            <v>2589685.3794081453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2487000</v>
          </cell>
          <cell r="N220">
            <v>88215</v>
          </cell>
          <cell r="O220" t="str">
            <v>0</v>
          </cell>
          <cell r="P220">
            <v>0</v>
          </cell>
          <cell r="Q220" t="str">
            <v>0</v>
          </cell>
          <cell r="R220">
            <v>0</v>
          </cell>
          <cell r="S220">
            <v>0</v>
          </cell>
          <cell r="T220">
            <v>0</v>
          </cell>
          <cell r="U220" t="str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E220">
            <v>5164900.3794081453</v>
          </cell>
          <cell r="AJ220">
            <v>5164900.3794081453</v>
          </cell>
          <cell r="AM220" t="str">
            <v>0</v>
          </cell>
          <cell r="AN220" t="str">
            <v>0</v>
          </cell>
          <cell r="AO220" t="str">
            <v>0</v>
          </cell>
          <cell r="AP220" t="str">
            <v>0</v>
          </cell>
          <cell r="AQ220" t="str">
            <v>0</v>
          </cell>
          <cell r="AR220" t="str">
            <v>0</v>
          </cell>
          <cell r="AS220" t="str">
            <v>0</v>
          </cell>
          <cell r="AT220" t="str">
            <v>0</v>
          </cell>
          <cell r="AU220" t="str">
            <v>0</v>
          </cell>
          <cell r="AV220" t="str">
            <v>0</v>
          </cell>
        </row>
        <row r="221">
          <cell r="F221" t="str">
            <v>185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2100000</v>
          </cell>
          <cell r="N221">
            <v>244522</v>
          </cell>
          <cell r="O221" t="str">
            <v>0</v>
          </cell>
          <cell r="P221">
            <v>2900000</v>
          </cell>
          <cell r="Q221" t="str">
            <v>0</v>
          </cell>
          <cell r="R221">
            <v>0</v>
          </cell>
          <cell r="S221">
            <v>0</v>
          </cell>
          <cell r="T221">
            <v>0</v>
          </cell>
          <cell r="U221" t="str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E221">
            <v>5244522</v>
          </cell>
          <cell r="AJ221">
            <v>5244522</v>
          </cell>
          <cell r="AM221" t="str">
            <v>0</v>
          </cell>
          <cell r="AN221" t="str">
            <v>0</v>
          </cell>
          <cell r="AO221" t="str">
            <v>0</v>
          </cell>
          <cell r="AP221" t="str">
            <v>0</v>
          </cell>
          <cell r="AQ221" t="str">
            <v>0</v>
          </cell>
          <cell r="AR221" t="str">
            <v>0</v>
          </cell>
          <cell r="AS221" t="str">
            <v>0</v>
          </cell>
          <cell r="AT221" t="str">
            <v>0</v>
          </cell>
          <cell r="AU221" t="str">
            <v>0</v>
          </cell>
          <cell r="AV221" t="str">
            <v>0</v>
          </cell>
        </row>
        <row r="224">
          <cell r="F224" t="str">
            <v>Advances</v>
          </cell>
          <cell r="G224">
            <v>50509594.655901216</v>
          </cell>
          <cell r="H224">
            <v>4910.5043068493133</v>
          </cell>
          <cell r="I224">
            <v>26009.517301369866</v>
          </cell>
          <cell r="J224">
            <v>36526158.021873973</v>
          </cell>
          <cell r="K224">
            <v>168.77876986301368</v>
          </cell>
          <cell r="L224">
            <v>6733119.8831647672</v>
          </cell>
          <cell r="M224">
            <v>21214612.257389285</v>
          </cell>
          <cell r="N224">
            <v>1717003</v>
          </cell>
          <cell r="O224">
            <v>0</v>
          </cell>
          <cell r="P224">
            <v>67300776</v>
          </cell>
          <cell r="Q224">
            <v>0</v>
          </cell>
          <cell r="R224">
            <v>1932000</v>
          </cell>
          <cell r="S224">
            <v>0</v>
          </cell>
          <cell r="T224">
            <v>5485486.3999701766</v>
          </cell>
          <cell r="U224">
            <v>0</v>
          </cell>
          <cell r="V224">
            <v>0</v>
          </cell>
          <cell r="W224">
            <v>6907482</v>
          </cell>
          <cell r="X224">
            <v>0</v>
          </cell>
          <cell r="Y224">
            <v>0</v>
          </cell>
          <cell r="Z224">
            <v>811164</v>
          </cell>
          <cell r="AA224">
            <v>0</v>
          </cell>
          <cell r="AB224">
            <v>0</v>
          </cell>
          <cell r="AC224">
            <v>0</v>
          </cell>
          <cell r="AE224">
            <v>192261003.01867753</v>
          </cell>
          <cell r="AJ224">
            <v>199168485.01867753</v>
          </cell>
          <cell r="AM224" t="str">
            <v>0</v>
          </cell>
          <cell r="AN224" t="str">
            <v>0</v>
          </cell>
          <cell r="AO224" t="str">
            <v>0</v>
          </cell>
          <cell r="AP224" t="str">
            <v>0</v>
          </cell>
          <cell r="AQ224" t="str">
            <v>0</v>
          </cell>
          <cell r="AR224" t="str">
            <v>0</v>
          </cell>
          <cell r="AS224" t="str">
            <v>0</v>
          </cell>
          <cell r="AT224" t="str">
            <v>0</v>
          </cell>
          <cell r="AU224" t="str">
            <v>0</v>
          </cell>
          <cell r="AV224" t="str">
            <v>0</v>
          </cell>
        </row>
        <row r="225">
          <cell r="F225" t="str">
            <v>500</v>
          </cell>
          <cell r="G225">
            <v>5341442.0093671232</v>
          </cell>
          <cell r="H225">
            <v>9.435761643835388</v>
          </cell>
          <cell r="I225">
            <v>1089.0767123287674</v>
          </cell>
          <cell r="J225">
            <v>0</v>
          </cell>
          <cell r="K225">
            <v>0</v>
          </cell>
          <cell r="L225">
            <v>1203637.7958024605</v>
          </cell>
          <cell r="M225">
            <v>9216119.6697037034</v>
          </cell>
          <cell r="N225">
            <v>0</v>
          </cell>
          <cell r="O225" t="str">
            <v>0</v>
          </cell>
          <cell r="P225">
            <v>0</v>
          </cell>
          <cell r="Q225" t="str">
            <v>0</v>
          </cell>
          <cell r="R225">
            <v>1932000</v>
          </cell>
          <cell r="S225">
            <v>0</v>
          </cell>
          <cell r="T225">
            <v>0</v>
          </cell>
          <cell r="U225" t="str">
            <v>0</v>
          </cell>
          <cell r="V225">
            <v>0</v>
          </cell>
          <cell r="W225">
            <v>340061</v>
          </cell>
          <cell r="X225">
            <v>0</v>
          </cell>
          <cell r="Y225">
            <v>0</v>
          </cell>
          <cell r="Z225">
            <v>0</v>
          </cell>
          <cell r="AE225">
            <v>17694297.98734726</v>
          </cell>
          <cell r="AJ225">
            <v>18034358.98734726</v>
          </cell>
          <cell r="AM225" t="str">
            <v>0</v>
          </cell>
          <cell r="AN225" t="str">
            <v>0</v>
          </cell>
          <cell r="AO225" t="str">
            <v>0</v>
          </cell>
          <cell r="AP225" t="str">
            <v>0</v>
          </cell>
          <cell r="AQ225" t="str">
            <v>0</v>
          </cell>
          <cell r="AR225" t="str">
            <v>0</v>
          </cell>
          <cell r="AS225" t="str">
            <v>0</v>
          </cell>
          <cell r="AT225" t="str">
            <v>0</v>
          </cell>
          <cell r="AU225" t="str">
            <v>0</v>
          </cell>
          <cell r="AV225" t="str">
            <v>0</v>
          </cell>
        </row>
        <row r="226">
          <cell r="F226" t="str">
            <v>505</v>
          </cell>
          <cell r="G226">
            <v>114590.56516986302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280070.64637468394</v>
          </cell>
          <cell r="M226">
            <v>2182782.2540015639</v>
          </cell>
          <cell r="N226">
            <v>0</v>
          </cell>
          <cell r="O226" t="str">
            <v>0</v>
          </cell>
          <cell r="P226">
            <v>0</v>
          </cell>
          <cell r="Q226" t="str">
            <v>0</v>
          </cell>
          <cell r="R226">
            <v>0</v>
          </cell>
          <cell r="S226">
            <v>0</v>
          </cell>
          <cell r="T226">
            <v>0</v>
          </cell>
          <cell r="U226" t="str">
            <v>0</v>
          </cell>
          <cell r="V226">
            <v>0</v>
          </cell>
          <cell r="W226">
            <v>3026</v>
          </cell>
          <cell r="X226">
            <v>0</v>
          </cell>
          <cell r="Y226">
            <v>0</v>
          </cell>
          <cell r="Z226">
            <v>0</v>
          </cell>
          <cell r="AE226">
            <v>2577443.4655461106</v>
          </cell>
          <cell r="AJ226">
            <v>2580469.4655461106</v>
          </cell>
          <cell r="AM226" t="str">
            <v>0</v>
          </cell>
          <cell r="AN226" t="str">
            <v>0</v>
          </cell>
          <cell r="AO226" t="str">
            <v>0</v>
          </cell>
          <cell r="AP226" t="str">
            <v>0</v>
          </cell>
          <cell r="AQ226" t="str">
            <v>0</v>
          </cell>
          <cell r="AR226" t="str">
            <v>0</v>
          </cell>
          <cell r="AS226" t="str">
            <v>0</v>
          </cell>
          <cell r="AT226" t="str">
            <v>0</v>
          </cell>
          <cell r="AU226" t="str">
            <v>0</v>
          </cell>
          <cell r="AV226" t="str">
            <v>0</v>
          </cell>
        </row>
        <row r="227">
          <cell r="F227" t="str">
            <v>510</v>
          </cell>
          <cell r="G227">
            <v>2898504.9530547946</v>
          </cell>
          <cell r="H227">
            <v>4.1999999999999996E-2</v>
          </cell>
          <cell r="I227">
            <v>3305.0904109589042</v>
          </cell>
          <cell r="J227">
            <v>944507.10073424655</v>
          </cell>
          <cell r="K227">
            <v>0</v>
          </cell>
          <cell r="L227">
            <v>684188.96353485214</v>
          </cell>
          <cell r="M227">
            <v>0</v>
          </cell>
          <cell r="N227">
            <v>0</v>
          </cell>
          <cell r="O227" t="str">
            <v>0</v>
          </cell>
          <cell r="P227">
            <v>0</v>
          </cell>
          <cell r="Q227" t="str">
            <v>0</v>
          </cell>
          <cell r="R227">
            <v>0</v>
          </cell>
          <cell r="S227">
            <v>0</v>
          </cell>
          <cell r="T227">
            <v>0</v>
          </cell>
          <cell r="U227" t="str">
            <v>0</v>
          </cell>
          <cell r="V227">
            <v>0</v>
          </cell>
          <cell r="W227">
            <v>2622</v>
          </cell>
          <cell r="X227">
            <v>0</v>
          </cell>
          <cell r="Y227">
            <v>0</v>
          </cell>
          <cell r="Z227">
            <v>0</v>
          </cell>
          <cell r="AE227">
            <v>4530506.1497348519</v>
          </cell>
          <cell r="AJ227">
            <v>4533128.1497348519</v>
          </cell>
          <cell r="AM227" t="str">
            <v>0</v>
          </cell>
          <cell r="AN227" t="str">
            <v>0</v>
          </cell>
          <cell r="AO227" t="str">
            <v>0</v>
          </cell>
          <cell r="AP227" t="str">
            <v>0</v>
          </cell>
          <cell r="AQ227" t="str">
            <v>0</v>
          </cell>
          <cell r="AR227" t="str">
            <v>0</v>
          </cell>
          <cell r="AS227" t="str">
            <v>0</v>
          </cell>
          <cell r="AT227" t="str">
            <v>0</v>
          </cell>
          <cell r="AU227" t="str">
            <v>0</v>
          </cell>
          <cell r="AV227" t="str">
            <v>0</v>
          </cell>
        </row>
        <row r="228">
          <cell r="F228" t="str">
            <v>515</v>
          </cell>
          <cell r="G228">
            <v>15475.568969863014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7.9835616438443079E-3</v>
          </cell>
          <cell r="M228">
            <v>0</v>
          </cell>
          <cell r="N228">
            <v>0</v>
          </cell>
          <cell r="O228" t="str">
            <v>0</v>
          </cell>
          <cell r="P228">
            <v>0</v>
          </cell>
          <cell r="Q228" t="str">
            <v>0</v>
          </cell>
          <cell r="R228">
            <v>0</v>
          </cell>
          <cell r="S228">
            <v>0</v>
          </cell>
          <cell r="T228">
            <v>0</v>
          </cell>
          <cell r="U228" t="str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E228">
            <v>15475.576953424657</v>
          </cell>
          <cell r="AJ228">
            <v>15475.576953424657</v>
          </cell>
          <cell r="AM228" t="str">
            <v>0</v>
          </cell>
          <cell r="AN228" t="str">
            <v>0</v>
          </cell>
          <cell r="AO228" t="str">
            <v>0</v>
          </cell>
          <cell r="AP228" t="str">
            <v>0</v>
          </cell>
          <cell r="AQ228" t="str">
            <v>0</v>
          </cell>
          <cell r="AR228" t="str">
            <v>0</v>
          </cell>
          <cell r="AS228" t="str">
            <v>0</v>
          </cell>
          <cell r="AT228" t="str">
            <v>0</v>
          </cell>
          <cell r="AU228" t="str">
            <v>0</v>
          </cell>
          <cell r="AV228" t="str">
            <v>0</v>
          </cell>
        </row>
        <row r="229">
          <cell r="F229" t="str">
            <v>520</v>
          </cell>
          <cell r="G229">
            <v>4081812.9329506843</v>
          </cell>
          <cell r="H229">
            <v>0</v>
          </cell>
          <cell r="I229">
            <v>0</v>
          </cell>
          <cell r="J229">
            <v>260786.63832054794</v>
          </cell>
          <cell r="K229">
            <v>0</v>
          </cell>
          <cell r="L229">
            <v>37860.497373409897</v>
          </cell>
          <cell r="M229">
            <v>0</v>
          </cell>
          <cell r="N229">
            <v>0</v>
          </cell>
          <cell r="O229" t="str">
            <v>0</v>
          </cell>
          <cell r="P229">
            <v>0</v>
          </cell>
          <cell r="Q229" t="str">
            <v>0</v>
          </cell>
          <cell r="R229">
            <v>0</v>
          </cell>
          <cell r="S229">
            <v>0</v>
          </cell>
          <cell r="T229">
            <v>0</v>
          </cell>
          <cell r="U229" t="str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E229">
            <v>4380460.0686446419</v>
          </cell>
          <cell r="AJ229">
            <v>4380460.0686446419</v>
          </cell>
          <cell r="AM229" t="str">
            <v>0</v>
          </cell>
          <cell r="AN229" t="str">
            <v>0</v>
          </cell>
          <cell r="AO229" t="str">
            <v>0</v>
          </cell>
          <cell r="AP229" t="str">
            <v>0</v>
          </cell>
          <cell r="AQ229" t="str">
            <v>0</v>
          </cell>
          <cell r="AR229" t="str">
            <v>0</v>
          </cell>
          <cell r="AS229" t="str">
            <v>0</v>
          </cell>
          <cell r="AT229" t="str">
            <v>0</v>
          </cell>
          <cell r="AU229" t="str">
            <v>0</v>
          </cell>
          <cell r="AV229" t="str">
            <v>0</v>
          </cell>
        </row>
        <row r="230">
          <cell r="F230" t="str">
            <v>525</v>
          </cell>
          <cell r="G230">
            <v>458835.93943835626</v>
          </cell>
          <cell r="H230">
            <v>6031.788287671232</v>
          </cell>
          <cell r="I230">
            <v>0</v>
          </cell>
          <cell r="J230">
            <v>0</v>
          </cell>
          <cell r="K230">
            <v>168.77876986301368</v>
          </cell>
          <cell r="L230">
            <v>127319.85492824638</v>
          </cell>
          <cell r="M230">
            <v>0</v>
          </cell>
          <cell r="N230">
            <v>0</v>
          </cell>
          <cell r="O230" t="str">
            <v>0</v>
          </cell>
          <cell r="P230">
            <v>0</v>
          </cell>
          <cell r="Q230" t="str">
            <v>0</v>
          </cell>
          <cell r="R230">
            <v>0</v>
          </cell>
          <cell r="S230">
            <v>0</v>
          </cell>
          <cell r="T230">
            <v>0</v>
          </cell>
          <cell r="U230" t="str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E230">
            <v>592356.36142413691</v>
          </cell>
          <cell r="AJ230">
            <v>592356.36142413691</v>
          </cell>
          <cell r="AM230" t="str">
            <v>0</v>
          </cell>
          <cell r="AN230" t="str">
            <v>0</v>
          </cell>
          <cell r="AO230" t="str">
            <v>0</v>
          </cell>
          <cell r="AP230" t="str">
            <v>0</v>
          </cell>
          <cell r="AQ230" t="str">
            <v>0</v>
          </cell>
          <cell r="AR230" t="str">
            <v>0</v>
          </cell>
          <cell r="AS230" t="str">
            <v>0</v>
          </cell>
          <cell r="AT230" t="str">
            <v>0</v>
          </cell>
          <cell r="AU230" t="str">
            <v>0</v>
          </cell>
          <cell r="AV230" t="str">
            <v>0</v>
          </cell>
        </row>
        <row r="231">
          <cell r="F231" t="str">
            <v>530</v>
          </cell>
          <cell r="G231">
            <v>0.34536438356164384</v>
          </cell>
          <cell r="H231">
            <v>3.1967999999999996</v>
          </cell>
          <cell r="I231">
            <v>2118.4920520547948</v>
          </cell>
          <cell r="J231">
            <v>21385147.052339725</v>
          </cell>
          <cell r="K231">
            <v>0</v>
          </cell>
          <cell r="L231">
            <v>1422870.6508990924</v>
          </cell>
          <cell r="M231">
            <v>0</v>
          </cell>
          <cell r="N231">
            <v>0</v>
          </cell>
          <cell r="O231" t="str">
            <v>0</v>
          </cell>
          <cell r="P231">
            <v>0</v>
          </cell>
          <cell r="Q231" t="str">
            <v>0</v>
          </cell>
          <cell r="R231">
            <v>0</v>
          </cell>
          <cell r="S231">
            <v>0</v>
          </cell>
          <cell r="T231">
            <v>0</v>
          </cell>
          <cell r="U231" t="str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E231">
            <v>22810139.737455256</v>
          </cell>
          <cell r="AJ231">
            <v>22810139.737455256</v>
          </cell>
          <cell r="AM231" t="str">
            <v>0</v>
          </cell>
          <cell r="AN231" t="str">
            <v>0</v>
          </cell>
          <cell r="AO231" t="str">
            <v>0</v>
          </cell>
          <cell r="AP231" t="str">
            <v>0</v>
          </cell>
          <cell r="AQ231" t="str">
            <v>0</v>
          </cell>
          <cell r="AR231" t="str">
            <v>0</v>
          </cell>
          <cell r="AS231" t="str">
            <v>0</v>
          </cell>
          <cell r="AT231" t="str">
            <v>0</v>
          </cell>
          <cell r="AU231" t="str">
            <v>0</v>
          </cell>
          <cell r="AV231" t="str">
            <v>0</v>
          </cell>
        </row>
        <row r="232">
          <cell r="F232" t="str">
            <v>535</v>
          </cell>
          <cell r="G232">
            <v>0</v>
          </cell>
          <cell r="H232">
            <v>0</v>
          </cell>
          <cell r="I232">
            <v>0</v>
          </cell>
          <cell r="J232">
            <v>8813712.7869917806</v>
          </cell>
          <cell r="K232">
            <v>0</v>
          </cell>
          <cell r="L232">
            <v>579263.92342093051</v>
          </cell>
          <cell r="M232">
            <v>0</v>
          </cell>
          <cell r="N232">
            <v>0</v>
          </cell>
          <cell r="O232" t="str">
            <v>0</v>
          </cell>
          <cell r="P232">
            <v>0</v>
          </cell>
          <cell r="Q232" t="str">
            <v>0</v>
          </cell>
          <cell r="R232">
            <v>0</v>
          </cell>
          <cell r="S232">
            <v>0</v>
          </cell>
          <cell r="T232">
            <v>0</v>
          </cell>
          <cell r="U232" t="str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E232">
            <v>9392976.7104127109</v>
          </cell>
          <cell r="AJ232">
            <v>9392976.7104127109</v>
          </cell>
          <cell r="AM232" t="str">
            <v>0</v>
          </cell>
          <cell r="AN232" t="str">
            <v>0</v>
          </cell>
          <cell r="AO232" t="str">
            <v>0</v>
          </cell>
          <cell r="AP232" t="str">
            <v>0</v>
          </cell>
          <cell r="AQ232" t="str">
            <v>0</v>
          </cell>
          <cell r="AR232" t="str">
            <v>0</v>
          </cell>
          <cell r="AS232" t="str">
            <v>0</v>
          </cell>
          <cell r="AT232" t="str">
            <v>0</v>
          </cell>
          <cell r="AU232" t="str">
            <v>0</v>
          </cell>
          <cell r="AV232" t="str">
            <v>0</v>
          </cell>
        </row>
        <row r="233">
          <cell r="F233" t="str">
            <v>540</v>
          </cell>
          <cell r="G233">
            <v>37599041.695454642</v>
          </cell>
          <cell r="H233">
            <v>-1138.6087123287671</v>
          </cell>
          <cell r="I233">
            <v>0</v>
          </cell>
          <cell r="J233">
            <v>0</v>
          </cell>
          <cell r="K233">
            <v>0</v>
          </cell>
          <cell r="L233">
            <v>1863190.8717451738</v>
          </cell>
          <cell r="M233">
            <v>1383345.4840416668</v>
          </cell>
          <cell r="N233">
            <v>0</v>
          </cell>
          <cell r="O233" t="str">
            <v>0</v>
          </cell>
          <cell r="P233">
            <v>0</v>
          </cell>
          <cell r="Q233" t="str">
            <v>0</v>
          </cell>
          <cell r="R233">
            <v>0</v>
          </cell>
          <cell r="S233">
            <v>0</v>
          </cell>
          <cell r="T233">
            <v>0</v>
          </cell>
          <cell r="U233" t="str">
            <v>0</v>
          </cell>
          <cell r="V233">
            <v>0</v>
          </cell>
          <cell r="W233">
            <v>5347166</v>
          </cell>
          <cell r="X233">
            <v>0</v>
          </cell>
          <cell r="Y233">
            <v>0</v>
          </cell>
          <cell r="Z233">
            <v>811164</v>
          </cell>
          <cell r="AE233">
            <v>41655603.442529157</v>
          </cell>
          <cell r="AJ233">
            <v>47002769.442529157</v>
          </cell>
          <cell r="AM233" t="str">
            <v>0</v>
          </cell>
          <cell r="AN233" t="str">
            <v>0</v>
          </cell>
          <cell r="AO233" t="str">
            <v>0</v>
          </cell>
          <cell r="AP233" t="str">
            <v>0</v>
          </cell>
          <cell r="AQ233" t="str">
            <v>0</v>
          </cell>
          <cell r="AR233" t="str">
            <v>0</v>
          </cell>
          <cell r="AS233" t="str">
            <v>0</v>
          </cell>
          <cell r="AT233" t="str">
            <v>0</v>
          </cell>
          <cell r="AU233" t="str">
            <v>0</v>
          </cell>
          <cell r="AV233" t="str">
            <v>0</v>
          </cell>
        </row>
        <row r="234">
          <cell r="F234" t="str">
            <v>545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152447.1205479452</v>
          </cell>
          <cell r="M234">
            <v>5970817.92300299</v>
          </cell>
          <cell r="N234">
            <v>0</v>
          </cell>
          <cell r="O234" t="str">
            <v>0</v>
          </cell>
          <cell r="P234">
            <v>0</v>
          </cell>
          <cell r="Q234" t="str">
            <v>0</v>
          </cell>
          <cell r="R234">
            <v>0</v>
          </cell>
          <cell r="S234">
            <v>0</v>
          </cell>
          <cell r="T234">
            <v>0</v>
          </cell>
          <cell r="U234" t="str">
            <v>0</v>
          </cell>
          <cell r="V234">
            <v>0</v>
          </cell>
          <cell r="W234">
            <v>577728</v>
          </cell>
          <cell r="X234">
            <v>0</v>
          </cell>
          <cell r="Y234">
            <v>0</v>
          </cell>
          <cell r="Z234">
            <v>0</v>
          </cell>
          <cell r="AE234">
            <v>6123265.0435509356</v>
          </cell>
          <cell r="AJ234">
            <v>6700993.0435509356</v>
          </cell>
          <cell r="AM234" t="str">
            <v>0</v>
          </cell>
          <cell r="AN234" t="str">
            <v>0</v>
          </cell>
          <cell r="AO234" t="str">
            <v>0</v>
          </cell>
          <cell r="AP234" t="str">
            <v>0</v>
          </cell>
          <cell r="AQ234" t="str">
            <v>0</v>
          </cell>
          <cell r="AR234" t="str">
            <v>0</v>
          </cell>
          <cell r="AS234" t="str">
            <v>0</v>
          </cell>
          <cell r="AT234" t="str">
            <v>0</v>
          </cell>
          <cell r="AU234" t="str">
            <v>0</v>
          </cell>
          <cell r="AV234" t="str">
            <v>0</v>
          </cell>
        </row>
        <row r="235">
          <cell r="F235" t="str">
            <v>550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 t="str">
            <v>0</v>
          </cell>
          <cell r="P235">
            <v>0</v>
          </cell>
          <cell r="Q235" t="str">
            <v>0</v>
          </cell>
          <cell r="R235">
            <v>0</v>
          </cell>
          <cell r="S235">
            <v>0</v>
          </cell>
          <cell r="T235">
            <v>1510421.3988852</v>
          </cell>
          <cell r="U235" t="str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E235">
            <v>1510421.3988852</v>
          </cell>
          <cell r="AJ235">
            <v>1510421.3988852</v>
          </cell>
          <cell r="AM235" t="str">
            <v>0</v>
          </cell>
          <cell r="AN235" t="str">
            <v>0</v>
          </cell>
          <cell r="AO235" t="str">
            <v>0</v>
          </cell>
          <cell r="AP235" t="str">
            <v>0</v>
          </cell>
          <cell r="AQ235" t="str">
            <v>0</v>
          </cell>
          <cell r="AR235" t="str">
            <v>0</v>
          </cell>
          <cell r="AS235" t="str">
            <v>0</v>
          </cell>
          <cell r="AT235" t="str">
            <v>0</v>
          </cell>
          <cell r="AU235" t="str">
            <v>0</v>
          </cell>
          <cell r="AV235" t="str">
            <v>0</v>
          </cell>
        </row>
        <row r="236">
          <cell r="F236" t="str">
            <v>555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 t="str">
            <v>0</v>
          </cell>
          <cell r="P236">
            <v>0</v>
          </cell>
          <cell r="Q236" t="str">
            <v>0</v>
          </cell>
          <cell r="R236">
            <v>0</v>
          </cell>
          <cell r="S236">
            <v>0</v>
          </cell>
          <cell r="T236">
            <v>0</v>
          </cell>
          <cell r="U236" t="str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E236">
            <v>0</v>
          </cell>
          <cell r="AJ236">
            <v>0</v>
          </cell>
          <cell r="AM236" t="str">
            <v>0</v>
          </cell>
          <cell r="AN236" t="str">
            <v>0</v>
          </cell>
          <cell r="AO236" t="str">
            <v>0</v>
          </cell>
          <cell r="AP236" t="str">
            <v>0</v>
          </cell>
          <cell r="AQ236" t="str">
            <v>0</v>
          </cell>
          <cell r="AR236" t="str">
            <v>0</v>
          </cell>
          <cell r="AS236" t="str">
            <v>0</v>
          </cell>
          <cell r="AT236" t="str">
            <v>0</v>
          </cell>
          <cell r="AU236" t="str">
            <v>0</v>
          </cell>
          <cell r="AV236" t="str">
            <v>0</v>
          </cell>
        </row>
        <row r="237">
          <cell r="F237" t="str">
            <v>560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 t="str">
            <v>0</v>
          </cell>
          <cell r="P237">
            <v>0</v>
          </cell>
          <cell r="Q237" t="str">
            <v>0</v>
          </cell>
          <cell r="R237">
            <v>0</v>
          </cell>
          <cell r="S237">
            <v>0</v>
          </cell>
          <cell r="T237">
            <v>0</v>
          </cell>
          <cell r="U237" t="str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E237">
            <v>0</v>
          </cell>
          <cell r="AJ237">
            <v>0</v>
          </cell>
          <cell r="AM237" t="str">
            <v>0</v>
          </cell>
          <cell r="AN237" t="str">
            <v>0</v>
          </cell>
          <cell r="AO237" t="str">
            <v>0</v>
          </cell>
          <cell r="AP237" t="str">
            <v>0</v>
          </cell>
          <cell r="AQ237" t="str">
            <v>0</v>
          </cell>
          <cell r="AR237" t="str">
            <v>0</v>
          </cell>
          <cell r="AS237" t="str">
            <v>0</v>
          </cell>
          <cell r="AT237" t="str">
            <v>0</v>
          </cell>
          <cell r="AU237" t="str">
            <v>0</v>
          </cell>
          <cell r="AV237" t="str">
            <v>0</v>
          </cell>
        </row>
        <row r="238">
          <cell r="F238" t="str">
            <v>565</v>
          </cell>
          <cell r="G238">
            <v>-109.35386849315091</v>
          </cell>
          <cell r="H238">
            <v>4.6501698630136978</v>
          </cell>
          <cell r="I238">
            <v>19496.8581260274</v>
          </cell>
          <cell r="J238">
            <v>5122004.4434876712</v>
          </cell>
          <cell r="K238">
            <v>0</v>
          </cell>
          <cell r="L238">
            <v>382269.55055441061</v>
          </cell>
          <cell r="M238">
            <v>2461546.9266393636</v>
          </cell>
          <cell r="N238">
            <v>1717003</v>
          </cell>
          <cell r="O238" t="str">
            <v>0</v>
          </cell>
          <cell r="P238">
            <v>67300776</v>
          </cell>
          <cell r="Q238" t="str">
            <v>0</v>
          </cell>
          <cell r="R238">
            <v>0</v>
          </cell>
          <cell r="S238">
            <v>0</v>
          </cell>
          <cell r="T238">
            <v>3975065.0010849764</v>
          </cell>
          <cell r="U238" t="str">
            <v>0</v>
          </cell>
          <cell r="V238">
            <v>0</v>
          </cell>
          <cell r="W238">
            <v>636879</v>
          </cell>
          <cell r="X238">
            <v>0</v>
          </cell>
          <cell r="Y238">
            <v>0</v>
          </cell>
          <cell r="Z238">
            <v>0</v>
          </cell>
          <cell r="AE238">
            <v>80978057.076193824</v>
          </cell>
          <cell r="AJ238">
            <v>81614936.076193824</v>
          </cell>
          <cell r="AM238" t="str">
            <v>0</v>
          </cell>
          <cell r="AN238" t="str">
            <v>0</v>
          </cell>
          <cell r="AO238" t="str">
            <v>0</v>
          </cell>
          <cell r="AP238" t="str">
            <v>0</v>
          </cell>
          <cell r="AQ238" t="str">
            <v>0</v>
          </cell>
          <cell r="AR238" t="str">
            <v>0</v>
          </cell>
          <cell r="AS238" t="str">
            <v>0</v>
          </cell>
          <cell r="AT238" t="str">
            <v>0</v>
          </cell>
          <cell r="AU238" t="str">
            <v>0</v>
          </cell>
          <cell r="AV238" t="str">
            <v>0</v>
          </cell>
        </row>
        <row r="239">
          <cell r="F239" t="str">
            <v>Provision for Doubtful Debts</v>
          </cell>
          <cell r="G239">
            <v>-1882744.5385921649</v>
          </cell>
          <cell r="H239">
            <v>-1846.1830520547946</v>
          </cell>
          <cell r="I239">
            <v>-1367.4881616438358</v>
          </cell>
          <cell r="J239">
            <v>-427753.35118904116</v>
          </cell>
          <cell r="K239">
            <v>-298.44657534246574</v>
          </cell>
          <cell r="L239">
            <v>-197250.41016813528</v>
          </cell>
          <cell r="M239">
            <v>-987015.48310848791</v>
          </cell>
          <cell r="N239">
            <v>-313148</v>
          </cell>
          <cell r="O239">
            <v>0</v>
          </cell>
          <cell r="P239">
            <v>-405978</v>
          </cell>
          <cell r="Q239">
            <v>0</v>
          </cell>
          <cell r="R239">
            <v>0</v>
          </cell>
          <cell r="S239">
            <v>0</v>
          </cell>
          <cell r="T239">
            <v>-75813.480228014261</v>
          </cell>
          <cell r="U239">
            <v>0</v>
          </cell>
          <cell r="V239">
            <v>0</v>
          </cell>
          <cell r="W239">
            <v>-83188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E239">
            <v>-4293215.3810748849</v>
          </cell>
          <cell r="AJ239">
            <v>-4376403.3810748849</v>
          </cell>
          <cell r="AM239" t="str">
            <v>0</v>
          </cell>
          <cell r="AN239" t="str">
            <v>0</v>
          </cell>
          <cell r="AO239" t="str">
            <v>0</v>
          </cell>
          <cell r="AP239" t="str">
            <v>0</v>
          </cell>
          <cell r="AQ239" t="str">
            <v>0</v>
          </cell>
          <cell r="AR239" t="str">
            <v>0</v>
          </cell>
          <cell r="AS239" t="str">
            <v>0</v>
          </cell>
          <cell r="AT239" t="str">
            <v>0</v>
          </cell>
          <cell r="AU239" t="str">
            <v>0</v>
          </cell>
          <cell r="AV239" t="str">
            <v>0</v>
          </cell>
        </row>
        <row r="240">
          <cell r="F240" t="str">
            <v>Interest in Suspense (ISP)</v>
          </cell>
          <cell r="G240">
            <v>-368705.11256353435</v>
          </cell>
          <cell r="H240">
            <v>-56.183473972602719</v>
          </cell>
          <cell r="I240">
            <v>-16.175342465753424</v>
          </cell>
          <cell r="J240">
            <v>-60339.906295890418</v>
          </cell>
          <cell r="K240">
            <v>0</v>
          </cell>
          <cell r="L240">
            <v>-54616.838133652534</v>
          </cell>
          <cell r="M240">
            <v>-201557.20907924388</v>
          </cell>
          <cell r="N240">
            <v>0</v>
          </cell>
          <cell r="O240">
            <v>0</v>
          </cell>
          <cell r="P240">
            <v>-62689</v>
          </cell>
          <cell r="Q240">
            <v>0</v>
          </cell>
          <cell r="R240">
            <v>0</v>
          </cell>
          <cell r="S240">
            <v>0</v>
          </cell>
          <cell r="T240">
            <v>-454.77998609521404</v>
          </cell>
          <cell r="U240">
            <v>0</v>
          </cell>
          <cell r="V240">
            <v>0</v>
          </cell>
          <cell r="W240">
            <v>-8560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E240">
            <v>-748435.20487485465</v>
          </cell>
          <cell r="AJ240">
            <v>-756995.20487485465</v>
          </cell>
          <cell r="AM240" t="str">
            <v>0</v>
          </cell>
          <cell r="AN240" t="str">
            <v>0</v>
          </cell>
          <cell r="AO240" t="str">
            <v>0</v>
          </cell>
          <cell r="AP240" t="str">
            <v>0</v>
          </cell>
          <cell r="AQ240" t="str">
            <v>0</v>
          </cell>
          <cell r="AR240" t="str">
            <v>0</v>
          </cell>
          <cell r="AS240" t="str">
            <v>0</v>
          </cell>
          <cell r="AT240" t="str">
            <v>0</v>
          </cell>
          <cell r="AU240" t="str">
            <v>0</v>
          </cell>
          <cell r="AV240" t="str">
            <v>0</v>
          </cell>
        </row>
        <row r="241">
          <cell r="F241" t="str">
            <v>Specific</v>
          </cell>
          <cell r="G241">
            <v>-1063346.4873135618</v>
          </cell>
          <cell r="H241">
            <v>-1256.5236684931508</v>
          </cell>
          <cell r="I241">
            <v>-45.91628767123288</v>
          </cell>
          <cell r="J241">
            <v>-163415.15912876715</v>
          </cell>
          <cell r="K241">
            <v>-30.728767123287668</v>
          </cell>
          <cell r="L241">
            <v>-79164.518547587199</v>
          </cell>
          <cell r="M241">
            <v>-487449.78055321798</v>
          </cell>
          <cell r="N241">
            <v>-313148</v>
          </cell>
          <cell r="O241">
            <v>0</v>
          </cell>
          <cell r="P241">
            <v>-106789</v>
          </cell>
          <cell r="Q241">
            <v>0</v>
          </cell>
          <cell r="R241">
            <v>0</v>
          </cell>
          <cell r="S241">
            <v>0</v>
          </cell>
          <cell r="T241">
            <v>-39209.678875215897</v>
          </cell>
          <cell r="U241">
            <v>0</v>
          </cell>
          <cell r="V241">
            <v>0</v>
          </cell>
          <cell r="W241">
            <v>-32918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E241">
            <v>-2253855.7931416379</v>
          </cell>
          <cell r="AJ241">
            <v>-2286773.7931416379</v>
          </cell>
          <cell r="AM241" t="str">
            <v>0</v>
          </cell>
          <cell r="AN241" t="str">
            <v>0</v>
          </cell>
          <cell r="AO241" t="str">
            <v>0</v>
          </cell>
          <cell r="AP241" t="str">
            <v>0</v>
          </cell>
          <cell r="AQ241" t="str">
            <v>0</v>
          </cell>
          <cell r="AR241" t="str">
            <v>0</v>
          </cell>
          <cell r="AS241" t="str">
            <v>0</v>
          </cell>
          <cell r="AT241" t="str">
            <v>0</v>
          </cell>
          <cell r="AU241" t="str">
            <v>0</v>
          </cell>
          <cell r="AV241" t="str">
            <v>0</v>
          </cell>
        </row>
        <row r="242">
          <cell r="F242" t="str">
            <v>General</v>
          </cell>
          <cell r="G242">
            <v>-450692.93871506851</v>
          </cell>
          <cell r="H242">
            <v>-533.47590958904118</v>
          </cell>
          <cell r="I242">
            <v>-1305.3965315068494</v>
          </cell>
          <cell r="J242">
            <v>-203998.28576438356</v>
          </cell>
          <cell r="K242">
            <v>-267.7178082191781</v>
          </cell>
          <cell r="L242">
            <v>-63469.053486895544</v>
          </cell>
          <cell r="M242">
            <v>-298008.49347602605</v>
          </cell>
          <cell r="N242">
            <v>0</v>
          </cell>
          <cell r="O242">
            <v>0</v>
          </cell>
          <cell r="P242">
            <v>-236500</v>
          </cell>
          <cell r="Q242">
            <v>0</v>
          </cell>
          <cell r="R242">
            <v>0</v>
          </cell>
          <cell r="S242">
            <v>0</v>
          </cell>
          <cell r="T242">
            <v>-36149.021366703149</v>
          </cell>
          <cell r="U242">
            <v>0</v>
          </cell>
          <cell r="V242">
            <v>0</v>
          </cell>
          <cell r="W242">
            <v>-41710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E242">
            <v>-1290924.383058392</v>
          </cell>
          <cell r="AJ242">
            <v>-1332634.383058392</v>
          </cell>
          <cell r="AM242" t="str">
            <v>0</v>
          </cell>
          <cell r="AN242" t="str">
            <v>0</v>
          </cell>
          <cell r="AO242" t="str">
            <v>0</v>
          </cell>
          <cell r="AP242" t="str">
            <v>0</v>
          </cell>
          <cell r="AQ242" t="str">
            <v>0</v>
          </cell>
          <cell r="AR242" t="str">
            <v>0</v>
          </cell>
          <cell r="AS242" t="str">
            <v>0</v>
          </cell>
          <cell r="AT242" t="str">
            <v>0</v>
          </cell>
          <cell r="AU242" t="str">
            <v>0</v>
          </cell>
          <cell r="AV242" t="str">
            <v>0</v>
          </cell>
        </row>
        <row r="243">
          <cell r="F243" t="str">
            <v>Net Advances</v>
          </cell>
          <cell r="G243">
            <v>48626850.117309049</v>
          </cell>
          <cell r="H243">
            <v>3064.3212547945186</v>
          </cell>
          <cell r="I243">
            <v>24642.02913972603</v>
          </cell>
          <cell r="J243">
            <v>36098404.670684934</v>
          </cell>
          <cell r="K243">
            <v>-129.66780547945206</v>
          </cell>
          <cell r="L243">
            <v>6535869.4729966316</v>
          </cell>
          <cell r="M243">
            <v>20227596.774280798</v>
          </cell>
          <cell r="N243">
            <v>1403855</v>
          </cell>
          <cell r="O243">
            <v>0</v>
          </cell>
          <cell r="P243">
            <v>66894798</v>
          </cell>
          <cell r="Q243">
            <v>0</v>
          </cell>
          <cell r="R243">
            <v>1932000</v>
          </cell>
          <cell r="S243">
            <v>0</v>
          </cell>
          <cell r="T243">
            <v>5409672.9197421623</v>
          </cell>
          <cell r="U243">
            <v>0</v>
          </cell>
          <cell r="V243">
            <v>0</v>
          </cell>
          <cell r="W243">
            <v>6824294</v>
          </cell>
          <cell r="X243">
            <v>0</v>
          </cell>
          <cell r="Y243">
            <v>0</v>
          </cell>
          <cell r="Z243">
            <v>811164</v>
          </cell>
          <cell r="AA243">
            <v>0</v>
          </cell>
          <cell r="AB243">
            <v>0</v>
          </cell>
          <cell r="AC243">
            <v>0</v>
          </cell>
          <cell r="AE243">
            <v>187967787.63760266</v>
          </cell>
          <cell r="AJ243">
            <v>194792081.63760266</v>
          </cell>
          <cell r="AM243" t="str">
            <v>0</v>
          </cell>
          <cell r="AN243" t="str">
            <v>0</v>
          </cell>
          <cell r="AO243" t="str">
            <v>0</v>
          </cell>
          <cell r="AP243" t="str">
            <v>0</v>
          </cell>
          <cell r="AQ243" t="str">
            <v>0</v>
          </cell>
          <cell r="AR243" t="str">
            <v>0</v>
          </cell>
          <cell r="AS243" t="str">
            <v>0</v>
          </cell>
          <cell r="AT243" t="str">
            <v>0</v>
          </cell>
          <cell r="AU243" t="str">
            <v>0</v>
          </cell>
          <cell r="AV243" t="str">
            <v>0</v>
          </cell>
        </row>
        <row r="244">
          <cell r="F244" t="str">
            <v>Other Assets</v>
          </cell>
          <cell r="G244">
            <v>8236085.4115361627</v>
          </cell>
          <cell r="H244">
            <v>761309.20245479443</v>
          </cell>
          <cell r="I244">
            <v>434587.66049589065</v>
          </cell>
          <cell r="J244">
            <v>-34516879.625372596</v>
          </cell>
          <cell r="K244">
            <v>161309.46983561642</v>
          </cell>
          <cell r="L244">
            <v>2745609.7887071241</v>
          </cell>
          <cell r="M244">
            <v>188286.35335118425</v>
          </cell>
          <cell r="N244">
            <v>20367187</v>
          </cell>
          <cell r="O244">
            <v>0</v>
          </cell>
          <cell r="P244">
            <v>32459221</v>
          </cell>
          <cell r="Q244">
            <v>0</v>
          </cell>
          <cell r="R244">
            <v>51337000</v>
          </cell>
          <cell r="S244">
            <v>0</v>
          </cell>
          <cell r="T244">
            <v>4448129.4902988784</v>
          </cell>
          <cell r="U244">
            <v>-16723523.121833447</v>
          </cell>
          <cell r="V244">
            <v>78035</v>
          </cell>
          <cell r="W244">
            <v>97590</v>
          </cell>
          <cell r="X244">
            <v>7100000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E244">
            <v>77076357.629473612</v>
          </cell>
          <cell r="AJ244">
            <v>70073947.629473612</v>
          </cell>
          <cell r="AM244" t="str">
            <v>0</v>
          </cell>
          <cell r="AN244" t="str">
            <v>0</v>
          </cell>
          <cell r="AO244" t="str">
            <v>0</v>
          </cell>
          <cell r="AP244" t="str">
            <v>0</v>
          </cell>
          <cell r="AQ244" t="str">
            <v>0</v>
          </cell>
          <cell r="AR244" t="str">
            <v>0</v>
          </cell>
          <cell r="AS244" t="str">
            <v>0</v>
          </cell>
          <cell r="AT244" t="str">
            <v>0</v>
          </cell>
          <cell r="AU244" t="str">
            <v>0</v>
          </cell>
          <cell r="AV244" t="str">
            <v>0</v>
          </cell>
        </row>
        <row r="245">
          <cell r="F245" t="str">
            <v>1000</v>
          </cell>
          <cell r="G245">
            <v>117301.16231780822</v>
          </cell>
          <cell r="H245">
            <v>1878890.9655972605</v>
          </cell>
          <cell r="I245">
            <v>21.065663013698629</v>
          </cell>
          <cell r="J245">
            <v>0.35644383561643839</v>
          </cell>
          <cell r="K245">
            <v>1020.917808219178</v>
          </cell>
          <cell r="L245">
            <v>461152.28871069697</v>
          </cell>
          <cell r="M245">
            <v>99924.162083333795</v>
          </cell>
          <cell r="N245">
            <v>6295605</v>
          </cell>
          <cell r="O245" t="str">
            <v>0</v>
          </cell>
          <cell r="P245">
            <v>0</v>
          </cell>
          <cell r="Q245" t="str">
            <v>0</v>
          </cell>
          <cell r="R245">
            <v>3279000</v>
          </cell>
          <cell r="S245">
            <v>0</v>
          </cell>
          <cell r="T245">
            <v>385758.24416936818</v>
          </cell>
          <cell r="U245" t="str">
            <v>0</v>
          </cell>
          <cell r="V245">
            <v>0</v>
          </cell>
          <cell r="W245">
            <v>77877</v>
          </cell>
          <cell r="X245">
            <v>0</v>
          </cell>
          <cell r="Y245">
            <v>0</v>
          </cell>
          <cell r="Z245">
            <v>0</v>
          </cell>
          <cell r="AE245">
            <v>12518674.162793536</v>
          </cell>
          <cell r="AJ245">
            <v>12596551.162793536</v>
          </cell>
          <cell r="AM245" t="str">
            <v>0</v>
          </cell>
          <cell r="AN245" t="str">
            <v>0</v>
          </cell>
          <cell r="AO245" t="str">
            <v>0</v>
          </cell>
          <cell r="AP245" t="str">
            <v>0</v>
          </cell>
          <cell r="AQ245" t="str">
            <v>0</v>
          </cell>
          <cell r="AR245" t="str">
            <v>0</v>
          </cell>
          <cell r="AS245" t="str">
            <v>0</v>
          </cell>
          <cell r="AT245" t="str">
            <v>0</v>
          </cell>
          <cell r="AU245" t="str">
            <v>0</v>
          </cell>
          <cell r="AV245" t="str">
            <v>0</v>
          </cell>
        </row>
        <row r="246">
          <cell r="F246" t="str">
            <v>1005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8.21917808219178E-3</v>
          </cell>
          <cell r="M246">
            <v>24577.565634081038</v>
          </cell>
          <cell r="N246">
            <v>0</v>
          </cell>
          <cell r="O246" t="str">
            <v>0</v>
          </cell>
          <cell r="P246">
            <v>0</v>
          </cell>
          <cell r="Q246" t="str">
            <v>0</v>
          </cell>
          <cell r="R246">
            <v>2383000</v>
          </cell>
          <cell r="S246">
            <v>0</v>
          </cell>
          <cell r="T246">
            <v>0</v>
          </cell>
          <cell r="U246" t="str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E246">
            <v>2407577.573853259</v>
          </cell>
          <cell r="AJ246">
            <v>2407577.573853259</v>
          </cell>
          <cell r="AM246" t="str">
            <v>0</v>
          </cell>
          <cell r="AN246" t="str">
            <v>0</v>
          </cell>
          <cell r="AO246" t="str">
            <v>0</v>
          </cell>
          <cell r="AP246" t="str">
            <v>0</v>
          </cell>
          <cell r="AQ246" t="str">
            <v>0</v>
          </cell>
          <cell r="AR246" t="str">
            <v>0</v>
          </cell>
          <cell r="AS246" t="str">
            <v>0</v>
          </cell>
          <cell r="AT246" t="str">
            <v>0</v>
          </cell>
          <cell r="AU246" t="str">
            <v>0</v>
          </cell>
          <cell r="AV246" t="str">
            <v>0</v>
          </cell>
        </row>
        <row r="247">
          <cell r="F247" t="str">
            <v>1010</v>
          </cell>
          <cell r="G247">
            <v>4279.1667698630135</v>
          </cell>
          <cell r="H247">
            <v>225.01331232876714</v>
          </cell>
          <cell r="I247">
            <v>0</v>
          </cell>
          <cell r="J247">
            <v>10001</v>
          </cell>
          <cell r="K247">
            <v>0</v>
          </cell>
          <cell r="L247">
            <v>1150083.3638272451</v>
          </cell>
          <cell r="M247">
            <v>0</v>
          </cell>
          <cell r="N247">
            <v>173164</v>
          </cell>
          <cell r="O247" t="str">
            <v>0</v>
          </cell>
          <cell r="P247">
            <v>32459221</v>
          </cell>
          <cell r="Q247" t="str">
            <v>0</v>
          </cell>
          <cell r="R247">
            <v>9599000</v>
          </cell>
          <cell r="S247">
            <v>0</v>
          </cell>
          <cell r="T247">
            <v>3024474.6605690359</v>
          </cell>
          <cell r="U247" t="str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E247">
            <v>46420448.204478472</v>
          </cell>
          <cell r="AJ247">
            <v>46420448.204478472</v>
          </cell>
          <cell r="AM247" t="str">
            <v>0</v>
          </cell>
          <cell r="AN247" t="str">
            <v>0</v>
          </cell>
          <cell r="AO247" t="str">
            <v>0</v>
          </cell>
          <cell r="AP247" t="str">
            <v>0</v>
          </cell>
          <cell r="AQ247" t="str">
            <v>0</v>
          </cell>
          <cell r="AR247" t="str">
            <v>0</v>
          </cell>
          <cell r="AS247" t="str">
            <v>0</v>
          </cell>
          <cell r="AT247" t="str">
            <v>0</v>
          </cell>
          <cell r="AU247" t="str">
            <v>0</v>
          </cell>
          <cell r="AV247" t="str">
            <v>0</v>
          </cell>
        </row>
        <row r="248">
          <cell r="F248" t="str">
            <v>1015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263</v>
          </cell>
          <cell r="O248" t="str">
            <v>0</v>
          </cell>
          <cell r="P248">
            <v>0</v>
          </cell>
          <cell r="Q248" t="str">
            <v>0</v>
          </cell>
          <cell r="R248">
            <v>0</v>
          </cell>
          <cell r="S248">
            <v>0</v>
          </cell>
          <cell r="T248">
            <v>0</v>
          </cell>
          <cell r="U248" t="str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E248">
            <v>263</v>
          </cell>
          <cell r="AJ248">
            <v>263</v>
          </cell>
          <cell r="AM248" t="str">
            <v>0</v>
          </cell>
          <cell r="AN248" t="str">
            <v>0</v>
          </cell>
          <cell r="AO248" t="str">
            <v>0</v>
          </cell>
          <cell r="AP248" t="str">
            <v>0</v>
          </cell>
          <cell r="AQ248" t="str">
            <v>0</v>
          </cell>
          <cell r="AR248" t="str">
            <v>0</v>
          </cell>
          <cell r="AS248" t="str">
            <v>0</v>
          </cell>
          <cell r="AT248" t="str">
            <v>0</v>
          </cell>
          <cell r="AU248" t="str">
            <v>0</v>
          </cell>
          <cell r="AV248" t="str">
            <v>0</v>
          </cell>
        </row>
        <row r="249">
          <cell r="F249" t="str">
            <v>1020</v>
          </cell>
          <cell r="G249">
            <v>425431.95686493127</v>
          </cell>
          <cell r="H249">
            <v>127943.84540000001</v>
          </cell>
          <cell r="I249">
            <v>16851.143389041099</v>
          </cell>
          <cell r="J249">
            <v>140902.01539726026</v>
          </cell>
          <cell r="K249">
            <v>19244.535290410957</v>
          </cell>
          <cell r="L249">
            <v>107186.17276557807</v>
          </cell>
          <cell r="M249">
            <v>109882.03171899196</v>
          </cell>
          <cell r="N249">
            <v>1892062</v>
          </cell>
          <cell r="O249" t="str">
            <v>0</v>
          </cell>
          <cell r="P249">
            <v>0</v>
          </cell>
          <cell r="Q249" t="str">
            <v>0</v>
          </cell>
          <cell r="R249">
            <v>0</v>
          </cell>
          <cell r="S249">
            <v>0</v>
          </cell>
          <cell r="T249">
            <v>188422.60867557125</v>
          </cell>
          <cell r="U249" t="str">
            <v>0</v>
          </cell>
          <cell r="V249">
            <v>1000</v>
          </cell>
          <cell r="W249">
            <v>-91</v>
          </cell>
          <cell r="X249">
            <v>0</v>
          </cell>
          <cell r="Y249">
            <v>0</v>
          </cell>
          <cell r="Z249">
            <v>0</v>
          </cell>
          <cell r="AE249">
            <v>3028926.3095017849</v>
          </cell>
          <cell r="AJ249">
            <v>3028835.3095017849</v>
          </cell>
          <cell r="AM249" t="str">
            <v>0</v>
          </cell>
          <cell r="AN249" t="str">
            <v>0</v>
          </cell>
          <cell r="AO249" t="str">
            <v>0</v>
          </cell>
          <cell r="AP249" t="str">
            <v>0</v>
          </cell>
          <cell r="AQ249" t="str">
            <v>0</v>
          </cell>
          <cell r="AR249" t="str">
            <v>0</v>
          </cell>
          <cell r="AS249" t="str">
            <v>0</v>
          </cell>
          <cell r="AT249" t="str">
            <v>0</v>
          </cell>
          <cell r="AU249" t="str">
            <v>0</v>
          </cell>
          <cell r="AV249" t="str">
            <v>0</v>
          </cell>
        </row>
        <row r="250">
          <cell r="F250" t="str">
            <v>1025</v>
          </cell>
          <cell r="G250">
            <v>0</v>
          </cell>
          <cell r="H250">
            <v>0</v>
          </cell>
          <cell r="I250">
            <v>0</v>
          </cell>
          <cell r="J250">
            <v>149.01369863013699</v>
          </cell>
          <cell r="K250">
            <v>2684.7847945205476</v>
          </cell>
          <cell r="L250">
            <v>0</v>
          </cell>
          <cell r="M250">
            <v>0</v>
          </cell>
          <cell r="N250">
            <v>4042</v>
          </cell>
          <cell r="O250" t="str">
            <v>0</v>
          </cell>
          <cell r="P250">
            <v>0</v>
          </cell>
          <cell r="Q250" t="str">
            <v>0</v>
          </cell>
          <cell r="R250">
            <v>0</v>
          </cell>
          <cell r="S250">
            <v>0</v>
          </cell>
          <cell r="T250">
            <v>0</v>
          </cell>
          <cell r="U250" t="str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E250">
            <v>6875.7984931506844</v>
          </cell>
          <cell r="AJ250">
            <v>6875.7984931506844</v>
          </cell>
          <cell r="AM250" t="str">
            <v>0</v>
          </cell>
          <cell r="AN250" t="str">
            <v>0</v>
          </cell>
          <cell r="AO250" t="str">
            <v>0</v>
          </cell>
          <cell r="AP250" t="str">
            <v>0</v>
          </cell>
          <cell r="AQ250" t="str">
            <v>0</v>
          </cell>
          <cell r="AR250" t="str">
            <v>0</v>
          </cell>
          <cell r="AS250" t="str">
            <v>0</v>
          </cell>
          <cell r="AT250" t="str">
            <v>0</v>
          </cell>
          <cell r="AU250" t="str">
            <v>0</v>
          </cell>
          <cell r="AV250" t="str">
            <v>0</v>
          </cell>
        </row>
        <row r="251">
          <cell r="F251" t="str">
            <v>1030</v>
          </cell>
          <cell r="G251">
            <v>2003.7362109589039</v>
          </cell>
          <cell r="H251">
            <v>8202.1212493150688</v>
          </cell>
          <cell r="I251">
            <v>192548.42586849316</v>
          </cell>
          <cell r="J251">
            <v>228069.5345589041</v>
          </cell>
          <cell r="K251">
            <v>112167.75333698629</v>
          </cell>
          <cell r="L251">
            <v>282447.7193032644</v>
          </cell>
          <cell r="M251">
            <v>0</v>
          </cell>
          <cell r="N251">
            <v>10002646</v>
          </cell>
          <cell r="O251" t="str">
            <v>0</v>
          </cell>
          <cell r="P251">
            <v>0</v>
          </cell>
          <cell r="Q251" t="str">
            <v>0</v>
          </cell>
          <cell r="R251">
            <v>36076000</v>
          </cell>
          <cell r="S251">
            <v>0</v>
          </cell>
          <cell r="T251">
            <v>232400.48999088127</v>
          </cell>
          <cell r="U251">
            <v>-47209670.780518807</v>
          </cell>
          <cell r="V251">
            <v>73185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E251">
            <v>0</v>
          </cell>
          <cell r="AJ251">
            <v>0</v>
          </cell>
          <cell r="AM251" t="str">
            <v>0</v>
          </cell>
          <cell r="AN251" t="str">
            <v>0</v>
          </cell>
          <cell r="AO251" t="str">
            <v>0</v>
          </cell>
          <cell r="AP251" t="str">
            <v>0</v>
          </cell>
          <cell r="AQ251" t="str">
            <v>0</v>
          </cell>
          <cell r="AR251" t="str">
            <v>0</v>
          </cell>
          <cell r="AS251" t="str">
            <v>0</v>
          </cell>
          <cell r="AT251" t="str">
            <v>0</v>
          </cell>
          <cell r="AU251" t="str">
            <v>0</v>
          </cell>
          <cell r="AV251" t="str">
            <v>0</v>
          </cell>
        </row>
        <row r="252">
          <cell r="F252" t="str">
            <v>1035</v>
          </cell>
          <cell r="G252">
            <v>7318416.3471150659</v>
          </cell>
          <cell r="H252">
            <v>-2271991.172912329</v>
          </cell>
          <cell r="I252">
            <v>63972.028657534349</v>
          </cell>
          <cell r="J252">
            <v>-35100769.670287669</v>
          </cell>
          <cell r="K252">
            <v>0</v>
          </cell>
          <cell r="L252">
            <v>11249.745238384668</v>
          </cell>
          <cell r="M252">
            <v>-1290941.7819292252</v>
          </cell>
          <cell r="N252">
            <v>-147322</v>
          </cell>
          <cell r="O252" t="str">
            <v>0</v>
          </cell>
          <cell r="P252">
            <v>0</v>
          </cell>
          <cell r="Q252" t="str">
            <v>0</v>
          </cell>
          <cell r="R252">
            <v>0</v>
          </cell>
          <cell r="S252">
            <v>0</v>
          </cell>
          <cell r="T252">
            <v>0</v>
          </cell>
          <cell r="U252">
            <v>31417386.504118238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E252">
            <v>0</v>
          </cell>
          <cell r="AJ252">
            <v>0</v>
          </cell>
          <cell r="AM252" t="str">
            <v>0</v>
          </cell>
          <cell r="AN252" t="str">
            <v>0</v>
          </cell>
          <cell r="AO252" t="str">
            <v>0</v>
          </cell>
          <cell r="AP252" t="str">
            <v>0</v>
          </cell>
          <cell r="AQ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</row>
        <row r="253">
          <cell r="F253" t="str">
            <v>1040</v>
          </cell>
          <cell r="G253">
            <v>101.90462465753426</v>
          </cell>
          <cell r="H253">
            <v>1757.1297013698629</v>
          </cell>
          <cell r="I253">
            <v>0</v>
          </cell>
          <cell r="J253">
            <v>0</v>
          </cell>
          <cell r="K253">
            <v>162.57534246575338</v>
          </cell>
          <cell r="L253">
            <v>0</v>
          </cell>
          <cell r="M253">
            <v>0</v>
          </cell>
          <cell r="N253">
            <v>0</v>
          </cell>
          <cell r="O253" t="str">
            <v>0</v>
          </cell>
          <cell r="P253">
            <v>0</v>
          </cell>
          <cell r="Q253" t="str">
            <v>0</v>
          </cell>
          <cell r="R253">
            <v>0</v>
          </cell>
          <cell r="S253">
            <v>0</v>
          </cell>
          <cell r="T253">
            <v>0</v>
          </cell>
          <cell r="U253" t="str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E253">
            <v>2021.6096684931506</v>
          </cell>
          <cell r="AJ253">
            <v>2021.6096684931506</v>
          </cell>
          <cell r="AM253" t="str">
            <v>0</v>
          </cell>
          <cell r="AN253" t="str">
            <v>0</v>
          </cell>
          <cell r="AO253" t="str">
            <v>0</v>
          </cell>
          <cell r="AP253" t="str">
            <v>0</v>
          </cell>
          <cell r="AQ253" t="str">
            <v>0</v>
          </cell>
          <cell r="AR253" t="str">
            <v>0</v>
          </cell>
          <cell r="AS253" t="str">
            <v>0</v>
          </cell>
          <cell r="AT253" t="str">
            <v>0</v>
          </cell>
          <cell r="AU253" t="str">
            <v>0</v>
          </cell>
          <cell r="AV253" t="str">
            <v>0</v>
          </cell>
        </row>
        <row r="254">
          <cell r="F254" t="str">
            <v>1045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 t="str">
            <v>0</v>
          </cell>
          <cell r="P254">
            <v>0</v>
          </cell>
          <cell r="Q254" t="str">
            <v>0</v>
          </cell>
          <cell r="R254">
            <v>0</v>
          </cell>
          <cell r="S254">
            <v>0</v>
          </cell>
          <cell r="T254">
            <v>0</v>
          </cell>
          <cell r="U254" t="str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E254">
            <v>0</v>
          </cell>
          <cell r="AJ254">
            <v>0</v>
          </cell>
          <cell r="AM254" t="str">
            <v>0</v>
          </cell>
          <cell r="AN254" t="str">
            <v>0</v>
          </cell>
          <cell r="AO254" t="str">
            <v>0</v>
          </cell>
          <cell r="AP254" t="str">
            <v>0</v>
          </cell>
          <cell r="AQ254" t="str">
            <v>0</v>
          </cell>
          <cell r="AR254" t="str">
            <v>0</v>
          </cell>
          <cell r="AS254" t="str">
            <v>0</v>
          </cell>
          <cell r="AT254" t="str">
            <v>0</v>
          </cell>
          <cell r="AU254" t="str">
            <v>0</v>
          </cell>
          <cell r="AV254" t="str">
            <v>0</v>
          </cell>
        </row>
        <row r="255">
          <cell r="F255" t="str">
            <v>1050</v>
          </cell>
          <cell r="G255">
            <v>824.95890410958907</v>
          </cell>
          <cell r="H255">
            <v>8.4931506849315067E-2</v>
          </cell>
          <cell r="I255">
            <v>0</v>
          </cell>
          <cell r="J255">
            <v>0</v>
          </cell>
          <cell r="K255">
            <v>100.04079452054795</v>
          </cell>
          <cell r="L255">
            <v>543223.02369484701</v>
          </cell>
          <cell r="M255">
            <v>0</v>
          </cell>
          <cell r="N255">
            <v>356289</v>
          </cell>
          <cell r="O255" t="str">
            <v>0</v>
          </cell>
          <cell r="P255">
            <v>0</v>
          </cell>
          <cell r="Q255" t="str">
            <v>0</v>
          </cell>
          <cell r="R255">
            <v>0</v>
          </cell>
          <cell r="S255">
            <v>0</v>
          </cell>
          <cell r="T255">
            <v>5618.1604269616219</v>
          </cell>
          <cell r="U255" t="str">
            <v>0</v>
          </cell>
          <cell r="V255">
            <v>0</v>
          </cell>
          <cell r="W255">
            <v>0</v>
          </cell>
          <cell r="X255">
            <v>7100000</v>
          </cell>
          <cell r="Y255">
            <v>0</v>
          </cell>
          <cell r="Z255">
            <v>0</v>
          </cell>
          <cell r="AE255">
            <v>8006055.2687519453</v>
          </cell>
          <cell r="AJ255">
            <v>906055.26875194535</v>
          </cell>
          <cell r="AM255" t="str">
            <v>0</v>
          </cell>
          <cell r="AN255" t="str">
            <v>0</v>
          </cell>
          <cell r="AO255" t="str">
            <v>0</v>
          </cell>
          <cell r="AP255" t="str">
            <v>0</v>
          </cell>
          <cell r="AQ255" t="str">
            <v>0</v>
          </cell>
          <cell r="AR255" t="str">
            <v>0</v>
          </cell>
          <cell r="AS255" t="str">
            <v>0</v>
          </cell>
          <cell r="AT255" t="str">
            <v>0</v>
          </cell>
          <cell r="AU255" t="str">
            <v>0</v>
          </cell>
          <cell r="AV255" t="str">
            <v>0</v>
          </cell>
        </row>
        <row r="256">
          <cell r="F256" t="str">
            <v>1055</v>
          </cell>
          <cell r="G256">
            <v>0</v>
          </cell>
          <cell r="H256">
            <v>0</v>
          </cell>
          <cell r="I256">
            <v>-657.53424657534242</v>
          </cell>
          <cell r="J256">
            <v>117494.05207671235</v>
          </cell>
          <cell r="K256">
            <v>10483.391257534246</v>
          </cell>
          <cell r="L256">
            <v>11083.393649430058</v>
          </cell>
          <cell r="M256">
            <v>1188114.1761773361</v>
          </cell>
          <cell r="N256">
            <v>117289</v>
          </cell>
          <cell r="O256" t="str">
            <v>0</v>
          </cell>
          <cell r="P256">
            <v>0</v>
          </cell>
          <cell r="Q256" t="str">
            <v>0</v>
          </cell>
          <cell r="R256">
            <v>0</v>
          </cell>
          <cell r="S256">
            <v>0</v>
          </cell>
          <cell r="T256">
            <v>0</v>
          </cell>
          <cell r="U256" t="str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E256">
            <v>1443806.4789144373</v>
          </cell>
          <cell r="AJ256">
            <v>1443806.4789144373</v>
          </cell>
          <cell r="AM256" t="str">
            <v>0</v>
          </cell>
          <cell r="AN256" t="str">
            <v>0</v>
          </cell>
          <cell r="AO256" t="str">
            <v>0</v>
          </cell>
          <cell r="AP256" t="str">
            <v>0</v>
          </cell>
          <cell r="AQ256" t="str">
            <v>0</v>
          </cell>
          <cell r="AR256" t="str">
            <v>0</v>
          </cell>
          <cell r="AS256" t="str">
            <v>0</v>
          </cell>
          <cell r="AT256" t="str">
            <v>0</v>
          </cell>
          <cell r="AU256" t="str">
            <v>0</v>
          </cell>
          <cell r="AV256" t="str">
            <v>0</v>
          </cell>
        </row>
        <row r="257">
          <cell r="F257" t="str">
            <v>1060</v>
          </cell>
          <cell r="G257">
            <v>5424.4970794520541</v>
          </cell>
          <cell r="H257">
            <v>0</v>
          </cell>
          <cell r="I257">
            <v>2579.3424657534247</v>
          </cell>
          <cell r="J257">
            <v>11361.997309589038</v>
          </cell>
          <cell r="K257">
            <v>0</v>
          </cell>
          <cell r="L257">
            <v>8.5780821310374004E-3</v>
          </cell>
          <cell r="M257">
            <v>0</v>
          </cell>
          <cell r="N257">
            <v>911373</v>
          </cell>
          <cell r="O257" t="str">
            <v>0</v>
          </cell>
          <cell r="P257">
            <v>0</v>
          </cell>
          <cell r="Q257" t="str">
            <v>0</v>
          </cell>
          <cell r="R257">
            <v>0</v>
          </cell>
          <cell r="S257">
            <v>0</v>
          </cell>
          <cell r="T257">
            <v>0</v>
          </cell>
          <cell r="U257">
            <v>-931238.84543287661</v>
          </cell>
          <cell r="V257">
            <v>500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E257">
            <v>0</v>
          </cell>
          <cell r="AJ257">
            <v>0</v>
          </cell>
          <cell r="AM257" t="str">
            <v>0</v>
          </cell>
          <cell r="AN257" t="str">
            <v>0</v>
          </cell>
          <cell r="AO257" t="str">
            <v>0</v>
          </cell>
          <cell r="AP257" t="str">
            <v>0</v>
          </cell>
          <cell r="AQ257" t="str">
            <v>0</v>
          </cell>
          <cell r="AR257" t="str">
            <v>0</v>
          </cell>
          <cell r="AS257" t="str">
            <v>0</v>
          </cell>
          <cell r="AT257" t="str">
            <v>0</v>
          </cell>
          <cell r="AU257" t="str">
            <v>0</v>
          </cell>
          <cell r="AV257" t="str">
            <v>0</v>
          </cell>
        </row>
        <row r="258">
          <cell r="F258" t="str">
            <v>1065</v>
          </cell>
          <cell r="G258">
            <v>196743.10356986299</v>
          </cell>
          <cell r="H258">
            <v>1016281.2151753423</v>
          </cell>
          <cell r="I258">
            <v>159273.18869863023</v>
          </cell>
          <cell r="J258">
            <v>75912.075430136989</v>
          </cell>
          <cell r="K258">
            <v>13444.326835616439</v>
          </cell>
          <cell r="L258">
            <v>141230.48812003247</v>
          </cell>
          <cell r="M258">
            <v>56730.199666666653</v>
          </cell>
          <cell r="N258">
            <v>761659</v>
          </cell>
          <cell r="O258" t="str">
            <v>0</v>
          </cell>
          <cell r="P258">
            <v>0</v>
          </cell>
          <cell r="Q258" t="str">
            <v>0</v>
          </cell>
          <cell r="R258">
            <v>0</v>
          </cell>
          <cell r="S258">
            <v>0</v>
          </cell>
          <cell r="T258">
            <v>583583.96981047455</v>
          </cell>
          <cell r="U258" t="str">
            <v>0</v>
          </cell>
          <cell r="V258">
            <v>3350</v>
          </cell>
          <cell r="W258">
            <v>19804</v>
          </cell>
          <cell r="X258">
            <v>0</v>
          </cell>
          <cell r="Y258">
            <v>0</v>
          </cell>
          <cell r="Z258">
            <v>0</v>
          </cell>
          <cell r="AE258">
            <v>3008207.5673067626</v>
          </cell>
          <cell r="AJ258">
            <v>3028011.5673067626</v>
          </cell>
          <cell r="AM258" t="str">
            <v>0</v>
          </cell>
          <cell r="AN258" t="str">
            <v>0</v>
          </cell>
          <cell r="AO258" t="str">
            <v>0</v>
          </cell>
          <cell r="AP258" t="str">
            <v>0</v>
          </cell>
          <cell r="AQ258" t="str">
            <v>0</v>
          </cell>
          <cell r="AR258" t="str">
            <v>0</v>
          </cell>
          <cell r="AS258" t="str">
            <v>0</v>
          </cell>
          <cell r="AT258" t="str">
            <v>0</v>
          </cell>
          <cell r="AU258" t="str">
            <v>0</v>
          </cell>
          <cell r="AV258" t="str">
            <v>0</v>
          </cell>
        </row>
        <row r="259">
          <cell r="F259" t="str">
            <v>1070</v>
          </cell>
          <cell r="G259">
            <v>165558.57807945204</v>
          </cell>
          <cell r="H259">
            <v>0</v>
          </cell>
          <cell r="I259">
            <v>0</v>
          </cell>
          <cell r="J259">
            <v>0</v>
          </cell>
          <cell r="K259">
            <v>2001.1443753424658</v>
          </cell>
          <cell r="L259">
            <v>37953.576600385139</v>
          </cell>
          <cell r="M259">
            <v>0</v>
          </cell>
          <cell r="N259">
            <v>117</v>
          </cell>
          <cell r="O259" t="str">
            <v>0</v>
          </cell>
          <cell r="P259">
            <v>0</v>
          </cell>
          <cell r="Q259" t="str">
            <v>0</v>
          </cell>
          <cell r="R259">
            <v>0</v>
          </cell>
          <cell r="S259">
            <v>0</v>
          </cell>
          <cell r="T259">
            <v>27871.356656585718</v>
          </cell>
          <cell r="U259" t="str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E259">
            <v>233501.65571176534</v>
          </cell>
          <cell r="AJ259">
            <v>233501.65571176534</v>
          </cell>
          <cell r="AM259" t="str">
            <v>0</v>
          </cell>
          <cell r="AN259" t="str">
            <v>0</v>
          </cell>
          <cell r="AO259" t="str">
            <v>0</v>
          </cell>
          <cell r="AP259" t="str">
            <v>0</v>
          </cell>
          <cell r="AQ259" t="str">
            <v>0</v>
          </cell>
          <cell r="AR259" t="str">
            <v>0</v>
          </cell>
          <cell r="AS259" t="str">
            <v>0</v>
          </cell>
          <cell r="AT259" t="str">
            <v>0</v>
          </cell>
          <cell r="AU259" t="str">
            <v>0</v>
          </cell>
          <cell r="AV259" t="str">
            <v>0</v>
          </cell>
        </row>
        <row r="260">
          <cell r="F260" t="str">
            <v>1075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 t="str">
            <v>0</v>
          </cell>
          <cell r="P260">
            <v>0</v>
          </cell>
          <cell r="Q260" t="str">
            <v>0</v>
          </cell>
          <cell r="R260">
            <v>0</v>
          </cell>
          <cell r="S260">
            <v>0</v>
          </cell>
          <cell r="T260">
            <v>0</v>
          </cell>
          <cell r="U260" t="str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E260">
            <v>0</v>
          </cell>
          <cell r="AJ260">
            <v>0</v>
          </cell>
          <cell r="AM260" t="str">
            <v>0</v>
          </cell>
          <cell r="AN260" t="str">
            <v>0</v>
          </cell>
          <cell r="AO260" t="str">
            <v>0</v>
          </cell>
          <cell r="AP260" t="str">
            <v>0</v>
          </cell>
          <cell r="AQ260" t="str">
            <v>0</v>
          </cell>
          <cell r="AR260" t="str">
            <v>0</v>
          </cell>
          <cell r="AS260" t="str">
            <v>0</v>
          </cell>
          <cell r="AT260" t="str">
            <v>0</v>
          </cell>
          <cell r="AU260" t="str">
            <v>0</v>
          </cell>
          <cell r="AV260" t="str">
            <v>0</v>
          </cell>
        </row>
        <row r="261">
          <cell r="F261" t="str">
            <v>Total Assets</v>
          </cell>
          <cell r="G261">
            <v>56862935.528845213</v>
          </cell>
          <cell r="H261">
            <v>764373.52370958892</v>
          </cell>
          <cell r="I261">
            <v>459229.68963561667</v>
          </cell>
          <cell r="J261">
            <v>1581525.0453123376</v>
          </cell>
          <cell r="K261">
            <v>161179.80203013695</v>
          </cell>
          <cell r="L261">
            <v>9281479.2617037557</v>
          </cell>
          <cell r="M261">
            <v>20415883.127631981</v>
          </cell>
          <cell r="N261">
            <v>21771042</v>
          </cell>
          <cell r="O261">
            <v>0</v>
          </cell>
          <cell r="P261">
            <v>99354019</v>
          </cell>
          <cell r="Q261">
            <v>0</v>
          </cell>
          <cell r="R261">
            <v>53269000</v>
          </cell>
          <cell r="S261">
            <v>0</v>
          </cell>
          <cell r="T261">
            <v>9857802.4100410417</v>
          </cell>
          <cell r="U261">
            <v>-16723523.121833447</v>
          </cell>
          <cell r="V261">
            <v>78035</v>
          </cell>
          <cell r="W261">
            <v>6921884</v>
          </cell>
          <cell r="X261">
            <v>7100000</v>
          </cell>
          <cell r="Y261">
            <v>0</v>
          </cell>
          <cell r="Z261">
            <v>811164</v>
          </cell>
          <cell r="AA261">
            <v>0</v>
          </cell>
          <cell r="AB261">
            <v>0</v>
          </cell>
          <cell r="AC261">
            <v>0</v>
          </cell>
          <cell r="AE261">
            <v>265044145.26707625</v>
          </cell>
          <cell r="AJ261">
            <v>264866029.26707625</v>
          </cell>
          <cell r="AM261" t="str">
            <v>0</v>
          </cell>
          <cell r="AN261" t="str">
            <v>0</v>
          </cell>
          <cell r="AO261" t="str">
            <v>0</v>
          </cell>
          <cell r="AP261" t="str">
            <v>0</v>
          </cell>
          <cell r="AQ261" t="str">
            <v>0</v>
          </cell>
          <cell r="AR261" t="str">
            <v>0</v>
          </cell>
          <cell r="AS261" t="str">
            <v>0</v>
          </cell>
          <cell r="AT261" t="str">
            <v>0</v>
          </cell>
          <cell r="AU261" t="str">
            <v>0</v>
          </cell>
          <cell r="AV261" t="str">
            <v>0</v>
          </cell>
        </row>
        <row r="263">
          <cell r="F263" t="str">
            <v>Non-Permorming Loans (Gross)</v>
          </cell>
          <cell r="G263">
            <v>2062280.0831424664</v>
          </cell>
          <cell r="H263">
            <v>5595.489838356164</v>
          </cell>
          <cell r="I263">
            <v>17.010958904109589</v>
          </cell>
          <cell r="J263">
            <v>368372.33150684932</v>
          </cell>
          <cell r="K263">
            <v>0</v>
          </cell>
          <cell r="L263">
            <v>174549.55936276348</v>
          </cell>
          <cell r="M263">
            <v>724000</v>
          </cell>
          <cell r="N263">
            <v>0</v>
          </cell>
          <cell r="O263">
            <v>0</v>
          </cell>
          <cell r="P263">
            <v>500328</v>
          </cell>
          <cell r="Q263">
            <v>0</v>
          </cell>
          <cell r="R263">
            <v>0</v>
          </cell>
          <cell r="S263">
            <v>0</v>
          </cell>
          <cell r="T263">
            <v>123771.08980151197</v>
          </cell>
          <cell r="U263">
            <v>0</v>
          </cell>
          <cell r="V263">
            <v>0</v>
          </cell>
          <cell r="W263">
            <v>148827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E263">
            <v>3958913.5646108519</v>
          </cell>
          <cell r="AJ263">
            <v>4107740.5646108519</v>
          </cell>
          <cell r="AM263" t="str">
            <v>0</v>
          </cell>
          <cell r="AN263" t="str">
            <v>0</v>
          </cell>
          <cell r="AO263" t="str">
            <v>0</v>
          </cell>
          <cell r="AP263" t="str">
            <v>0</v>
          </cell>
          <cell r="AQ263" t="str">
            <v>0</v>
          </cell>
          <cell r="AR263" t="str">
            <v>0</v>
          </cell>
          <cell r="AS263" t="str">
            <v>0</v>
          </cell>
          <cell r="AT263" t="str">
            <v>0</v>
          </cell>
          <cell r="AU263" t="str">
            <v>0</v>
          </cell>
          <cell r="AV263" t="str">
            <v>0</v>
          </cell>
        </row>
        <row r="264">
          <cell r="F264" t="str">
            <v>1080</v>
          </cell>
          <cell r="G264">
            <v>54653.757293178081</v>
          </cell>
          <cell r="H264">
            <v>0</v>
          </cell>
          <cell r="I264">
            <v>0</v>
          </cell>
          <cell r="J264">
            <v>44118.843835616433</v>
          </cell>
          <cell r="K264">
            <v>0</v>
          </cell>
          <cell r="L264" t="str">
            <v>0</v>
          </cell>
          <cell r="M264" t="str">
            <v>0</v>
          </cell>
          <cell r="N264">
            <v>0</v>
          </cell>
          <cell r="O264" t="str">
            <v>0</v>
          </cell>
          <cell r="P264">
            <v>254782</v>
          </cell>
          <cell r="Q264" t="str">
            <v>0</v>
          </cell>
          <cell r="R264">
            <v>0</v>
          </cell>
          <cell r="S264">
            <v>0</v>
          </cell>
          <cell r="T264">
            <v>0</v>
          </cell>
          <cell r="U264" t="str">
            <v>0</v>
          </cell>
          <cell r="V264">
            <v>0</v>
          </cell>
          <cell r="W264">
            <v>129440</v>
          </cell>
          <cell r="X264">
            <v>0</v>
          </cell>
          <cell r="Y264">
            <v>0</v>
          </cell>
          <cell r="Z264">
            <v>0</v>
          </cell>
          <cell r="AE264">
            <v>353554.60112879449</v>
          </cell>
          <cell r="AJ264">
            <v>482994.60112879449</v>
          </cell>
          <cell r="AM264" t="str">
            <v>0</v>
          </cell>
          <cell r="AN264" t="str">
            <v>0</v>
          </cell>
          <cell r="AO264" t="str">
            <v>0</v>
          </cell>
          <cell r="AP264" t="str">
            <v>0</v>
          </cell>
          <cell r="AQ264" t="str">
            <v>0</v>
          </cell>
          <cell r="AR264" t="str">
            <v>0</v>
          </cell>
          <cell r="AS264" t="str">
            <v>0</v>
          </cell>
          <cell r="AT264" t="str">
            <v>0</v>
          </cell>
          <cell r="AU264" t="str">
            <v>0</v>
          </cell>
          <cell r="AV264" t="str">
            <v>0</v>
          </cell>
        </row>
        <row r="265">
          <cell r="F265" t="str">
            <v>Provisions Held against NPL's</v>
          </cell>
          <cell r="G265">
            <v>-1432051.5998770962</v>
          </cell>
          <cell r="H265">
            <v>-1312.7071424657536</v>
          </cell>
          <cell r="I265">
            <v>-62.091630136986304</v>
          </cell>
          <cell r="J265">
            <v>-223755.06542465757</v>
          </cell>
          <cell r="K265">
            <v>-30.728767123287668</v>
          </cell>
          <cell r="L265">
            <v>-133781.35668123973</v>
          </cell>
          <cell r="M265">
            <v>-689006.98963246192</v>
          </cell>
          <cell r="N265">
            <v>-313148</v>
          </cell>
          <cell r="O265">
            <v>0</v>
          </cell>
          <cell r="P265">
            <v>-169478</v>
          </cell>
          <cell r="Q265">
            <v>0</v>
          </cell>
          <cell r="R265">
            <v>0</v>
          </cell>
          <cell r="S265">
            <v>0</v>
          </cell>
          <cell r="T265">
            <v>-39664.458861311112</v>
          </cell>
          <cell r="U265">
            <v>0</v>
          </cell>
          <cell r="V265">
            <v>0</v>
          </cell>
          <cell r="W265">
            <v>-41478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E265">
            <v>-3002290.9980164925</v>
          </cell>
          <cell r="AJ265">
            <v>-3043768.9980164925</v>
          </cell>
          <cell r="AM265" t="str">
            <v>0</v>
          </cell>
          <cell r="AN265" t="str">
            <v>0</v>
          </cell>
          <cell r="AO265" t="str">
            <v>0</v>
          </cell>
          <cell r="AP265" t="str">
            <v>0</v>
          </cell>
          <cell r="AQ265" t="str">
            <v>0</v>
          </cell>
          <cell r="AR265" t="str">
            <v>0</v>
          </cell>
          <cell r="AS265" t="str">
            <v>0</v>
          </cell>
          <cell r="AT265" t="str">
            <v>0</v>
          </cell>
          <cell r="AU265" t="str">
            <v>0</v>
          </cell>
          <cell r="AV265" t="str">
            <v>0</v>
          </cell>
        </row>
        <row r="268">
          <cell r="F268" t="str">
            <v>1200</v>
          </cell>
          <cell r="G268">
            <v>0</v>
          </cell>
          <cell r="H268">
            <v>-115424.18319726025</v>
          </cell>
          <cell r="I268">
            <v>0</v>
          </cell>
          <cell r="J268">
            <v>-19468.493049315071</v>
          </cell>
          <cell r="K268">
            <v>0</v>
          </cell>
          <cell r="L268">
            <v>-606.85025479452042</v>
          </cell>
          <cell r="M268">
            <v>-50006.528166666663</v>
          </cell>
          <cell r="N268">
            <v>0</v>
          </cell>
          <cell r="O268" t="str">
            <v>0</v>
          </cell>
          <cell r="P268">
            <v>0</v>
          </cell>
          <cell r="Q268" t="str">
            <v>0</v>
          </cell>
          <cell r="R268">
            <v>0</v>
          </cell>
          <cell r="S268">
            <v>0</v>
          </cell>
          <cell r="T268">
            <v>46109.4465835058</v>
          </cell>
          <cell r="U268" t="str">
            <v>0</v>
          </cell>
          <cell r="V268">
            <v>0</v>
          </cell>
          <cell r="W268">
            <v>1150</v>
          </cell>
          <cell r="X268">
            <v>0</v>
          </cell>
          <cell r="Y268">
            <v>0</v>
          </cell>
          <cell r="Z268">
            <v>0</v>
          </cell>
          <cell r="AE268">
            <v>-139396.60808453069</v>
          </cell>
          <cell r="AJ268">
            <v>-138246.60808453069</v>
          </cell>
          <cell r="AM268" t="str">
            <v>0</v>
          </cell>
          <cell r="AN268" t="str">
            <v>0</v>
          </cell>
          <cell r="AO268" t="str">
            <v>0</v>
          </cell>
          <cell r="AP268" t="str">
            <v>0</v>
          </cell>
          <cell r="AQ268" t="str">
            <v>0</v>
          </cell>
          <cell r="AR268" t="str">
            <v>0</v>
          </cell>
          <cell r="AS268" t="str">
            <v>0</v>
          </cell>
          <cell r="AT268" t="str">
            <v>0</v>
          </cell>
          <cell r="AU268" t="str">
            <v>0</v>
          </cell>
          <cell r="AV268" t="str">
            <v>0</v>
          </cell>
        </row>
        <row r="269">
          <cell r="F269" t="str">
            <v>1205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409891.58672453696</v>
          </cell>
          <cell r="M269">
            <v>-2782990.7794503332</v>
          </cell>
          <cell r="N269">
            <v>0</v>
          </cell>
          <cell r="O269" t="str">
            <v>0</v>
          </cell>
          <cell r="P269">
            <v>0</v>
          </cell>
          <cell r="Q269" t="str">
            <v>0</v>
          </cell>
          <cell r="R269">
            <v>0</v>
          </cell>
          <cell r="S269">
            <v>0</v>
          </cell>
          <cell r="T269">
            <v>208830.21908684514</v>
          </cell>
          <cell r="U269" t="str">
            <v>0</v>
          </cell>
          <cell r="V269">
            <v>0</v>
          </cell>
          <cell r="W269">
            <v>-65</v>
          </cell>
          <cell r="X269">
            <v>0</v>
          </cell>
          <cell r="Y269">
            <v>0</v>
          </cell>
          <cell r="Z269">
            <v>0</v>
          </cell>
          <cell r="AE269">
            <v>-2164268.9736389513</v>
          </cell>
          <cell r="AJ269">
            <v>-2164333.9736389513</v>
          </cell>
          <cell r="AM269" t="str">
            <v>0</v>
          </cell>
          <cell r="AN269" t="str">
            <v>0</v>
          </cell>
          <cell r="AO269" t="str">
            <v>0</v>
          </cell>
          <cell r="AP269" t="str">
            <v>0</v>
          </cell>
          <cell r="AQ269" t="str">
            <v>0</v>
          </cell>
          <cell r="AR269" t="str">
            <v>0</v>
          </cell>
          <cell r="AS269" t="str">
            <v>0</v>
          </cell>
          <cell r="AT269" t="str">
            <v>0</v>
          </cell>
          <cell r="AU269" t="str">
            <v>0</v>
          </cell>
          <cell r="AV269" t="str">
            <v>0</v>
          </cell>
        </row>
        <row r="270">
          <cell r="F270" t="str">
            <v>1210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11170.66301369863</v>
          </cell>
          <cell r="M270">
            <v>-3744014.29988833</v>
          </cell>
          <cell r="N270">
            <v>0</v>
          </cell>
          <cell r="O270" t="str">
            <v>0</v>
          </cell>
          <cell r="P270">
            <v>0</v>
          </cell>
          <cell r="Q270" t="str">
            <v>0</v>
          </cell>
          <cell r="R270">
            <v>0</v>
          </cell>
          <cell r="S270">
            <v>0</v>
          </cell>
          <cell r="T270">
            <v>0</v>
          </cell>
          <cell r="U270" t="str">
            <v>0</v>
          </cell>
          <cell r="V270">
            <v>0</v>
          </cell>
          <cell r="W270">
            <v>26</v>
          </cell>
          <cell r="X270">
            <v>0</v>
          </cell>
          <cell r="Y270">
            <v>0</v>
          </cell>
          <cell r="Z270">
            <v>0</v>
          </cell>
          <cell r="AE270">
            <v>-3732843.6368746315</v>
          </cell>
          <cell r="AJ270">
            <v>-3732817.6368746315</v>
          </cell>
          <cell r="AM270" t="str">
            <v>0</v>
          </cell>
          <cell r="AN270" t="str">
            <v>0</v>
          </cell>
          <cell r="AO270" t="str">
            <v>0</v>
          </cell>
          <cell r="AP270" t="str">
            <v>0</v>
          </cell>
          <cell r="AQ270" t="str">
            <v>0</v>
          </cell>
          <cell r="AR270" t="str">
            <v>0</v>
          </cell>
          <cell r="AS270" t="str">
            <v>0</v>
          </cell>
          <cell r="AT270" t="str">
            <v>0</v>
          </cell>
          <cell r="AU270" t="str">
            <v>0</v>
          </cell>
          <cell r="AV270" t="str">
            <v>0</v>
          </cell>
        </row>
        <row r="271">
          <cell r="F271" t="str">
            <v>1215</v>
          </cell>
          <cell r="G271">
            <v>0</v>
          </cell>
          <cell r="H271">
            <v>-528476.43330410961</v>
          </cell>
          <cell r="I271">
            <v>0</v>
          </cell>
          <cell r="J271">
            <v>0</v>
          </cell>
          <cell r="K271">
            <v>0</v>
          </cell>
          <cell r="L271">
            <v>-164545.96753424659</v>
          </cell>
          <cell r="M271">
            <v>0</v>
          </cell>
          <cell r="N271">
            <v>0</v>
          </cell>
          <cell r="O271" t="str">
            <v>0</v>
          </cell>
          <cell r="P271">
            <v>0</v>
          </cell>
          <cell r="Q271" t="str">
            <v>0</v>
          </cell>
          <cell r="R271">
            <v>0</v>
          </cell>
          <cell r="S271">
            <v>0</v>
          </cell>
          <cell r="T271">
            <v>0</v>
          </cell>
          <cell r="U271" t="str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E271">
            <v>-693022.40083835623</v>
          </cell>
          <cell r="AJ271">
            <v>-693022.40083835623</v>
          </cell>
          <cell r="AM271" t="str">
            <v>0</v>
          </cell>
          <cell r="AN271" t="str">
            <v>0</v>
          </cell>
          <cell r="AO271" t="str">
            <v>0</v>
          </cell>
          <cell r="AP271" t="str">
            <v>0</v>
          </cell>
          <cell r="AQ271" t="str">
            <v>0</v>
          </cell>
          <cell r="AR271" t="str">
            <v>0</v>
          </cell>
          <cell r="AS271" t="str">
            <v>0</v>
          </cell>
          <cell r="AT271" t="str">
            <v>0</v>
          </cell>
          <cell r="AU271" t="str">
            <v>0</v>
          </cell>
          <cell r="AV271" t="str">
            <v>0</v>
          </cell>
        </row>
        <row r="272">
          <cell r="F272" t="str">
            <v>1220</v>
          </cell>
          <cell r="G272">
            <v>0</v>
          </cell>
          <cell r="H272">
            <v>-7668.5961369863016</v>
          </cell>
          <cell r="I272">
            <v>0</v>
          </cell>
          <cell r="J272">
            <v>0</v>
          </cell>
          <cell r="K272">
            <v>0</v>
          </cell>
          <cell r="L272">
            <v>58176.186141040336</v>
          </cell>
          <cell r="M272">
            <v>-2675932.4105005749</v>
          </cell>
          <cell r="N272">
            <v>0</v>
          </cell>
          <cell r="O272" t="str">
            <v>0</v>
          </cell>
          <cell r="P272">
            <v>0</v>
          </cell>
          <cell r="Q272" t="str">
            <v>0</v>
          </cell>
          <cell r="R272">
            <v>0</v>
          </cell>
          <cell r="S272">
            <v>0</v>
          </cell>
          <cell r="T272">
            <v>0</v>
          </cell>
          <cell r="U272" t="str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-2625424.820496521</v>
          </cell>
          <cell r="AJ272">
            <v>-2625424.820496521</v>
          </cell>
          <cell r="AM272" t="str">
            <v>0</v>
          </cell>
          <cell r="AN272" t="str">
            <v>0</v>
          </cell>
          <cell r="AO272" t="str">
            <v>0</v>
          </cell>
          <cell r="AP272" t="str">
            <v>0</v>
          </cell>
          <cell r="AQ272" t="str">
            <v>0</v>
          </cell>
          <cell r="AR272" t="str">
            <v>0</v>
          </cell>
          <cell r="AS272" t="str">
            <v>0</v>
          </cell>
          <cell r="AT272" t="str">
            <v>0</v>
          </cell>
          <cell r="AU272" t="str">
            <v>0</v>
          </cell>
          <cell r="AV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-651569.21263835614</v>
          </cell>
          <cell r="I273">
            <v>0</v>
          </cell>
          <cell r="J273">
            <v>-19468.493049315071</v>
          </cell>
          <cell r="K273">
            <v>0</v>
          </cell>
          <cell r="L273">
            <v>314085.61809023481</v>
          </cell>
          <cell r="M273">
            <v>-9252944.0180059038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254939.66567035095</v>
          </cell>
          <cell r="U273">
            <v>0</v>
          </cell>
          <cell r="V273">
            <v>0</v>
          </cell>
          <cell r="W273">
            <v>1111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E273">
            <v>-9354956.4399329908</v>
          </cell>
          <cell r="AJ273">
            <v>-9353845.4399329908</v>
          </cell>
          <cell r="AM273" t="str">
            <v>0</v>
          </cell>
          <cell r="AN273" t="str">
            <v>0</v>
          </cell>
          <cell r="AO273" t="str">
            <v>0</v>
          </cell>
          <cell r="AP273" t="str">
            <v>0</v>
          </cell>
          <cell r="AQ273" t="str">
            <v>0</v>
          </cell>
          <cell r="AR273" t="str">
            <v>0</v>
          </cell>
          <cell r="AS273" t="str">
            <v>0</v>
          </cell>
          <cell r="AT273" t="str">
            <v>0</v>
          </cell>
          <cell r="AU273" t="str">
            <v>0</v>
          </cell>
          <cell r="AV273" t="str">
            <v>0</v>
          </cell>
        </row>
        <row r="277">
          <cell r="F277" t="str">
            <v>Interest in Suspense (ISP)</v>
          </cell>
          <cell r="G277">
            <v>-368705.11256353435</v>
          </cell>
          <cell r="H277">
            <v>-56.183473972602719</v>
          </cell>
          <cell r="I277">
            <v>-16.175342465753424</v>
          </cell>
          <cell r="J277">
            <v>-60339.906295890418</v>
          </cell>
          <cell r="K277">
            <v>0</v>
          </cell>
          <cell r="L277">
            <v>-54616.838133652534</v>
          </cell>
          <cell r="M277">
            <v>-201557.20907924388</v>
          </cell>
          <cell r="N277">
            <v>0</v>
          </cell>
          <cell r="O277">
            <v>0</v>
          </cell>
          <cell r="P277">
            <v>-62689</v>
          </cell>
          <cell r="Q277">
            <v>0</v>
          </cell>
          <cell r="R277">
            <v>0</v>
          </cell>
          <cell r="S277">
            <v>0</v>
          </cell>
          <cell r="T277">
            <v>-454.77998609521404</v>
          </cell>
          <cell r="U277">
            <v>0</v>
          </cell>
          <cell r="V277">
            <v>0</v>
          </cell>
          <cell r="W277">
            <v>-8560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E277">
            <v>-748435.20487485465</v>
          </cell>
          <cell r="AJ277">
            <v>-756995.20487485465</v>
          </cell>
          <cell r="AM277" t="str">
            <v>0</v>
          </cell>
          <cell r="AN277" t="str">
            <v>0</v>
          </cell>
          <cell r="AO277" t="str">
            <v>0</v>
          </cell>
          <cell r="AP277" t="str">
            <v>0</v>
          </cell>
          <cell r="AQ277" t="str">
            <v>0</v>
          </cell>
          <cell r="AR277" t="str">
            <v>0</v>
          </cell>
          <cell r="AS277" t="str">
            <v>0</v>
          </cell>
          <cell r="AT277" t="str">
            <v>0</v>
          </cell>
          <cell r="AU277" t="str">
            <v>0</v>
          </cell>
          <cell r="AV277" t="str">
            <v>0</v>
          </cell>
        </row>
        <row r="278">
          <cell r="F278" t="str">
            <v>605</v>
          </cell>
          <cell r="G278">
            <v>-155828.0382054795</v>
          </cell>
          <cell r="H278">
            <v>-62.94680273972601</v>
          </cell>
          <cell r="I278">
            <v>-16.175342465753424</v>
          </cell>
          <cell r="J278">
            <v>-16.175342465753424</v>
          </cell>
          <cell r="K278">
            <v>0</v>
          </cell>
          <cell r="L278">
            <v>-22091.269379971694</v>
          </cell>
          <cell r="M278">
            <v>-72195.060989408143</v>
          </cell>
          <cell r="N278">
            <v>0</v>
          </cell>
          <cell r="O278" t="str">
            <v>0</v>
          </cell>
          <cell r="P278">
            <v>0</v>
          </cell>
          <cell r="Q278" t="str">
            <v>0</v>
          </cell>
          <cell r="R278">
            <v>0</v>
          </cell>
          <cell r="S278">
            <v>0</v>
          </cell>
          <cell r="T278">
            <v>0</v>
          </cell>
          <cell r="U278" t="str">
            <v>0</v>
          </cell>
          <cell r="V278">
            <v>0</v>
          </cell>
          <cell r="W278">
            <v>-2560</v>
          </cell>
          <cell r="X278">
            <v>0</v>
          </cell>
          <cell r="Y278">
            <v>0</v>
          </cell>
          <cell r="Z278">
            <v>0</v>
          </cell>
          <cell r="AE278">
            <v>-250209.66606253057</v>
          </cell>
          <cell r="AJ278">
            <v>-252769.66606253057</v>
          </cell>
          <cell r="AM278" t="str">
            <v>0</v>
          </cell>
          <cell r="AN278" t="str">
            <v>0</v>
          </cell>
          <cell r="AO278" t="str">
            <v>0</v>
          </cell>
          <cell r="AP278" t="str">
            <v>0</v>
          </cell>
          <cell r="AQ278" t="str">
            <v>0</v>
          </cell>
          <cell r="AR278" t="str">
            <v>0</v>
          </cell>
          <cell r="AS278" t="str">
            <v>0</v>
          </cell>
          <cell r="AT278" t="str">
            <v>0</v>
          </cell>
          <cell r="AU278" t="str">
            <v>0</v>
          </cell>
          <cell r="AV278" t="str">
            <v>0</v>
          </cell>
        </row>
        <row r="279">
          <cell r="F279" t="str">
            <v>610</v>
          </cell>
          <cell r="G279">
            <v>-32786.960572602744</v>
          </cell>
          <cell r="H279">
            <v>6.6669999999999998</v>
          </cell>
          <cell r="I279">
            <v>0</v>
          </cell>
          <cell r="J279">
            <v>-9359.6859260273977</v>
          </cell>
          <cell r="K279">
            <v>0</v>
          </cell>
          <cell r="L279">
            <v>-3083.4085428276539</v>
          </cell>
          <cell r="M279">
            <v>0</v>
          </cell>
          <cell r="N279">
            <v>0</v>
          </cell>
          <cell r="O279" t="str">
            <v>0</v>
          </cell>
          <cell r="P279">
            <v>0</v>
          </cell>
          <cell r="Q279" t="str">
            <v>0</v>
          </cell>
          <cell r="R279">
            <v>0</v>
          </cell>
          <cell r="S279">
            <v>0</v>
          </cell>
          <cell r="T279">
            <v>0</v>
          </cell>
          <cell r="U279" t="str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E279">
            <v>-45223.388041457794</v>
          </cell>
          <cell r="AJ279">
            <v>-45223.388041457794</v>
          </cell>
          <cell r="AM279" t="str">
            <v>0</v>
          </cell>
          <cell r="AN279" t="str">
            <v>0</v>
          </cell>
          <cell r="AO279" t="str">
            <v>0</v>
          </cell>
          <cell r="AP279" t="str">
            <v>0</v>
          </cell>
          <cell r="AQ279" t="str">
            <v>0</v>
          </cell>
          <cell r="AR279" t="str">
            <v>0</v>
          </cell>
          <cell r="AS279" t="str">
            <v>0</v>
          </cell>
          <cell r="AT279" t="str">
            <v>0</v>
          </cell>
          <cell r="AU279" t="str">
            <v>0</v>
          </cell>
          <cell r="AV279" t="str">
            <v>0</v>
          </cell>
        </row>
        <row r="280">
          <cell r="F280" t="str">
            <v>615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 t="str">
            <v>0</v>
          </cell>
          <cell r="P280">
            <v>0</v>
          </cell>
          <cell r="Q280" t="str">
            <v>0</v>
          </cell>
          <cell r="R280">
            <v>0</v>
          </cell>
          <cell r="S280">
            <v>0</v>
          </cell>
          <cell r="T280">
            <v>0</v>
          </cell>
          <cell r="U280" t="str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E280">
            <v>0</v>
          </cell>
          <cell r="AJ280">
            <v>0</v>
          </cell>
          <cell r="AM280" t="str">
            <v>0</v>
          </cell>
          <cell r="AN280" t="str">
            <v>0</v>
          </cell>
          <cell r="AO280" t="str">
            <v>0</v>
          </cell>
          <cell r="AP280" t="str">
            <v>0</v>
          </cell>
          <cell r="AQ280" t="str">
            <v>0</v>
          </cell>
          <cell r="AR280" t="str">
            <v>0</v>
          </cell>
          <cell r="AS280" t="str">
            <v>0</v>
          </cell>
          <cell r="AT280" t="str">
            <v>0</v>
          </cell>
          <cell r="AU280" t="str">
            <v>0</v>
          </cell>
          <cell r="AV280" t="str">
            <v>0</v>
          </cell>
        </row>
        <row r="281">
          <cell r="F281" t="str">
            <v>620</v>
          </cell>
          <cell r="G281">
            <v>0</v>
          </cell>
          <cell r="H281">
            <v>9.6328767123287667E-2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 t="str">
            <v>0</v>
          </cell>
          <cell r="P281">
            <v>0</v>
          </cell>
          <cell r="Q281" t="str">
            <v>0</v>
          </cell>
          <cell r="R281">
            <v>0</v>
          </cell>
          <cell r="S281">
            <v>0</v>
          </cell>
          <cell r="T281">
            <v>0</v>
          </cell>
          <cell r="U281" t="str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E281">
            <v>9.6328767123287667E-2</v>
          </cell>
          <cell r="AJ281">
            <v>9.6328767123287667E-2</v>
          </cell>
          <cell r="AM281" t="str">
            <v>0</v>
          </cell>
          <cell r="AN281" t="str">
            <v>0</v>
          </cell>
          <cell r="AO281" t="str">
            <v>0</v>
          </cell>
          <cell r="AP281" t="str">
            <v>0</v>
          </cell>
          <cell r="AQ281" t="str">
            <v>0</v>
          </cell>
          <cell r="AR281" t="str">
            <v>0</v>
          </cell>
          <cell r="AS281" t="str">
            <v>0</v>
          </cell>
          <cell r="AT281" t="str">
            <v>0</v>
          </cell>
          <cell r="AU281" t="str">
            <v>0</v>
          </cell>
          <cell r="AV281" t="str">
            <v>0</v>
          </cell>
        </row>
        <row r="282">
          <cell r="F282" t="str">
            <v>625</v>
          </cell>
          <cell r="G282">
            <v>-50065.378227397261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-762.41231852916633</v>
          </cell>
          <cell r="M282">
            <v>0</v>
          </cell>
          <cell r="N282">
            <v>0</v>
          </cell>
          <cell r="O282" t="str">
            <v>0</v>
          </cell>
          <cell r="P282">
            <v>0</v>
          </cell>
          <cell r="Q282" t="str">
            <v>0</v>
          </cell>
          <cell r="R282">
            <v>0</v>
          </cell>
          <cell r="S282">
            <v>0</v>
          </cell>
          <cell r="T282">
            <v>0</v>
          </cell>
          <cell r="U282" t="str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E282">
            <v>-50827.790545926429</v>
          </cell>
          <cell r="AJ282">
            <v>-50827.790545926429</v>
          </cell>
          <cell r="AM282" t="str">
            <v>0</v>
          </cell>
          <cell r="AN282" t="str">
            <v>0</v>
          </cell>
          <cell r="AO282" t="str">
            <v>0</v>
          </cell>
          <cell r="AP282" t="str">
            <v>0</v>
          </cell>
          <cell r="AQ282" t="str">
            <v>0</v>
          </cell>
          <cell r="AR282" t="str">
            <v>0</v>
          </cell>
          <cell r="AS282" t="str">
            <v>0</v>
          </cell>
          <cell r="AT282" t="str">
            <v>0</v>
          </cell>
          <cell r="AU282" t="str">
            <v>0</v>
          </cell>
          <cell r="AV282" t="str">
            <v>0</v>
          </cell>
        </row>
        <row r="283">
          <cell r="F283" t="str">
            <v>630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 t="str">
            <v>0</v>
          </cell>
          <cell r="P283">
            <v>0</v>
          </cell>
          <cell r="Q283" t="str">
            <v>0</v>
          </cell>
          <cell r="R283">
            <v>0</v>
          </cell>
          <cell r="S283">
            <v>0</v>
          </cell>
          <cell r="T283">
            <v>0</v>
          </cell>
          <cell r="U283" t="str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E283">
            <v>0</v>
          </cell>
          <cell r="AJ283">
            <v>0</v>
          </cell>
          <cell r="AM283" t="str">
            <v>0</v>
          </cell>
          <cell r="AN283" t="str">
            <v>0</v>
          </cell>
          <cell r="AO283" t="str">
            <v>0</v>
          </cell>
          <cell r="AP283" t="str">
            <v>0</v>
          </cell>
          <cell r="AQ283" t="str">
            <v>0</v>
          </cell>
          <cell r="AR283" t="str">
            <v>0</v>
          </cell>
          <cell r="AS283" t="str">
            <v>0</v>
          </cell>
          <cell r="AT283" t="str">
            <v>0</v>
          </cell>
          <cell r="AU283" t="str">
            <v>0</v>
          </cell>
          <cell r="AV283" t="str">
            <v>0</v>
          </cell>
        </row>
        <row r="284">
          <cell r="F284" t="str">
            <v>635</v>
          </cell>
          <cell r="G284">
            <v>0</v>
          </cell>
          <cell r="H284">
            <v>0</v>
          </cell>
          <cell r="I284">
            <v>0</v>
          </cell>
          <cell r="J284">
            <v>-33678.984589041102</v>
          </cell>
          <cell r="K284">
            <v>0</v>
          </cell>
          <cell r="L284">
            <v>-13890.269123781072</v>
          </cell>
          <cell r="M284">
            <v>0</v>
          </cell>
          <cell r="N284">
            <v>0</v>
          </cell>
          <cell r="O284" t="str">
            <v>0</v>
          </cell>
          <cell r="P284">
            <v>0</v>
          </cell>
          <cell r="Q284" t="str">
            <v>0</v>
          </cell>
          <cell r="R284">
            <v>0</v>
          </cell>
          <cell r="S284">
            <v>0</v>
          </cell>
          <cell r="T284">
            <v>0</v>
          </cell>
          <cell r="U284" t="str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E284">
            <v>-47569.253712822174</v>
          </cell>
          <cell r="AJ284">
            <v>-47569.253712822174</v>
          </cell>
          <cell r="AM284" t="str">
            <v>0</v>
          </cell>
          <cell r="AN284" t="str">
            <v>0</v>
          </cell>
          <cell r="AO284" t="str">
            <v>0</v>
          </cell>
          <cell r="AP284" t="str">
            <v>0</v>
          </cell>
          <cell r="AQ284" t="str">
            <v>0</v>
          </cell>
          <cell r="AR284" t="str">
            <v>0</v>
          </cell>
          <cell r="AS284" t="str">
            <v>0</v>
          </cell>
          <cell r="AT284" t="str">
            <v>0</v>
          </cell>
          <cell r="AU284" t="str">
            <v>0</v>
          </cell>
          <cell r="AV284" t="str">
            <v>0</v>
          </cell>
        </row>
        <row r="285">
          <cell r="F285" t="str">
            <v>640</v>
          </cell>
          <cell r="G285">
            <v>0</v>
          </cell>
          <cell r="H285">
            <v>0</v>
          </cell>
          <cell r="I285">
            <v>0</v>
          </cell>
          <cell r="J285">
            <v>-17283.179972602742</v>
          </cell>
          <cell r="K285">
            <v>0</v>
          </cell>
          <cell r="L285">
            <v>-4472.0173835744909</v>
          </cell>
          <cell r="M285">
            <v>0</v>
          </cell>
          <cell r="N285">
            <v>0</v>
          </cell>
          <cell r="O285" t="str">
            <v>0</v>
          </cell>
          <cell r="P285">
            <v>0</v>
          </cell>
          <cell r="Q285" t="str">
            <v>0</v>
          </cell>
          <cell r="R285">
            <v>0</v>
          </cell>
          <cell r="S285">
            <v>0</v>
          </cell>
          <cell r="T285">
            <v>0</v>
          </cell>
          <cell r="U285" t="str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E285">
            <v>-21755.197356177232</v>
          </cell>
          <cell r="AJ285">
            <v>-21755.197356177232</v>
          </cell>
          <cell r="AM285" t="str">
            <v>0</v>
          </cell>
          <cell r="AN285" t="str">
            <v>0</v>
          </cell>
          <cell r="AO285" t="str">
            <v>0</v>
          </cell>
          <cell r="AP285" t="str">
            <v>0</v>
          </cell>
          <cell r="AQ285" t="str">
            <v>0</v>
          </cell>
          <cell r="AR285" t="str">
            <v>0</v>
          </cell>
          <cell r="AS285" t="str">
            <v>0</v>
          </cell>
          <cell r="AT285" t="str">
            <v>0</v>
          </cell>
          <cell r="AU285" t="str">
            <v>0</v>
          </cell>
          <cell r="AV285" t="str">
            <v>0</v>
          </cell>
        </row>
        <row r="286">
          <cell r="F286" t="str">
            <v>645</v>
          </cell>
          <cell r="G286">
            <v>-125692.13056627398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-8670.8645857571519</v>
          </cell>
          <cell r="M286">
            <v>-568.34</v>
          </cell>
          <cell r="N286">
            <v>0</v>
          </cell>
          <cell r="O286" t="str">
            <v>0</v>
          </cell>
          <cell r="P286">
            <v>0</v>
          </cell>
          <cell r="Q286" t="str">
            <v>0</v>
          </cell>
          <cell r="R286">
            <v>0</v>
          </cell>
          <cell r="S286">
            <v>0</v>
          </cell>
          <cell r="T286">
            <v>0</v>
          </cell>
          <cell r="U286" t="str">
            <v>0</v>
          </cell>
          <cell r="V286">
            <v>0</v>
          </cell>
          <cell r="W286">
            <v>-6000</v>
          </cell>
          <cell r="X286">
            <v>0</v>
          </cell>
          <cell r="Y286">
            <v>0</v>
          </cell>
          <cell r="Z286">
            <v>0</v>
          </cell>
          <cell r="AE286">
            <v>-134931.33515203113</v>
          </cell>
          <cell r="AJ286">
            <v>-140931.33515203113</v>
          </cell>
          <cell r="AM286" t="str">
            <v>0</v>
          </cell>
          <cell r="AN286" t="str">
            <v>0</v>
          </cell>
          <cell r="AO286" t="str">
            <v>0</v>
          </cell>
          <cell r="AP286" t="str">
            <v>0</v>
          </cell>
          <cell r="AQ286" t="str">
            <v>0</v>
          </cell>
          <cell r="AR286" t="str">
            <v>0</v>
          </cell>
          <cell r="AS286" t="str">
            <v>0</v>
          </cell>
          <cell r="AT286" t="str">
            <v>0</v>
          </cell>
          <cell r="AU286" t="str">
            <v>0</v>
          </cell>
          <cell r="AV286" t="str">
            <v>0</v>
          </cell>
        </row>
        <row r="287">
          <cell r="F287" t="str">
            <v>650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 t="str">
            <v>0</v>
          </cell>
          <cell r="P287">
            <v>0</v>
          </cell>
          <cell r="Q287" t="str">
            <v>0</v>
          </cell>
          <cell r="R287">
            <v>0</v>
          </cell>
          <cell r="S287">
            <v>0</v>
          </cell>
          <cell r="T287">
            <v>0</v>
          </cell>
          <cell r="U287" t="str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E287">
            <v>0</v>
          </cell>
          <cell r="AJ287">
            <v>0</v>
          </cell>
          <cell r="AM287" t="str">
            <v>0</v>
          </cell>
          <cell r="AN287" t="str">
            <v>0</v>
          </cell>
          <cell r="AO287" t="str">
            <v>0</v>
          </cell>
          <cell r="AP287" t="str">
            <v>0</v>
          </cell>
          <cell r="AQ287" t="str">
            <v>0</v>
          </cell>
          <cell r="AR287" t="str">
            <v>0</v>
          </cell>
          <cell r="AS287" t="str">
            <v>0</v>
          </cell>
          <cell r="AT287" t="str">
            <v>0</v>
          </cell>
          <cell r="AU287" t="str">
            <v>0</v>
          </cell>
          <cell r="AV287" t="str">
            <v>0</v>
          </cell>
        </row>
        <row r="288">
          <cell r="F288" t="str">
            <v>655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 t="str">
            <v>0</v>
          </cell>
          <cell r="P288">
            <v>0</v>
          </cell>
          <cell r="Q288" t="str">
            <v>0</v>
          </cell>
          <cell r="R288">
            <v>0</v>
          </cell>
          <cell r="S288">
            <v>0</v>
          </cell>
          <cell r="T288">
            <v>0</v>
          </cell>
          <cell r="U288" t="str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E288">
            <v>0</v>
          </cell>
          <cell r="AJ288">
            <v>0</v>
          </cell>
          <cell r="AM288" t="str">
            <v>0</v>
          </cell>
          <cell r="AN288" t="str">
            <v>0</v>
          </cell>
          <cell r="AO288" t="str">
            <v>0</v>
          </cell>
          <cell r="AP288" t="str">
            <v>0</v>
          </cell>
          <cell r="AQ288" t="str">
            <v>0</v>
          </cell>
          <cell r="AR288" t="str">
            <v>0</v>
          </cell>
          <cell r="AS288" t="str">
            <v>0</v>
          </cell>
          <cell r="AT288" t="str">
            <v>0</v>
          </cell>
          <cell r="AU288" t="str">
            <v>0</v>
          </cell>
          <cell r="AV288" t="str">
            <v>0</v>
          </cell>
        </row>
        <row r="289">
          <cell r="F289" t="str">
            <v>660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 t="str">
            <v>0</v>
          </cell>
          <cell r="P289">
            <v>0</v>
          </cell>
          <cell r="Q289" t="str">
            <v>0</v>
          </cell>
          <cell r="R289">
            <v>0</v>
          </cell>
          <cell r="S289">
            <v>0</v>
          </cell>
          <cell r="T289">
            <v>0</v>
          </cell>
          <cell r="U289" t="str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E289">
            <v>0</v>
          </cell>
          <cell r="AJ289">
            <v>0</v>
          </cell>
          <cell r="AM289" t="str">
            <v>0</v>
          </cell>
          <cell r="AN289" t="str">
            <v>0</v>
          </cell>
          <cell r="AO289" t="str">
            <v>0</v>
          </cell>
          <cell r="AP289" t="str">
            <v>0</v>
          </cell>
          <cell r="AQ289" t="str">
            <v>0</v>
          </cell>
          <cell r="AR289" t="str">
            <v>0</v>
          </cell>
          <cell r="AS289" t="str">
            <v>0</v>
          </cell>
          <cell r="AT289" t="str">
            <v>0</v>
          </cell>
          <cell r="AU289" t="str">
            <v>0</v>
          </cell>
          <cell r="AV289" t="str">
            <v>0</v>
          </cell>
        </row>
        <row r="290">
          <cell r="F290" t="str">
            <v>665</v>
          </cell>
          <cell r="G290">
            <v>-4332.6049917808214</v>
          </cell>
          <cell r="H290">
            <v>0</v>
          </cell>
          <cell r="I290">
            <v>0</v>
          </cell>
          <cell r="J290">
            <v>-1.8804657534246572</v>
          </cell>
          <cell r="K290">
            <v>0</v>
          </cell>
          <cell r="L290">
            <v>-1646.5967992112999</v>
          </cell>
          <cell r="M290">
            <v>-128793.80808983576</v>
          </cell>
          <cell r="N290">
            <v>0</v>
          </cell>
          <cell r="O290" t="str">
            <v>0</v>
          </cell>
          <cell r="P290">
            <v>-62689</v>
          </cell>
          <cell r="Q290" t="str">
            <v>0</v>
          </cell>
          <cell r="R290">
            <v>0</v>
          </cell>
          <cell r="S290">
            <v>0</v>
          </cell>
          <cell r="T290">
            <v>-454.77998609521404</v>
          </cell>
          <cell r="U290" t="str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E290">
            <v>-197918.6703326765</v>
          </cell>
          <cell r="AJ290">
            <v>-197918.6703326765</v>
          </cell>
          <cell r="AM290" t="str">
            <v>0</v>
          </cell>
          <cell r="AN290" t="str">
            <v>0</v>
          </cell>
          <cell r="AO290" t="str">
            <v>0</v>
          </cell>
          <cell r="AP290" t="str">
            <v>0</v>
          </cell>
          <cell r="AQ290" t="str">
            <v>0</v>
          </cell>
          <cell r="AR290" t="str">
            <v>0</v>
          </cell>
          <cell r="AS290" t="str">
            <v>0</v>
          </cell>
          <cell r="AT290" t="str">
            <v>0</v>
          </cell>
          <cell r="AU290" t="str">
            <v>0</v>
          </cell>
          <cell r="AV290" t="str">
            <v>0</v>
          </cell>
        </row>
        <row r="292">
          <cell r="F292" t="str">
            <v>Specific</v>
          </cell>
          <cell r="G292">
            <v>-1063346.4873135618</v>
          </cell>
          <cell r="H292">
            <v>-1256.5236684931508</v>
          </cell>
          <cell r="I292">
            <v>-45.91628767123288</v>
          </cell>
          <cell r="J292">
            <v>-163415.15912876715</v>
          </cell>
          <cell r="K292">
            <v>-30.728767123287668</v>
          </cell>
          <cell r="L292">
            <v>-79164.518547587199</v>
          </cell>
          <cell r="M292">
            <v>-487449.78055321798</v>
          </cell>
          <cell r="N292">
            <v>-313148</v>
          </cell>
          <cell r="O292">
            <v>0</v>
          </cell>
          <cell r="P292">
            <v>-106789</v>
          </cell>
          <cell r="Q292">
            <v>0</v>
          </cell>
          <cell r="R292">
            <v>0</v>
          </cell>
          <cell r="S292">
            <v>0</v>
          </cell>
          <cell r="T292">
            <v>-39209.678875215897</v>
          </cell>
          <cell r="U292">
            <v>0</v>
          </cell>
          <cell r="V292">
            <v>0</v>
          </cell>
          <cell r="W292">
            <v>-32918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E292">
            <v>-2253855.7931416379</v>
          </cell>
          <cell r="AJ292">
            <v>-2286773.7931416379</v>
          </cell>
          <cell r="AM292" t="str">
            <v>0</v>
          </cell>
          <cell r="AN292" t="str">
            <v>0</v>
          </cell>
          <cell r="AO292" t="str">
            <v>0</v>
          </cell>
          <cell r="AP292" t="str">
            <v>0</v>
          </cell>
          <cell r="AQ292" t="str">
            <v>0</v>
          </cell>
          <cell r="AR292" t="str">
            <v>0</v>
          </cell>
          <cell r="AS292" t="str">
            <v>0</v>
          </cell>
          <cell r="AT292" t="str">
            <v>0</v>
          </cell>
          <cell r="AU292" t="str">
            <v>0</v>
          </cell>
          <cell r="AV292" t="str">
            <v>0</v>
          </cell>
        </row>
        <row r="293">
          <cell r="F293" t="str">
            <v>700</v>
          </cell>
          <cell r="G293">
            <v>-260527.98198356165</v>
          </cell>
          <cell r="H293">
            <v>-1256.5236684931508</v>
          </cell>
          <cell r="I293">
            <v>-38.753424657534246</v>
          </cell>
          <cell r="J293">
            <v>-38.753424657534246</v>
          </cell>
          <cell r="K293">
            <v>0</v>
          </cell>
          <cell r="L293">
            <v>-25827.989390316474</v>
          </cell>
          <cell r="M293">
            <v>-115987.43131333333</v>
          </cell>
          <cell r="N293">
            <v>0</v>
          </cell>
          <cell r="O293" t="str">
            <v>0</v>
          </cell>
          <cell r="P293">
            <v>0</v>
          </cell>
          <cell r="Q293" t="str">
            <v>0</v>
          </cell>
          <cell r="R293">
            <v>0</v>
          </cell>
          <cell r="S293">
            <v>0</v>
          </cell>
          <cell r="T293">
            <v>0</v>
          </cell>
          <cell r="U293" t="str">
            <v>0</v>
          </cell>
          <cell r="V293">
            <v>0</v>
          </cell>
          <cell r="W293">
            <v>-16579</v>
          </cell>
          <cell r="X293">
            <v>0</v>
          </cell>
          <cell r="Y293">
            <v>0</v>
          </cell>
          <cell r="Z293">
            <v>0</v>
          </cell>
          <cell r="AE293">
            <v>-403677.43320501968</v>
          </cell>
          <cell r="AJ293">
            <v>-420256.43320501968</v>
          </cell>
          <cell r="AM293" t="str">
            <v>0</v>
          </cell>
          <cell r="AN293" t="str">
            <v>0</v>
          </cell>
          <cell r="AO293" t="str">
            <v>0</v>
          </cell>
          <cell r="AP293" t="str">
            <v>0</v>
          </cell>
          <cell r="AQ293" t="str">
            <v>0</v>
          </cell>
          <cell r="AR293" t="str">
            <v>0</v>
          </cell>
          <cell r="AS293" t="str">
            <v>0</v>
          </cell>
          <cell r="AT293" t="str">
            <v>0</v>
          </cell>
          <cell r="AU293" t="str">
            <v>0</v>
          </cell>
          <cell r="AV293" t="str">
            <v>0</v>
          </cell>
        </row>
        <row r="294">
          <cell r="F294" t="str">
            <v>705</v>
          </cell>
          <cell r="G294">
            <v>-75898.404243835612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-8266.4172552513955</v>
          </cell>
          <cell r="M294">
            <v>0</v>
          </cell>
          <cell r="N294">
            <v>0</v>
          </cell>
          <cell r="O294" t="str">
            <v>0</v>
          </cell>
          <cell r="P294">
            <v>0</v>
          </cell>
          <cell r="Q294" t="str">
            <v>0</v>
          </cell>
          <cell r="R294">
            <v>0</v>
          </cell>
          <cell r="S294">
            <v>0</v>
          </cell>
          <cell r="T294">
            <v>0</v>
          </cell>
          <cell r="U294" t="str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E294">
            <v>-84164.821499087004</v>
          </cell>
          <cell r="AJ294">
            <v>-84164.821499087004</v>
          </cell>
          <cell r="AM294" t="str">
            <v>0</v>
          </cell>
          <cell r="AN294" t="str">
            <v>0</v>
          </cell>
          <cell r="AO294" t="str">
            <v>0</v>
          </cell>
          <cell r="AP294" t="str">
            <v>0</v>
          </cell>
          <cell r="AQ294" t="str">
            <v>0</v>
          </cell>
          <cell r="AR294" t="str">
            <v>0</v>
          </cell>
          <cell r="AS294" t="str">
            <v>0</v>
          </cell>
          <cell r="AT294" t="str">
            <v>0</v>
          </cell>
          <cell r="AU294" t="str">
            <v>0</v>
          </cell>
          <cell r="AV294" t="str">
            <v>0</v>
          </cell>
        </row>
        <row r="295">
          <cell r="F295" t="str">
            <v>710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 t="str">
            <v>0</v>
          </cell>
          <cell r="P295">
            <v>0</v>
          </cell>
          <cell r="Q295" t="str">
            <v>0</v>
          </cell>
          <cell r="R295">
            <v>0</v>
          </cell>
          <cell r="S295">
            <v>0</v>
          </cell>
          <cell r="T295">
            <v>0</v>
          </cell>
          <cell r="U295" t="str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E295">
            <v>0</v>
          </cell>
          <cell r="AJ295">
            <v>0</v>
          </cell>
          <cell r="AM295" t="str">
            <v>0</v>
          </cell>
          <cell r="AN295" t="str">
            <v>0</v>
          </cell>
          <cell r="AO295" t="str">
            <v>0</v>
          </cell>
          <cell r="AP295" t="str">
            <v>0</v>
          </cell>
          <cell r="AQ295" t="str">
            <v>0</v>
          </cell>
          <cell r="AR295" t="str">
            <v>0</v>
          </cell>
          <cell r="AS295" t="str">
            <v>0</v>
          </cell>
          <cell r="AT295" t="str">
            <v>0</v>
          </cell>
          <cell r="AU295" t="str">
            <v>0</v>
          </cell>
          <cell r="AV295" t="str">
            <v>0</v>
          </cell>
        </row>
        <row r="296">
          <cell r="F296" t="str">
            <v>715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-30.728767123287668</v>
          </cell>
          <cell r="L296">
            <v>0</v>
          </cell>
          <cell r="M296">
            <v>0</v>
          </cell>
          <cell r="N296">
            <v>0</v>
          </cell>
          <cell r="O296" t="str">
            <v>0</v>
          </cell>
          <cell r="P296">
            <v>0</v>
          </cell>
          <cell r="Q296" t="str">
            <v>0</v>
          </cell>
          <cell r="R296">
            <v>0</v>
          </cell>
          <cell r="S296">
            <v>0</v>
          </cell>
          <cell r="T296">
            <v>0</v>
          </cell>
          <cell r="U296" t="str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-30.728767123287668</v>
          </cell>
          <cell r="AJ296">
            <v>-30.728767123287668</v>
          </cell>
          <cell r="AM296" t="str">
            <v>0</v>
          </cell>
          <cell r="AN296" t="str">
            <v>0</v>
          </cell>
          <cell r="AO296" t="str">
            <v>0</v>
          </cell>
          <cell r="AP296" t="str">
            <v>0</v>
          </cell>
          <cell r="AQ296" t="str">
            <v>0</v>
          </cell>
          <cell r="AR296" t="str">
            <v>0</v>
          </cell>
          <cell r="AS296" t="str">
            <v>0</v>
          </cell>
          <cell r="AT296" t="str">
            <v>0</v>
          </cell>
          <cell r="AU296" t="str">
            <v>0</v>
          </cell>
          <cell r="AV296" t="str">
            <v>0</v>
          </cell>
        </row>
        <row r="297">
          <cell r="F297" t="str">
            <v>720</v>
          </cell>
          <cell r="G297">
            <v>-144393.20273972602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 t="str">
            <v>0</v>
          </cell>
          <cell r="P297">
            <v>0</v>
          </cell>
          <cell r="Q297" t="str">
            <v>0</v>
          </cell>
          <cell r="R297">
            <v>0</v>
          </cell>
          <cell r="S297">
            <v>0</v>
          </cell>
          <cell r="T297">
            <v>0</v>
          </cell>
          <cell r="U297" t="str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E297">
            <v>-144393.20273972602</v>
          </cell>
          <cell r="AJ297">
            <v>-144393.20273972602</v>
          </cell>
          <cell r="AM297" t="str">
            <v>0</v>
          </cell>
          <cell r="AN297" t="str">
            <v>0</v>
          </cell>
          <cell r="AO297" t="str">
            <v>0</v>
          </cell>
          <cell r="AP297" t="str">
            <v>0</v>
          </cell>
          <cell r="AQ297" t="str">
            <v>0</v>
          </cell>
          <cell r="AR297" t="str">
            <v>0</v>
          </cell>
          <cell r="AS297" t="str">
            <v>0</v>
          </cell>
          <cell r="AT297" t="str">
            <v>0</v>
          </cell>
          <cell r="AU297" t="str">
            <v>0</v>
          </cell>
          <cell r="AV297" t="str">
            <v>0</v>
          </cell>
        </row>
        <row r="298">
          <cell r="F298" t="str">
            <v>725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 t="str">
            <v>0</v>
          </cell>
          <cell r="P298">
            <v>0</v>
          </cell>
          <cell r="Q298" t="str">
            <v>0</v>
          </cell>
          <cell r="R298">
            <v>0</v>
          </cell>
          <cell r="S298">
            <v>0</v>
          </cell>
          <cell r="T298">
            <v>0</v>
          </cell>
          <cell r="U298" t="str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E298">
            <v>0</v>
          </cell>
          <cell r="AJ298">
            <v>0</v>
          </cell>
          <cell r="AM298" t="str">
            <v>0</v>
          </cell>
          <cell r="AN298" t="str">
            <v>0</v>
          </cell>
          <cell r="AO298" t="str">
            <v>0</v>
          </cell>
          <cell r="AP298" t="str">
            <v>0</v>
          </cell>
          <cell r="AQ298" t="str">
            <v>0</v>
          </cell>
          <cell r="AR298" t="str">
            <v>0</v>
          </cell>
          <cell r="AS298" t="str">
            <v>0</v>
          </cell>
          <cell r="AT298" t="str">
            <v>0</v>
          </cell>
          <cell r="AU298" t="str">
            <v>0</v>
          </cell>
          <cell r="AV298" t="str">
            <v>0</v>
          </cell>
        </row>
        <row r="299">
          <cell r="F299" t="str">
            <v>730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-16054.515458245147</v>
          </cell>
          <cell r="M299">
            <v>0</v>
          </cell>
          <cell r="N299">
            <v>0</v>
          </cell>
          <cell r="O299" t="str">
            <v>0</v>
          </cell>
          <cell r="P299">
            <v>0</v>
          </cell>
          <cell r="Q299" t="str">
            <v>0</v>
          </cell>
          <cell r="R299">
            <v>0</v>
          </cell>
          <cell r="S299">
            <v>0</v>
          </cell>
          <cell r="T299">
            <v>0</v>
          </cell>
          <cell r="U299" t="str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-16054.515458245147</v>
          </cell>
          <cell r="AJ299">
            <v>-16054.515458245147</v>
          </cell>
          <cell r="AM299" t="str">
            <v>0</v>
          </cell>
          <cell r="AN299" t="str">
            <v>0</v>
          </cell>
          <cell r="AO299" t="str">
            <v>0</v>
          </cell>
          <cell r="AP299" t="str">
            <v>0</v>
          </cell>
          <cell r="AQ299" t="str">
            <v>0</v>
          </cell>
          <cell r="AR299" t="str">
            <v>0</v>
          </cell>
          <cell r="AS299" t="str">
            <v>0</v>
          </cell>
          <cell r="AT299" t="str">
            <v>0</v>
          </cell>
          <cell r="AU299" t="str">
            <v>0</v>
          </cell>
          <cell r="AV299" t="str">
            <v>0</v>
          </cell>
        </row>
        <row r="300">
          <cell r="F300" t="str">
            <v>735</v>
          </cell>
          <cell r="G300">
            <v>-13.918035616438354</v>
          </cell>
          <cell r="H300">
            <v>0</v>
          </cell>
          <cell r="I300">
            <v>0</v>
          </cell>
          <cell r="J300">
            <v>-99268.851526027414</v>
          </cell>
          <cell r="K300">
            <v>0</v>
          </cell>
          <cell r="L300">
            <v>-16821.515033917814</v>
          </cell>
          <cell r="M300">
            <v>0</v>
          </cell>
          <cell r="N300">
            <v>0</v>
          </cell>
          <cell r="O300" t="str">
            <v>0</v>
          </cell>
          <cell r="P300">
            <v>0</v>
          </cell>
          <cell r="Q300" t="str">
            <v>0</v>
          </cell>
          <cell r="R300">
            <v>0</v>
          </cell>
          <cell r="S300">
            <v>0</v>
          </cell>
          <cell r="T300">
            <v>0</v>
          </cell>
          <cell r="U300" t="str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-116104.28459556168</v>
          </cell>
          <cell r="AJ300">
            <v>-116104.28459556168</v>
          </cell>
          <cell r="AM300" t="str">
            <v>0</v>
          </cell>
          <cell r="AN300" t="str">
            <v>0</v>
          </cell>
          <cell r="AO300" t="str">
            <v>0</v>
          </cell>
          <cell r="AP300" t="str">
            <v>0</v>
          </cell>
          <cell r="AQ300" t="str">
            <v>0</v>
          </cell>
          <cell r="AR300" t="str">
            <v>0</v>
          </cell>
          <cell r="AS300" t="str">
            <v>0</v>
          </cell>
          <cell r="AT300" t="str">
            <v>0</v>
          </cell>
          <cell r="AU300" t="str">
            <v>0</v>
          </cell>
          <cell r="AV300" t="str">
            <v>0</v>
          </cell>
        </row>
        <row r="301">
          <cell r="F301" t="str">
            <v>740</v>
          </cell>
          <cell r="G301">
            <v>-524351.44601767126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-5710.1207337878977</v>
          </cell>
          <cell r="M301">
            <v>-35000</v>
          </cell>
          <cell r="N301">
            <v>0</v>
          </cell>
          <cell r="O301" t="str">
            <v>0</v>
          </cell>
          <cell r="P301">
            <v>0</v>
          </cell>
          <cell r="Q301" t="str">
            <v>0</v>
          </cell>
          <cell r="R301">
            <v>0</v>
          </cell>
          <cell r="S301">
            <v>0</v>
          </cell>
          <cell r="T301">
            <v>0</v>
          </cell>
          <cell r="U301" t="str">
            <v>0</v>
          </cell>
          <cell r="V301">
            <v>0</v>
          </cell>
          <cell r="W301">
            <v>-16339</v>
          </cell>
          <cell r="X301">
            <v>0</v>
          </cell>
          <cell r="Y301">
            <v>0</v>
          </cell>
          <cell r="Z301">
            <v>0</v>
          </cell>
          <cell r="AE301">
            <v>-565061.56675145915</v>
          </cell>
          <cell r="AJ301">
            <v>-581400.56675145915</v>
          </cell>
          <cell r="AM301" t="str">
            <v>0</v>
          </cell>
          <cell r="AN301" t="str">
            <v>0</v>
          </cell>
          <cell r="AO301" t="str">
            <v>0</v>
          </cell>
          <cell r="AP301" t="str">
            <v>0</v>
          </cell>
          <cell r="AQ301" t="str">
            <v>0</v>
          </cell>
          <cell r="AR301" t="str">
            <v>0</v>
          </cell>
          <cell r="AS301" t="str">
            <v>0</v>
          </cell>
          <cell r="AT301" t="str">
            <v>0</v>
          </cell>
          <cell r="AU301" t="str">
            <v>0</v>
          </cell>
          <cell r="AV301" t="str">
            <v>0</v>
          </cell>
        </row>
        <row r="302">
          <cell r="F302" t="str">
            <v>745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-806.45158333333336</v>
          </cell>
          <cell r="N302">
            <v>0</v>
          </cell>
          <cell r="O302" t="str">
            <v>0</v>
          </cell>
          <cell r="P302">
            <v>0</v>
          </cell>
          <cell r="Q302" t="str">
            <v>0</v>
          </cell>
          <cell r="R302">
            <v>0</v>
          </cell>
          <cell r="S302">
            <v>0</v>
          </cell>
          <cell r="T302">
            <v>0</v>
          </cell>
          <cell r="U302" t="str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E302">
            <v>-806.45158333333336</v>
          </cell>
          <cell r="AJ302">
            <v>-806.45158333333336</v>
          </cell>
          <cell r="AM302" t="str">
            <v>0</v>
          </cell>
          <cell r="AN302" t="str">
            <v>0</v>
          </cell>
          <cell r="AO302" t="str">
            <v>0</v>
          </cell>
          <cell r="AP302" t="str">
            <v>0</v>
          </cell>
          <cell r="AQ302" t="str">
            <v>0</v>
          </cell>
          <cell r="AR302" t="str">
            <v>0</v>
          </cell>
          <cell r="AS302" t="str">
            <v>0</v>
          </cell>
          <cell r="AT302" t="str">
            <v>0</v>
          </cell>
          <cell r="AU302" t="str">
            <v>0</v>
          </cell>
          <cell r="AV302" t="str">
            <v>0</v>
          </cell>
        </row>
        <row r="303">
          <cell r="F303" t="str">
            <v>750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 t="str">
            <v>0</v>
          </cell>
          <cell r="P303">
            <v>0</v>
          </cell>
          <cell r="Q303" t="str">
            <v>0</v>
          </cell>
          <cell r="R303">
            <v>0</v>
          </cell>
          <cell r="S303">
            <v>0</v>
          </cell>
          <cell r="T303">
            <v>0</v>
          </cell>
          <cell r="U303" t="str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E303">
            <v>0</v>
          </cell>
          <cell r="AJ303">
            <v>0</v>
          </cell>
          <cell r="AM303" t="str">
            <v>0</v>
          </cell>
          <cell r="AN303" t="str">
            <v>0</v>
          </cell>
          <cell r="AO303" t="str">
            <v>0</v>
          </cell>
          <cell r="AP303" t="str">
            <v>0</v>
          </cell>
          <cell r="AQ303" t="str">
            <v>0</v>
          </cell>
          <cell r="AR303" t="str">
            <v>0</v>
          </cell>
          <cell r="AS303" t="str">
            <v>0</v>
          </cell>
          <cell r="AT303" t="str">
            <v>0</v>
          </cell>
          <cell r="AU303" t="str">
            <v>0</v>
          </cell>
          <cell r="AV303" t="str">
            <v>0</v>
          </cell>
        </row>
        <row r="304">
          <cell r="F304" t="str">
            <v>755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 t="str">
            <v>0</v>
          </cell>
          <cell r="P304">
            <v>0</v>
          </cell>
          <cell r="Q304" t="str">
            <v>0</v>
          </cell>
          <cell r="R304">
            <v>0</v>
          </cell>
          <cell r="S304">
            <v>0</v>
          </cell>
          <cell r="T304">
            <v>0</v>
          </cell>
          <cell r="U304" t="str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E304">
            <v>0</v>
          </cell>
          <cell r="AJ304">
            <v>0</v>
          </cell>
          <cell r="AM304" t="str">
            <v>0</v>
          </cell>
          <cell r="AN304" t="str">
            <v>0</v>
          </cell>
          <cell r="AO304" t="str">
            <v>0</v>
          </cell>
          <cell r="AP304" t="str">
            <v>0</v>
          </cell>
          <cell r="AQ304" t="str">
            <v>0</v>
          </cell>
          <cell r="AR304" t="str">
            <v>0</v>
          </cell>
          <cell r="AS304" t="str">
            <v>0</v>
          </cell>
          <cell r="AT304" t="str">
            <v>0</v>
          </cell>
          <cell r="AU304" t="str">
            <v>0</v>
          </cell>
          <cell r="AV304" t="str">
            <v>0</v>
          </cell>
        </row>
        <row r="305">
          <cell r="F305" t="str">
            <v>760</v>
          </cell>
          <cell r="G305">
            <v>-58161.534293150689</v>
          </cell>
          <cell r="H305">
            <v>0</v>
          </cell>
          <cell r="I305">
            <v>-7.1628630136986295</v>
          </cell>
          <cell r="J305">
            <v>-64107.554178082188</v>
          </cell>
          <cell r="K305">
            <v>0</v>
          </cell>
          <cell r="L305">
            <v>-6483.9606760684728</v>
          </cell>
          <cell r="M305">
            <v>-335655.89765655133</v>
          </cell>
          <cell r="N305">
            <v>-313148</v>
          </cell>
          <cell r="O305" t="str">
            <v>0</v>
          </cell>
          <cell r="P305">
            <v>-106789</v>
          </cell>
          <cell r="Q305" t="str">
            <v>0</v>
          </cell>
          <cell r="R305">
            <v>0</v>
          </cell>
          <cell r="S305">
            <v>0</v>
          </cell>
          <cell r="T305">
            <v>-39209.678875215897</v>
          </cell>
          <cell r="U305" t="str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E305">
            <v>-923562.7885420823</v>
          </cell>
          <cell r="AJ305">
            <v>-923562.7885420823</v>
          </cell>
          <cell r="AM305" t="str">
            <v>0</v>
          </cell>
          <cell r="AN305" t="str">
            <v>0</v>
          </cell>
          <cell r="AO305" t="str">
            <v>0</v>
          </cell>
          <cell r="AP305" t="str">
            <v>0</v>
          </cell>
          <cell r="AQ305" t="str">
            <v>0</v>
          </cell>
          <cell r="AR305" t="str">
            <v>0</v>
          </cell>
          <cell r="AS305" t="str">
            <v>0</v>
          </cell>
          <cell r="AT305" t="str">
            <v>0</v>
          </cell>
          <cell r="AU305" t="str">
            <v>0</v>
          </cell>
          <cell r="AV305" t="str">
            <v>0</v>
          </cell>
        </row>
        <row r="307">
          <cell r="F307" t="str">
            <v>General</v>
          </cell>
          <cell r="G307">
            <v>-450692.93871506851</v>
          </cell>
          <cell r="H307">
            <v>-533.47590958904118</v>
          </cell>
          <cell r="I307">
            <v>-1305.3965315068494</v>
          </cell>
          <cell r="J307">
            <v>-203998.28576438356</v>
          </cell>
          <cell r="K307">
            <v>-267.7178082191781</v>
          </cell>
          <cell r="L307">
            <v>-63469.053486895544</v>
          </cell>
          <cell r="M307">
            <v>-298008.49347602605</v>
          </cell>
          <cell r="N307">
            <v>0</v>
          </cell>
          <cell r="O307">
            <v>0</v>
          </cell>
          <cell r="P307">
            <v>-236500</v>
          </cell>
          <cell r="Q307">
            <v>0</v>
          </cell>
          <cell r="R307">
            <v>0</v>
          </cell>
          <cell r="S307">
            <v>0</v>
          </cell>
          <cell r="T307">
            <v>-36149.021366703149</v>
          </cell>
          <cell r="U307">
            <v>0</v>
          </cell>
          <cell r="V307">
            <v>0</v>
          </cell>
          <cell r="W307">
            <v>-41710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E307">
            <v>-1290924.383058392</v>
          </cell>
          <cell r="AJ307">
            <v>-1332634.383058392</v>
          </cell>
          <cell r="AM307" t="str">
            <v>0</v>
          </cell>
          <cell r="AN307" t="str">
            <v>0</v>
          </cell>
          <cell r="AO307" t="str">
            <v>0</v>
          </cell>
          <cell r="AP307" t="str">
            <v>0</v>
          </cell>
          <cell r="AQ307" t="str">
            <v>0</v>
          </cell>
          <cell r="AR307" t="str">
            <v>0</v>
          </cell>
          <cell r="AS307" t="str">
            <v>0</v>
          </cell>
          <cell r="AT307" t="str">
            <v>0</v>
          </cell>
          <cell r="AU307" t="str">
            <v>0</v>
          </cell>
          <cell r="AV307" t="str">
            <v>0</v>
          </cell>
        </row>
        <row r="308">
          <cell r="F308" t="str">
            <v>800</v>
          </cell>
          <cell r="G308">
            <v>-77362.884150684928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-1977.5534246575342</v>
          </cell>
          <cell r="M308">
            <v>0</v>
          </cell>
          <cell r="N308">
            <v>0</v>
          </cell>
          <cell r="O308" t="str">
            <v>0</v>
          </cell>
          <cell r="P308">
            <v>0</v>
          </cell>
          <cell r="Q308" t="str">
            <v>0</v>
          </cell>
          <cell r="R308">
            <v>0</v>
          </cell>
          <cell r="S308">
            <v>0</v>
          </cell>
          <cell r="T308">
            <v>0</v>
          </cell>
          <cell r="U308" t="str">
            <v>0</v>
          </cell>
          <cell r="V308">
            <v>0</v>
          </cell>
          <cell r="W308">
            <v>-5729</v>
          </cell>
          <cell r="X308">
            <v>0</v>
          </cell>
          <cell r="Y308">
            <v>0</v>
          </cell>
          <cell r="Z308">
            <v>0</v>
          </cell>
          <cell r="AE308">
            <v>-79340.437575342468</v>
          </cell>
          <cell r="AJ308">
            <v>-85069.437575342468</v>
          </cell>
          <cell r="AM308" t="str">
            <v>0</v>
          </cell>
          <cell r="AN308" t="str">
            <v>0</v>
          </cell>
          <cell r="AO308" t="str">
            <v>0</v>
          </cell>
          <cell r="AP308" t="str">
            <v>0</v>
          </cell>
          <cell r="AQ308" t="str">
            <v>0</v>
          </cell>
          <cell r="AR308" t="str">
            <v>0</v>
          </cell>
          <cell r="AS308" t="str">
            <v>0</v>
          </cell>
          <cell r="AT308" t="str">
            <v>0</v>
          </cell>
          <cell r="AU308" t="str">
            <v>0</v>
          </cell>
          <cell r="AV308" t="str">
            <v>0</v>
          </cell>
        </row>
        <row r="309">
          <cell r="F309" t="str">
            <v>805</v>
          </cell>
          <cell r="G309">
            <v>-24317.036191780822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-8565.3531361330333</v>
          </cell>
          <cell r="M309">
            <v>0</v>
          </cell>
          <cell r="N309">
            <v>0</v>
          </cell>
          <cell r="O309" t="str">
            <v>0</v>
          </cell>
          <cell r="P309">
            <v>0</v>
          </cell>
          <cell r="Q309" t="str">
            <v>0</v>
          </cell>
          <cell r="R309">
            <v>0</v>
          </cell>
          <cell r="S309">
            <v>0</v>
          </cell>
          <cell r="T309">
            <v>0</v>
          </cell>
          <cell r="U309" t="str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E309">
            <v>-32882.389327913857</v>
          </cell>
          <cell r="AJ309">
            <v>-32882.389327913857</v>
          </cell>
          <cell r="AM309" t="str">
            <v>0</v>
          </cell>
          <cell r="AN309" t="str">
            <v>0</v>
          </cell>
          <cell r="AO309" t="str">
            <v>0</v>
          </cell>
          <cell r="AP309" t="str">
            <v>0</v>
          </cell>
          <cell r="AQ309" t="str">
            <v>0</v>
          </cell>
          <cell r="AR309" t="str">
            <v>0</v>
          </cell>
          <cell r="AS309" t="str">
            <v>0</v>
          </cell>
          <cell r="AT309" t="str">
            <v>0</v>
          </cell>
          <cell r="AU309" t="str">
            <v>0</v>
          </cell>
          <cell r="AV309" t="str">
            <v>0</v>
          </cell>
        </row>
        <row r="310">
          <cell r="F310" t="str">
            <v>810</v>
          </cell>
          <cell r="G310">
            <v>-457.58790684931517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 t="str">
            <v>0</v>
          </cell>
          <cell r="P310">
            <v>0</v>
          </cell>
          <cell r="Q310" t="str">
            <v>0</v>
          </cell>
          <cell r="R310">
            <v>0</v>
          </cell>
          <cell r="S310">
            <v>0</v>
          </cell>
          <cell r="T310">
            <v>0</v>
          </cell>
          <cell r="U310" t="str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E310">
            <v>-457.58790684931517</v>
          </cell>
          <cell r="AJ310">
            <v>-457.58790684931517</v>
          </cell>
          <cell r="AM310" t="str">
            <v>0</v>
          </cell>
          <cell r="AN310" t="str">
            <v>0</v>
          </cell>
          <cell r="AO310" t="str">
            <v>0</v>
          </cell>
          <cell r="AP310" t="str">
            <v>0</v>
          </cell>
          <cell r="AQ310" t="str">
            <v>0</v>
          </cell>
          <cell r="AR310" t="str">
            <v>0</v>
          </cell>
          <cell r="AS310" t="str">
            <v>0</v>
          </cell>
          <cell r="AT310" t="str">
            <v>0</v>
          </cell>
          <cell r="AU310" t="str">
            <v>0</v>
          </cell>
          <cell r="AV310" t="str">
            <v>0</v>
          </cell>
        </row>
        <row r="311">
          <cell r="F311" t="str">
            <v>815</v>
          </cell>
          <cell r="G311">
            <v>-1347.4176849315068</v>
          </cell>
          <cell r="H311">
            <v>0</v>
          </cell>
          <cell r="I311">
            <v>0</v>
          </cell>
          <cell r="J311">
            <v>0</v>
          </cell>
          <cell r="K311">
            <v>-267.7178082191781</v>
          </cell>
          <cell r="L311">
            <v>0</v>
          </cell>
          <cell r="M311">
            <v>0</v>
          </cell>
          <cell r="N311">
            <v>0</v>
          </cell>
          <cell r="O311" t="str">
            <v>0</v>
          </cell>
          <cell r="P311">
            <v>0</v>
          </cell>
          <cell r="Q311" t="str">
            <v>0</v>
          </cell>
          <cell r="R311">
            <v>0</v>
          </cell>
          <cell r="S311">
            <v>0</v>
          </cell>
          <cell r="T311">
            <v>0</v>
          </cell>
          <cell r="U311" t="str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E311">
            <v>-1615.1354931506849</v>
          </cell>
          <cell r="AJ311">
            <v>-1615.1354931506849</v>
          </cell>
          <cell r="AM311" t="str">
            <v>0</v>
          </cell>
          <cell r="AN311" t="str">
            <v>0</v>
          </cell>
          <cell r="AO311" t="str">
            <v>0</v>
          </cell>
          <cell r="AP311" t="str">
            <v>0</v>
          </cell>
          <cell r="AQ311" t="str">
            <v>0</v>
          </cell>
          <cell r="AR311" t="str">
            <v>0</v>
          </cell>
          <cell r="AS311" t="str">
            <v>0</v>
          </cell>
          <cell r="AT311" t="str">
            <v>0</v>
          </cell>
          <cell r="AU311" t="str">
            <v>0</v>
          </cell>
          <cell r="AV311" t="str">
            <v>0</v>
          </cell>
        </row>
        <row r="312">
          <cell r="F312" t="str">
            <v>820</v>
          </cell>
          <cell r="G312">
            <v>-50305.616438356163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 t="str">
            <v>0</v>
          </cell>
          <cell r="P312">
            <v>0</v>
          </cell>
          <cell r="Q312" t="str">
            <v>0</v>
          </cell>
          <cell r="R312">
            <v>0</v>
          </cell>
          <cell r="S312">
            <v>0</v>
          </cell>
          <cell r="T312">
            <v>0</v>
          </cell>
          <cell r="U312" t="str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E312">
            <v>-50305.616438356163</v>
          </cell>
          <cell r="AJ312">
            <v>-50305.616438356163</v>
          </cell>
          <cell r="AM312" t="str">
            <v>0</v>
          </cell>
          <cell r="AN312" t="str">
            <v>0</v>
          </cell>
          <cell r="AO312" t="str">
            <v>0</v>
          </cell>
          <cell r="AP312" t="str">
            <v>0</v>
          </cell>
          <cell r="AQ312" t="str">
            <v>0</v>
          </cell>
          <cell r="AR312" t="str">
            <v>0</v>
          </cell>
          <cell r="AS312" t="str">
            <v>0</v>
          </cell>
          <cell r="AT312" t="str">
            <v>0</v>
          </cell>
          <cell r="AU312" t="str">
            <v>0</v>
          </cell>
          <cell r="AV312" t="str">
            <v>0</v>
          </cell>
        </row>
        <row r="313">
          <cell r="F313" t="str">
            <v>825</v>
          </cell>
          <cell r="G313">
            <v>-239.92877260273974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 t="str">
            <v>0</v>
          </cell>
          <cell r="P313">
            <v>0</v>
          </cell>
          <cell r="Q313" t="str">
            <v>0</v>
          </cell>
          <cell r="R313">
            <v>0</v>
          </cell>
          <cell r="S313">
            <v>0</v>
          </cell>
          <cell r="T313">
            <v>0</v>
          </cell>
          <cell r="U313" t="str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E313">
            <v>-239.92877260273974</v>
          </cell>
          <cell r="AJ313">
            <v>-239.92877260273974</v>
          </cell>
          <cell r="AM313" t="str">
            <v>0</v>
          </cell>
          <cell r="AN313" t="str">
            <v>0</v>
          </cell>
          <cell r="AO313" t="str">
            <v>0</v>
          </cell>
          <cell r="AP313" t="str">
            <v>0</v>
          </cell>
          <cell r="AQ313" t="str">
            <v>0</v>
          </cell>
          <cell r="AR313" t="str">
            <v>0</v>
          </cell>
          <cell r="AS313" t="str">
            <v>0</v>
          </cell>
          <cell r="AT313" t="str">
            <v>0</v>
          </cell>
          <cell r="AU313" t="str">
            <v>0</v>
          </cell>
          <cell r="AV313" t="str">
            <v>0</v>
          </cell>
        </row>
        <row r="314">
          <cell r="F314" t="str">
            <v>830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 t="str">
            <v>0</v>
          </cell>
          <cell r="P314">
            <v>0</v>
          </cell>
          <cell r="Q314" t="str">
            <v>0</v>
          </cell>
          <cell r="R314">
            <v>0</v>
          </cell>
          <cell r="S314">
            <v>0</v>
          </cell>
          <cell r="T314">
            <v>0</v>
          </cell>
          <cell r="U314" t="str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E314">
            <v>0</v>
          </cell>
          <cell r="AJ314">
            <v>0</v>
          </cell>
          <cell r="AM314" t="str">
            <v>0</v>
          </cell>
          <cell r="AN314" t="str">
            <v>0</v>
          </cell>
          <cell r="AO314" t="str">
            <v>0</v>
          </cell>
          <cell r="AP314" t="str">
            <v>0</v>
          </cell>
          <cell r="AQ314" t="str">
            <v>0</v>
          </cell>
          <cell r="AR314" t="str">
            <v>0</v>
          </cell>
          <cell r="AS314" t="str">
            <v>0</v>
          </cell>
          <cell r="AT314" t="str">
            <v>0</v>
          </cell>
          <cell r="AU314" t="str">
            <v>0</v>
          </cell>
          <cell r="AV314" t="str">
            <v>0</v>
          </cell>
        </row>
        <row r="315">
          <cell r="F315" t="str">
            <v>835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 t="str">
            <v>0</v>
          </cell>
          <cell r="P315">
            <v>0</v>
          </cell>
          <cell r="Q315" t="str">
            <v>0</v>
          </cell>
          <cell r="R315">
            <v>0</v>
          </cell>
          <cell r="S315">
            <v>0</v>
          </cell>
          <cell r="T315">
            <v>0</v>
          </cell>
          <cell r="U315" t="str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E315">
            <v>0</v>
          </cell>
          <cell r="AJ315">
            <v>0</v>
          </cell>
          <cell r="AM315" t="str">
            <v>0</v>
          </cell>
          <cell r="AN315" t="str">
            <v>0</v>
          </cell>
          <cell r="AO315" t="str">
            <v>0</v>
          </cell>
          <cell r="AP315" t="str">
            <v>0</v>
          </cell>
          <cell r="AQ315" t="str">
            <v>0</v>
          </cell>
          <cell r="AR315" t="str">
            <v>0</v>
          </cell>
          <cell r="AS315" t="str">
            <v>0</v>
          </cell>
          <cell r="AT315" t="str">
            <v>0</v>
          </cell>
          <cell r="AU315" t="str">
            <v>0</v>
          </cell>
          <cell r="AV315" t="str">
            <v>0</v>
          </cell>
        </row>
        <row r="316">
          <cell r="F316" t="str">
            <v>840</v>
          </cell>
          <cell r="G316">
            <v>-9031.7083808219177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-9179.5545000000002</v>
          </cell>
          <cell r="N316">
            <v>0</v>
          </cell>
          <cell r="O316" t="str">
            <v>0</v>
          </cell>
          <cell r="P316">
            <v>0</v>
          </cell>
          <cell r="Q316" t="str">
            <v>0</v>
          </cell>
          <cell r="R316">
            <v>0</v>
          </cell>
          <cell r="S316">
            <v>0</v>
          </cell>
          <cell r="T316">
            <v>0</v>
          </cell>
          <cell r="U316" t="str">
            <v>0</v>
          </cell>
          <cell r="V316">
            <v>0</v>
          </cell>
          <cell r="W316">
            <v>-35981</v>
          </cell>
          <cell r="X316">
            <v>0</v>
          </cell>
          <cell r="Y316">
            <v>0</v>
          </cell>
          <cell r="Z316">
            <v>0</v>
          </cell>
          <cell r="AE316">
            <v>-18211.262880821916</v>
          </cell>
          <cell r="AJ316">
            <v>-54192.262880821916</v>
          </cell>
          <cell r="AM316" t="str">
            <v>0</v>
          </cell>
          <cell r="AN316" t="str">
            <v>0</v>
          </cell>
          <cell r="AO316" t="str">
            <v>0</v>
          </cell>
          <cell r="AP316" t="str">
            <v>0</v>
          </cell>
          <cell r="AQ316" t="str">
            <v>0</v>
          </cell>
          <cell r="AR316" t="str">
            <v>0</v>
          </cell>
          <cell r="AS316" t="str">
            <v>0</v>
          </cell>
          <cell r="AT316" t="str">
            <v>0</v>
          </cell>
          <cell r="AU316" t="str">
            <v>0</v>
          </cell>
          <cell r="AV316" t="str">
            <v>0</v>
          </cell>
        </row>
        <row r="317">
          <cell r="F317" t="str">
            <v>845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806.45158333333336</v>
          </cell>
          <cell r="N317">
            <v>0</v>
          </cell>
          <cell r="O317" t="str">
            <v>0</v>
          </cell>
          <cell r="P317">
            <v>0</v>
          </cell>
          <cell r="Q317" t="str">
            <v>0</v>
          </cell>
          <cell r="R317">
            <v>0</v>
          </cell>
          <cell r="S317">
            <v>0</v>
          </cell>
          <cell r="T317">
            <v>0</v>
          </cell>
          <cell r="U317" t="str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E317">
            <v>806.45158333333336</v>
          </cell>
          <cell r="AJ317">
            <v>806.45158333333336</v>
          </cell>
          <cell r="AM317" t="str">
            <v>0</v>
          </cell>
          <cell r="AN317" t="str">
            <v>0</v>
          </cell>
          <cell r="AO317" t="str">
            <v>0</v>
          </cell>
          <cell r="AP317" t="str">
            <v>0</v>
          </cell>
          <cell r="AQ317" t="str">
            <v>0</v>
          </cell>
          <cell r="AR317" t="str">
            <v>0</v>
          </cell>
          <cell r="AS317" t="str">
            <v>0</v>
          </cell>
          <cell r="AT317" t="str">
            <v>0</v>
          </cell>
          <cell r="AU317" t="str">
            <v>0</v>
          </cell>
          <cell r="AV317" t="str">
            <v>0</v>
          </cell>
        </row>
        <row r="318">
          <cell r="F318" t="str">
            <v>850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 t="str">
            <v>0</v>
          </cell>
          <cell r="P318">
            <v>0</v>
          </cell>
          <cell r="Q318" t="str">
            <v>0</v>
          </cell>
          <cell r="R318">
            <v>0</v>
          </cell>
          <cell r="S318">
            <v>0</v>
          </cell>
          <cell r="T318">
            <v>0</v>
          </cell>
          <cell r="U318" t="str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E318">
            <v>0</v>
          </cell>
          <cell r="AJ318">
            <v>0</v>
          </cell>
          <cell r="AM318" t="str">
            <v>0</v>
          </cell>
          <cell r="AN318" t="str">
            <v>0</v>
          </cell>
          <cell r="AO318" t="str">
            <v>0</v>
          </cell>
          <cell r="AP318" t="str">
            <v>0</v>
          </cell>
          <cell r="AQ318" t="str">
            <v>0</v>
          </cell>
          <cell r="AR318" t="str">
            <v>0</v>
          </cell>
          <cell r="AS318" t="str">
            <v>0</v>
          </cell>
          <cell r="AT318" t="str">
            <v>0</v>
          </cell>
          <cell r="AU318" t="str">
            <v>0</v>
          </cell>
          <cell r="AV318" t="str">
            <v>0</v>
          </cell>
        </row>
        <row r="319">
          <cell r="F319" t="str">
            <v>855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 t="str">
            <v>0</v>
          </cell>
          <cell r="P319">
            <v>0</v>
          </cell>
          <cell r="Q319" t="str">
            <v>0</v>
          </cell>
          <cell r="R319">
            <v>0</v>
          </cell>
          <cell r="S319">
            <v>0</v>
          </cell>
          <cell r="T319">
            <v>0</v>
          </cell>
          <cell r="U319" t="str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E319">
            <v>0</v>
          </cell>
          <cell r="AJ319">
            <v>0</v>
          </cell>
          <cell r="AM319" t="str">
            <v>0</v>
          </cell>
          <cell r="AN319" t="str">
            <v>0</v>
          </cell>
          <cell r="AO319" t="str">
            <v>0</v>
          </cell>
          <cell r="AP319" t="str">
            <v>0</v>
          </cell>
          <cell r="AQ319" t="str">
            <v>0</v>
          </cell>
          <cell r="AR319" t="str">
            <v>0</v>
          </cell>
          <cell r="AS319" t="str">
            <v>0</v>
          </cell>
          <cell r="AT319" t="str">
            <v>0</v>
          </cell>
          <cell r="AU319" t="str">
            <v>0</v>
          </cell>
          <cell r="AV319" t="str">
            <v>0</v>
          </cell>
        </row>
        <row r="320">
          <cell r="F320" t="str">
            <v>860</v>
          </cell>
          <cell r="G320">
            <v>5.8505068493150683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-2347.6273972602739</v>
          </cell>
          <cell r="M320">
            <v>-289635.3905593594</v>
          </cell>
          <cell r="N320">
            <v>0</v>
          </cell>
          <cell r="O320" t="str">
            <v>0</v>
          </cell>
          <cell r="P320">
            <v>0</v>
          </cell>
          <cell r="Q320" t="str">
            <v>0</v>
          </cell>
          <cell r="R320">
            <v>0</v>
          </cell>
          <cell r="S320">
            <v>0</v>
          </cell>
          <cell r="T320">
            <v>-36149.021366703149</v>
          </cell>
          <cell r="U320" t="str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E320">
            <v>-328126.18881647353</v>
          </cell>
          <cell r="AJ320">
            <v>-328126.18881647353</v>
          </cell>
          <cell r="AM320" t="str">
            <v>0</v>
          </cell>
          <cell r="AN320" t="str">
            <v>0</v>
          </cell>
          <cell r="AO320" t="str">
            <v>0</v>
          </cell>
          <cell r="AP320" t="str">
            <v>0</v>
          </cell>
          <cell r="AQ320" t="str">
            <v>0</v>
          </cell>
          <cell r="AR320" t="str">
            <v>0</v>
          </cell>
          <cell r="AS320" t="str">
            <v>0</v>
          </cell>
          <cell r="AT320" t="str">
            <v>0</v>
          </cell>
          <cell r="AU320" t="str">
            <v>0</v>
          </cell>
          <cell r="AV320" t="str">
            <v>0</v>
          </cell>
        </row>
        <row r="321">
          <cell r="F321" t="str">
            <v>865</v>
          </cell>
          <cell r="G321">
            <v>-287636.60969589039</v>
          </cell>
          <cell r="H321">
            <v>-533.47590958904118</v>
          </cell>
          <cell r="I321">
            <v>-1305.3965315068494</v>
          </cell>
          <cell r="J321">
            <v>-203998.28576438356</v>
          </cell>
          <cell r="K321">
            <v>0</v>
          </cell>
          <cell r="L321">
            <v>-50578.519528844707</v>
          </cell>
          <cell r="M321">
            <v>0</v>
          </cell>
          <cell r="N321">
            <v>0</v>
          </cell>
          <cell r="O321" t="str">
            <v>0</v>
          </cell>
          <cell r="P321">
            <v>-236500</v>
          </cell>
          <cell r="Q321" t="str">
            <v>0</v>
          </cell>
          <cell r="R321">
            <v>0</v>
          </cell>
          <cell r="S321">
            <v>0</v>
          </cell>
          <cell r="T321">
            <v>0</v>
          </cell>
          <cell r="U321" t="str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E321">
            <v>-780552.28743021458</v>
          </cell>
          <cell r="AJ321">
            <v>-780552.28743021458</v>
          </cell>
          <cell r="AM321" t="str">
            <v>0</v>
          </cell>
          <cell r="AN321" t="str">
            <v>0</v>
          </cell>
          <cell r="AO321" t="str">
            <v>0</v>
          </cell>
          <cell r="AP321" t="str">
            <v>0</v>
          </cell>
          <cell r="AQ321" t="str">
            <v>0</v>
          </cell>
          <cell r="AR321" t="str">
            <v>0</v>
          </cell>
          <cell r="AS321" t="str">
            <v>0</v>
          </cell>
          <cell r="AT321" t="str">
            <v>0</v>
          </cell>
          <cell r="AU321" t="str">
            <v>0</v>
          </cell>
          <cell r="AV321" t="str">
            <v>0</v>
          </cell>
        </row>
        <row r="323">
          <cell r="F323" t="str">
            <v>Non-Permorming Loans (Gross)</v>
          </cell>
          <cell r="G323">
            <v>2062280.0831424664</v>
          </cell>
          <cell r="H323">
            <v>5595.489838356164</v>
          </cell>
          <cell r="I323">
            <v>17.010958904109589</v>
          </cell>
          <cell r="J323">
            <v>368372.33150684932</v>
          </cell>
          <cell r="K323">
            <v>0</v>
          </cell>
          <cell r="L323">
            <v>174549.55936276348</v>
          </cell>
          <cell r="M323">
            <v>724000</v>
          </cell>
          <cell r="N323">
            <v>0</v>
          </cell>
          <cell r="O323">
            <v>0</v>
          </cell>
          <cell r="P323">
            <v>500328</v>
          </cell>
          <cell r="Q323">
            <v>0</v>
          </cell>
          <cell r="R323">
            <v>0</v>
          </cell>
          <cell r="S323">
            <v>0</v>
          </cell>
          <cell r="T323">
            <v>123771.08980151197</v>
          </cell>
          <cell r="U323">
            <v>0</v>
          </cell>
          <cell r="V323">
            <v>0</v>
          </cell>
          <cell r="W323">
            <v>148827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E323">
            <v>3958913.5646108519</v>
          </cell>
          <cell r="AJ323">
            <v>4107740.5646108519</v>
          </cell>
          <cell r="AM323" t="str">
            <v>0</v>
          </cell>
          <cell r="AN323" t="str">
            <v>0</v>
          </cell>
          <cell r="AO323" t="str">
            <v>0</v>
          </cell>
          <cell r="AP323" t="str">
            <v>0</v>
          </cell>
          <cell r="AQ323" t="str">
            <v>0</v>
          </cell>
          <cell r="AR323" t="str">
            <v>0</v>
          </cell>
          <cell r="AS323" t="str">
            <v>0</v>
          </cell>
          <cell r="AT323" t="str">
            <v>0</v>
          </cell>
          <cell r="AU323" t="str">
            <v>0</v>
          </cell>
          <cell r="AV323" t="str">
            <v>0</v>
          </cell>
        </row>
        <row r="324">
          <cell r="F324" t="str">
            <v>900</v>
          </cell>
          <cell r="G324">
            <v>565312.86268767121</v>
          </cell>
          <cell r="H324">
            <v>5595.489838356164</v>
          </cell>
          <cell r="I324">
            <v>17.010958904109589</v>
          </cell>
          <cell r="J324">
            <v>17.010958904109589</v>
          </cell>
          <cell r="K324">
            <v>0</v>
          </cell>
          <cell r="L324">
            <v>55565.682246455333</v>
          </cell>
          <cell r="M324">
            <v>724000</v>
          </cell>
          <cell r="N324">
            <v>0</v>
          </cell>
          <cell r="O324" t="str">
            <v>0</v>
          </cell>
          <cell r="P324">
            <v>0</v>
          </cell>
          <cell r="Q324" t="str">
            <v>0</v>
          </cell>
          <cell r="R324">
            <v>0</v>
          </cell>
          <cell r="S324">
            <v>0</v>
          </cell>
          <cell r="T324">
            <v>0</v>
          </cell>
          <cell r="U324" t="str">
            <v>0</v>
          </cell>
          <cell r="V324">
            <v>0</v>
          </cell>
          <cell r="W324">
            <v>16050</v>
          </cell>
          <cell r="X324">
            <v>0</v>
          </cell>
          <cell r="Y324">
            <v>0</v>
          </cell>
          <cell r="Z324">
            <v>0</v>
          </cell>
          <cell r="AE324">
            <v>1350508.056690291</v>
          </cell>
          <cell r="AJ324">
            <v>1366558.056690291</v>
          </cell>
          <cell r="AM324" t="str">
            <v>0</v>
          </cell>
          <cell r="AN324" t="str">
            <v>0</v>
          </cell>
          <cell r="AO324" t="str">
            <v>0</v>
          </cell>
          <cell r="AP324" t="str">
            <v>0</v>
          </cell>
          <cell r="AQ324" t="str">
            <v>0</v>
          </cell>
          <cell r="AR324" t="str">
            <v>0</v>
          </cell>
          <cell r="AS324" t="str">
            <v>0</v>
          </cell>
          <cell r="AT324" t="str">
            <v>0</v>
          </cell>
          <cell r="AU324" t="str">
            <v>0</v>
          </cell>
          <cell r="AV324" t="str">
            <v>0</v>
          </cell>
        </row>
        <row r="325">
          <cell r="F325" t="str">
            <v>905</v>
          </cell>
          <cell r="G325">
            <v>104861.70544931508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11661.439210958903</v>
          </cell>
          <cell r="M325" t="str">
            <v>0</v>
          </cell>
          <cell r="N325">
            <v>0</v>
          </cell>
          <cell r="O325" t="str">
            <v>0</v>
          </cell>
          <cell r="P325">
            <v>0</v>
          </cell>
          <cell r="Q325" t="str">
            <v>0</v>
          </cell>
          <cell r="R325">
            <v>0</v>
          </cell>
          <cell r="S325">
            <v>0</v>
          </cell>
          <cell r="T325">
            <v>0</v>
          </cell>
          <cell r="U325" t="str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E325">
            <v>116523.14466027397</v>
          </cell>
          <cell r="AJ325">
            <v>116523.14466027397</v>
          </cell>
          <cell r="AM325" t="str">
            <v>0</v>
          </cell>
          <cell r="AN325" t="str">
            <v>0</v>
          </cell>
          <cell r="AO325" t="str">
            <v>0</v>
          </cell>
          <cell r="AP325" t="str">
            <v>0</v>
          </cell>
          <cell r="AQ325" t="str">
            <v>0</v>
          </cell>
          <cell r="AR325" t="str">
            <v>0</v>
          </cell>
          <cell r="AS325" t="str">
            <v>0</v>
          </cell>
          <cell r="AT325" t="str">
            <v>0</v>
          </cell>
          <cell r="AU325" t="str">
            <v>0</v>
          </cell>
          <cell r="AV325" t="str">
            <v>0</v>
          </cell>
        </row>
        <row r="326">
          <cell r="F326" t="str">
            <v>910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0</v>
          </cell>
          <cell r="N326">
            <v>0</v>
          </cell>
          <cell r="O326" t="str">
            <v>0</v>
          </cell>
          <cell r="P326">
            <v>0</v>
          </cell>
          <cell r="Q326" t="str">
            <v>0</v>
          </cell>
          <cell r="R326">
            <v>0</v>
          </cell>
          <cell r="S326">
            <v>0</v>
          </cell>
          <cell r="T326">
            <v>0</v>
          </cell>
          <cell r="U326" t="str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E326">
            <v>0</v>
          </cell>
          <cell r="AJ326">
            <v>0</v>
          </cell>
          <cell r="AM326" t="str">
            <v>0</v>
          </cell>
          <cell r="AN326" t="str">
            <v>0</v>
          </cell>
          <cell r="AO326" t="str">
            <v>0</v>
          </cell>
          <cell r="AP326" t="str">
            <v>0</v>
          </cell>
          <cell r="AQ326" t="str">
            <v>0</v>
          </cell>
          <cell r="AR326" t="str">
            <v>0</v>
          </cell>
          <cell r="AS326" t="str">
            <v>0</v>
          </cell>
          <cell r="AT326" t="str">
            <v>0</v>
          </cell>
          <cell r="AU326" t="str">
            <v>0</v>
          </cell>
          <cell r="AV326" t="str">
            <v>0</v>
          </cell>
        </row>
        <row r="327">
          <cell r="F327" t="str">
            <v>915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0</v>
          </cell>
          <cell r="N327">
            <v>0</v>
          </cell>
          <cell r="O327" t="str">
            <v>0</v>
          </cell>
          <cell r="P327">
            <v>0</v>
          </cell>
          <cell r="Q327" t="str">
            <v>0</v>
          </cell>
          <cell r="R327">
            <v>0</v>
          </cell>
          <cell r="S327">
            <v>0</v>
          </cell>
          <cell r="T327">
            <v>0</v>
          </cell>
          <cell r="U327" t="str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E327">
            <v>0</v>
          </cell>
          <cell r="AJ327">
            <v>0</v>
          </cell>
          <cell r="AM327" t="str">
            <v>0</v>
          </cell>
          <cell r="AN327" t="str">
            <v>0</v>
          </cell>
          <cell r="AO327" t="str">
            <v>0</v>
          </cell>
          <cell r="AP327" t="str">
            <v>0</v>
          </cell>
          <cell r="AQ327" t="str">
            <v>0</v>
          </cell>
          <cell r="AR327" t="str">
            <v>0</v>
          </cell>
          <cell r="AS327" t="str">
            <v>0</v>
          </cell>
          <cell r="AT327" t="str">
            <v>0</v>
          </cell>
          <cell r="AU327" t="str">
            <v>0</v>
          </cell>
          <cell r="AV327" t="str">
            <v>0</v>
          </cell>
        </row>
        <row r="328">
          <cell r="F328" t="str">
            <v>920</v>
          </cell>
          <cell r="G328">
            <v>236194.60821917807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0</v>
          </cell>
          <cell r="N328">
            <v>0</v>
          </cell>
          <cell r="O328" t="str">
            <v>0</v>
          </cell>
          <cell r="P328">
            <v>0</v>
          </cell>
          <cell r="Q328" t="str">
            <v>0</v>
          </cell>
          <cell r="R328">
            <v>0</v>
          </cell>
          <cell r="S328">
            <v>0</v>
          </cell>
          <cell r="T328">
            <v>0</v>
          </cell>
          <cell r="U328" t="str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E328">
            <v>236194.60821917807</v>
          </cell>
          <cell r="AJ328">
            <v>236194.60821917807</v>
          </cell>
          <cell r="AM328" t="str">
            <v>0</v>
          </cell>
          <cell r="AN328" t="str">
            <v>0</v>
          </cell>
          <cell r="AO328" t="str">
            <v>0</v>
          </cell>
          <cell r="AP328" t="str">
            <v>0</v>
          </cell>
          <cell r="AQ328" t="str">
            <v>0</v>
          </cell>
          <cell r="AR328" t="str">
            <v>0</v>
          </cell>
          <cell r="AS328" t="str">
            <v>0</v>
          </cell>
          <cell r="AT328" t="str">
            <v>0</v>
          </cell>
          <cell r="AU328" t="str">
            <v>0</v>
          </cell>
          <cell r="AV328" t="str">
            <v>0</v>
          </cell>
        </row>
        <row r="329">
          <cell r="F329" t="str">
            <v>925</v>
          </cell>
          <cell r="G329">
            <v>247.01649315068494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2772.5448171858211</v>
          </cell>
          <cell r="M329" t="str">
            <v>0</v>
          </cell>
          <cell r="N329">
            <v>0</v>
          </cell>
          <cell r="O329" t="str">
            <v>0</v>
          </cell>
          <cell r="P329">
            <v>0</v>
          </cell>
          <cell r="Q329" t="str">
            <v>0</v>
          </cell>
          <cell r="R329">
            <v>0</v>
          </cell>
          <cell r="S329">
            <v>0</v>
          </cell>
          <cell r="T329">
            <v>0</v>
          </cell>
          <cell r="U329" t="str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E329">
            <v>3019.5613103365058</v>
          </cell>
          <cell r="AJ329">
            <v>3019.5613103365058</v>
          </cell>
          <cell r="AM329" t="str">
            <v>0</v>
          </cell>
          <cell r="AN329" t="str">
            <v>0</v>
          </cell>
          <cell r="AO329" t="str">
            <v>0</v>
          </cell>
          <cell r="AP329" t="str">
            <v>0</v>
          </cell>
          <cell r="AQ329" t="str">
            <v>0</v>
          </cell>
          <cell r="AR329" t="str">
            <v>0</v>
          </cell>
          <cell r="AS329" t="str">
            <v>0</v>
          </cell>
          <cell r="AT329" t="str">
            <v>0</v>
          </cell>
          <cell r="AU329" t="str">
            <v>0</v>
          </cell>
          <cell r="AV329" t="str">
            <v>0</v>
          </cell>
        </row>
        <row r="330">
          <cell r="F330" t="str">
            <v>930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39359.620119822008</v>
          </cell>
          <cell r="M330" t="str">
            <v>0</v>
          </cell>
          <cell r="N330">
            <v>0</v>
          </cell>
          <cell r="O330" t="str">
            <v>0</v>
          </cell>
          <cell r="P330">
            <v>0</v>
          </cell>
          <cell r="Q330" t="str">
            <v>0</v>
          </cell>
          <cell r="R330">
            <v>0</v>
          </cell>
          <cell r="S330">
            <v>0</v>
          </cell>
          <cell r="T330">
            <v>0</v>
          </cell>
          <cell r="U330" t="str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E330">
            <v>39359.620119822008</v>
          </cell>
          <cell r="AJ330">
            <v>39359.620119822008</v>
          </cell>
          <cell r="AM330" t="str">
            <v>0</v>
          </cell>
          <cell r="AN330" t="str">
            <v>0</v>
          </cell>
          <cell r="AO330" t="str">
            <v>0</v>
          </cell>
          <cell r="AP330" t="str">
            <v>0</v>
          </cell>
          <cell r="AQ330" t="str">
            <v>0</v>
          </cell>
          <cell r="AR330" t="str">
            <v>0</v>
          </cell>
          <cell r="AS330" t="str">
            <v>0</v>
          </cell>
          <cell r="AT330" t="str">
            <v>0</v>
          </cell>
          <cell r="AU330" t="str">
            <v>0</v>
          </cell>
          <cell r="AV330" t="str">
            <v>0</v>
          </cell>
        </row>
        <row r="331">
          <cell r="F331" t="str">
            <v>935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9069.7264726096237</v>
          </cell>
          <cell r="M331" t="str">
            <v>0</v>
          </cell>
          <cell r="N331">
            <v>0</v>
          </cell>
          <cell r="O331" t="str">
            <v>0</v>
          </cell>
          <cell r="P331">
            <v>0</v>
          </cell>
          <cell r="Q331" t="str">
            <v>0</v>
          </cell>
          <cell r="R331">
            <v>0</v>
          </cell>
          <cell r="S331">
            <v>0</v>
          </cell>
          <cell r="T331">
            <v>0</v>
          </cell>
          <cell r="U331" t="str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E331">
            <v>9069.7264726096237</v>
          </cell>
          <cell r="AJ331">
            <v>9069.7264726096237</v>
          </cell>
          <cell r="AM331" t="str">
            <v>0</v>
          </cell>
          <cell r="AN331" t="str">
            <v>0</v>
          </cell>
          <cell r="AO331" t="str">
            <v>0</v>
          </cell>
          <cell r="AP331" t="str">
            <v>0</v>
          </cell>
          <cell r="AQ331" t="str">
            <v>0</v>
          </cell>
          <cell r="AR331" t="str">
            <v>0</v>
          </cell>
          <cell r="AS331" t="str">
            <v>0</v>
          </cell>
          <cell r="AT331" t="str">
            <v>0</v>
          </cell>
          <cell r="AU331" t="str">
            <v>0</v>
          </cell>
          <cell r="AV331" t="str">
            <v>0</v>
          </cell>
        </row>
        <row r="332">
          <cell r="F332" t="str">
            <v>940</v>
          </cell>
          <cell r="G332">
            <v>1155663.8902931511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46710.530379617339</v>
          </cell>
          <cell r="M332" t="str">
            <v>0</v>
          </cell>
          <cell r="N332">
            <v>0</v>
          </cell>
          <cell r="O332" t="str">
            <v>0</v>
          </cell>
          <cell r="P332">
            <v>0</v>
          </cell>
          <cell r="Q332" t="str">
            <v>0</v>
          </cell>
          <cell r="R332">
            <v>0</v>
          </cell>
          <cell r="S332">
            <v>0</v>
          </cell>
          <cell r="T332">
            <v>0</v>
          </cell>
          <cell r="U332" t="str">
            <v>0</v>
          </cell>
          <cell r="V332">
            <v>0</v>
          </cell>
          <cell r="W332">
            <v>132777</v>
          </cell>
          <cell r="X332">
            <v>0</v>
          </cell>
          <cell r="Y332">
            <v>0</v>
          </cell>
          <cell r="Z332">
            <v>0</v>
          </cell>
          <cell r="AE332">
            <v>1202374.4206727685</v>
          </cell>
          <cell r="AJ332">
            <v>1335151.4206727685</v>
          </cell>
          <cell r="AM332" t="str">
            <v>0</v>
          </cell>
          <cell r="AN332" t="str">
            <v>0</v>
          </cell>
          <cell r="AO332" t="str">
            <v>0</v>
          </cell>
          <cell r="AP332" t="str">
            <v>0</v>
          </cell>
          <cell r="AQ332" t="str">
            <v>0</v>
          </cell>
          <cell r="AR332" t="str">
            <v>0</v>
          </cell>
          <cell r="AS332" t="str">
            <v>0</v>
          </cell>
          <cell r="AT332" t="str">
            <v>0</v>
          </cell>
          <cell r="AU332" t="str">
            <v>0</v>
          </cell>
          <cell r="AV332" t="str">
            <v>0</v>
          </cell>
        </row>
        <row r="333">
          <cell r="F333" t="str">
            <v>945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0</v>
          </cell>
          <cell r="N333">
            <v>0</v>
          </cell>
          <cell r="O333" t="str">
            <v>0</v>
          </cell>
          <cell r="P333">
            <v>0</v>
          </cell>
          <cell r="Q333" t="str">
            <v>0</v>
          </cell>
          <cell r="R333">
            <v>0</v>
          </cell>
          <cell r="S333">
            <v>0</v>
          </cell>
          <cell r="T333">
            <v>0</v>
          </cell>
          <cell r="U333" t="str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E333">
            <v>0</v>
          </cell>
          <cell r="AJ333">
            <v>0</v>
          </cell>
          <cell r="AM333" t="str">
            <v>0</v>
          </cell>
          <cell r="AN333" t="str">
            <v>0</v>
          </cell>
          <cell r="AO333" t="str">
            <v>0</v>
          </cell>
          <cell r="AP333" t="str">
            <v>0</v>
          </cell>
          <cell r="AQ333" t="str">
            <v>0</v>
          </cell>
          <cell r="AR333" t="str">
            <v>0</v>
          </cell>
          <cell r="AS333" t="str">
            <v>0</v>
          </cell>
          <cell r="AT333" t="str">
            <v>0</v>
          </cell>
          <cell r="AU333" t="str">
            <v>0</v>
          </cell>
          <cell r="AV333" t="str">
            <v>0</v>
          </cell>
        </row>
        <row r="334">
          <cell r="F334" t="str">
            <v>950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0</v>
          </cell>
          <cell r="N334">
            <v>0</v>
          </cell>
          <cell r="O334" t="str">
            <v>0</v>
          </cell>
          <cell r="P334">
            <v>0</v>
          </cell>
          <cell r="Q334" t="str">
            <v>0</v>
          </cell>
          <cell r="R334">
            <v>0</v>
          </cell>
          <cell r="S334">
            <v>0</v>
          </cell>
          <cell r="T334">
            <v>0</v>
          </cell>
          <cell r="U334" t="str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E334">
            <v>0</v>
          </cell>
          <cell r="AJ334">
            <v>0</v>
          </cell>
          <cell r="AM334" t="str">
            <v>0</v>
          </cell>
          <cell r="AN334" t="str">
            <v>0</v>
          </cell>
          <cell r="AO334" t="str">
            <v>0</v>
          </cell>
          <cell r="AP334" t="str">
            <v>0</v>
          </cell>
          <cell r="AQ334" t="str">
            <v>0</v>
          </cell>
          <cell r="AR334" t="str">
            <v>0</v>
          </cell>
          <cell r="AS334" t="str">
            <v>0</v>
          </cell>
          <cell r="AT334" t="str">
            <v>0</v>
          </cell>
          <cell r="AU334" t="str">
            <v>0</v>
          </cell>
          <cell r="AV334" t="str">
            <v>0</v>
          </cell>
        </row>
        <row r="335">
          <cell r="F335" t="str">
            <v>955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0</v>
          </cell>
          <cell r="N335">
            <v>0</v>
          </cell>
          <cell r="O335" t="str">
            <v>0</v>
          </cell>
          <cell r="P335">
            <v>0</v>
          </cell>
          <cell r="Q335" t="str">
            <v>0</v>
          </cell>
          <cell r="R335">
            <v>0</v>
          </cell>
          <cell r="S335">
            <v>0</v>
          </cell>
          <cell r="T335">
            <v>0</v>
          </cell>
          <cell r="U335" t="str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E335">
            <v>0</v>
          </cell>
          <cell r="AJ335">
            <v>0</v>
          </cell>
          <cell r="AM335" t="str">
            <v>0</v>
          </cell>
          <cell r="AN335" t="str">
            <v>0</v>
          </cell>
          <cell r="AO335" t="str">
            <v>0</v>
          </cell>
          <cell r="AP335" t="str">
            <v>0</v>
          </cell>
          <cell r="AQ335" t="str">
            <v>0</v>
          </cell>
          <cell r="AR335" t="str">
            <v>0</v>
          </cell>
          <cell r="AS335" t="str">
            <v>0</v>
          </cell>
          <cell r="AT335" t="str">
            <v>0</v>
          </cell>
          <cell r="AU335" t="str">
            <v>0</v>
          </cell>
          <cell r="AV335" t="str">
            <v>0</v>
          </cell>
        </row>
        <row r="336">
          <cell r="F336" t="str">
            <v>960</v>
          </cell>
          <cell r="G336">
            <v>0</v>
          </cell>
          <cell r="H336">
            <v>0</v>
          </cell>
          <cell r="I336">
            <v>0</v>
          </cell>
          <cell r="J336">
            <v>368355.32054794522</v>
          </cell>
          <cell r="K336">
            <v>0</v>
          </cell>
          <cell r="L336">
            <v>9410.0161161144424</v>
          </cell>
          <cell r="M336" t="str">
            <v>0</v>
          </cell>
          <cell r="N336">
            <v>0</v>
          </cell>
          <cell r="O336" t="str">
            <v>0</v>
          </cell>
          <cell r="P336">
            <v>500328</v>
          </cell>
          <cell r="Q336" t="str">
            <v>0</v>
          </cell>
          <cell r="R336">
            <v>0</v>
          </cell>
          <cell r="S336">
            <v>0</v>
          </cell>
          <cell r="T336">
            <v>123771.08980151197</v>
          </cell>
          <cell r="U336" t="str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E336">
            <v>1001864.4264655716</v>
          </cell>
          <cell r="AJ336">
            <v>1001864.4264655716</v>
          </cell>
          <cell r="AM336" t="str">
            <v>0</v>
          </cell>
          <cell r="AN336" t="str">
            <v>0</v>
          </cell>
          <cell r="AO336" t="str">
            <v>0</v>
          </cell>
          <cell r="AP336" t="str">
            <v>0</v>
          </cell>
          <cell r="AQ336" t="str">
            <v>0</v>
          </cell>
          <cell r="AR336" t="str">
            <v>0</v>
          </cell>
          <cell r="AS336" t="str">
            <v>0</v>
          </cell>
          <cell r="AT336" t="str">
            <v>0</v>
          </cell>
          <cell r="AU336" t="str">
            <v>0</v>
          </cell>
          <cell r="AV336" t="str">
            <v>0</v>
          </cell>
        </row>
        <row r="337">
          <cell r="AE337">
            <v>0</v>
          </cell>
          <cell r="AJ337">
            <v>0</v>
          </cell>
        </row>
        <row r="339">
          <cell r="F339" t="str">
            <v>Interest in Suspense (Charge)</v>
          </cell>
          <cell r="G339">
            <v>-206104.81901444445</v>
          </cell>
          <cell r="H339">
            <v>-645.04952000000185</v>
          </cell>
          <cell r="I339">
            <v>0</v>
          </cell>
          <cell r="J339">
            <v>-73058.180479999995</v>
          </cell>
          <cell r="K339">
            <v>0</v>
          </cell>
          <cell r="L339">
            <v>-9532.0165100000013</v>
          </cell>
          <cell r="M339">
            <v>-84102.030328783643</v>
          </cell>
          <cell r="N339">
            <v>132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884.87453213612241</v>
          </cell>
          <cell r="U339">
            <v>0</v>
          </cell>
          <cell r="V339">
            <v>0</v>
          </cell>
          <cell r="W339">
            <v>-2726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E339">
            <v>-372425.22132109205</v>
          </cell>
          <cell r="AJ339">
            <v>-375151.22132109205</v>
          </cell>
          <cell r="AM339" t="str">
            <v>0</v>
          </cell>
          <cell r="AN339" t="str">
            <v>0</v>
          </cell>
          <cell r="AO339" t="str">
            <v>0</v>
          </cell>
          <cell r="AP339" t="str">
            <v>0</v>
          </cell>
          <cell r="AQ339" t="str">
            <v>0</v>
          </cell>
          <cell r="AR339" t="str">
            <v>0</v>
          </cell>
          <cell r="AS339" t="str">
            <v>0</v>
          </cell>
          <cell r="AT339" t="str">
            <v>0</v>
          </cell>
          <cell r="AU339" t="str">
            <v>0</v>
          </cell>
          <cell r="AV339" t="str">
            <v>0</v>
          </cell>
        </row>
        <row r="340">
          <cell r="F340" t="str">
            <v>4000</v>
          </cell>
          <cell r="G340">
            <v>-68150.264119999993</v>
          </cell>
          <cell r="H340">
            <v>-640.25931000000048</v>
          </cell>
          <cell r="I340">
            <v>0</v>
          </cell>
          <cell r="J340">
            <v>0</v>
          </cell>
          <cell r="K340">
            <v>0</v>
          </cell>
          <cell r="L340">
            <v>-379.61444000000154</v>
          </cell>
          <cell r="M340">
            <v>-84102.030328783643</v>
          </cell>
          <cell r="N340">
            <v>0</v>
          </cell>
          <cell r="O340" t="str">
            <v>0</v>
          </cell>
          <cell r="P340">
            <v>0</v>
          </cell>
          <cell r="Q340" t="str">
            <v>0</v>
          </cell>
          <cell r="R340">
            <v>0</v>
          </cell>
          <cell r="S340">
            <v>0</v>
          </cell>
          <cell r="T340">
            <v>0</v>
          </cell>
          <cell r="U340" t="str">
            <v>0</v>
          </cell>
          <cell r="V340">
            <v>0</v>
          </cell>
          <cell r="W340">
            <v>-2346</v>
          </cell>
          <cell r="X340">
            <v>0</v>
          </cell>
          <cell r="Y340">
            <v>0</v>
          </cell>
          <cell r="Z340">
            <v>0</v>
          </cell>
          <cell r="AE340">
            <v>-153272.16819878365</v>
          </cell>
          <cell r="AJ340">
            <v>-155618.16819878365</v>
          </cell>
          <cell r="AM340" t="str">
            <v>0</v>
          </cell>
          <cell r="AN340" t="str">
            <v>0</v>
          </cell>
          <cell r="AO340" t="str">
            <v>0</v>
          </cell>
          <cell r="AP340" t="str">
            <v>0</v>
          </cell>
          <cell r="AQ340" t="str">
            <v>0</v>
          </cell>
          <cell r="AR340" t="str">
            <v>0</v>
          </cell>
          <cell r="AS340" t="str">
            <v>0</v>
          </cell>
          <cell r="AT340" t="str">
            <v>0</v>
          </cell>
          <cell r="AU340" t="str">
            <v>0</v>
          </cell>
          <cell r="AV340" t="str">
            <v>0</v>
          </cell>
        </row>
        <row r="341">
          <cell r="F341" t="str">
            <v>4005</v>
          </cell>
          <cell r="G341">
            <v>-42722.078054444442</v>
          </cell>
          <cell r="H341">
            <v>0.67742999999882159</v>
          </cell>
          <cell r="I341">
            <v>0</v>
          </cell>
          <cell r="J341">
            <v>-55830.368470000001</v>
          </cell>
          <cell r="K341">
            <v>0</v>
          </cell>
          <cell r="L341">
            <v>-6121.3183200000003</v>
          </cell>
          <cell r="M341" t="str">
            <v>0</v>
          </cell>
          <cell r="N341">
            <v>0</v>
          </cell>
          <cell r="O341" t="str">
            <v>0</v>
          </cell>
          <cell r="P341">
            <v>0</v>
          </cell>
          <cell r="Q341" t="str">
            <v>0</v>
          </cell>
          <cell r="R341">
            <v>0</v>
          </cell>
          <cell r="S341">
            <v>0</v>
          </cell>
          <cell r="T341">
            <v>0</v>
          </cell>
          <cell r="U341" t="str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E341">
            <v>-104673.08741444445</v>
          </cell>
          <cell r="AJ341">
            <v>-104673.08741444445</v>
          </cell>
          <cell r="AM341" t="str">
            <v>0</v>
          </cell>
          <cell r="AN341" t="str">
            <v>0</v>
          </cell>
          <cell r="AO341" t="str">
            <v>0</v>
          </cell>
          <cell r="AP341" t="str">
            <v>0</v>
          </cell>
          <cell r="AQ341" t="str">
            <v>0</v>
          </cell>
          <cell r="AR341" t="str">
            <v>0</v>
          </cell>
          <cell r="AS341" t="str">
            <v>0</v>
          </cell>
          <cell r="AT341" t="str">
            <v>0</v>
          </cell>
          <cell r="AU341" t="str">
            <v>0</v>
          </cell>
          <cell r="AV341" t="str">
            <v>0</v>
          </cell>
        </row>
        <row r="342">
          <cell r="F342" t="str">
            <v>4010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0</v>
          </cell>
          <cell r="N342">
            <v>0</v>
          </cell>
          <cell r="O342" t="str">
            <v>0</v>
          </cell>
          <cell r="P342">
            <v>0</v>
          </cell>
          <cell r="Q342" t="str">
            <v>0</v>
          </cell>
          <cell r="R342">
            <v>0</v>
          </cell>
          <cell r="S342">
            <v>0</v>
          </cell>
          <cell r="T342">
            <v>0</v>
          </cell>
          <cell r="U342" t="str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E342">
            <v>0</v>
          </cell>
          <cell r="AJ342">
            <v>0</v>
          </cell>
          <cell r="AM342" t="str">
            <v>0</v>
          </cell>
          <cell r="AN342" t="str">
            <v>0</v>
          </cell>
          <cell r="AO342" t="str">
            <v>0</v>
          </cell>
          <cell r="AP342" t="str">
            <v>0</v>
          </cell>
          <cell r="AQ342" t="str">
            <v>0</v>
          </cell>
          <cell r="AR342" t="str">
            <v>0</v>
          </cell>
          <cell r="AS342" t="str">
            <v>0</v>
          </cell>
          <cell r="AT342" t="str">
            <v>0</v>
          </cell>
          <cell r="AU342" t="str">
            <v>0</v>
          </cell>
          <cell r="AV342" t="str">
            <v>0</v>
          </cell>
        </row>
        <row r="343">
          <cell r="F343" t="str">
            <v>4015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0</v>
          </cell>
          <cell r="N343">
            <v>0</v>
          </cell>
          <cell r="O343" t="str">
            <v>0</v>
          </cell>
          <cell r="P343">
            <v>0</v>
          </cell>
          <cell r="Q343" t="str">
            <v>0</v>
          </cell>
          <cell r="R343">
            <v>0</v>
          </cell>
          <cell r="S343">
            <v>0</v>
          </cell>
          <cell r="T343">
            <v>0</v>
          </cell>
          <cell r="U343" t="str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E343">
            <v>0</v>
          </cell>
          <cell r="AJ343">
            <v>0</v>
          </cell>
          <cell r="AM343" t="str">
            <v>0</v>
          </cell>
          <cell r="AN343" t="str">
            <v>0</v>
          </cell>
          <cell r="AO343" t="str">
            <v>0</v>
          </cell>
          <cell r="AP343" t="str">
            <v>0</v>
          </cell>
          <cell r="AQ343" t="str">
            <v>0</v>
          </cell>
          <cell r="AR343" t="str">
            <v>0</v>
          </cell>
          <cell r="AS343" t="str">
            <v>0</v>
          </cell>
          <cell r="AT343" t="str">
            <v>0</v>
          </cell>
          <cell r="AU343" t="str">
            <v>0</v>
          </cell>
          <cell r="AV343" t="str">
            <v>0</v>
          </cell>
        </row>
        <row r="344">
          <cell r="F344" t="str">
            <v>4020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0</v>
          </cell>
          <cell r="N344">
            <v>0</v>
          </cell>
          <cell r="O344" t="str">
            <v>0</v>
          </cell>
          <cell r="P344">
            <v>0</v>
          </cell>
          <cell r="Q344" t="str">
            <v>0</v>
          </cell>
          <cell r="R344">
            <v>0</v>
          </cell>
          <cell r="S344">
            <v>0</v>
          </cell>
          <cell r="T344">
            <v>0</v>
          </cell>
          <cell r="U344" t="str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E344">
            <v>0</v>
          </cell>
          <cell r="AJ344">
            <v>0</v>
          </cell>
          <cell r="AM344" t="str">
            <v>0</v>
          </cell>
          <cell r="AN344" t="str">
            <v>0</v>
          </cell>
          <cell r="AO344" t="str">
            <v>0</v>
          </cell>
          <cell r="AP344" t="str">
            <v>0</v>
          </cell>
          <cell r="AQ344" t="str">
            <v>0</v>
          </cell>
          <cell r="AR344" t="str">
            <v>0</v>
          </cell>
          <cell r="AS344" t="str">
            <v>0</v>
          </cell>
          <cell r="AT344" t="str">
            <v>0</v>
          </cell>
          <cell r="AU344" t="str">
            <v>0</v>
          </cell>
          <cell r="AV344" t="str">
            <v>0</v>
          </cell>
        </row>
        <row r="345">
          <cell r="F345" t="str">
            <v>4025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0</v>
          </cell>
          <cell r="N345">
            <v>0</v>
          </cell>
          <cell r="O345" t="str">
            <v>0</v>
          </cell>
          <cell r="P345">
            <v>0</v>
          </cell>
          <cell r="Q345" t="str">
            <v>0</v>
          </cell>
          <cell r="R345">
            <v>0</v>
          </cell>
          <cell r="S345">
            <v>0</v>
          </cell>
          <cell r="T345">
            <v>0</v>
          </cell>
          <cell r="U345" t="str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E345">
            <v>0</v>
          </cell>
          <cell r="AJ345">
            <v>0</v>
          </cell>
          <cell r="AM345" t="str">
            <v>0</v>
          </cell>
          <cell r="AN345" t="str">
            <v>0</v>
          </cell>
          <cell r="AO345" t="str">
            <v>0</v>
          </cell>
          <cell r="AP345" t="str">
            <v>0</v>
          </cell>
          <cell r="AQ345" t="str">
            <v>0</v>
          </cell>
          <cell r="AR345" t="str">
            <v>0</v>
          </cell>
          <cell r="AS345" t="str">
            <v>0</v>
          </cell>
          <cell r="AT345" t="str">
            <v>0</v>
          </cell>
          <cell r="AU345" t="str">
            <v>0</v>
          </cell>
          <cell r="AV345" t="str">
            <v>0</v>
          </cell>
        </row>
        <row r="346">
          <cell r="F346" t="str">
            <v>4030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0</v>
          </cell>
          <cell r="N346">
            <v>0</v>
          </cell>
          <cell r="O346" t="str">
            <v>0</v>
          </cell>
          <cell r="P346">
            <v>0</v>
          </cell>
          <cell r="Q346" t="str">
            <v>0</v>
          </cell>
          <cell r="R346">
            <v>0</v>
          </cell>
          <cell r="S346">
            <v>0</v>
          </cell>
          <cell r="T346">
            <v>0</v>
          </cell>
          <cell r="U346" t="str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E346">
            <v>0</v>
          </cell>
          <cell r="AJ346">
            <v>0</v>
          </cell>
          <cell r="AM346" t="str">
            <v>0</v>
          </cell>
          <cell r="AN346" t="str">
            <v>0</v>
          </cell>
          <cell r="AO346" t="str">
            <v>0</v>
          </cell>
          <cell r="AP346" t="str">
            <v>0</v>
          </cell>
          <cell r="AQ346" t="str">
            <v>0</v>
          </cell>
          <cell r="AR346" t="str">
            <v>0</v>
          </cell>
          <cell r="AS346" t="str">
            <v>0</v>
          </cell>
          <cell r="AT346" t="str">
            <v>0</v>
          </cell>
          <cell r="AU346" t="str">
            <v>0</v>
          </cell>
          <cell r="AV346" t="str">
            <v>0</v>
          </cell>
        </row>
        <row r="347">
          <cell r="F347" t="str">
            <v>4035</v>
          </cell>
          <cell r="G347">
            <v>0</v>
          </cell>
          <cell r="H347">
            <v>0</v>
          </cell>
          <cell r="I347">
            <v>0</v>
          </cell>
          <cell r="J347">
            <v>-17227.812009999998</v>
          </cell>
          <cell r="K347">
            <v>0</v>
          </cell>
          <cell r="L347">
            <v>-803.33680000000004</v>
          </cell>
          <cell r="M347" t="str">
            <v>0</v>
          </cell>
          <cell r="N347">
            <v>0</v>
          </cell>
          <cell r="O347" t="str">
            <v>0</v>
          </cell>
          <cell r="P347">
            <v>0</v>
          </cell>
          <cell r="Q347" t="str">
            <v>0</v>
          </cell>
          <cell r="R347">
            <v>0</v>
          </cell>
          <cell r="S347">
            <v>0</v>
          </cell>
          <cell r="T347">
            <v>0</v>
          </cell>
          <cell r="U347" t="str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E347">
            <v>-18031.148809999999</v>
          </cell>
          <cell r="AJ347">
            <v>-18031.148809999999</v>
          </cell>
          <cell r="AM347" t="str">
            <v>0</v>
          </cell>
          <cell r="AN347" t="str">
            <v>0</v>
          </cell>
          <cell r="AO347" t="str">
            <v>0</v>
          </cell>
          <cell r="AP347" t="str">
            <v>0</v>
          </cell>
          <cell r="AQ347" t="str">
            <v>0</v>
          </cell>
          <cell r="AR347" t="str">
            <v>0</v>
          </cell>
          <cell r="AS347" t="str">
            <v>0</v>
          </cell>
          <cell r="AT347" t="str">
            <v>0</v>
          </cell>
          <cell r="AU347" t="str">
            <v>0</v>
          </cell>
          <cell r="AV347" t="str">
            <v>0</v>
          </cell>
        </row>
        <row r="348">
          <cell r="F348" t="str">
            <v>4040</v>
          </cell>
          <cell r="G348">
            <v>-95232.476840000018</v>
          </cell>
          <cell r="H348">
            <v>-2.7346300000001236</v>
          </cell>
          <cell r="I348">
            <v>0</v>
          </cell>
          <cell r="J348">
            <v>0</v>
          </cell>
          <cell r="K348">
            <v>0</v>
          </cell>
          <cell r="L348">
            <v>-2227.7469499999997</v>
          </cell>
          <cell r="M348" t="str">
            <v>0</v>
          </cell>
          <cell r="N348">
            <v>0</v>
          </cell>
          <cell r="O348" t="str">
            <v>0</v>
          </cell>
          <cell r="P348">
            <v>0</v>
          </cell>
          <cell r="Q348" t="str">
            <v>0</v>
          </cell>
          <cell r="R348">
            <v>0</v>
          </cell>
          <cell r="S348">
            <v>0</v>
          </cell>
          <cell r="T348">
            <v>0</v>
          </cell>
          <cell r="U348" t="str">
            <v>0</v>
          </cell>
          <cell r="V348">
            <v>0</v>
          </cell>
          <cell r="W348">
            <v>-380</v>
          </cell>
          <cell r="X348">
            <v>0</v>
          </cell>
          <cell r="Y348">
            <v>0</v>
          </cell>
          <cell r="Z348">
            <v>0</v>
          </cell>
          <cell r="AE348">
            <v>-97462.958420000024</v>
          </cell>
          <cell r="AJ348">
            <v>-97842.958420000024</v>
          </cell>
          <cell r="AM348" t="str">
            <v>0</v>
          </cell>
          <cell r="AN348" t="str">
            <v>0</v>
          </cell>
          <cell r="AO348" t="str">
            <v>0</v>
          </cell>
          <cell r="AP348" t="str">
            <v>0</v>
          </cell>
          <cell r="AQ348" t="str">
            <v>0</v>
          </cell>
          <cell r="AR348" t="str">
            <v>0</v>
          </cell>
          <cell r="AS348" t="str">
            <v>0</v>
          </cell>
          <cell r="AT348" t="str">
            <v>0</v>
          </cell>
          <cell r="AU348" t="str">
            <v>0</v>
          </cell>
          <cell r="AV348" t="str">
            <v>0</v>
          </cell>
        </row>
        <row r="349">
          <cell r="F349" t="str">
            <v>4045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0</v>
          </cell>
          <cell r="N349">
            <v>0</v>
          </cell>
          <cell r="O349" t="str">
            <v>0</v>
          </cell>
          <cell r="P349">
            <v>0</v>
          </cell>
          <cell r="Q349" t="str">
            <v>0</v>
          </cell>
          <cell r="R349">
            <v>0</v>
          </cell>
          <cell r="S349">
            <v>0</v>
          </cell>
          <cell r="T349">
            <v>0</v>
          </cell>
          <cell r="U349" t="str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E349">
            <v>0</v>
          </cell>
          <cell r="AJ349">
            <v>0</v>
          </cell>
          <cell r="AM349" t="str">
            <v>0</v>
          </cell>
          <cell r="AN349" t="str">
            <v>0</v>
          </cell>
          <cell r="AO349" t="str">
            <v>0</v>
          </cell>
          <cell r="AP349" t="str">
            <v>0</v>
          </cell>
          <cell r="AQ349" t="str">
            <v>0</v>
          </cell>
          <cell r="AR349" t="str">
            <v>0</v>
          </cell>
          <cell r="AS349" t="str">
            <v>0</v>
          </cell>
          <cell r="AT349" t="str">
            <v>0</v>
          </cell>
          <cell r="AU349" t="str">
            <v>0</v>
          </cell>
          <cell r="AV349" t="str">
            <v>0</v>
          </cell>
        </row>
        <row r="350">
          <cell r="F350" t="str">
            <v>4050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0</v>
          </cell>
          <cell r="N350">
            <v>0</v>
          </cell>
          <cell r="O350" t="str">
            <v>0</v>
          </cell>
          <cell r="P350">
            <v>0</v>
          </cell>
          <cell r="Q350" t="str">
            <v>0</v>
          </cell>
          <cell r="R350">
            <v>0</v>
          </cell>
          <cell r="S350">
            <v>0</v>
          </cell>
          <cell r="T350">
            <v>0</v>
          </cell>
          <cell r="U350" t="str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E350">
            <v>0</v>
          </cell>
          <cell r="AJ350">
            <v>0</v>
          </cell>
          <cell r="AM350" t="str">
            <v>0</v>
          </cell>
          <cell r="AN350" t="str">
            <v>0</v>
          </cell>
          <cell r="AO350" t="str">
            <v>0</v>
          </cell>
          <cell r="AP350" t="str">
            <v>0</v>
          </cell>
          <cell r="AQ350" t="str">
            <v>0</v>
          </cell>
          <cell r="AR350" t="str">
            <v>0</v>
          </cell>
          <cell r="AS350" t="str">
            <v>0</v>
          </cell>
          <cell r="AT350" t="str">
            <v>0</v>
          </cell>
          <cell r="AU350" t="str">
            <v>0</v>
          </cell>
          <cell r="AV350" t="str">
            <v>0</v>
          </cell>
        </row>
        <row r="351">
          <cell r="F351" t="str">
            <v>4055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0</v>
          </cell>
          <cell r="N351">
            <v>0</v>
          </cell>
          <cell r="O351" t="str">
            <v>0</v>
          </cell>
          <cell r="P351">
            <v>0</v>
          </cell>
          <cell r="Q351" t="str">
            <v>0</v>
          </cell>
          <cell r="R351">
            <v>0</v>
          </cell>
          <cell r="S351">
            <v>0</v>
          </cell>
          <cell r="T351">
            <v>0</v>
          </cell>
          <cell r="U351" t="str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E351">
            <v>0</v>
          </cell>
          <cell r="AJ351">
            <v>0</v>
          </cell>
          <cell r="AM351" t="str">
            <v>0</v>
          </cell>
          <cell r="AN351" t="str">
            <v>0</v>
          </cell>
          <cell r="AO351" t="str">
            <v>0</v>
          </cell>
          <cell r="AP351" t="str">
            <v>0</v>
          </cell>
          <cell r="AQ351" t="str">
            <v>0</v>
          </cell>
          <cell r="AR351" t="str">
            <v>0</v>
          </cell>
          <cell r="AS351" t="str">
            <v>0</v>
          </cell>
          <cell r="AT351" t="str">
            <v>0</v>
          </cell>
          <cell r="AU351" t="str">
            <v>0</v>
          </cell>
          <cell r="AV351" t="str">
            <v>0</v>
          </cell>
        </row>
        <row r="352">
          <cell r="F352" t="str">
            <v>4060</v>
          </cell>
          <cell r="G352">
            <v>0</v>
          </cell>
          <cell r="H352">
            <v>-2.7330099999999971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0</v>
          </cell>
          <cell r="N352">
            <v>132</v>
          </cell>
          <cell r="O352" t="str">
            <v>0</v>
          </cell>
          <cell r="P352">
            <v>0</v>
          </cell>
          <cell r="Q352" t="str">
            <v>0</v>
          </cell>
          <cell r="R352">
            <v>0</v>
          </cell>
          <cell r="S352">
            <v>0</v>
          </cell>
          <cell r="T352">
            <v>884.87453213612241</v>
          </cell>
          <cell r="U352" t="str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E352">
            <v>1014.1415221361224</v>
          </cell>
          <cell r="AJ352">
            <v>1014.1415221361224</v>
          </cell>
          <cell r="AM352" t="str">
            <v>0</v>
          </cell>
          <cell r="AN352" t="str">
            <v>0</v>
          </cell>
          <cell r="AO352" t="str">
            <v>0</v>
          </cell>
          <cell r="AP352" t="str">
            <v>0</v>
          </cell>
          <cell r="AQ352" t="str">
            <v>0</v>
          </cell>
          <cell r="AR352" t="str">
            <v>0</v>
          </cell>
          <cell r="AS352" t="str">
            <v>0</v>
          </cell>
          <cell r="AT352" t="str">
            <v>0</v>
          </cell>
          <cell r="AU352" t="str">
            <v>0</v>
          </cell>
          <cell r="AV352" t="str">
            <v>0</v>
          </cell>
        </row>
        <row r="355">
          <cell r="F355" t="str">
            <v>Specific Charge</v>
          </cell>
          <cell r="G355">
            <v>-61591.817379999993</v>
          </cell>
          <cell r="H355">
            <v>-11.358460000000077</v>
          </cell>
          <cell r="I355">
            <v>0</v>
          </cell>
          <cell r="J355">
            <v>52286.614630000004</v>
          </cell>
          <cell r="K355">
            <v>0</v>
          </cell>
          <cell r="L355">
            <v>-28062.205751139409</v>
          </cell>
          <cell r="M355">
            <v>-135133.41811</v>
          </cell>
          <cell r="N355">
            <v>13274</v>
          </cell>
          <cell r="O355">
            <v>0</v>
          </cell>
          <cell r="P355">
            <v>-3500</v>
          </cell>
          <cell r="Q355">
            <v>0</v>
          </cell>
          <cell r="R355">
            <v>0</v>
          </cell>
          <cell r="S355">
            <v>0</v>
          </cell>
          <cell r="T355">
            <v>4387.6289268290384</v>
          </cell>
          <cell r="U355">
            <v>0</v>
          </cell>
          <cell r="V355">
            <v>0</v>
          </cell>
          <cell r="W355">
            <v>-12912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E355">
            <v>-158350.55614431034</v>
          </cell>
          <cell r="AJ355">
            <v>-171262.55614431034</v>
          </cell>
          <cell r="AM355" t="str">
            <v>0</v>
          </cell>
          <cell r="AN355" t="str">
            <v>0</v>
          </cell>
          <cell r="AO355" t="str">
            <v>0</v>
          </cell>
          <cell r="AP355" t="str">
            <v>0</v>
          </cell>
          <cell r="AQ355" t="str">
            <v>0</v>
          </cell>
          <cell r="AR355" t="str">
            <v>0</v>
          </cell>
          <cell r="AS355" t="str">
            <v>0</v>
          </cell>
          <cell r="AT355" t="str">
            <v>0</v>
          </cell>
          <cell r="AU355" t="str">
            <v>0</v>
          </cell>
          <cell r="AV355" t="str">
            <v>0</v>
          </cell>
        </row>
        <row r="356">
          <cell r="F356" t="str">
            <v>4100</v>
          </cell>
          <cell r="G356">
            <v>90081.43379000001</v>
          </cell>
          <cell r="H356">
            <v>0.46577999999988151</v>
          </cell>
          <cell r="I356">
            <v>0</v>
          </cell>
          <cell r="J356">
            <v>0</v>
          </cell>
          <cell r="K356">
            <v>0</v>
          </cell>
          <cell r="L356">
            <v>2312.8242147420042</v>
          </cell>
          <cell r="M356">
            <v>-135133.41811</v>
          </cell>
          <cell r="N356">
            <v>0</v>
          </cell>
          <cell r="O356" t="str">
            <v>0</v>
          </cell>
          <cell r="P356">
            <v>0</v>
          </cell>
          <cell r="Q356" t="str">
            <v>0</v>
          </cell>
          <cell r="R356">
            <v>0</v>
          </cell>
          <cell r="S356">
            <v>0</v>
          </cell>
          <cell r="T356">
            <v>0</v>
          </cell>
          <cell r="U356" t="str">
            <v>0</v>
          </cell>
          <cell r="V356">
            <v>0</v>
          </cell>
          <cell r="W356">
            <v>-12869</v>
          </cell>
          <cell r="X356">
            <v>0</v>
          </cell>
          <cell r="Y356">
            <v>0</v>
          </cell>
          <cell r="Z356">
            <v>0</v>
          </cell>
          <cell r="AE356">
            <v>-42738.69432525798</v>
          </cell>
          <cell r="AJ356">
            <v>-55607.69432525798</v>
          </cell>
          <cell r="AM356" t="str">
            <v>0</v>
          </cell>
          <cell r="AN356" t="str">
            <v>0</v>
          </cell>
          <cell r="AO356" t="str">
            <v>0</v>
          </cell>
          <cell r="AP356" t="str">
            <v>0</v>
          </cell>
          <cell r="AQ356" t="str">
            <v>0</v>
          </cell>
          <cell r="AR356" t="str">
            <v>0</v>
          </cell>
          <cell r="AS356" t="str">
            <v>0</v>
          </cell>
          <cell r="AT356" t="str">
            <v>0</v>
          </cell>
          <cell r="AU356" t="str">
            <v>0</v>
          </cell>
          <cell r="AV356" t="str">
            <v>0</v>
          </cell>
        </row>
        <row r="357">
          <cell r="F357" t="str">
            <v>4105</v>
          </cell>
          <cell r="G357">
            <v>-77352.475949999993</v>
          </cell>
          <cell r="H357">
            <v>0.23832000000004427</v>
          </cell>
          <cell r="I357">
            <v>0</v>
          </cell>
          <cell r="J357">
            <v>16103.407190000009</v>
          </cell>
          <cell r="K357">
            <v>0</v>
          </cell>
          <cell r="L357">
            <v>-7866.7185301911441</v>
          </cell>
          <cell r="M357" t="str">
            <v>0</v>
          </cell>
          <cell r="N357">
            <v>0</v>
          </cell>
          <cell r="O357" t="str">
            <v>0</v>
          </cell>
          <cell r="P357">
            <v>0</v>
          </cell>
          <cell r="Q357" t="str">
            <v>0</v>
          </cell>
          <cell r="R357">
            <v>0</v>
          </cell>
          <cell r="S357">
            <v>0</v>
          </cell>
          <cell r="T357">
            <v>0</v>
          </cell>
          <cell r="U357" t="str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E357">
            <v>-69115.548970191114</v>
          </cell>
          <cell r="AJ357">
            <v>-69115.548970191114</v>
          </cell>
          <cell r="AM357" t="str">
            <v>0</v>
          </cell>
          <cell r="AN357" t="str">
            <v>0</v>
          </cell>
          <cell r="AO357" t="str">
            <v>0</v>
          </cell>
          <cell r="AP357" t="str">
            <v>0</v>
          </cell>
          <cell r="AQ357" t="str">
            <v>0</v>
          </cell>
          <cell r="AR357" t="str">
            <v>0</v>
          </cell>
          <cell r="AS357" t="str">
            <v>0</v>
          </cell>
          <cell r="AT357" t="str">
            <v>0</v>
          </cell>
          <cell r="AU357" t="str">
            <v>0</v>
          </cell>
          <cell r="AV357" t="str">
            <v>0</v>
          </cell>
        </row>
        <row r="358">
          <cell r="F358" t="str">
            <v>4110</v>
          </cell>
          <cell r="G358">
            <v>13655.072659999998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0</v>
          </cell>
          <cell r="N358">
            <v>0</v>
          </cell>
          <cell r="O358" t="str">
            <v>0</v>
          </cell>
          <cell r="P358">
            <v>0</v>
          </cell>
          <cell r="Q358" t="str">
            <v>0</v>
          </cell>
          <cell r="R358">
            <v>0</v>
          </cell>
          <cell r="S358">
            <v>0</v>
          </cell>
          <cell r="T358">
            <v>0</v>
          </cell>
          <cell r="U358" t="str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E358">
            <v>13655.072659999998</v>
          </cell>
          <cell r="AJ358">
            <v>13655.072659999998</v>
          </cell>
          <cell r="AM358" t="str">
            <v>0</v>
          </cell>
          <cell r="AN358" t="str">
            <v>0</v>
          </cell>
          <cell r="AO358" t="str">
            <v>0</v>
          </cell>
          <cell r="AP358" t="str">
            <v>0</v>
          </cell>
          <cell r="AQ358" t="str">
            <v>0</v>
          </cell>
          <cell r="AR358" t="str">
            <v>0</v>
          </cell>
          <cell r="AS358" t="str">
            <v>0</v>
          </cell>
          <cell r="AT358" t="str">
            <v>0</v>
          </cell>
          <cell r="AU358" t="str">
            <v>0</v>
          </cell>
          <cell r="AV358" t="str">
            <v>0</v>
          </cell>
        </row>
        <row r="359">
          <cell r="F359" t="str">
            <v>4115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0</v>
          </cell>
          <cell r="N359">
            <v>0</v>
          </cell>
          <cell r="O359" t="str">
            <v>0</v>
          </cell>
          <cell r="P359">
            <v>0</v>
          </cell>
          <cell r="Q359" t="str">
            <v>0</v>
          </cell>
          <cell r="R359">
            <v>0</v>
          </cell>
          <cell r="S359">
            <v>0</v>
          </cell>
          <cell r="T359">
            <v>0</v>
          </cell>
          <cell r="U359" t="str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E359">
            <v>0</v>
          </cell>
          <cell r="AJ359">
            <v>0</v>
          </cell>
          <cell r="AM359" t="str">
            <v>0</v>
          </cell>
          <cell r="AN359" t="str">
            <v>0</v>
          </cell>
          <cell r="AO359" t="str">
            <v>0</v>
          </cell>
          <cell r="AP359" t="str">
            <v>0</v>
          </cell>
          <cell r="AQ359" t="str">
            <v>0</v>
          </cell>
          <cell r="AR359" t="str">
            <v>0</v>
          </cell>
          <cell r="AS359" t="str">
            <v>0</v>
          </cell>
          <cell r="AT359" t="str">
            <v>0</v>
          </cell>
          <cell r="AU359" t="str">
            <v>0</v>
          </cell>
          <cell r="AV359" t="str">
            <v>0</v>
          </cell>
        </row>
        <row r="360">
          <cell r="F360" t="str">
            <v>4120</v>
          </cell>
          <cell r="G360">
            <v>-35653.376909999999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0</v>
          </cell>
          <cell r="N360">
            <v>0</v>
          </cell>
          <cell r="O360" t="str">
            <v>0</v>
          </cell>
          <cell r="P360">
            <v>0</v>
          </cell>
          <cell r="Q360" t="str">
            <v>0</v>
          </cell>
          <cell r="R360">
            <v>0</v>
          </cell>
          <cell r="S360">
            <v>0</v>
          </cell>
          <cell r="T360">
            <v>0</v>
          </cell>
          <cell r="U360" t="str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E360">
            <v>-35653.376909999999</v>
          </cell>
          <cell r="AJ360">
            <v>-35653.376909999999</v>
          </cell>
          <cell r="AM360" t="str">
            <v>0</v>
          </cell>
          <cell r="AN360" t="str">
            <v>0</v>
          </cell>
          <cell r="AO360" t="str">
            <v>0</v>
          </cell>
          <cell r="AP360" t="str">
            <v>0</v>
          </cell>
          <cell r="AQ360" t="str">
            <v>0</v>
          </cell>
          <cell r="AR360" t="str">
            <v>0</v>
          </cell>
          <cell r="AS360" t="str">
            <v>0</v>
          </cell>
          <cell r="AT360" t="str">
            <v>0</v>
          </cell>
          <cell r="AU360" t="str">
            <v>0</v>
          </cell>
          <cell r="AV360" t="str">
            <v>0</v>
          </cell>
        </row>
        <row r="361">
          <cell r="F361" t="str">
            <v>4125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-56</v>
          </cell>
          <cell r="M361" t="str">
            <v>0</v>
          </cell>
          <cell r="N361">
            <v>0</v>
          </cell>
          <cell r="O361" t="str">
            <v>0</v>
          </cell>
          <cell r="P361">
            <v>0</v>
          </cell>
          <cell r="Q361" t="str">
            <v>0</v>
          </cell>
          <cell r="R361">
            <v>0</v>
          </cell>
          <cell r="S361">
            <v>0</v>
          </cell>
          <cell r="T361">
            <v>0</v>
          </cell>
          <cell r="U361" t="str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E361">
            <v>-56</v>
          </cell>
          <cell r="AJ361">
            <v>-56</v>
          </cell>
          <cell r="AM361" t="str">
            <v>0</v>
          </cell>
          <cell r="AN361" t="str">
            <v>0</v>
          </cell>
          <cell r="AO361" t="str">
            <v>0</v>
          </cell>
          <cell r="AP361" t="str">
            <v>0</v>
          </cell>
          <cell r="AQ361" t="str">
            <v>0</v>
          </cell>
          <cell r="AR361" t="str">
            <v>0</v>
          </cell>
          <cell r="AS361" t="str">
            <v>0</v>
          </cell>
          <cell r="AT361" t="str">
            <v>0</v>
          </cell>
          <cell r="AU361" t="str">
            <v>0</v>
          </cell>
          <cell r="AV361" t="str">
            <v>0</v>
          </cell>
        </row>
        <row r="362">
          <cell r="F362" t="str">
            <v>4130</v>
          </cell>
          <cell r="G362">
            <v>0</v>
          </cell>
          <cell r="H362">
            <v>0</v>
          </cell>
          <cell r="I362">
            <v>0</v>
          </cell>
          <cell r="J362">
            <v>15704.565459999991</v>
          </cell>
          <cell r="K362">
            <v>0</v>
          </cell>
          <cell r="L362">
            <v>-14661.233737805433</v>
          </cell>
          <cell r="M362" t="str">
            <v>0</v>
          </cell>
          <cell r="N362">
            <v>0</v>
          </cell>
          <cell r="O362" t="str">
            <v>0</v>
          </cell>
          <cell r="P362">
            <v>0</v>
          </cell>
          <cell r="Q362" t="str">
            <v>0</v>
          </cell>
          <cell r="R362">
            <v>0</v>
          </cell>
          <cell r="S362">
            <v>0</v>
          </cell>
          <cell r="T362">
            <v>0</v>
          </cell>
          <cell r="U362" t="str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E362">
            <v>1043.3317221945581</v>
          </cell>
          <cell r="AJ362">
            <v>1043.3317221945581</v>
          </cell>
          <cell r="AM362" t="str">
            <v>0</v>
          </cell>
          <cell r="AN362" t="str">
            <v>0</v>
          </cell>
          <cell r="AO362" t="str">
            <v>0</v>
          </cell>
          <cell r="AP362" t="str">
            <v>0</v>
          </cell>
          <cell r="AQ362" t="str">
            <v>0</v>
          </cell>
          <cell r="AR362" t="str">
            <v>0</v>
          </cell>
          <cell r="AS362" t="str">
            <v>0</v>
          </cell>
          <cell r="AT362" t="str">
            <v>0</v>
          </cell>
          <cell r="AU362" t="str">
            <v>0</v>
          </cell>
          <cell r="AV362" t="str">
            <v>0</v>
          </cell>
        </row>
        <row r="363">
          <cell r="F363" t="str">
            <v>4135</v>
          </cell>
          <cell r="G363">
            <v>0</v>
          </cell>
          <cell r="H363">
            <v>0</v>
          </cell>
          <cell r="I363">
            <v>0</v>
          </cell>
          <cell r="J363">
            <v>20478.596980000006</v>
          </cell>
          <cell r="K363">
            <v>0</v>
          </cell>
          <cell r="L363">
            <v>-4205.3885099182808</v>
          </cell>
          <cell r="M363" t="str">
            <v>0</v>
          </cell>
          <cell r="N363">
            <v>0</v>
          </cell>
          <cell r="O363" t="str">
            <v>0</v>
          </cell>
          <cell r="P363">
            <v>0</v>
          </cell>
          <cell r="Q363" t="str">
            <v>0</v>
          </cell>
          <cell r="R363">
            <v>0</v>
          </cell>
          <cell r="S363">
            <v>0</v>
          </cell>
          <cell r="T363">
            <v>0</v>
          </cell>
          <cell r="U363" t="str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E363">
            <v>16273.208470081725</v>
          </cell>
          <cell r="AJ363">
            <v>16273.208470081725</v>
          </cell>
          <cell r="AM363" t="str">
            <v>0</v>
          </cell>
          <cell r="AN363" t="str">
            <v>0</v>
          </cell>
          <cell r="AO363" t="str">
            <v>0</v>
          </cell>
          <cell r="AP363" t="str">
            <v>0</v>
          </cell>
          <cell r="AQ363" t="str">
            <v>0</v>
          </cell>
          <cell r="AR363" t="str">
            <v>0</v>
          </cell>
          <cell r="AS363" t="str">
            <v>0</v>
          </cell>
          <cell r="AT363" t="str">
            <v>0</v>
          </cell>
          <cell r="AU363" t="str">
            <v>0</v>
          </cell>
          <cell r="AV363" t="str">
            <v>0</v>
          </cell>
        </row>
        <row r="364">
          <cell r="F364" t="str">
            <v>4140</v>
          </cell>
          <cell r="G364">
            <v>-3840.7670799999942</v>
          </cell>
          <cell r="H364">
            <v>-12.062560000000003</v>
          </cell>
          <cell r="I364">
            <v>0</v>
          </cell>
          <cell r="J364">
            <v>4.499999999825377E-2</v>
          </cell>
          <cell r="K364">
            <v>0</v>
          </cell>
          <cell r="L364">
            <v>-133.78148999999996</v>
          </cell>
          <cell r="M364" t="str">
            <v>0</v>
          </cell>
          <cell r="N364">
            <v>-147</v>
          </cell>
          <cell r="O364" t="str">
            <v>0</v>
          </cell>
          <cell r="P364">
            <v>0</v>
          </cell>
          <cell r="Q364" t="str">
            <v>0</v>
          </cell>
          <cell r="R364">
            <v>0</v>
          </cell>
          <cell r="S364">
            <v>0</v>
          </cell>
          <cell r="T364">
            <v>0</v>
          </cell>
          <cell r="U364" t="str">
            <v>0</v>
          </cell>
          <cell r="V364">
            <v>0</v>
          </cell>
          <cell r="W364">
            <v>-43</v>
          </cell>
          <cell r="X364">
            <v>0</v>
          </cell>
          <cell r="Y364">
            <v>0</v>
          </cell>
          <cell r="Z364">
            <v>0</v>
          </cell>
          <cell r="AE364">
            <v>-4133.5661299999956</v>
          </cell>
          <cell r="AJ364">
            <v>-4176.5661299999956</v>
          </cell>
          <cell r="AM364" t="str">
            <v>0</v>
          </cell>
          <cell r="AN364" t="str">
            <v>0</v>
          </cell>
          <cell r="AO364" t="str">
            <v>0</v>
          </cell>
          <cell r="AP364" t="str">
            <v>0</v>
          </cell>
          <cell r="AQ364" t="str">
            <v>0</v>
          </cell>
          <cell r="AR364" t="str">
            <v>0</v>
          </cell>
          <cell r="AS364" t="str">
            <v>0</v>
          </cell>
          <cell r="AT364" t="str">
            <v>0</v>
          </cell>
          <cell r="AU364" t="str">
            <v>0</v>
          </cell>
          <cell r="AV364" t="str">
            <v>0</v>
          </cell>
        </row>
        <row r="365">
          <cell r="F365" t="str">
            <v>4145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0</v>
          </cell>
          <cell r="N365">
            <v>0</v>
          </cell>
          <cell r="O365" t="str">
            <v>0</v>
          </cell>
          <cell r="P365">
            <v>0</v>
          </cell>
          <cell r="Q365" t="str">
            <v>0</v>
          </cell>
          <cell r="R365">
            <v>0</v>
          </cell>
          <cell r="S365">
            <v>0</v>
          </cell>
          <cell r="T365">
            <v>0</v>
          </cell>
          <cell r="U365" t="str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E365">
            <v>0</v>
          </cell>
          <cell r="AJ365">
            <v>0</v>
          </cell>
          <cell r="AM365" t="str">
            <v>0</v>
          </cell>
          <cell r="AN365" t="str">
            <v>0</v>
          </cell>
          <cell r="AO365" t="str">
            <v>0</v>
          </cell>
          <cell r="AP365" t="str">
            <v>0</v>
          </cell>
          <cell r="AQ365" t="str">
            <v>0</v>
          </cell>
          <cell r="AR365" t="str">
            <v>0</v>
          </cell>
          <cell r="AS365" t="str">
            <v>0</v>
          </cell>
          <cell r="AT365" t="str">
            <v>0</v>
          </cell>
          <cell r="AU365" t="str">
            <v>0</v>
          </cell>
          <cell r="AV365" t="str">
            <v>0</v>
          </cell>
        </row>
        <row r="366">
          <cell r="F366" t="str">
            <v>4150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0</v>
          </cell>
          <cell r="N366">
            <v>0</v>
          </cell>
          <cell r="O366" t="str">
            <v>0</v>
          </cell>
          <cell r="P366">
            <v>0</v>
          </cell>
          <cell r="Q366" t="str">
            <v>0</v>
          </cell>
          <cell r="R366">
            <v>0</v>
          </cell>
          <cell r="S366">
            <v>0</v>
          </cell>
          <cell r="T366">
            <v>0</v>
          </cell>
          <cell r="U366" t="str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E366">
            <v>0</v>
          </cell>
          <cell r="AJ366">
            <v>0</v>
          </cell>
          <cell r="AM366" t="str">
            <v>0</v>
          </cell>
          <cell r="AN366" t="str">
            <v>0</v>
          </cell>
          <cell r="AO366" t="str">
            <v>0</v>
          </cell>
          <cell r="AP366" t="str">
            <v>0</v>
          </cell>
          <cell r="AQ366" t="str">
            <v>0</v>
          </cell>
          <cell r="AR366" t="str">
            <v>0</v>
          </cell>
          <cell r="AS366" t="str">
            <v>0</v>
          </cell>
          <cell r="AT366" t="str">
            <v>0</v>
          </cell>
          <cell r="AU366" t="str">
            <v>0</v>
          </cell>
          <cell r="AV366" t="str">
            <v>0</v>
          </cell>
        </row>
        <row r="367">
          <cell r="F367" t="str">
            <v>4155</v>
          </cell>
          <cell r="G367">
            <v>-48597.807000000008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0</v>
          </cell>
          <cell r="N367">
            <v>0</v>
          </cell>
          <cell r="O367" t="str">
            <v>0</v>
          </cell>
          <cell r="P367">
            <v>0</v>
          </cell>
          <cell r="Q367" t="str">
            <v>0</v>
          </cell>
          <cell r="R367">
            <v>0</v>
          </cell>
          <cell r="S367">
            <v>0</v>
          </cell>
          <cell r="T367">
            <v>0</v>
          </cell>
          <cell r="U367" t="str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E367">
            <v>-48597.807000000008</v>
          </cell>
          <cell r="AJ367">
            <v>-48597.807000000008</v>
          </cell>
          <cell r="AM367" t="str">
            <v>0</v>
          </cell>
          <cell r="AN367" t="str">
            <v>0</v>
          </cell>
          <cell r="AO367" t="str">
            <v>0</v>
          </cell>
          <cell r="AP367" t="str">
            <v>0</v>
          </cell>
          <cell r="AQ367" t="str">
            <v>0</v>
          </cell>
          <cell r="AR367" t="str">
            <v>0</v>
          </cell>
          <cell r="AS367" t="str">
            <v>0</v>
          </cell>
          <cell r="AT367" t="str">
            <v>0</v>
          </cell>
          <cell r="AU367" t="str">
            <v>0</v>
          </cell>
          <cell r="AV367" t="str">
            <v>0</v>
          </cell>
        </row>
        <row r="368">
          <cell r="F368" t="str">
            <v>4160</v>
          </cell>
          <cell r="G368">
            <v>116.1031099999982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-3451.907697966556</v>
          </cell>
          <cell r="M368" t="str">
            <v>0</v>
          </cell>
          <cell r="N368">
            <v>13421</v>
          </cell>
          <cell r="O368" t="str">
            <v>0</v>
          </cell>
          <cell r="P368">
            <v>-3500</v>
          </cell>
          <cell r="Q368" t="str">
            <v>0</v>
          </cell>
          <cell r="R368">
            <v>0</v>
          </cell>
          <cell r="S368">
            <v>0</v>
          </cell>
          <cell r="T368">
            <v>4387.6289268290384</v>
          </cell>
          <cell r="U368" t="str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E368">
            <v>10972.82433886248</v>
          </cell>
          <cell r="AJ368">
            <v>10972.82433886248</v>
          </cell>
          <cell r="AM368" t="str">
            <v>0</v>
          </cell>
          <cell r="AN368" t="str">
            <v>0</v>
          </cell>
          <cell r="AO368" t="str">
            <v>0</v>
          </cell>
          <cell r="AP368" t="str">
            <v>0</v>
          </cell>
          <cell r="AQ368" t="str">
            <v>0</v>
          </cell>
          <cell r="AR368" t="str">
            <v>0</v>
          </cell>
          <cell r="AS368" t="str">
            <v>0</v>
          </cell>
          <cell r="AT368" t="str">
            <v>0</v>
          </cell>
          <cell r="AU368" t="str">
            <v>0</v>
          </cell>
          <cell r="AV368" t="str">
            <v>0</v>
          </cell>
        </row>
        <row r="370">
          <cell r="F370" t="str">
            <v>Write-Offs</v>
          </cell>
          <cell r="G370">
            <v>-595168.33899999992</v>
          </cell>
          <cell r="H370">
            <v>-482.85803999999894</v>
          </cell>
          <cell r="I370">
            <v>0</v>
          </cell>
          <cell r="J370">
            <v>-243966.61349999998</v>
          </cell>
          <cell r="K370">
            <v>-9</v>
          </cell>
          <cell r="L370">
            <v>-14169.162016216455</v>
          </cell>
          <cell r="M370">
            <v>-31575.136480000008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-2067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E370">
            <v>-885371.1090362164</v>
          </cell>
          <cell r="AJ370">
            <v>-887438.1090362164</v>
          </cell>
          <cell r="AM370" t="str">
            <v>0</v>
          </cell>
          <cell r="AN370" t="str">
            <v>0</v>
          </cell>
          <cell r="AO370" t="str">
            <v>0</v>
          </cell>
          <cell r="AP370" t="str">
            <v>0</v>
          </cell>
          <cell r="AQ370" t="str">
            <v>0</v>
          </cell>
          <cell r="AR370" t="str">
            <v>0</v>
          </cell>
          <cell r="AS370" t="str">
            <v>0</v>
          </cell>
          <cell r="AT370" t="str">
            <v>0</v>
          </cell>
          <cell r="AU370" t="str">
            <v>0</v>
          </cell>
          <cell r="AV370" t="str">
            <v>0</v>
          </cell>
        </row>
        <row r="371">
          <cell r="F371" t="str">
            <v>4200</v>
          </cell>
          <cell r="G371">
            <v>-147544.08084999997</v>
          </cell>
          <cell r="H371">
            <v>-272.90729000000056</v>
          </cell>
          <cell r="I371">
            <v>0</v>
          </cell>
          <cell r="J371">
            <v>0</v>
          </cell>
          <cell r="K371">
            <v>0</v>
          </cell>
          <cell r="L371">
            <v>-6229.2779790442819</v>
          </cell>
          <cell r="M371">
            <v>-31575.136480000008</v>
          </cell>
          <cell r="N371">
            <v>0</v>
          </cell>
          <cell r="O371" t="str">
            <v>0</v>
          </cell>
          <cell r="P371">
            <v>0</v>
          </cell>
          <cell r="Q371" t="str">
            <v>0</v>
          </cell>
          <cell r="R371">
            <v>0</v>
          </cell>
          <cell r="S371">
            <v>0</v>
          </cell>
          <cell r="T371">
            <v>0</v>
          </cell>
          <cell r="U371" t="str">
            <v>0</v>
          </cell>
          <cell r="V371">
            <v>0</v>
          </cell>
          <cell r="W371">
            <v>-311</v>
          </cell>
          <cell r="X371">
            <v>0</v>
          </cell>
          <cell r="Y371">
            <v>0</v>
          </cell>
          <cell r="Z371">
            <v>0</v>
          </cell>
          <cell r="AE371">
            <v>-185621.40259904426</v>
          </cell>
          <cell r="AJ371">
            <v>-185932.40259904426</v>
          </cell>
          <cell r="AM371" t="str">
            <v>0</v>
          </cell>
          <cell r="AN371" t="str">
            <v>0</v>
          </cell>
          <cell r="AO371" t="str">
            <v>0</v>
          </cell>
          <cell r="AP371" t="str">
            <v>0</v>
          </cell>
          <cell r="AQ371" t="str">
            <v>0</v>
          </cell>
          <cell r="AR371" t="str">
            <v>0</v>
          </cell>
          <cell r="AS371" t="str">
            <v>0</v>
          </cell>
          <cell r="AT371" t="str">
            <v>0</v>
          </cell>
          <cell r="AU371" t="str">
            <v>0</v>
          </cell>
          <cell r="AV371" t="str">
            <v>0</v>
          </cell>
        </row>
        <row r="372">
          <cell r="F372" t="str">
            <v>4205</v>
          </cell>
          <cell r="G372">
            <v>-100870.07690000001</v>
          </cell>
          <cell r="H372">
            <v>-4.4555199999992965</v>
          </cell>
          <cell r="I372">
            <v>0</v>
          </cell>
          <cell r="J372">
            <v>-39776.774479999993</v>
          </cell>
          <cell r="K372">
            <v>0</v>
          </cell>
          <cell r="L372">
            <v>-1641.5332443648515</v>
          </cell>
          <cell r="M372" t="str">
            <v>0</v>
          </cell>
          <cell r="N372">
            <v>0</v>
          </cell>
          <cell r="O372" t="str">
            <v>0</v>
          </cell>
          <cell r="P372">
            <v>0</v>
          </cell>
          <cell r="Q372" t="str">
            <v>0</v>
          </cell>
          <cell r="R372">
            <v>0</v>
          </cell>
          <cell r="S372">
            <v>0</v>
          </cell>
          <cell r="T372">
            <v>0</v>
          </cell>
          <cell r="U372" t="str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E372">
            <v>-142292.84014436489</v>
          </cell>
          <cell r="AJ372">
            <v>-142292.84014436489</v>
          </cell>
          <cell r="AM372" t="str">
            <v>0</v>
          </cell>
          <cell r="AN372" t="str">
            <v>0</v>
          </cell>
          <cell r="AO372" t="str">
            <v>0</v>
          </cell>
          <cell r="AP372" t="str">
            <v>0</v>
          </cell>
          <cell r="AQ372" t="str">
            <v>0</v>
          </cell>
          <cell r="AR372" t="str">
            <v>0</v>
          </cell>
          <cell r="AS372" t="str">
            <v>0</v>
          </cell>
          <cell r="AT372" t="str">
            <v>0</v>
          </cell>
          <cell r="AU372" t="str">
            <v>0</v>
          </cell>
          <cell r="AV372" t="str">
            <v>0</v>
          </cell>
        </row>
        <row r="373">
          <cell r="F373" t="str">
            <v>4210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0</v>
          </cell>
          <cell r="N373">
            <v>0</v>
          </cell>
          <cell r="O373" t="str">
            <v>0</v>
          </cell>
          <cell r="P373">
            <v>0</v>
          </cell>
          <cell r="Q373" t="str">
            <v>0</v>
          </cell>
          <cell r="R373">
            <v>0</v>
          </cell>
          <cell r="S373">
            <v>0</v>
          </cell>
          <cell r="T373">
            <v>0</v>
          </cell>
          <cell r="U373" t="str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E373">
            <v>0</v>
          </cell>
          <cell r="AJ373">
            <v>0</v>
          </cell>
          <cell r="AM373" t="str">
            <v>0</v>
          </cell>
          <cell r="AN373" t="str">
            <v>0</v>
          </cell>
          <cell r="AO373" t="str">
            <v>0</v>
          </cell>
          <cell r="AP373" t="str">
            <v>0</v>
          </cell>
          <cell r="AQ373" t="str">
            <v>0</v>
          </cell>
          <cell r="AR373" t="str">
            <v>0</v>
          </cell>
          <cell r="AS373" t="str">
            <v>0</v>
          </cell>
          <cell r="AT373" t="str">
            <v>0</v>
          </cell>
          <cell r="AU373" t="str">
            <v>0</v>
          </cell>
          <cell r="AV373" t="str">
            <v>0</v>
          </cell>
        </row>
        <row r="374">
          <cell r="F374" t="str">
            <v>4215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-9</v>
          </cell>
          <cell r="L374">
            <v>0</v>
          </cell>
          <cell r="M374" t="str">
            <v>0</v>
          </cell>
          <cell r="N374">
            <v>0</v>
          </cell>
          <cell r="O374" t="str">
            <v>0</v>
          </cell>
          <cell r="P374">
            <v>0</v>
          </cell>
          <cell r="Q374" t="str">
            <v>0</v>
          </cell>
          <cell r="R374">
            <v>0</v>
          </cell>
          <cell r="S374">
            <v>0</v>
          </cell>
          <cell r="T374">
            <v>0</v>
          </cell>
          <cell r="U374" t="str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E374">
            <v>-9</v>
          </cell>
          <cell r="AJ374">
            <v>-9</v>
          </cell>
          <cell r="AM374" t="str">
            <v>0</v>
          </cell>
          <cell r="AN374" t="str">
            <v>0</v>
          </cell>
          <cell r="AO374" t="str">
            <v>0</v>
          </cell>
          <cell r="AP374" t="str">
            <v>0</v>
          </cell>
          <cell r="AQ374" t="str">
            <v>0</v>
          </cell>
          <cell r="AR374" t="str">
            <v>0</v>
          </cell>
          <cell r="AS374" t="str">
            <v>0</v>
          </cell>
          <cell r="AT374" t="str">
            <v>0</v>
          </cell>
          <cell r="AU374" t="str">
            <v>0</v>
          </cell>
          <cell r="AV374" t="str">
            <v>0</v>
          </cell>
        </row>
        <row r="375">
          <cell r="F375" t="str">
            <v>4220</v>
          </cell>
          <cell r="G375">
            <v>-219294.30506000001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-72.214409999999987</v>
          </cell>
          <cell r="M375" t="str">
            <v>0</v>
          </cell>
          <cell r="N375">
            <v>0</v>
          </cell>
          <cell r="O375" t="str">
            <v>0</v>
          </cell>
          <cell r="P375">
            <v>0</v>
          </cell>
          <cell r="Q375" t="str">
            <v>0</v>
          </cell>
          <cell r="R375">
            <v>0</v>
          </cell>
          <cell r="S375">
            <v>0</v>
          </cell>
          <cell r="T375">
            <v>0</v>
          </cell>
          <cell r="U375" t="str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E375">
            <v>-219366.51947</v>
          </cell>
          <cell r="AJ375">
            <v>-219366.51947</v>
          </cell>
          <cell r="AM375" t="str">
            <v>0</v>
          </cell>
          <cell r="AN375" t="str">
            <v>0</v>
          </cell>
          <cell r="AO375" t="str">
            <v>0</v>
          </cell>
          <cell r="AP375" t="str">
            <v>0</v>
          </cell>
          <cell r="AQ375" t="str">
            <v>0</v>
          </cell>
          <cell r="AR375" t="str">
            <v>0</v>
          </cell>
          <cell r="AS375" t="str">
            <v>0</v>
          </cell>
          <cell r="AT375" t="str">
            <v>0</v>
          </cell>
          <cell r="AU375" t="str">
            <v>0</v>
          </cell>
          <cell r="AV375" t="str">
            <v>0</v>
          </cell>
        </row>
        <row r="376">
          <cell r="F376" t="str">
            <v>4225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0</v>
          </cell>
          <cell r="N376">
            <v>0</v>
          </cell>
          <cell r="O376" t="str">
            <v>0</v>
          </cell>
          <cell r="P376">
            <v>0</v>
          </cell>
          <cell r="Q376" t="str">
            <v>0</v>
          </cell>
          <cell r="R376">
            <v>0</v>
          </cell>
          <cell r="S376">
            <v>0</v>
          </cell>
          <cell r="T376">
            <v>0</v>
          </cell>
          <cell r="U376" t="str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E376">
            <v>0</v>
          </cell>
          <cell r="AJ376">
            <v>0</v>
          </cell>
          <cell r="AM376" t="str">
            <v>0</v>
          </cell>
          <cell r="AN376" t="str">
            <v>0</v>
          </cell>
          <cell r="AO376" t="str">
            <v>0</v>
          </cell>
          <cell r="AP376" t="str">
            <v>0</v>
          </cell>
          <cell r="AQ376" t="str">
            <v>0</v>
          </cell>
          <cell r="AR376" t="str">
            <v>0</v>
          </cell>
          <cell r="AS376" t="str">
            <v>0</v>
          </cell>
          <cell r="AT376" t="str">
            <v>0</v>
          </cell>
          <cell r="AU376" t="str">
            <v>0</v>
          </cell>
          <cell r="AV376" t="str">
            <v>0</v>
          </cell>
        </row>
        <row r="377">
          <cell r="F377" t="str">
            <v>4230</v>
          </cell>
          <cell r="G377">
            <v>0</v>
          </cell>
          <cell r="H377">
            <v>0</v>
          </cell>
          <cell r="I377">
            <v>0</v>
          </cell>
          <cell r="J377">
            <v>-208530.08332999999</v>
          </cell>
          <cell r="K377">
            <v>0</v>
          </cell>
          <cell r="L377">
            <v>-10279.337179388276</v>
          </cell>
          <cell r="M377" t="str">
            <v>0</v>
          </cell>
          <cell r="N377">
            <v>0</v>
          </cell>
          <cell r="O377" t="str">
            <v>0</v>
          </cell>
          <cell r="P377">
            <v>0</v>
          </cell>
          <cell r="Q377" t="str">
            <v>0</v>
          </cell>
          <cell r="R377">
            <v>0</v>
          </cell>
          <cell r="S377">
            <v>0</v>
          </cell>
          <cell r="T377">
            <v>0</v>
          </cell>
          <cell r="U377" t="str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E377">
            <v>-218809.42050938826</v>
          </cell>
          <cell r="AJ377">
            <v>-218809.42050938826</v>
          </cell>
          <cell r="AM377" t="str">
            <v>0</v>
          </cell>
          <cell r="AN377" t="str">
            <v>0</v>
          </cell>
          <cell r="AO377" t="str">
            <v>0</v>
          </cell>
          <cell r="AP377" t="str">
            <v>0</v>
          </cell>
          <cell r="AQ377" t="str">
            <v>0</v>
          </cell>
          <cell r="AR377" t="str">
            <v>0</v>
          </cell>
          <cell r="AS377" t="str">
            <v>0</v>
          </cell>
          <cell r="AT377" t="str">
            <v>0</v>
          </cell>
          <cell r="AU377" t="str">
            <v>0</v>
          </cell>
          <cell r="AV377" t="str">
            <v>0</v>
          </cell>
        </row>
        <row r="378">
          <cell r="F378" t="str">
            <v>4235</v>
          </cell>
          <cell r="G378">
            <v>0</v>
          </cell>
          <cell r="H378">
            <v>0</v>
          </cell>
          <cell r="I378">
            <v>0</v>
          </cell>
          <cell r="J378">
            <v>-95437.681160000022</v>
          </cell>
          <cell r="K378">
            <v>0</v>
          </cell>
          <cell r="L378">
            <v>-1154.6614300851429</v>
          </cell>
          <cell r="M378" t="str">
            <v>0</v>
          </cell>
          <cell r="N378">
            <v>0</v>
          </cell>
          <cell r="O378" t="str">
            <v>0</v>
          </cell>
          <cell r="P378">
            <v>0</v>
          </cell>
          <cell r="Q378" t="str">
            <v>0</v>
          </cell>
          <cell r="R378">
            <v>0</v>
          </cell>
          <cell r="S378">
            <v>0</v>
          </cell>
          <cell r="T378">
            <v>0</v>
          </cell>
          <cell r="U378" t="str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E378">
            <v>-96592.342590085158</v>
          </cell>
          <cell r="AJ378">
            <v>-96592.342590085158</v>
          </cell>
          <cell r="AM378" t="str">
            <v>0</v>
          </cell>
          <cell r="AN378" t="str">
            <v>0</v>
          </cell>
          <cell r="AO378" t="str">
            <v>0</v>
          </cell>
          <cell r="AP378" t="str">
            <v>0</v>
          </cell>
          <cell r="AQ378" t="str">
            <v>0</v>
          </cell>
          <cell r="AR378" t="str">
            <v>0</v>
          </cell>
          <cell r="AS378" t="str">
            <v>0</v>
          </cell>
          <cell r="AT378" t="str">
            <v>0</v>
          </cell>
          <cell r="AU378" t="str">
            <v>0</v>
          </cell>
          <cell r="AV378" t="str">
            <v>0</v>
          </cell>
        </row>
        <row r="379">
          <cell r="F379" t="str">
            <v>4240</v>
          </cell>
          <cell r="G379">
            <v>-175414.39848999999</v>
          </cell>
          <cell r="H379">
            <v>16.698070000000371</v>
          </cell>
          <cell r="I379">
            <v>0</v>
          </cell>
          <cell r="J379">
            <v>0</v>
          </cell>
          <cell r="K379">
            <v>0</v>
          </cell>
          <cell r="L379">
            <v>-1568.7931900000001</v>
          </cell>
          <cell r="M379" t="str">
            <v>0</v>
          </cell>
          <cell r="N379">
            <v>0</v>
          </cell>
          <cell r="O379" t="str">
            <v>0</v>
          </cell>
          <cell r="P379">
            <v>0</v>
          </cell>
          <cell r="Q379" t="str">
            <v>0</v>
          </cell>
          <cell r="R379">
            <v>0</v>
          </cell>
          <cell r="S379">
            <v>0</v>
          </cell>
          <cell r="T379">
            <v>0</v>
          </cell>
          <cell r="U379" t="str">
            <v>0</v>
          </cell>
          <cell r="V379">
            <v>0</v>
          </cell>
          <cell r="W379">
            <v>-1756</v>
          </cell>
          <cell r="X379">
            <v>0</v>
          </cell>
          <cell r="Y379">
            <v>0</v>
          </cell>
          <cell r="Z379">
            <v>0</v>
          </cell>
          <cell r="AE379">
            <v>-176966.49360999998</v>
          </cell>
          <cell r="AJ379">
            <v>-178722.49360999998</v>
          </cell>
          <cell r="AM379" t="str">
            <v>0</v>
          </cell>
          <cell r="AN379" t="str">
            <v>0</v>
          </cell>
          <cell r="AO379" t="str">
            <v>0</v>
          </cell>
          <cell r="AP379" t="str">
            <v>0</v>
          </cell>
          <cell r="AQ379" t="str">
            <v>0</v>
          </cell>
          <cell r="AR379" t="str">
            <v>0</v>
          </cell>
          <cell r="AS379" t="str">
            <v>0</v>
          </cell>
          <cell r="AT379" t="str">
            <v>0</v>
          </cell>
          <cell r="AU379" t="str">
            <v>0</v>
          </cell>
          <cell r="AV379" t="str">
            <v>0</v>
          </cell>
        </row>
        <row r="380">
          <cell r="F380" t="str">
            <v>4245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0</v>
          </cell>
          <cell r="N380">
            <v>0</v>
          </cell>
          <cell r="O380" t="str">
            <v>0</v>
          </cell>
          <cell r="P380">
            <v>0</v>
          </cell>
          <cell r="Q380" t="str">
            <v>0</v>
          </cell>
          <cell r="R380">
            <v>0</v>
          </cell>
          <cell r="S380">
            <v>0</v>
          </cell>
          <cell r="T380">
            <v>0</v>
          </cell>
          <cell r="U380" t="str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E380">
            <v>0</v>
          </cell>
          <cell r="AJ380">
            <v>0</v>
          </cell>
          <cell r="AM380" t="str">
            <v>0</v>
          </cell>
          <cell r="AN380" t="str">
            <v>0</v>
          </cell>
          <cell r="AO380" t="str">
            <v>0</v>
          </cell>
          <cell r="AP380" t="str">
            <v>0</v>
          </cell>
          <cell r="AQ380" t="str">
            <v>0</v>
          </cell>
          <cell r="AR380" t="str">
            <v>0</v>
          </cell>
          <cell r="AS380" t="str">
            <v>0</v>
          </cell>
          <cell r="AT380" t="str">
            <v>0</v>
          </cell>
          <cell r="AU380" t="str">
            <v>0</v>
          </cell>
          <cell r="AV380" t="str">
            <v>0</v>
          </cell>
        </row>
        <row r="381">
          <cell r="F381" t="str">
            <v>4250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0</v>
          </cell>
          <cell r="N381">
            <v>0</v>
          </cell>
          <cell r="O381" t="str">
            <v>0</v>
          </cell>
          <cell r="P381">
            <v>0</v>
          </cell>
          <cell r="Q381" t="str">
            <v>0</v>
          </cell>
          <cell r="R381">
            <v>0</v>
          </cell>
          <cell r="S381">
            <v>0</v>
          </cell>
          <cell r="T381">
            <v>0</v>
          </cell>
          <cell r="U381" t="str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E381">
            <v>0</v>
          </cell>
          <cell r="AJ381">
            <v>0</v>
          </cell>
          <cell r="AM381" t="str">
            <v>0</v>
          </cell>
          <cell r="AN381" t="str">
            <v>0</v>
          </cell>
          <cell r="AO381" t="str">
            <v>0</v>
          </cell>
          <cell r="AP381" t="str">
            <v>0</v>
          </cell>
          <cell r="AQ381" t="str">
            <v>0</v>
          </cell>
          <cell r="AR381" t="str">
            <v>0</v>
          </cell>
          <cell r="AS381" t="str">
            <v>0</v>
          </cell>
          <cell r="AT381" t="str">
            <v>0</v>
          </cell>
          <cell r="AU381" t="str">
            <v>0</v>
          </cell>
          <cell r="AV381" t="str">
            <v>0</v>
          </cell>
        </row>
        <row r="382">
          <cell r="F382" t="str">
            <v>4255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0</v>
          </cell>
          <cell r="N382">
            <v>0</v>
          </cell>
          <cell r="O382" t="str">
            <v>0</v>
          </cell>
          <cell r="P382">
            <v>0</v>
          </cell>
          <cell r="Q382" t="str">
            <v>0</v>
          </cell>
          <cell r="R382">
            <v>0</v>
          </cell>
          <cell r="S382">
            <v>0</v>
          </cell>
          <cell r="T382">
            <v>0</v>
          </cell>
          <cell r="U382" t="str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E382">
            <v>0</v>
          </cell>
          <cell r="AJ382">
            <v>0</v>
          </cell>
          <cell r="AM382" t="str">
            <v>0</v>
          </cell>
          <cell r="AN382" t="str">
            <v>0</v>
          </cell>
          <cell r="AO382" t="str">
            <v>0</v>
          </cell>
          <cell r="AP382" t="str">
            <v>0</v>
          </cell>
          <cell r="AQ382" t="str">
            <v>0</v>
          </cell>
          <cell r="AR382" t="str">
            <v>0</v>
          </cell>
          <cell r="AS382" t="str">
            <v>0</v>
          </cell>
          <cell r="AT382" t="str">
            <v>0</v>
          </cell>
          <cell r="AU382" t="str">
            <v>0</v>
          </cell>
          <cell r="AV382" t="str">
            <v>0</v>
          </cell>
        </row>
        <row r="383">
          <cell r="F383" t="str">
            <v>4260</v>
          </cell>
          <cell r="G383">
            <v>47954.522300000011</v>
          </cell>
          <cell r="H383">
            <v>-222.19329999999945</v>
          </cell>
          <cell r="I383">
            <v>0</v>
          </cell>
          <cell r="J383">
            <v>99777.925470000017</v>
          </cell>
          <cell r="K383">
            <v>0</v>
          </cell>
          <cell r="L383">
            <v>6776.6554166660972</v>
          </cell>
          <cell r="M383" t="str">
            <v>0</v>
          </cell>
          <cell r="N383">
            <v>0</v>
          </cell>
          <cell r="O383" t="str">
            <v>0</v>
          </cell>
          <cell r="P383">
            <v>0</v>
          </cell>
          <cell r="Q383" t="str">
            <v>0</v>
          </cell>
          <cell r="R383">
            <v>0</v>
          </cell>
          <cell r="S383">
            <v>0</v>
          </cell>
          <cell r="T383">
            <v>0</v>
          </cell>
          <cell r="U383" t="str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E383">
            <v>154286.90988666614</v>
          </cell>
          <cell r="AJ383">
            <v>154286.90988666614</v>
          </cell>
          <cell r="AM383" t="str">
            <v>0</v>
          </cell>
          <cell r="AN383" t="str">
            <v>0</v>
          </cell>
          <cell r="AO383" t="str">
            <v>0</v>
          </cell>
          <cell r="AP383" t="str">
            <v>0</v>
          </cell>
          <cell r="AQ383" t="str">
            <v>0</v>
          </cell>
          <cell r="AR383" t="str">
            <v>0</v>
          </cell>
          <cell r="AS383" t="str">
            <v>0</v>
          </cell>
          <cell r="AT383" t="str">
            <v>0</v>
          </cell>
          <cell r="AU383" t="str">
            <v>0</v>
          </cell>
          <cell r="AV383" t="str">
            <v>0</v>
          </cell>
        </row>
        <row r="385">
          <cell r="F385" t="str">
            <v>General Charge</v>
          </cell>
          <cell r="G385">
            <v>18299.699429999979</v>
          </cell>
          <cell r="H385">
            <v>148.10417999999993</v>
          </cell>
          <cell r="I385">
            <v>-101.79076999999999</v>
          </cell>
          <cell r="J385">
            <v>-37985.863490000003</v>
          </cell>
          <cell r="K385">
            <v>0</v>
          </cell>
          <cell r="L385">
            <v>-5826.9684502378232</v>
          </cell>
          <cell r="M385">
            <v>-14305.109735301139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-7282.5769406135987</v>
          </cell>
          <cell r="U385">
            <v>0</v>
          </cell>
          <cell r="V385">
            <v>0</v>
          </cell>
          <cell r="W385">
            <v>-18123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E385">
            <v>-47054.505776152582</v>
          </cell>
          <cell r="AJ385">
            <v>-65177.505776152582</v>
          </cell>
          <cell r="AM385" t="str">
            <v>0</v>
          </cell>
          <cell r="AN385" t="str">
            <v>0</v>
          </cell>
          <cell r="AO385" t="str">
            <v>0</v>
          </cell>
          <cell r="AP385" t="str">
            <v>0</v>
          </cell>
          <cell r="AQ385" t="str">
            <v>0</v>
          </cell>
          <cell r="AR385" t="str">
            <v>0</v>
          </cell>
          <cell r="AS385" t="str">
            <v>0</v>
          </cell>
          <cell r="AT385" t="str">
            <v>0</v>
          </cell>
          <cell r="AU385" t="str">
            <v>0</v>
          </cell>
          <cell r="AV385" t="str">
            <v>0</v>
          </cell>
        </row>
        <row r="386">
          <cell r="F386" t="str">
            <v>4300</v>
          </cell>
          <cell r="G386">
            <v>-16221.346470000002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-7</v>
          </cell>
          <cell r="M386">
            <v>-14305.109735301139</v>
          </cell>
          <cell r="N386">
            <v>0</v>
          </cell>
          <cell r="O386" t="str">
            <v>0</v>
          </cell>
          <cell r="P386">
            <v>0</v>
          </cell>
          <cell r="Q386" t="str">
            <v>0</v>
          </cell>
          <cell r="R386">
            <v>0</v>
          </cell>
          <cell r="S386">
            <v>0</v>
          </cell>
          <cell r="T386">
            <v>0</v>
          </cell>
          <cell r="U386" t="str">
            <v>0</v>
          </cell>
          <cell r="V386">
            <v>0</v>
          </cell>
          <cell r="W386">
            <v>-2065</v>
          </cell>
          <cell r="X386">
            <v>0</v>
          </cell>
          <cell r="Y386">
            <v>0</v>
          </cell>
          <cell r="Z386">
            <v>0</v>
          </cell>
          <cell r="AE386">
            <v>-30533.45620530114</v>
          </cell>
          <cell r="AJ386">
            <v>-32598.45620530114</v>
          </cell>
          <cell r="AM386" t="str">
            <v>0</v>
          </cell>
          <cell r="AN386" t="str">
            <v>0</v>
          </cell>
          <cell r="AO386" t="str">
            <v>0</v>
          </cell>
          <cell r="AP386" t="str">
            <v>0</v>
          </cell>
          <cell r="AQ386" t="str">
            <v>0</v>
          </cell>
          <cell r="AR386" t="str">
            <v>0</v>
          </cell>
          <cell r="AS386" t="str">
            <v>0</v>
          </cell>
          <cell r="AT386" t="str">
            <v>0</v>
          </cell>
          <cell r="AU386" t="str">
            <v>0</v>
          </cell>
          <cell r="AV386" t="str">
            <v>0</v>
          </cell>
        </row>
        <row r="387">
          <cell r="F387" t="str">
            <v>4305</v>
          </cell>
          <cell r="G387">
            <v>-787.56800000000658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1387.4100552268701</v>
          </cell>
          <cell r="M387" t="str">
            <v>0</v>
          </cell>
          <cell r="N387">
            <v>0</v>
          </cell>
          <cell r="O387" t="str">
            <v>0</v>
          </cell>
          <cell r="P387">
            <v>0</v>
          </cell>
          <cell r="Q387" t="str">
            <v>0</v>
          </cell>
          <cell r="R387">
            <v>0</v>
          </cell>
          <cell r="S387">
            <v>0</v>
          </cell>
          <cell r="T387">
            <v>0</v>
          </cell>
          <cell r="U387" t="str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E387">
            <v>599.84205522686352</v>
          </cell>
          <cell r="AJ387">
            <v>599.84205522686352</v>
          </cell>
          <cell r="AM387" t="str">
            <v>0</v>
          </cell>
          <cell r="AN387" t="str">
            <v>0</v>
          </cell>
          <cell r="AO387" t="str">
            <v>0</v>
          </cell>
          <cell r="AP387" t="str">
            <v>0</v>
          </cell>
          <cell r="AQ387" t="str">
            <v>0</v>
          </cell>
          <cell r="AR387" t="str">
            <v>0</v>
          </cell>
          <cell r="AS387" t="str">
            <v>0</v>
          </cell>
          <cell r="AT387" t="str">
            <v>0</v>
          </cell>
          <cell r="AU387" t="str">
            <v>0</v>
          </cell>
          <cell r="AV387" t="str">
            <v>0</v>
          </cell>
        </row>
        <row r="388">
          <cell r="F388" t="str">
            <v>4310</v>
          </cell>
          <cell r="G388">
            <v>2103.72813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0</v>
          </cell>
          <cell r="N388">
            <v>0</v>
          </cell>
          <cell r="O388" t="str">
            <v>0</v>
          </cell>
          <cell r="P388">
            <v>0</v>
          </cell>
          <cell r="Q388" t="str">
            <v>0</v>
          </cell>
          <cell r="R388">
            <v>0</v>
          </cell>
          <cell r="S388">
            <v>0</v>
          </cell>
          <cell r="T388">
            <v>0</v>
          </cell>
          <cell r="U388" t="str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E388">
            <v>2103.72813</v>
          </cell>
          <cell r="AJ388">
            <v>2103.72813</v>
          </cell>
          <cell r="AM388" t="str">
            <v>0</v>
          </cell>
          <cell r="AN388" t="str">
            <v>0</v>
          </cell>
          <cell r="AO388" t="str">
            <v>0</v>
          </cell>
          <cell r="AP388" t="str">
            <v>0</v>
          </cell>
          <cell r="AQ388" t="str">
            <v>0</v>
          </cell>
          <cell r="AR388" t="str">
            <v>0</v>
          </cell>
          <cell r="AS388" t="str">
            <v>0</v>
          </cell>
          <cell r="AT388" t="str">
            <v>0</v>
          </cell>
          <cell r="AU388" t="str">
            <v>0</v>
          </cell>
          <cell r="AV388" t="str">
            <v>0</v>
          </cell>
        </row>
        <row r="389">
          <cell r="F389" t="str">
            <v>4315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0</v>
          </cell>
          <cell r="N389">
            <v>0</v>
          </cell>
          <cell r="O389" t="str">
            <v>0</v>
          </cell>
          <cell r="P389">
            <v>0</v>
          </cell>
          <cell r="Q389" t="str">
            <v>0</v>
          </cell>
          <cell r="R389">
            <v>0</v>
          </cell>
          <cell r="S389">
            <v>0</v>
          </cell>
          <cell r="T389">
            <v>0</v>
          </cell>
          <cell r="U389" t="str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E389">
            <v>0</v>
          </cell>
          <cell r="AJ389">
            <v>0</v>
          </cell>
          <cell r="AM389" t="str">
            <v>0</v>
          </cell>
          <cell r="AN389" t="str">
            <v>0</v>
          </cell>
          <cell r="AO389" t="str">
            <v>0</v>
          </cell>
          <cell r="AP389" t="str">
            <v>0</v>
          </cell>
          <cell r="AQ389" t="str">
            <v>0</v>
          </cell>
          <cell r="AR389" t="str">
            <v>0</v>
          </cell>
          <cell r="AS389" t="str">
            <v>0</v>
          </cell>
          <cell r="AT389" t="str">
            <v>0</v>
          </cell>
          <cell r="AU389" t="str">
            <v>0</v>
          </cell>
          <cell r="AV389" t="str">
            <v>0</v>
          </cell>
        </row>
        <row r="390">
          <cell r="F390" t="str">
            <v>4320</v>
          </cell>
          <cell r="G390">
            <v>16424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0</v>
          </cell>
          <cell r="N390">
            <v>0</v>
          </cell>
          <cell r="O390" t="str">
            <v>0</v>
          </cell>
          <cell r="P390">
            <v>0</v>
          </cell>
          <cell r="Q390" t="str">
            <v>0</v>
          </cell>
          <cell r="R390">
            <v>0</v>
          </cell>
          <cell r="S390">
            <v>0</v>
          </cell>
          <cell r="T390">
            <v>0</v>
          </cell>
          <cell r="U390" t="str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E390">
            <v>16424</v>
          </cell>
          <cell r="AJ390">
            <v>16424</v>
          </cell>
          <cell r="AM390" t="str">
            <v>0</v>
          </cell>
          <cell r="AN390" t="str">
            <v>0</v>
          </cell>
          <cell r="AO390" t="str">
            <v>0</v>
          </cell>
          <cell r="AP390" t="str">
            <v>0</v>
          </cell>
          <cell r="AQ390" t="str">
            <v>0</v>
          </cell>
          <cell r="AR390" t="str">
            <v>0</v>
          </cell>
          <cell r="AS390" t="str">
            <v>0</v>
          </cell>
          <cell r="AT390" t="str">
            <v>0</v>
          </cell>
          <cell r="AU390" t="str">
            <v>0</v>
          </cell>
          <cell r="AV390" t="str">
            <v>0</v>
          </cell>
        </row>
        <row r="391">
          <cell r="F391" t="str">
            <v>4325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0</v>
          </cell>
          <cell r="N391">
            <v>0</v>
          </cell>
          <cell r="O391" t="str">
            <v>0</v>
          </cell>
          <cell r="P391">
            <v>0</v>
          </cell>
          <cell r="Q391" t="str">
            <v>0</v>
          </cell>
          <cell r="R391">
            <v>0</v>
          </cell>
          <cell r="S391">
            <v>0</v>
          </cell>
          <cell r="T391">
            <v>0</v>
          </cell>
          <cell r="U391" t="str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E391">
            <v>0</v>
          </cell>
          <cell r="AJ391">
            <v>0</v>
          </cell>
          <cell r="AM391" t="str">
            <v>0</v>
          </cell>
          <cell r="AN391" t="str">
            <v>0</v>
          </cell>
          <cell r="AO391" t="str">
            <v>0</v>
          </cell>
          <cell r="AP391" t="str">
            <v>0</v>
          </cell>
          <cell r="AQ391" t="str">
            <v>0</v>
          </cell>
          <cell r="AR391" t="str">
            <v>0</v>
          </cell>
          <cell r="AS391" t="str">
            <v>0</v>
          </cell>
          <cell r="AT391" t="str">
            <v>0</v>
          </cell>
          <cell r="AU391" t="str">
            <v>0</v>
          </cell>
          <cell r="AV391" t="str">
            <v>0</v>
          </cell>
        </row>
        <row r="392">
          <cell r="F392" t="str">
            <v>4330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0</v>
          </cell>
          <cell r="N392">
            <v>0</v>
          </cell>
          <cell r="O392" t="str">
            <v>0</v>
          </cell>
          <cell r="P392">
            <v>0</v>
          </cell>
          <cell r="Q392" t="str">
            <v>0</v>
          </cell>
          <cell r="R392">
            <v>0</v>
          </cell>
          <cell r="S392">
            <v>0</v>
          </cell>
          <cell r="T392">
            <v>0</v>
          </cell>
          <cell r="U392" t="str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E392">
            <v>0</v>
          </cell>
          <cell r="AJ392">
            <v>0</v>
          </cell>
          <cell r="AM392" t="str">
            <v>0</v>
          </cell>
          <cell r="AN392" t="str">
            <v>0</v>
          </cell>
          <cell r="AO392" t="str">
            <v>0</v>
          </cell>
          <cell r="AP392" t="str">
            <v>0</v>
          </cell>
          <cell r="AQ392" t="str">
            <v>0</v>
          </cell>
          <cell r="AR392" t="str">
            <v>0</v>
          </cell>
          <cell r="AS392" t="str">
            <v>0</v>
          </cell>
          <cell r="AT392" t="str">
            <v>0</v>
          </cell>
          <cell r="AU392" t="str">
            <v>0</v>
          </cell>
          <cell r="AV392" t="str">
            <v>0</v>
          </cell>
        </row>
        <row r="393">
          <cell r="F393" t="str">
            <v>4335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0</v>
          </cell>
          <cell r="N393">
            <v>0</v>
          </cell>
          <cell r="O393" t="str">
            <v>0</v>
          </cell>
          <cell r="P393">
            <v>0</v>
          </cell>
          <cell r="Q393" t="str">
            <v>0</v>
          </cell>
          <cell r="R393">
            <v>0</v>
          </cell>
          <cell r="S393">
            <v>0</v>
          </cell>
          <cell r="T393">
            <v>0</v>
          </cell>
          <cell r="U393" t="str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E393">
            <v>0</v>
          </cell>
          <cell r="AJ393">
            <v>0</v>
          </cell>
          <cell r="AM393" t="str">
            <v>0</v>
          </cell>
          <cell r="AN393" t="str">
            <v>0</v>
          </cell>
          <cell r="AO393" t="str">
            <v>0</v>
          </cell>
          <cell r="AP393" t="str">
            <v>0</v>
          </cell>
          <cell r="AQ393" t="str">
            <v>0</v>
          </cell>
          <cell r="AR393" t="str">
            <v>0</v>
          </cell>
          <cell r="AS393" t="str">
            <v>0</v>
          </cell>
          <cell r="AT393" t="str">
            <v>0</v>
          </cell>
          <cell r="AU393" t="str">
            <v>0</v>
          </cell>
          <cell r="AV393" t="str">
            <v>0</v>
          </cell>
        </row>
        <row r="394">
          <cell r="F394" t="str">
            <v>4340</v>
          </cell>
          <cell r="G394">
            <v>6000.9779999999992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0</v>
          </cell>
          <cell r="N394">
            <v>0</v>
          </cell>
          <cell r="O394" t="str">
            <v>0</v>
          </cell>
          <cell r="P394">
            <v>0</v>
          </cell>
          <cell r="Q394" t="str">
            <v>0</v>
          </cell>
          <cell r="R394">
            <v>0</v>
          </cell>
          <cell r="S394">
            <v>0</v>
          </cell>
          <cell r="T394">
            <v>0</v>
          </cell>
          <cell r="U394" t="str">
            <v>0</v>
          </cell>
          <cell r="V394">
            <v>0</v>
          </cell>
          <cell r="W394">
            <v>-16058</v>
          </cell>
          <cell r="X394">
            <v>0</v>
          </cell>
          <cell r="Y394">
            <v>0</v>
          </cell>
          <cell r="Z394">
            <v>0</v>
          </cell>
          <cell r="AE394">
            <v>6000.9779999999992</v>
          </cell>
          <cell r="AJ394">
            <v>-10057.022000000001</v>
          </cell>
          <cell r="AM394" t="str">
            <v>0</v>
          </cell>
          <cell r="AN394" t="str">
            <v>0</v>
          </cell>
          <cell r="AO394" t="str">
            <v>0</v>
          </cell>
          <cell r="AP394" t="str">
            <v>0</v>
          </cell>
          <cell r="AQ394" t="str">
            <v>0</v>
          </cell>
          <cell r="AR394" t="str">
            <v>0</v>
          </cell>
          <cell r="AS394" t="str">
            <v>0</v>
          </cell>
          <cell r="AT394" t="str">
            <v>0</v>
          </cell>
          <cell r="AU394" t="str">
            <v>0</v>
          </cell>
          <cell r="AV394" t="str">
            <v>0</v>
          </cell>
        </row>
        <row r="395">
          <cell r="F395" t="str">
            <v>4345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0</v>
          </cell>
          <cell r="N395">
            <v>0</v>
          </cell>
          <cell r="O395" t="str">
            <v>0</v>
          </cell>
          <cell r="P395">
            <v>0</v>
          </cell>
          <cell r="Q395" t="str">
            <v>0</v>
          </cell>
          <cell r="R395">
            <v>0</v>
          </cell>
          <cell r="S395">
            <v>0</v>
          </cell>
          <cell r="T395">
            <v>0</v>
          </cell>
          <cell r="U395" t="str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E395">
            <v>0</v>
          </cell>
          <cell r="AJ395">
            <v>0</v>
          </cell>
          <cell r="AM395" t="str">
            <v>0</v>
          </cell>
          <cell r="AN395" t="str">
            <v>0</v>
          </cell>
          <cell r="AO395" t="str">
            <v>0</v>
          </cell>
          <cell r="AP395" t="str">
            <v>0</v>
          </cell>
          <cell r="AQ395" t="str">
            <v>0</v>
          </cell>
          <cell r="AR395" t="str">
            <v>0</v>
          </cell>
          <cell r="AS395" t="str">
            <v>0</v>
          </cell>
          <cell r="AT395" t="str">
            <v>0</v>
          </cell>
          <cell r="AU395" t="str">
            <v>0</v>
          </cell>
          <cell r="AV395" t="str">
            <v>0</v>
          </cell>
        </row>
        <row r="396">
          <cell r="F396" t="str">
            <v>4350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0</v>
          </cell>
          <cell r="N396">
            <v>0</v>
          </cell>
          <cell r="O396" t="str">
            <v>0</v>
          </cell>
          <cell r="P396">
            <v>0</v>
          </cell>
          <cell r="Q396" t="str">
            <v>0</v>
          </cell>
          <cell r="R396">
            <v>0</v>
          </cell>
          <cell r="S396">
            <v>0</v>
          </cell>
          <cell r="T396">
            <v>0</v>
          </cell>
          <cell r="U396" t="str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E396">
            <v>0</v>
          </cell>
          <cell r="AJ396">
            <v>0</v>
          </cell>
          <cell r="AM396" t="str">
            <v>0</v>
          </cell>
          <cell r="AN396" t="str">
            <v>0</v>
          </cell>
          <cell r="AO396" t="str">
            <v>0</v>
          </cell>
          <cell r="AP396" t="str">
            <v>0</v>
          </cell>
          <cell r="AQ396" t="str">
            <v>0</v>
          </cell>
          <cell r="AR396" t="str">
            <v>0</v>
          </cell>
          <cell r="AS396" t="str">
            <v>0</v>
          </cell>
          <cell r="AT396" t="str">
            <v>0</v>
          </cell>
          <cell r="AU396" t="str">
            <v>0</v>
          </cell>
          <cell r="AV396" t="str">
            <v>0</v>
          </cell>
        </row>
        <row r="397">
          <cell r="F397" t="str">
            <v>4355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0</v>
          </cell>
          <cell r="N397">
            <v>0</v>
          </cell>
          <cell r="O397" t="str">
            <v>0</v>
          </cell>
          <cell r="P397">
            <v>0</v>
          </cell>
          <cell r="Q397" t="str">
            <v>0</v>
          </cell>
          <cell r="R397">
            <v>0</v>
          </cell>
          <cell r="S397">
            <v>0</v>
          </cell>
          <cell r="T397">
            <v>0</v>
          </cell>
          <cell r="U397" t="str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E397">
            <v>0</v>
          </cell>
          <cell r="AJ397">
            <v>0</v>
          </cell>
          <cell r="AM397" t="str">
            <v>0</v>
          </cell>
          <cell r="AN397" t="str">
            <v>0</v>
          </cell>
          <cell r="AO397" t="str">
            <v>0</v>
          </cell>
          <cell r="AP397" t="str">
            <v>0</v>
          </cell>
          <cell r="AQ397" t="str">
            <v>0</v>
          </cell>
          <cell r="AR397" t="str">
            <v>0</v>
          </cell>
          <cell r="AS397" t="str">
            <v>0</v>
          </cell>
          <cell r="AT397" t="str">
            <v>0</v>
          </cell>
          <cell r="AU397" t="str">
            <v>0</v>
          </cell>
          <cell r="AV397" t="str">
            <v>0</v>
          </cell>
        </row>
        <row r="398">
          <cell r="F398" t="str">
            <v>4360</v>
          </cell>
          <cell r="G398">
            <v>10779.907769999991</v>
          </cell>
          <cell r="H398">
            <v>1154.1289199999999</v>
          </cell>
          <cell r="I398">
            <v>-101.79076999999999</v>
          </cell>
          <cell r="J398">
            <v>-37985.863490000003</v>
          </cell>
          <cell r="K398">
            <v>0</v>
          </cell>
          <cell r="L398">
            <v>-5866.8180000000002</v>
          </cell>
          <cell r="M398" t="str">
            <v>0</v>
          </cell>
          <cell r="N398">
            <v>0</v>
          </cell>
          <cell r="O398" t="str">
            <v>0</v>
          </cell>
          <cell r="P398">
            <v>0</v>
          </cell>
          <cell r="Q398" t="str">
            <v>0</v>
          </cell>
          <cell r="R398">
            <v>0</v>
          </cell>
          <cell r="S398">
            <v>0</v>
          </cell>
          <cell r="T398">
            <v>-7282.5769406135987</v>
          </cell>
          <cell r="U398" t="str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E398">
            <v>-39303.012510613611</v>
          </cell>
          <cell r="AJ398">
            <v>-39303.012510613611</v>
          </cell>
          <cell r="AM398" t="str">
            <v>0</v>
          </cell>
          <cell r="AN398" t="str">
            <v>0</v>
          </cell>
          <cell r="AO398" t="str">
            <v>0</v>
          </cell>
          <cell r="AP398" t="str">
            <v>0</v>
          </cell>
          <cell r="AQ398" t="str">
            <v>0</v>
          </cell>
          <cell r="AR398" t="str">
            <v>0</v>
          </cell>
          <cell r="AS398" t="str">
            <v>0</v>
          </cell>
          <cell r="AT398" t="str">
            <v>0</v>
          </cell>
          <cell r="AU398" t="str">
            <v>0</v>
          </cell>
          <cell r="AV398" t="str">
            <v>0</v>
          </cell>
        </row>
        <row r="399">
          <cell r="F399" t="str">
            <v>4365</v>
          </cell>
          <cell r="G399">
            <v>0</v>
          </cell>
          <cell r="H399">
            <v>-1006.02474</v>
          </cell>
          <cell r="I399">
            <v>0</v>
          </cell>
          <cell r="J399">
            <v>0</v>
          </cell>
          <cell r="K399">
            <v>0</v>
          </cell>
          <cell r="L399">
            <v>-1340.5605054646931</v>
          </cell>
          <cell r="M399" t="str">
            <v>0</v>
          </cell>
          <cell r="N399">
            <v>0</v>
          </cell>
          <cell r="O399" t="str">
            <v>0</v>
          </cell>
          <cell r="P399">
            <v>0</v>
          </cell>
          <cell r="Q399" t="str">
            <v>0</v>
          </cell>
          <cell r="R399">
            <v>0</v>
          </cell>
          <cell r="S399">
            <v>0</v>
          </cell>
          <cell r="T399">
            <v>0</v>
          </cell>
          <cell r="U399" t="str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E399">
            <v>-2346.5852454646929</v>
          </cell>
          <cell r="AJ399">
            <v>-2346.5852454646929</v>
          </cell>
          <cell r="AM399" t="str">
            <v>0</v>
          </cell>
          <cell r="AN399" t="str">
            <v>0</v>
          </cell>
          <cell r="AO399" t="str">
            <v>0</v>
          </cell>
          <cell r="AP399" t="str">
            <v>0</v>
          </cell>
          <cell r="AQ399" t="str">
            <v>0</v>
          </cell>
          <cell r="AR399" t="str">
            <v>0</v>
          </cell>
          <cell r="AS399" t="str">
            <v>0</v>
          </cell>
          <cell r="AT399" t="str">
            <v>0</v>
          </cell>
          <cell r="AU399" t="str">
            <v>0</v>
          </cell>
          <cell r="AV399" t="str">
            <v>0</v>
          </cell>
        </row>
        <row r="401">
          <cell r="AE401">
            <v>0</v>
          </cell>
          <cell r="AJ401">
            <v>0</v>
          </cell>
        </row>
        <row r="402">
          <cell r="F402" t="str">
            <v>6000</v>
          </cell>
          <cell r="G402">
            <v>7691.9105439731047</v>
          </cell>
          <cell r="H402">
            <v>-20872.655877243087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 t="str">
            <v>0</v>
          </cell>
          <cell r="P402">
            <v>656799</v>
          </cell>
          <cell r="Q402" t="str">
            <v>0</v>
          </cell>
          <cell r="R402">
            <v>0</v>
          </cell>
          <cell r="S402">
            <v>0</v>
          </cell>
          <cell r="T402">
            <v>0</v>
          </cell>
          <cell r="U402" t="str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E402">
            <v>643618.25466673006</v>
          </cell>
          <cell r="AJ402">
            <v>643618.25466673006</v>
          </cell>
          <cell r="AM402" t="str">
            <v>0</v>
          </cell>
          <cell r="AN402" t="str">
            <v>0</v>
          </cell>
          <cell r="AO402" t="str">
            <v>0</v>
          </cell>
          <cell r="AP402" t="str">
            <v>0</v>
          </cell>
          <cell r="AQ402" t="str">
            <v>0</v>
          </cell>
          <cell r="AR402" t="str">
            <v>0</v>
          </cell>
          <cell r="AS402" t="str">
            <v>0</v>
          </cell>
          <cell r="AT402" t="str">
            <v>0</v>
          </cell>
          <cell r="AU402" t="str">
            <v>0</v>
          </cell>
          <cell r="AV402" t="str">
            <v>0</v>
          </cell>
        </row>
        <row r="403">
          <cell r="F403" t="str">
            <v>6005</v>
          </cell>
          <cell r="G403">
            <v>94086.381470365523</v>
          </cell>
          <cell r="H403">
            <v>64129.545798710329</v>
          </cell>
          <cell r="I403">
            <v>198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 t="str">
            <v>0</v>
          </cell>
          <cell r="P403">
            <v>349867</v>
          </cell>
          <cell r="Q403" t="str">
            <v>0</v>
          </cell>
          <cell r="R403">
            <v>0</v>
          </cell>
          <cell r="S403">
            <v>0</v>
          </cell>
          <cell r="T403">
            <v>0</v>
          </cell>
          <cell r="U403" t="str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E403">
            <v>508280.92726907588</v>
          </cell>
          <cell r="AJ403">
            <v>508280.92726907588</v>
          </cell>
          <cell r="AM403" t="str">
            <v>0</v>
          </cell>
          <cell r="AN403" t="str">
            <v>0</v>
          </cell>
          <cell r="AO403" t="str">
            <v>0</v>
          </cell>
          <cell r="AP403" t="str">
            <v>0</v>
          </cell>
          <cell r="AQ403" t="str">
            <v>0</v>
          </cell>
          <cell r="AR403" t="str">
            <v>0</v>
          </cell>
          <cell r="AS403" t="str">
            <v>0</v>
          </cell>
          <cell r="AT403" t="str">
            <v>0</v>
          </cell>
          <cell r="AU403" t="str">
            <v>0</v>
          </cell>
          <cell r="AV403" t="str">
            <v>0</v>
          </cell>
        </row>
        <row r="404">
          <cell r="F404" t="str">
            <v>6010</v>
          </cell>
          <cell r="G404">
            <v>33973.509631147062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 t="str">
            <v>0</v>
          </cell>
          <cell r="P404">
            <v>0</v>
          </cell>
          <cell r="Q404" t="str">
            <v>0</v>
          </cell>
          <cell r="R404">
            <v>0</v>
          </cell>
          <cell r="S404">
            <v>0</v>
          </cell>
          <cell r="T404">
            <v>0</v>
          </cell>
          <cell r="U404" t="str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E404">
            <v>33973.509631147062</v>
          </cell>
          <cell r="AJ404">
            <v>33973.509631147062</v>
          </cell>
          <cell r="AM404" t="str">
            <v>0</v>
          </cell>
          <cell r="AN404" t="str">
            <v>0</v>
          </cell>
          <cell r="AO404" t="str">
            <v>0</v>
          </cell>
          <cell r="AP404" t="str">
            <v>0</v>
          </cell>
          <cell r="AQ404" t="str">
            <v>0</v>
          </cell>
          <cell r="AR404" t="str">
            <v>0</v>
          </cell>
          <cell r="AS404" t="str">
            <v>0</v>
          </cell>
          <cell r="AT404" t="str">
            <v>0</v>
          </cell>
          <cell r="AU404" t="str">
            <v>0</v>
          </cell>
          <cell r="AV404" t="str">
            <v>0</v>
          </cell>
        </row>
        <row r="405">
          <cell r="F405" t="str">
            <v>6015</v>
          </cell>
          <cell r="G405">
            <v>594362.46252118319</v>
          </cell>
          <cell r="H405">
            <v>1296.4132106687471</v>
          </cell>
          <cell r="I405">
            <v>0</v>
          </cell>
          <cell r="J405">
            <v>133135</v>
          </cell>
          <cell r="K405">
            <v>94468.010999999999</v>
          </cell>
          <cell r="L405">
            <v>0</v>
          </cell>
          <cell r="M405">
            <v>0</v>
          </cell>
          <cell r="N405">
            <v>0</v>
          </cell>
          <cell r="O405" t="str">
            <v>0</v>
          </cell>
          <cell r="P405">
            <v>0</v>
          </cell>
          <cell r="Q405" t="str">
            <v>0</v>
          </cell>
          <cell r="R405">
            <v>0</v>
          </cell>
          <cell r="S405">
            <v>0</v>
          </cell>
          <cell r="T405">
            <v>0</v>
          </cell>
          <cell r="U405" t="str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E405">
            <v>823261.88673185185</v>
          </cell>
          <cell r="AJ405">
            <v>823261.88673185185</v>
          </cell>
          <cell r="AM405" t="str">
            <v>0</v>
          </cell>
          <cell r="AN405" t="str">
            <v>0</v>
          </cell>
          <cell r="AO405" t="str">
            <v>0</v>
          </cell>
          <cell r="AP405" t="str">
            <v>0</v>
          </cell>
          <cell r="AQ405" t="str">
            <v>0</v>
          </cell>
          <cell r="AR405" t="str">
            <v>0</v>
          </cell>
          <cell r="AS405" t="str">
            <v>0</v>
          </cell>
          <cell r="AT405" t="str">
            <v>0</v>
          </cell>
          <cell r="AU405" t="str">
            <v>0</v>
          </cell>
          <cell r="AV405" t="str">
            <v>0</v>
          </cell>
        </row>
        <row r="406">
          <cell r="F406" t="str">
            <v>6020</v>
          </cell>
          <cell r="G406">
            <v>689282.31814405415</v>
          </cell>
          <cell r="H406">
            <v>146598.09827391809</v>
          </cell>
          <cell r="I406">
            <v>1666</v>
          </cell>
          <cell r="J406">
            <v>407805.99730692175</v>
          </cell>
          <cell r="K406">
            <v>41097.689000000006</v>
          </cell>
          <cell r="L406">
            <v>504702.08147793502</v>
          </cell>
          <cell r="M406">
            <v>0</v>
          </cell>
          <cell r="N406">
            <v>0</v>
          </cell>
          <cell r="O406" t="str">
            <v>0</v>
          </cell>
          <cell r="P406">
            <v>0</v>
          </cell>
          <cell r="Q406" t="str">
            <v>0</v>
          </cell>
          <cell r="R406">
            <v>0</v>
          </cell>
          <cell r="S406">
            <v>0</v>
          </cell>
          <cell r="T406">
            <v>0</v>
          </cell>
          <cell r="U406" t="str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E406">
            <v>1791152.1842028289</v>
          </cell>
          <cell r="AJ406">
            <v>1791152.1842028289</v>
          </cell>
          <cell r="AM406" t="str">
            <v>0</v>
          </cell>
          <cell r="AN406" t="str">
            <v>0</v>
          </cell>
          <cell r="AO406" t="str">
            <v>0</v>
          </cell>
          <cell r="AP406" t="str">
            <v>0</v>
          </cell>
          <cell r="AQ406" t="str">
            <v>0</v>
          </cell>
          <cell r="AR406" t="str">
            <v>0</v>
          </cell>
          <cell r="AS406" t="str">
            <v>0</v>
          </cell>
          <cell r="AT406" t="str">
            <v>0</v>
          </cell>
          <cell r="AU406" t="str">
            <v>0</v>
          </cell>
          <cell r="AV406" t="str">
            <v>0</v>
          </cell>
        </row>
        <row r="407">
          <cell r="F407" t="str">
            <v>6022</v>
          </cell>
          <cell r="G407">
            <v>9613.0173732898947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 t="str">
            <v>0</v>
          </cell>
          <cell r="P407">
            <v>0</v>
          </cell>
          <cell r="Q407" t="str">
            <v>0</v>
          </cell>
          <cell r="R407">
            <v>0</v>
          </cell>
          <cell r="S407">
            <v>0</v>
          </cell>
          <cell r="T407">
            <v>0</v>
          </cell>
          <cell r="U407" t="str">
            <v>0</v>
          </cell>
          <cell r="V407">
            <v>0</v>
          </cell>
          <cell r="W407">
            <v>28177</v>
          </cell>
          <cell r="X407">
            <v>0</v>
          </cell>
          <cell r="Y407">
            <v>0</v>
          </cell>
          <cell r="Z407">
            <v>0</v>
          </cell>
          <cell r="AE407">
            <v>9613.0173732898984</v>
          </cell>
          <cell r="AJ407">
            <v>37790.017373289898</v>
          </cell>
          <cell r="AM407" t="str">
            <v>0</v>
          </cell>
          <cell r="AN407" t="str">
            <v>0</v>
          </cell>
          <cell r="AO407" t="str">
            <v>0</v>
          </cell>
          <cell r="AP407" t="str">
            <v>0</v>
          </cell>
          <cell r="AQ407" t="str">
            <v>0</v>
          </cell>
          <cell r="AR407" t="str">
            <v>0</v>
          </cell>
          <cell r="AS407" t="str">
            <v>0</v>
          </cell>
          <cell r="AT407" t="str">
            <v>0</v>
          </cell>
          <cell r="AU407" t="str">
            <v>0</v>
          </cell>
          <cell r="AV407" t="str">
            <v>0</v>
          </cell>
        </row>
        <row r="408">
          <cell r="F408" t="str">
            <v>6025</v>
          </cell>
          <cell r="G408">
            <v>155108.08461448635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 t="str">
            <v>0</v>
          </cell>
          <cell r="P408">
            <v>0</v>
          </cell>
          <cell r="Q408" t="str">
            <v>0</v>
          </cell>
          <cell r="R408">
            <v>0</v>
          </cell>
          <cell r="S408">
            <v>0</v>
          </cell>
          <cell r="T408">
            <v>0</v>
          </cell>
          <cell r="U408" t="str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E408">
            <v>155108.08461448635</v>
          </cell>
          <cell r="AJ408">
            <v>155108.08461448635</v>
          </cell>
          <cell r="AM408" t="str">
            <v>0</v>
          </cell>
          <cell r="AN408" t="str">
            <v>0</v>
          </cell>
          <cell r="AO408" t="str">
            <v>0</v>
          </cell>
          <cell r="AP408" t="str">
            <v>0</v>
          </cell>
          <cell r="AQ408" t="str">
            <v>0</v>
          </cell>
          <cell r="AR408" t="str">
            <v>0</v>
          </cell>
          <cell r="AS408" t="str">
            <v>0</v>
          </cell>
          <cell r="AT408" t="str">
            <v>0</v>
          </cell>
          <cell r="AU408" t="str">
            <v>0</v>
          </cell>
          <cell r="AV408" t="str">
            <v>0</v>
          </cell>
        </row>
        <row r="409">
          <cell r="F409" t="str">
            <v>6030</v>
          </cell>
          <cell r="G409">
            <v>5268.4171171829767</v>
          </cell>
          <cell r="H409">
            <v>-128917.65953046107</v>
          </cell>
          <cell r="I409">
            <v>-56144.263051775633</v>
          </cell>
          <cell r="J409">
            <v>98733.471523120679</v>
          </cell>
          <cell r="K409">
            <v>0</v>
          </cell>
          <cell r="L409">
            <v>0</v>
          </cell>
          <cell r="M409">
            <v>0</v>
          </cell>
          <cell r="N409">
            <v>981583.43787900265</v>
          </cell>
          <cell r="O409" t="str">
            <v>0</v>
          </cell>
          <cell r="P409">
            <v>0</v>
          </cell>
          <cell r="Q409" t="str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>0</v>
          </cell>
          <cell r="V409">
            <v>0</v>
          </cell>
          <cell r="W409">
            <v>6341</v>
          </cell>
          <cell r="X409">
            <v>175200</v>
          </cell>
          <cell r="Y409">
            <v>0</v>
          </cell>
          <cell r="Z409">
            <v>0</v>
          </cell>
          <cell r="AE409">
            <v>1075723.4039370697</v>
          </cell>
          <cell r="AJ409">
            <v>906864.4039370697</v>
          </cell>
          <cell r="AM409" t="str">
            <v>0</v>
          </cell>
          <cell r="AN409" t="str">
            <v>0</v>
          </cell>
          <cell r="AO409" t="str">
            <v>0</v>
          </cell>
          <cell r="AP409" t="str">
            <v>0</v>
          </cell>
          <cell r="AQ409" t="str">
            <v>0</v>
          </cell>
          <cell r="AR409" t="str">
            <v>0</v>
          </cell>
          <cell r="AS409" t="str">
            <v>0</v>
          </cell>
          <cell r="AT409" t="str">
            <v>0</v>
          </cell>
          <cell r="AU409" t="str">
            <v>0</v>
          </cell>
          <cell r="AV409" t="str">
            <v>0</v>
          </cell>
        </row>
        <row r="410">
          <cell r="F410" t="str">
            <v>Analysis of Profit Before Taxation - By Sector</v>
          </cell>
          <cell r="G410">
            <v>1589386.1014156824</v>
          </cell>
          <cell r="H410">
            <v>62233.741875593027</v>
          </cell>
          <cell r="I410">
            <v>-54280.263051775633</v>
          </cell>
          <cell r="J410">
            <v>639674.4688300424</v>
          </cell>
          <cell r="K410">
            <v>135565.70000000001</v>
          </cell>
          <cell r="L410">
            <v>504702.08147793502</v>
          </cell>
          <cell r="M410">
            <v>0</v>
          </cell>
          <cell r="N410">
            <v>981583.43787900265</v>
          </cell>
          <cell r="O410">
            <v>0</v>
          </cell>
          <cell r="P410">
            <v>1006666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34518</v>
          </cell>
          <cell r="X410">
            <v>175200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E410">
            <v>5040731.2684264798</v>
          </cell>
          <cell r="AJ410">
            <v>4900049.2684264798</v>
          </cell>
          <cell r="AM410" t="str">
            <v>0</v>
          </cell>
          <cell r="AN410" t="str">
            <v>0</v>
          </cell>
          <cell r="AO410" t="str">
            <v>0</v>
          </cell>
          <cell r="AP410" t="str">
            <v>0</v>
          </cell>
          <cell r="AQ410" t="str">
            <v>0</v>
          </cell>
          <cell r="AR410" t="str">
            <v>0</v>
          </cell>
          <cell r="AS410" t="str">
            <v>0</v>
          </cell>
          <cell r="AT410" t="str">
            <v>0</v>
          </cell>
          <cell r="AU410" t="str">
            <v>0</v>
          </cell>
          <cell r="AV410" t="str">
            <v>0</v>
          </cell>
        </row>
        <row r="413">
          <cell r="F413" t="str">
            <v>FirstRand Bank Limited</v>
          </cell>
          <cell r="G413">
            <v>1520710.7226936626</v>
          </cell>
          <cell r="H413">
            <v>15252.084715618897</v>
          </cell>
          <cell r="I413">
            <v>-66731.553051775642</v>
          </cell>
          <cell r="J413">
            <v>639674.4688300424</v>
          </cell>
          <cell r="K413">
            <v>118547.2</v>
          </cell>
          <cell r="L413">
            <v>216854.60568255783</v>
          </cell>
          <cell r="M413">
            <v>0</v>
          </cell>
          <cell r="N413">
            <v>697948.50840442535</v>
          </cell>
          <cell r="O413">
            <v>0</v>
          </cell>
          <cell r="P413">
            <v>1006666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21309</v>
          </cell>
          <cell r="W413">
            <v>34518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E413">
            <v>4170231.0372745316</v>
          </cell>
          <cell r="AJ413">
            <v>4204749.0372745311</v>
          </cell>
          <cell r="AM413" t="str">
            <v>0</v>
          </cell>
          <cell r="AN413" t="str">
            <v>0</v>
          </cell>
          <cell r="AO413" t="str">
            <v>0</v>
          </cell>
          <cell r="AP413" t="str">
            <v>0</v>
          </cell>
          <cell r="AQ413" t="str">
            <v>0</v>
          </cell>
          <cell r="AR413" t="str">
            <v>0</v>
          </cell>
          <cell r="AS413" t="str">
            <v>0</v>
          </cell>
          <cell r="AT413" t="str">
            <v>0</v>
          </cell>
          <cell r="AU413" t="str">
            <v>0</v>
          </cell>
          <cell r="AV413" t="str">
            <v>0</v>
          </cell>
        </row>
        <row r="414">
          <cell r="F414" t="str">
            <v>6050</v>
          </cell>
          <cell r="G414">
            <v>116139.70300000001</v>
          </cell>
          <cell r="H414">
            <v>0</v>
          </cell>
          <cell r="I414">
            <v>-5267.4040000000005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66126.193540000037</v>
          </cell>
          <cell r="O414" t="str">
            <v>0</v>
          </cell>
          <cell r="P414">
            <v>1006666</v>
          </cell>
          <cell r="Q414" t="str">
            <v>0</v>
          </cell>
          <cell r="R414">
            <v>0</v>
          </cell>
          <cell r="S414">
            <v>0</v>
          </cell>
          <cell r="T414">
            <v>0</v>
          </cell>
          <cell r="U414" t="str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E414">
            <v>1183664.49254</v>
          </cell>
          <cell r="AJ414">
            <v>1183664.49254</v>
          </cell>
          <cell r="AM414" t="str">
            <v>0</v>
          </cell>
          <cell r="AN414" t="str">
            <v>0</v>
          </cell>
          <cell r="AO414" t="str">
            <v>0</v>
          </cell>
          <cell r="AP414" t="str">
            <v>0</v>
          </cell>
          <cell r="AQ414" t="str">
            <v>0</v>
          </cell>
          <cell r="AR414" t="str">
            <v>0</v>
          </cell>
          <cell r="AS414" t="str">
            <v>0</v>
          </cell>
          <cell r="AT414" t="str">
            <v>0</v>
          </cell>
          <cell r="AU414" t="str">
            <v>0</v>
          </cell>
          <cell r="AV414" t="str">
            <v>0</v>
          </cell>
        </row>
        <row r="415">
          <cell r="F415" t="str">
            <v>6055</v>
          </cell>
          <cell r="G415">
            <v>1406680.9464647255</v>
          </cell>
          <cell r="H415">
            <v>46409.171875593005</v>
          </cell>
          <cell r="I415">
            <v>-61464.149051775639</v>
          </cell>
          <cell r="J415">
            <v>639674.4688300424</v>
          </cell>
          <cell r="K415">
            <v>0</v>
          </cell>
          <cell r="L415">
            <v>216854.60568255783</v>
          </cell>
          <cell r="M415">
            <v>0</v>
          </cell>
          <cell r="N415">
            <v>217759.91252999997</v>
          </cell>
          <cell r="O415" t="str">
            <v>0</v>
          </cell>
          <cell r="P415">
            <v>0</v>
          </cell>
          <cell r="Q415" t="str">
            <v>0</v>
          </cell>
          <cell r="R415">
            <v>0</v>
          </cell>
          <cell r="S415">
            <v>0</v>
          </cell>
          <cell r="T415">
            <v>0</v>
          </cell>
          <cell r="U415" t="str">
            <v>0</v>
          </cell>
          <cell r="V415">
            <v>6309</v>
          </cell>
          <cell r="W415">
            <v>-203828</v>
          </cell>
          <cell r="X415">
            <v>0</v>
          </cell>
          <cell r="Y415">
            <v>0</v>
          </cell>
          <cell r="Z415">
            <v>0</v>
          </cell>
          <cell r="AE415">
            <v>2472223.9563311432</v>
          </cell>
          <cell r="AJ415">
            <v>2268395.9563311432</v>
          </cell>
          <cell r="AM415" t="str">
            <v>0</v>
          </cell>
          <cell r="AN415" t="str">
            <v>0</v>
          </cell>
          <cell r="AO415" t="str">
            <v>0</v>
          </cell>
          <cell r="AP415" t="str">
            <v>0</v>
          </cell>
          <cell r="AQ415" t="str">
            <v>0</v>
          </cell>
          <cell r="AR415" t="str">
            <v>0</v>
          </cell>
          <cell r="AS415" t="str">
            <v>0</v>
          </cell>
          <cell r="AT415" t="str">
            <v>0</v>
          </cell>
          <cell r="AU415" t="str">
            <v>0</v>
          </cell>
          <cell r="AV415" t="str">
            <v>0</v>
          </cell>
        </row>
        <row r="416">
          <cell r="F416" t="str">
            <v>6060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 t="str">
            <v>0</v>
          </cell>
          <cell r="P416">
            <v>0</v>
          </cell>
          <cell r="Q416" t="str">
            <v>0</v>
          </cell>
          <cell r="R416">
            <v>0</v>
          </cell>
          <cell r="S416">
            <v>0</v>
          </cell>
          <cell r="T416">
            <v>0</v>
          </cell>
          <cell r="U416" t="str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E416">
            <v>0</v>
          </cell>
          <cell r="AJ416">
            <v>0</v>
          </cell>
          <cell r="AM416" t="str">
            <v>0</v>
          </cell>
          <cell r="AN416" t="str">
            <v>0</v>
          </cell>
          <cell r="AO416" t="str">
            <v>0</v>
          </cell>
          <cell r="AP416" t="str">
            <v>0</v>
          </cell>
          <cell r="AQ416" t="str">
            <v>0</v>
          </cell>
          <cell r="AR416" t="str">
            <v>0</v>
          </cell>
          <cell r="AS416" t="str">
            <v>0</v>
          </cell>
          <cell r="AT416" t="str">
            <v>0</v>
          </cell>
          <cell r="AU416" t="str">
            <v>0</v>
          </cell>
          <cell r="AV416" t="str">
            <v>0</v>
          </cell>
        </row>
        <row r="417">
          <cell r="F417" t="str">
            <v>6065</v>
          </cell>
          <cell r="G417">
            <v>-5917.3360135726762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 t="str">
            <v>0</v>
          </cell>
          <cell r="P417">
            <v>0</v>
          </cell>
          <cell r="Q417" t="str">
            <v>0</v>
          </cell>
          <cell r="R417">
            <v>0</v>
          </cell>
          <cell r="S417">
            <v>0</v>
          </cell>
          <cell r="T417">
            <v>0</v>
          </cell>
          <cell r="U417" t="str">
            <v>0</v>
          </cell>
          <cell r="V417">
            <v>0</v>
          </cell>
          <cell r="W417">
            <v>233563</v>
          </cell>
          <cell r="X417">
            <v>0</v>
          </cell>
          <cell r="Y417">
            <v>0</v>
          </cell>
          <cell r="Z417">
            <v>0</v>
          </cell>
          <cell r="AE417">
            <v>-5917.3360135726689</v>
          </cell>
          <cell r="AJ417">
            <v>227645.66398642733</v>
          </cell>
          <cell r="AM417" t="str">
            <v>0</v>
          </cell>
          <cell r="AN417" t="str">
            <v>0</v>
          </cell>
          <cell r="AO417" t="str">
            <v>0</v>
          </cell>
          <cell r="AP417" t="str">
            <v>0</v>
          </cell>
          <cell r="AQ417" t="str">
            <v>0</v>
          </cell>
          <cell r="AR417" t="str">
            <v>0</v>
          </cell>
          <cell r="AS417" t="str">
            <v>0</v>
          </cell>
          <cell r="AT417" t="str">
            <v>0</v>
          </cell>
          <cell r="AU417" t="str">
            <v>0</v>
          </cell>
          <cell r="AV417" t="str">
            <v>0</v>
          </cell>
        </row>
        <row r="418">
          <cell r="F418" t="str">
            <v>6070</v>
          </cell>
          <cell r="G418">
            <v>4049.8092425098207</v>
          </cell>
          <cell r="H418">
            <v>44439.57</v>
          </cell>
          <cell r="I418">
            <v>0</v>
          </cell>
          <cell r="J418">
            <v>0</v>
          </cell>
          <cell r="K418">
            <v>118547.2</v>
          </cell>
          <cell r="L418">
            <v>0</v>
          </cell>
          <cell r="M418">
            <v>0</v>
          </cell>
          <cell r="N418">
            <v>287629.67428270134</v>
          </cell>
          <cell r="O418" t="str">
            <v>0</v>
          </cell>
          <cell r="P418">
            <v>0</v>
          </cell>
          <cell r="Q418" t="str">
            <v>0</v>
          </cell>
          <cell r="R418">
            <v>0</v>
          </cell>
          <cell r="S418">
            <v>0</v>
          </cell>
          <cell r="T418">
            <v>0</v>
          </cell>
          <cell r="U418" t="str">
            <v>0</v>
          </cell>
          <cell r="V418">
            <v>15000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E418">
            <v>469666.25352521113</v>
          </cell>
          <cell r="AJ418">
            <v>469666.25352521113</v>
          </cell>
          <cell r="AM418" t="str">
            <v>0</v>
          </cell>
          <cell r="AN418" t="str">
            <v>0</v>
          </cell>
          <cell r="AO418" t="str">
            <v>0</v>
          </cell>
          <cell r="AP418" t="str">
            <v>0</v>
          </cell>
          <cell r="AQ418" t="str">
            <v>0</v>
          </cell>
          <cell r="AR418" t="str">
            <v>0</v>
          </cell>
          <cell r="AS418" t="str">
            <v>0</v>
          </cell>
          <cell r="AT418" t="str">
            <v>0</v>
          </cell>
          <cell r="AU418" t="str">
            <v>0</v>
          </cell>
          <cell r="AV418" t="str">
            <v>0</v>
          </cell>
        </row>
        <row r="419">
          <cell r="F419" t="str">
            <v>6075</v>
          </cell>
          <cell r="G419">
            <v>-242.4</v>
          </cell>
          <cell r="H419">
            <v>-75596.6571599741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126432.72805172403</v>
          </cell>
          <cell r="O419" t="str">
            <v>0</v>
          </cell>
          <cell r="P419">
            <v>0</v>
          </cell>
          <cell r="Q419" t="str">
            <v>0</v>
          </cell>
          <cell r="R419">
            <v>0</v>
          </cell>
          <cell r="S419">
            <v>0</v>
          </cell>
          <cell r="T419">
            <v>0</v>
          </cell>
          <cell r="U419" t="str">
            <v>0</v>
          </cell>
          <cell r="V419">
            <v>0</v>
          </cell>
          <cell r="W419">
            <v>4783</v>
          </cell>
          <cell r="X419">
            <v>0</v>
          </cell>
          <cell r="Y419">
            <v>0</v>
          </cell>
          <cell r="Z419">
            <v>0</v>
          </cell>
          <cell r="AE419">
            <v>50593.670891749935</v>
          </cell>
          <cell r="AJ419">
            <v>55376.670891749935</v>
          </cell>
          <cell r="AM419" t="str">
            <v>0</v>
          </cell>
          <cell r="AN419" t="str">
            <v>0</v>
          </cell>
          <cell r="AO419" t="str">
            <v>0</v>
          </cell>
          <cell r="AP419" t="str">
            <v>0</v>
          </cell>
          <cell r="AQ419" t="str">
            <v>0</v>
          </cell>
          <cell r="AR419" t="str">
            <v>0</v>
          </cell>
          <cell r="AS419" t="str">
            <v>0</v>
          </cell>
          <cell r="AT419" t="str">
            <v>0</v>
          </cell>
          <cell r="AU419" t="str">
            <v>0</v>
          </cell>
          <cell r="AV419" t="str">
            <v>0</v>
          </cell>
        </row>
        <row r="420">
          <cell r="F420" t="str">
            <v>6085</v>
          </cell>
          <cell r="G420">
            <v>0</v>
          </cell>
          <cell r="H420">
            <v>291</v>
          </cell>
          <cell r="I420">
            <v>0</v>
          </cell>
          <cell r="J420">
            <v>0</v>
          </cell>
          <cell r="K420">
            <v>0</v>
          </cell>
          <cell r="L420">
            <v>287847.47579537728</v>
          </cell>
          <cell r="M420">
            <v>0</v>
          </cell>
          <cell r="N420">
            <v>0</v>
          </cell>
          <cell r="O420" t="str">
            <v>0</v>
          </cell>
          <cell r="P420">
            <v>0</v>
          </cell>
          <cell r="Q420" t="str">
            <v>0</v>
          </cell>
          <cell r="R420">
            <v>0</v>
          </cell>
          <cell r="S420">
            <v>0</v>
          </cell>
          <cell r="T420">
            <v>0</v>
          </cell>
          <cell r="U420" t="str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E420">
            <v>288138.47579537728</v>
          </cell>
          <cell r="AJ420">
            <v>288138.47579537728</v>
          </cell>
          <cell r="AM420" t="str">
            <v>0</v>
          </cell>
          <cell r="AN420" t="str">
            <v>0</v>
          </cell>
          <cell r="AO420" t="str">
            <v>0</v>
          </cell>
          <cell r="AP420" t="str">
            <v>0</v>
          </cell>
          <cell r="AQ420" t="str">
            <v>0</v>
          </cell>
          <cell r="AR420" t="str">
            <v>0</v>
          </cell>
          <cell r="AS420" t="str">
            <v>0</v>
          </cell>
          <cell r="AT420" t="str">
            <v>0</v>
          </cell>
          <cell r="AU420" t="str">
            <v>0</v>
          </cell>
          <cell r="AV420" t="str">
            <v>0</v>
          </cell>
        </row>
        <row r="421">
          <cell r="F421" t="str">
            <v>6090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154178.9294745771</v>
          </cell>
          <cell r="O421" t="str">
            <v>0</v>
          </cell>
          <cell r="P421">
            <v>0</v>
          </cell>
          <cell r="Q421" t="str">
            <v>0</v>
          </cell>
          <cell r="R421">
            <v>0</v>
          </cell>
          <cell r="S421">
            <v>0</v>
          </cell>
          <cell r="T421">
            <v>0</v>
          </cell>
          <cell r="U421" t="str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E421">
            <v>154178.9294745771</v>
          </cell>
          <cell r="AJ421">
            <v>154178.9294745771</v>
          </cell>
          <cell r="AM421" t="str">
            <v>0</v>
          </cell>
          <cell r="AN421" t="str">
            <v>0</v>
          </cell>
          <cell r="AO421" t="str">
            <v>0</v>
          </cell>
          <cell r="AP421" t="str">
            <v>0</v>
          </cell>
          <cell r="AQ421" t="str">
            <v>0</v>
          </cell>
          <cell r="AR421" t="str">
            <v>0</v>
          </cell>
          <cell r="AS421" t="str">
            <v>0</v>
          </cell>
          <cell r="AT421" t="str">
            <v>0</v>
          </cell>
          <cell r="AU421" t="str">
            <v>0</v>
          </cell>
          <cell r="AV421" t="str">
            <v>0</v>
          </cell>
        </row>
        <row r="422">
          <cell r="F422" t="str">
            <v>6095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 t="str">
            <v>0</v>
          </cell>
          <cell r="P422">
            <v>0</v>
          </cell>
          <cell r="Q422" t="str">
            <v>0</v>
          </cell>
          <cell r="R422">
            <v>0</v>
          </cell>
          <cell r="S422">
            <v>0</v>
          </cell>
          <cell r="T422">
            <v>0</v>
          </cell>
          <cell r="U422" t="str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E422">
            <v>0</v>
          </cell>
          <cell r="AJ422">
            <v>0</v>
          </cell>
          <cell r="AM422" t="str">
            <v>0</v>
          </cell>
          <cell r="AN422" t="str">
            <v>0</v>
          </cell>
          <cell r="AO422" t="str">
            <v>0</v>
          </cell>
          <cell r="AP422" t="str">
            <v>0</v>
          </cell>
          <cell r="AQ422" t="str">
            <v>0</v>
          </cell>
          <cell r="AR422" t="str">
            <v>0</v>
          </cell>
          <cell r="AS422" t="str">
            <v>0</v>
          </cell>
          <cell r="AT422" t="str">
            <v>0</v>
          </cell>
          <cell r="AU422" t="str">
            <v>0</v>
          </cell>
          <cell r="AV422" t="str">
            <v>0</v>
          </cell>
        </row>
        <row r="423">
          <cell r="F423" t="str">
            <v>6100</v>
          </cell>
          <cell r="G423">
            <v>64048.181440553242</v>
          </cell>
          <cell r="H423">
            <v>-22501</v>
          </cell>
          <cell r="I423">
            <v>6.9999723438630213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129456</v>
          </cell>
          <cell r="O423" t="str">
            <v>0</v>
          </cell>
          <cell r="P423">
            <v>0</v>
          </cell>
          <cell r="Q423" t="str">
            <v>0</v>
          </cell>
          <cell r="R423">
            <v>0</v>
          </cell>
          <cell r="S423">
            <v>0</v>
          </cell>
          <cell r="T423">
            <v>0</v>
          </cell>
          <cell r="U423" t="str">
            <v>0</v>
          </cell>
          <cell r="V423">
            <v>0</v>
          </cell>
          <cell r="W423">
            <v>0</v>
          </cell>
          <cell r="X423">
            <v>175200</v>
          </cell>
          <cell r="Y423">
            <v>0</v>
          </cell>
          <cell r="Z423">
            <v>0</v>
          </cell>
          <cell r="AE423">
            <v>346210.18141289707</v>
          </cell>
          <cell r="AJ423">
            <v>171010.18141289707</v>
          </cell>
          <cell r="AM423" t="str">
            <v>0</v>
          </cell>
          <cell r="AN423" t="str">
            <v>0</v>
          </cell>
          <cell r="AO423" t="str">
            <v>0</v>
          </cell>
          <cell r="AP423" t="str">
            <v>0</v>
          </cell>
          <cell r="AQ423" t="str">
            <v>0</v>
          </cell>
          <cell r="AR423" t="str">
            <v>0</v>
          </cell>
          <cell r="AS423" t="str">
            <v>0</v>
          </cell>
          <cell r="AT423" t="str">
            <v>0</v>
          </cell>
          <cell r="AU423" t="str">
            <v>0</v>
          </cell>
          <cell r="AV423" t="str">
            <v>0</v>
          </cell>
        </row>
        <row r="424">
          <cell r="F424" t="str">
            <v>Analysis of Profit Before Taxation - By Entity</v>
          </cell>
          <cell r="G424">
            <v>1584758.9041342158</v>
          </cell>
          <cell r="H424">
            <v>-6957.9152843811025</v>
          </cell>
          <cell r="I424">
            <v>-66724.553079431775</v>
          </cell>
          <cell r="J424">
            <v>639674.4688300424</v>
          </cell>
          <cell r="K424">
            <v>118547.2</v>
          </cell>
          <cell r="L424">
            <v>504702.08147793508</v>
          </cell>
          <cell r="M424">
            <v>0</v>
          </cell>
          <cell r="N424">
            <v>981583.43787900242</v>
          </cell>
          <cell r="O424">
            <v>0</v>
          </cell>
          <cell r="P424">
            <v>1006666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21309</v>
          </cell>
          <cell r="W424">
            <v>34518</v>
          </cell>
          <cell r="X424">
            <v>175200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E424">
            <v>4958758.6239573825</v>
          </cell>
          <cell r="AJ424">
            <v>4818076.6239573825</v>
          </cell>
          <cell r="AM424" t="str">
            <v>0</v>
          </cell>
          <cell r="AN424" t="str">
            <v>0</v>
          </cell>
          <cell r="AO424" t="str">
            <v>0</v>
          </cell>
          <cell r="AP424" t="str">
            <v>0</v>
          </cell>
          <cell r="AQ424" t="str">
            <v>0</v>
          </cell>
          <cell r="AR424" t="str">
            <v>0</v>
          </cell>
          <cell r="AS424" t="str">
            <v>0</v>
          </cell>
          <cell r="AT424" t="str">
            <v>0</v>
          </cell>
          <cell r="AU424" t="str">
            <v>0</v>
          </cell>
          <cell r="AV424" t="str">
            <v>0</v>
          </cell>
        </row>
        <row r="427">
          <cell r="G427">
            <v>75696.441588942194</v>
          </cell>
          <cell r="H427">
            <v>36529.670787121402</v>
          </cell>
          <cell r="I427">
            <v>-2728.8029830808082</v>
          </cell>
          <cell r="J427">
            <v>41845.001917740679</v>
          </cell>
          <cell r="K427">
            <v>11749.967999999993</v>
          </cell>
          <cell r="L427">
            <v>56637.243468161614</v>
          </cell>
          <cell r="M427">
            <v>660686.81745403563</v>
          </cell>
          <cell r="N427">
            <v>-20683.550688039744</v>
          </cell>
          <cell r="O427">
            <v>0</v>
          </cell>
          <cell r="P427">
            <v>0</v>
          </cell>
          <cell r="Q427">
            <v>0</v>
          </cell>
          <cell r="R427">
            <v>-33386</v>
          </cell>
          <cell r="S427">
            <v>0</v>
          </cell>
          <cell r="T427">
            <v>-114523.96988329745</v>
          </cell>
          <cell r="U427">
            <v>0</v>
          </cell>
          <cell r="V427">
            <v>19933</v>
          </cell>
          <cell r="W427">
            <v>0</v>
          </cell>
          <cell r="X427">
            <v>-100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E427">
            <v>731655.81966158468</v>
          </cell>
          <cell r="AJ427">
            <v>731755.81966158468</v>
          </cell>
        </row>
        <row r="428">
          <cell r="G428">
            <v>80323.638870408759</v>
          </cell>
          <cell r="H428">
            <v>105721.32794709553</v>
          </cell>
          <cell r="I428">
            <v>9715.4870445753331</v>
          </cell>
          <cell r="J428">
            <v>41845.001917740679</v>
          </cell>
          <cell r="K428">
            <v>28768.468000000008</v>
          </cell>
          <cell r="L428">
            <v>56637.243468161556</v>
          </cell>
          <cell r="M428">
            <v>660686.81745403563</v>
          </cell>
          <cell r="N428">
            <v>-20683.550688039511</v>
          </cell>
          <cell r="O428">
            <v>0</v>
          </cell>
          <cell r="P428">
            <v>0</v>
          </cell>
          <cell r="Q428">
            <v>0</v>
          </cell>
          <cell r="R428">
            <v>-33386</v>
          </cell>
          <cell r="S428">
            <v>0</v>
          </cell>
          <cell r="T428">
            <v>-114523.96988329745</v>
          </cell>
          <cell r="U428">
            <v>0</v>
          </cell>
          <cell r="V428">
            <v>-1376</v>
          </cell>
          <cell r="W428">
            <v>0</v>
          </cell>
          <cell r="X428">
            <v>-100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E428">
            <v>813628.46413068194</v>
          </cell>
          <cell r="AJ428">
            <v>813728.46413068194</v>
          </cell>
        </row>
        <row r="429">
          <cell r="G429">
            <v>4627.1972814665642</v>
          </cell>
          <cell r="H429">
            <v>69191.657159974129</v>
          </cell>
          <cell r="I429">
            <v>12444.290027656141</v>
          </cell>
          <cell r="J429">
            <v>0</v>
          </cell>
          <cell r="K429">
            <v>17018.500000000015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-21309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E429">
            <v>81972.644469097257</v>
          </cell>
          <cell r="AJ429">
            <v>81972.644469097257</v>
          </cell>
        </row>
        <row r="430">
          <cell r="G430">
            <v>0.31504618376493454</v>
          </cell>
          <cell r="H430">
            <v>1.1936630135169253</v>
          </cell>
          <cell r="I430">
            <v>-1.3687671045772731E-2</v>
          </cell>
          <cell r="J430">
            <v>0.20848767971619964</v>
          </cell>
          <cell r="K430">
            <v>7.1331506798742339E-2</v>
          </cell>
          <cell r="L430">
            <v>-0.50866999477148056</v>
          </cell>
          <cell r="M430">
            <v>0.5078333355486393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5.7081356644630432E-3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E430">
            <v>1.7797122001647949</v>
          </cell>
          <cell r="AJ430">
            <v>1.7797122001647949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22000</v>
          </cell>
          <cell r="N431">
            <v>-1616.6000000000058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-40247.313046625444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E431">
            <v>-19863.913046625443</v>
          </cell>
          <cell r="AJ431">
            <v>-19863.913046625443</v>
          </cell>
        </row>
        <row r="435">
          <cell r="F435" t="str">
            <v>Total types</v>
          </cell>
          <cell r="G435">
            <v>14</v>
          </cell>
          <cell r="H435">
            <v>80</v>
          </cell>
          <cell r="I435">
            <v>288</v>
          </cell>
          <cell r="J435">
            <v>0</v>
          </cell>
          <cell r="K435">
            <v>366</v>
          </cell>
          <cell r="L435">
            <v>0</v>
          </cell>
          <cell r="M435">
            <v>1859.1666666666667</v>
          </cell>
          <cell r="N435">
            <v>0</v>
          </cell>
          <cell r="O435">
            <v>0</v>
          </cell>
          <cell r="P435">
            <v>713</v>
          </cell>
          <cell r="Q435">
            <v>0</v>
          </cell>
          <cell r="R435">
            <v>64</v>
          </cell>
          <cell r="S435">
            <v>0</v>
          </cell>
          <cell r="T435">
            <v>0</v>
          </cell>
          <cell r="U435">
            <v>0</v>
          </cell>
          <cell r="V435">
            <v>390</v>
          </cell>
          <cell r="W435">
            <v>408</v>
          </cell>
          <cell r="X435">
            <v>769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E435">
            <v>4543.166666666667</v>
          </cell>
          <cell r="AJ435">
            <v>4182.166666666667</v>
          </cell>
          <cell r="AM435" t="str">
            <v>0</v>
          </cell>
          <cell r="AN435" t="str">
            <v>0</v>
          </cell>
          <cell r="AO435" t="str">
            <v>0</v>
          </cell>
          <cell r="AP435" t="str">
            <v>0</v>
          </cell>
          <cell r="AQ435" t="str">
            <v>0</v>
          </cell>
          <cell r="AR435" t="str">
            <v>0</v>
          </cell>
          <cell r="AS435" t="str">
            <v>0</v>
          </cell>
          <cell r="AT435" t="str">
            <v>0</v>
          </cell>
          <cell r="AU435" t="str">
            <v>0</v>
          </cell>
          <cell r="AV435" t="str">
            <v>0</v>
          </cell>
        </row>
        <row r="436">
          <cell r="F436" t="str">
            <v>Permanent Staff</v>
          </cell>
          <cell r="G436">
            <v>13</v>
          </cell>
          <cell r="H436">
            <v>77</v>
          </cell>
          <cell r="I436">
            <v>276</v>
          </cell>
          <cell r="J436">
            <v>0</v>
          </cell>
          <cell r="K436">
            <v>348</v>
          </cell>
          <cell r="L436">
            <v>0</v>
          </cell>
          <cell r="M436">
            <v>1803.4166666666667</v>
          </cell>
          <cell r="N436">
            <v>0</v>
          </cell>
          <cell r="O436">
            <v>0</v>
          </cell>
          <cell r="P436">
            <v>708</v>
          </cell>
          <cell r="Q436">
            <v>0</v>
          </cell>
          <cell r="R436">
            <v>63</v>
          </cell>
          <cell r="S436">
            <v>0</v>
          </cell>
          <cell r="T436">
            <v>0</v>
          </cell>
          <cell r="U436">
            <v>0</v>
          </cell>
          <cell r="V436">
            <v>375</v>
          </cell>
          <cell r="W436">
            <v>400</v>
          </cell>
          <cell r="X436">
            <v>716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E436">
            <v>4379.416666666667</v>
          </cell>
          <cell r="AJ436">
            <v>4063.416666666667</v>
          </cell>
          <cell r="AM436" t="str">
            <v>0</v>
          </cell>
          <cell r="AN436" t="str">
            <v>0</v>
          </cell>
          <cell r="AO436" t="str">
            <v>0</v>
          </cell>
          <cell r="AP436" t="str">
            <v>0</v>
          </cell>
          <cell r="AQ436" t="str">
            <v>0</v>
          </cell>
          <cell r="AR436" t="str">
            <v>0</v>
          </cell>
          <cell r="AS436" t="str">
            <v>0</v>
          </cell>
          <cell r="AT436" t="str">
            <v>0</v>
          </cell>
          <cell r="AU436" t="str">
            <v>0</v>
          </cell>
          <cell r="AV436" t="str">
            <v>0</v>
          </cell>
        </row>
        <row r="437">
          <cell r="F437" t="str">
            <v>6300</v>
          </cell>
          <cell r="G437">
            <v>13</v>
          </cell>
          <cell r="H437">
            <v>77</v>
          </cell>
          <cell r="I437">
            <v>275</v>
          </cell>
          <cell r="J437">
            <v>0</v>
          </cell>
          <cell r="K437">
            <v>348</v>
          </cell>
          <cell r="L437">
            <v>0</v>
          </cell>
          <cell r="M437">
            <v>1756.9166666666667</v>
          </cell>
          <cell r="N437">
            <v>0</v>
          </cell>
          <cell r="O437" t="str">
            <v>0</v>
          </cell>
          <cell r="P437">
            <v>650</v>
          </cell>
          <cell r="Q437" t="str">
            <v>0</v>
          </cell>
          <cell r="R437">
            <v>63</v>
          </cell>
          <cell r="S437" t="str">
            <v>0</v>
          </cell>
          <cell r="T437" t="str">
            <v>0</v>
          </cell>
          <cell r="U437" t="str">
            <v>0</v>
          </cell>
          <cell r="V437">
            <v>373</v>
          </cell>
          <cell r="W437">
            <v>400</v>
          </cell>
          <cell r="X437">
            <v>716</v>
          </cell>
          <cell r="Y437" t="str">
            <v>0</v>
          </cell>
          <cell r="Z437" t="str">
            <v>0</v>
          </cell>
          <cell r="AE437">
            <v>4271.916666666667</v>
          </cell>
          <cell r="AJ437">
            <v>3955.916666666667</v>
          </cell>
          <cell r="AM437" t="str">
            <v>0</v>
          </cell>
          <cell r="AN437" t="str">
            <v>0</v>
          </cell>
          <cell r="AO437" t="str">
            <v>0</v>
          </cell>
          <cell r="AP437" t="str">
            <v>0</v>
          </cell>
          <cell r="AQ437" t="str">
            <v>0</v>
          </cell>
          <cell r="AR437" t="str">
            <v>0</v>
          </cell>
          <cell r="AS437" t="str">
            <v>0</v>
          </cell>
          <cell r="AT437" t="str">
            <v>0</v>
          </cell>
          <cell r="AU437" t="str">
            <v>0</v>
          </cell>
          <cell r="AV437" t="str">
            <v>0</v>
          </cell>
        </row>
        <row r="438">
          <cell r="F438" t="str">
            <v>6305</v>
          </cell>
          <cell r="G438">
            <v>0</v>
          </cell>
          <cell r="H438">
            <v>0</v>
          </cell>
          <cell r="I438">
            <v>1</v>
          </cell>
          <cell r="J438">
            <v>0</v>
          </cell>
          <cell r="K438">
            <v>0</v>
          </cell>
          <cell r="L438">
            <v>0</v>
          </cell>
          <cell r="M438">
            <v>46.5</v>
          </cell>
          <cell r="N438">
            <v>0</v>
          </cell>
          <cell r="O438" t="str">
            <v>0</v>
          </cell>
          <cell r="P438">
            <v>58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>
            <v>2</v>
          </cell>
          <cell r="W438">
            <v>0</v>
          </cell>
          <cell r="X438" t="str">
            <v>0</v>
          </cell>
          <cell r="Y438" t="str">
            <v>0</v>
          </cell>
          <cell r="Z438" t="str">
            <v>0</v>
          </cell>
          <cell r="AE438">
            <v>107.5</v>
          </cell>
          <cell r="AJ438">
            <v>107.5</v>
          </cell>
          <cell r="AM438" t="str">
            <v>0</v>
          </cell>
          <cell r="AN438" t="str">
            <v>0</v>
          </cell>
          <cell r="AO438" t="str">
            <v>0</v>
          </cell>
          <cell r="AP438" t="str">
            <v>0</v>
          </cell>
          <cell r="AQ438" t="str">
            <v>0</v>
          </cell>
          <cell r="AR438" t="str">
            <v>0</v>
          </cell>
          <cell r="AS438" t="str">
            <v>0</v>
          </cell>
          <cell r="AT438" t="str">
            <v>0</v>
          </cell>
          <cell r="AU438" t="str">
            <v>0</v>
          </cell>
          <cell r="AV438" t="str">
            <v>0</v>
          </cell>
        </row>
        <row r="439">
          <cell r="F439" t="str">
            <v>Contract Staff</v>
          </cell>
          <cell r="G439">
            <v>1</v>
          </cell>
          <cell r="H439">
            <v>3</v>
          </cell>
          <cell r="I439">
            <v>12</v>
          </cell>
          <cell r="J439">
            <v>0</v>
          </cell>
          <cell r="K439">
            <v>18</v>
          </cell>
          <cell r="L439">
            <v>0</v>
          </cell>
          <cell r="M439">
            <v>41.916666666666671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1</v>
          </cell>
          <cell r="S439">
            <v>0</v>
          </cell>
          <cell r="T439">
            <v>0</v>
          </cell>
          <cell r="U439">
            <v>0</v>
          </cell>
          <cell r="V439">
            <v>12</v>
          </cell>
          <cell r="W439">
            <v>0</v>
          </cell>
          <cell r="X439">
            <v>11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E439">
            <v>99.916666666666671</v>
          </cell>
          <cell r="AJ439">
            <v>88.916666666666671</v>
          </cell>
          <cell r="AM439" t="str">
            <v>0</v>
          </cell>
          <cell r="AN439" t="str">
            <v>0</v>
          </cell>
          <cell r="AO439" t="str">
            <v>0</v>
          </cell>
          <cell r="AP439" t="str">
            <v>0</v>
          </cell>
          <cell r="AQ439" t="str">
            <v>0</v>
          </cell>
          <cell r="AR439" t="str">
            <v>0</v>
          </cell>
          <cell r="AS439" t="str">
            <v>0</v>
          </cell>
          <cell r="AT439" t="str">
            <v>0</v>
          </cell>
          <cell r="AU439" t="str">
            <v>0</v>
          </cell>
          <cell r="AV439" t="str">
            <v>0</v>
          </cell>
        </row>
        <row r="440">
          <cell r="F440" t="str">
            <v>6310</v>
          </cell>
          <cell r="G440">
            <v>1</v>
          </cell>
          <cell r="H440">
            <v>2</v>
          </cell>
          <cell r="I440">
            <v>7</v>
          </cell>
          <cell r="J440">
            <v>0</v>
          </cell>
          <cell r="K440">
            <v>18</v>
          </cell>
          <cell r="L440">
            <v>0</v>
          </cell>
          <cell r="M440">
            <v>37.083333333333336</v>
          </cell>
          <cell r="N440">
            <v>0</v>
          </cell>
          <cell r="O440" t="str">
            <v>0</v>
          </cell>
          <cell r="P440">
            <v>0</v>
          </cell>
          <cell r="Q440" t="str">
            <v>0</v>
          </cell>
          <cell r="R440">
            <v>1</v>
          </cell>
          <cell r="S440" t="str">
            <v>0</v>
          </cell>
          <cell r="T440" t="str">
            <v>0</v>
          </cell>
          <cell r="U440" t="str">
            <v>0</v>
          </cell>
          <cell r="V440">
            <v>12</v>
          </cell>
          <cell r="W440">
            <v>0</v>
          </cell>
          <cell r="X440">
            <v>11</v>
          </cell>
          <cell r="Y440" t="str">
            <v>0</v>
          </cell>
          <cell r="Z440" t="str">
            <v>0</v>
          </cell>
          <cell r="AE440">
            <v>89.083333333333343</v>
          </cell>
          <cell r="AJ440">
            <v>78.083333333333343</v>
          </cell>
          <cell r="AM440" t="str">
            <v>0</v>
          </cell>
          <cell r="AN440" t="str">
            <v>0</v>
          </cell>
          <cell r="AO440" t="str">
            <v>0</v>
          </cell>
          <cell r="AP440" t="str">
            <v>0</v>
          </cell>
          <cell r="AQ440" t="str">
            <v>0</v>
          </cell>
          <cell r="AR440" t="str">
            <v>0</v>
          </cell>
          <cell r="AS440" t="str">
            <v>0</v>
          </cell>
          <cell r="AT440" t="str">
            <v>0</v>
          </cell>
          <cell r="AU440" t="str">
            <v>0</v>
          </cell>
          <cell r="AV440" t="str">
            <v>0</v>
          </cell>
        </row>
        <row r="441">
          <cell r="F441" t="str">
            <v>6315</v>
          </cell>
          <cell r="G441">
            <v>0</v>
          </cell>
          <cell r="H441">
            <v>1</v>
          </cell>
          <cell r="I441">
            <v>5</v>
          </cell>
          <cell r="J441">
            <v>0</v>
          </cell>
          <cell r="K441">
            <v>0</v>
          </cell>
          <cell r="L441">
            <v>0</v>
          </cell>
          <cell r="M441">
            <v>2.5833333333333335</v>
          </cell>
          <cell r="N441">
            <v>0</v>
          </cell>
          <cell r="O441" t="str">
            <v>0</v>
          </cell>
          <cell r="P441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 t="str">
            <v>0</v>
          </cell>
          <cell r="W441">
            <v>0</v>
          </cell>
          <cell r="X441" t="str">
            <v>0</v>
          </cell>
          <cell r="Y441" t="str">
            <v>0</v>
          </cell>
          <cell r="Z441" t="str">
            <v>0</v>
          </cell>
          <cell r="AE441">
            <v>8.5833333333333339</v>
          </cell>
          <cell r="AJ441">
            <v>8.5833333333333339</v>
          </cell>
          <cell r="AM441" t="str">
            <v>0</v>
          </cell>
          <cell r="AN441" t="str">
            <v>0</v>
          </cell>
          <cell r="AO441" t="str">
            <v>0</v>
          </cell>
          <cell r="AP441" t="str">
            <v>0</v>
          </cell>
          <cell r="AQ441" t="str">
            <v>0</v>
          </cell>
          <cell r="AR441" t="str">
            <v>0</v>
          </cell>
          <cell r="AS441" t="str">
            <v>0</v>
          </cell>
          <cell r="AT441" t="str">
            <v>0</v>
          </cell>
          <cell r="AU441" t="str">
            <v>0</v>
          </cell>
          <cell r="AV441" t="str">
            <v>0</v>
          </cell>
        </row>
        <row r="442">
          <cell r="F442" t="str">
            <v>6320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2.25</v>
          </cell>
          <cell r="N442">
            <v>0</v>
          </cell>
          <cell r="O442" t="str">
            <v>0</v>
          </cell>
          <cell r="P442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>
            <v>0</v>
          </cell>
          <cell r="X442" t="str">
            <v>0</v>
          </cell>
          <cell r="Y442" t="str">
            <v>0</v>
          </cell>
          <cell r="Z442" t="str">
            <v>0</v>
          </cell>
          <cell r="AE442">
            <v>2.25</v>
          </cell>
          <cell r="AJ442">
            <v>2.25</v>
          </cell>
          <cell r="AM442" t="str">
            <v>0</v>
          </cell>
          <cell r="AN442" t="str">
            <v>0</v>
          </cell>
          <cell r="AO442" t="str">
            <v>0</v>
          </cell>
          <cell r="AP442" t="str">
            <v>0</v>
          </cell>
          <cell r="AQ442" t="str">
            <v>0</v>
          </cell>
          <cell r="AR442" t="str">
            <v>0</v>
          </cell>
          <cell r="AS442" t="str">
            <v>0</v>
          </cell>
          <cell r="AT442" t="str">
            <v>0</v>
          </cell>
          <cell r="AU442" t="str">
            <v>0</v>
          </cell>
          <cell r="AV442" t="str">
            <v>0</v>
          </cell>
        </row>
        <row r="443">
          <cell r="F443" t="str">
            <v>Agency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10.083333333333334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3</v>
          </cell>
          <cell r="W443">
            <v>8</v>
          </cell>
          <cell r="X443">
            <v>42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E443">
            <v>55.083333333333336</v>
          </cell>
          <cell r="AJ443">
            <v>21.083333333333336</v>
          </cell>
          <cell r="AM443" t="str">
            <v>0</v>
          </cell>
          <cell r="AN443" t="str">
            <v>0</v>
          </cell>
          <cell r="AO443" t="str">
            <v>0</v>
          </cell>
          <cell r="AP443" t="str">
            <v>0</v>
          </cell>
          <cell r="AQ443" t="str">
            <v>0</v>
          </cell>
          <cell r="AR443" t="str">
            <v>0</v>
          </cell>
          <cell r="AS443" t="str">
            <v>0</v>
          </cell>
          <cell r="AT443" t="str">
            <v>0</v>
          </cell>
          <cell r="AU443" t="str">
            <v>0</v>
          </cell>
          <cell r="AV443" t="str">
            <v>0</v>
          </cell>
        </row>
        <row r="444">
          <cell r="F444" t="str">
            <v>6322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9.25</v>
          </cell>
          <cell r="N444">
            <v>0</v>
          </cell>
          <cell r="O444" t="str">
            <v>0</v>
          </cell>
          <cell r="P444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>
            <v>0</v>
          </cell>
          <cell r="X444">
            <v>42</v>
          </cell>
          <cell r="Y444" t="str">
            <v>0</v>
          </cell>
          <cell r="Z444" t="str">
            <v>0</v>
          </cell>
          <cell r="AE444">
            <v>51.25</v>
          </cell>
          <cell r="AJ444">
            <v>9.25</v>
          </cell>
          <cell r="AM444" t="str">
            <v>0</v>
          </cell>
          <cell r="AN444" t="str">
            <v>0</v>
          </cell>
          <cell r="AO444" t="str">
            <v>0</v>
          </cell>
          <cell r="AP444" t="str">
            <v>0</v>
          </cell>
          <cell r="AQ444" t="str">
            <v>0</v>
          </cell>
          <cell r="AR444" t="str">
            <v>0</v>
          </cell>
          <cell r="AS444" t="str">
            <v>0</v>
          </cell>
          <cell r="AT444" t="str">
            <v>0</v>
          </cell>
          <cell r="AU444" t="str">
            <v>0</v>
          </cell>
          <cell r="AV444" t="str">
            <v>0</v>
          </cell>
        </row>
        <row r="445">
          <cell r="F445" t="str">
            <v>6325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 t="str">
            <v>0</v>
          </cell>
          <cell r="P445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>
            <v>0</v>
          </cell>
          <cell r="X445" t="str">
            <v>0</v>
          </cell>
          <cell r="Y445" t="str">
            <v>0</v>
          </cell>
          <cell r="Z445" t="str">
            <v>0</v>
          </cell>
          <cell r="AE445">
            <v>0</v>
          </cell>
          <cell r="AJ445">
            <v>0</v>
          </cell>
          <cell r="AM445" t="str">
            <v>0</v>
          </cell>
          <cell r="AN445" t="str">
            <v>0</v>
          </cell>
          <cell r="AO445" t="str">
            <v>0</v>
          </cell>
          <cell r="AP445" t="str">
            <v>0</v>
          </cell>
          <cell r="AQ445" t="str">
            <v>0</v>
          </cell>
          <cell r="AR445" t="str">
            <v>0</v>
          </cell>
          <cell r="AS445" t="str">
            <v>0</v>
          </cell>
          <cell r="AT445" t="str">
            <v>0</v>
          </cell>
          <cell r="AU445" t="str">
            <v>0</v>
          </cell>
          <cell r="AV445" t="str">
            <v>0</v>
          </cell>
        </row>
        <row r="446">
          <cell r="F446" t="str">
            <v>6330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0.83333333333333337</v>
          </cell>
          <cell r="N446">
            <v>0</v>
          </cell>
          <cell r="O446" t="str">
            <v>0</v>
          </cell>
          <cell r="P446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>
            <v>3</v>
          </cell>
          <cell r="W446">
            <v>8</v>
          </cell>
          <cell r="X446" t="str">
            <v>0</v>
          </cell>
          <cell r="Y446" t="str">
            <v>0</v>
          </cell>
          <cell r="Z446" t="str">
            <v>0</v>
          </cell>
          <cell r="AE446">
            <v>3.8333333333333339</v>
          </cell>
          <cell r="AJ446">
            <v>11.833333333333334</v>
          </cell>
          <cell r="AM446" t="str">
            <v>0</v>
          </cell>
          <cell r="AN446" t="str">
            <v>0</v>
          </cell>
          <cell r="AO446" t="str">
            <v>0</v>
          </cell>
          <cell r="AP446" t="str">
            <v>0</v>
          </cell>
          <cell r="AQ446" t="str">
            <v>0</v>
          </cell>
          <cell r="AR446" t="str">
            <v>0</v>
          </cell>
          <cell r="AS446" t="str">
            <v>0</v>
          </cell>
          <cell r="AT446" t="str">
            <v>0</v>
          </cell>
          <cell r="AU446" t="str">
            <v>0</v>
          </cell>
          <cell r="AV446" t="str">
            <v>0</v>
          </cell>
        </row>
        <row r="447">
          <cell r="F447" t="str">
            <v>6335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3.5</v>
          </cell>
          <cell r="N447">
            <v>0</v>
          </cell>
          <cell r="O447" t="str">
            <v>0</v>
          </cell>
          <cell r="P447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 t="str">
            <v>0</v>
          </cell>
          <cell r="W447">
            <v>0</v>
          </cell>
          <cell r="X447" t="str">
            <v>0</v>
          </cell>
          <cell r="Y447" t="str">
            <v>0</v>
          </cell>
          <cell r="Z447" t="str">
            <v>0</v>
          </cell>
          <cell r="AE447">
            <v>3.5</v>
          </cell>
          <cell r="AJ447">
            <v>3.5</v>
          </cell>
          <cell r="AM447" t="str">
            <v>0</v>
          </cell>
          <cell r="AN447" t="str">
            <v>0</v>
          </cell>
          <cell r="AO447" t="str">
            <v>0</v>
          </cell>
          <cell r="AP447" t="str">
            <v>0</v>
          </cell>
          <cell r="AQ447" t="str">
            <v>0</v>
          </cell>
          <cell r="AR447" t="str">
            <v>0</v>
          </cell>
          <cell r="AS447" t="str">
            <v>0</v>
          </cell>
          <cell r="AT447" t="str">
            <v>0</v>
          </cell>
          <cell r="AU447" t="str">
            <v>0</v>
          </cell>
          <cell r="AV447" t="str">
            <v>0</v>
          </cell>
        </row>
        <row r="448">
          <cell r="F448" t="str">
            <v>6340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0.25</v>
          </cell>
          <cell r="N448">
            <v>0</v>
          </cell>
          <cell r="O448" t="str">
            <v>0</v>
          </cell>
          <cell r="P448">
            <v>5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>
            <v>0</v>
          </cell>
          <cell r="X448" t="str">
            <v>0</v>
          </cell>
          <cell r="Y448" t="str">
            <v>0</v>
          </cell>
          <cell r="Z448" t="str">
            <v>0</v>
          </cell>
          <cell r="AE448">
            <v>5.25</v>
          </cell>
          <cell r="AJ448">
            <v>5.25</v>
          </cell>
          <cell r="AM448" t="str">
            <v>0</v>
          </cell>
          <cell r="AN448" t="str">
            <v>0</v>
          </cell>
          <cell r="AO448" t="str">
            <v>0</v>
          </cell>
          <cell r="AP448" t="str">
            <v>0</v>
          </cell>
          <cell r="AQ448" t="str">
            <v>0</v>
          </cell>
          <cell r="AR448" t="str">
            <v>0</v>
          </cell>
          <cell r="AS448" t="str">
            <v>0</v>
          </cell>
          <cell r="AT448" t="str">
            <v>0</v>
          </cell>
          <cell r="AU448" t="str">
            <v>0</v>
          </cell>
          <cell r="AV448" t="str">
            <v>0</v>
          </cell>
        </row>
        <row r="452">
          <cell r="F452" t="str">
            <v>Total Gender</v>
          </cell>
          <cell r="G452">
            <v>14</v>
          </cell>
          <cell r="H452">
            <v>80</v>
          </cell>
          <cell r="I452">
            <v>362</v>
          </cell>
          <cell r="J452">
            <v>0</v>
          </cell>
          <cell r="K452">
            <v>366</v>
          </cell>
          <cell r="L452">
            <v>0</v>
          </cell>
          <cell r="M452">
            <v>1859.0833333333333</v>
          </cell>
          <cell r="N452">
            <v>0</v>
          </cell>
          <cell r="O452">
            <v>0</v>
          </cell>
          <cell r="P452">
            <v>713</v>
          </cell>
          <cell r="Q452">
            <v>0</v>
          </cell>
          <cell r="R452">
            <v>64</v>
          </cell>
          <cell r="S452">
            <v>0</v>
          </cell>
          <cell r="T452">
            <v>0</v>
          </cell>
          <cell r="U452">
            <v>0</v>
          </cell>
          <cell r="V452">
            <v>390</v>
          </cell>
          <cell r="W452">
            <v>408</v>
          </cell>
          <cell r="X452">
            <v>769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E452">
            <v>4617.083333333333</v>
          </cell>
          <cell r="AJ452">
            <v>4256.083333333333</v>
          </cell>
          <cell r="AM452" t="str">
            <v>0</v>
          </cell>
          <cell r="AN452" t="str">
            <v>0</v>
          </cell>
          <cell r="AO452" t="str">
            <v>0</v>
          </cell>
          <cell r="AP452" t="str">
            <v>0</v>
          </cell>
          <cell r="AQ452" t="str">
            <v>0</v>
          </cell>
          <cell r="AR452" t="str">
            <v>0</v>
          </cell>
          <cell r="AS452" t="str">
            <v>0</v>
          </cell>
          <cell r="AT452" t="str">
            <v>0</v>
          </cell>
          <cell r="AU452" t="str">
            <v>0</v>
          </cell>
          <cell r="AV452" t="str">
            <v>0</v>
          </cell>
        </row>
        <row r="453">
          <cell r="F453" t="str">
            <v>6345</v>
          </cell>
          <cell r="G453">
            <v>13</v>
          </cell>
          <cell r="H453">
            <v>40</v>
          </cell>
          <cell r="I453">
            <v>222</v>
          </cell>
          <cell r="J453">
            <v>0</v>
          </cell>
          <cell r="K453">
            <v>97</v>
          </cell>
          <cell r="L453">
            <v>0</v>
          </cell>
          <cell r="M453">
            <v>712.25</v>
          </cell>
          <cell r="N453">
            <v>0</v>
          </cell>
          <cell r="O453" t="str">
            <v>0</v>
          </cell>
          <cell r="P453">
            <v>402</v>
          </cell>
          <cell r="Q453" t="str">
            <v>0</v>
          </cell>
          <cell r="R453">
            <v>28</v>
          </cell>
          <cell r="S453" t="str">
            <v>0</v>
          </cell>
          <cell r="T453" t="str">
            <v>0</v>
          </cell>
          <cell r="U453" t="str">
            <v>0</v>
          </cell>
          <cell r="V453">
            <v>109</v>
          </cell>
          <cell r="W453">
            <v>137</v>
          </cell>
          <cell r="X453">
            <v>318</v>
          </cell>
          <cell r="Y453" t="str">
            <v>0</v>
          </cell>
          <cell r="Z453" t="str">
            <v>0</v>
          </cell>
          <cell r="AE453">
            <v>1941.25</v>
          </cell>
          <cell r="AJ453">
            <v>1760.25</v>
          </cell>
          <cell r="AM453" t="str">
            <v>0</v>
          </cell>
          <cell r="AN453" t="str">
            <v>0</v>
          </cell>
          <cell r="AO453" t="str">
            <v>0</v>
          </cell>
          <cell r="AP453" t="str">
            <v>0</v>
          </cell>
          <cell r="AQ453" t="str">
            <v>0</v>
          </cell>
          <cell r="AR453" t="str">
            <v>0</v>
          </cell>
          <cell r="AS453" t="str">
            <v>0</v>
          </cell>
          <cell r="AT453" t="str">
            <v>0</v>
          </cell>
          <cell r="AU453" t="str">
            <v>0</v>
          </cell>
          <cell r="AV453" t="str">
            <v>0</v>
          </cell>
        </row>
        <row r="454">
          <cell r="F454" t="str">
            <v>6350</v>
          </cell>
          <cell r="G454">
            <v>1</v>
          </cell>
          <cell r="H454">
            <v>40</v>
          </cell>
          <cell r="I454">
            <v>140</v>
          </cell>
          <cell r="J454">
            <v>0</v>
          </cell>
          <cell r="K454">
            <v>269</v>
          </cell>
          <cell r="L454">
            <v>0</v>
          </cell>
          <cell r="M454">
            <v>1146.8333333333333</v>
          </cell>
          <cell r="N454">
            <v>0</v>
          </cell>
          <cell r="O454" t="str">
            <v>0</v>
          </cell>
          <cell r="P454">
            <v>311</v>
          </cell>
          <cell r="Q454" t="str">
            <v>0</v>
          </cell>
          <cell r="R454">
            <v>36</v>
          </cell>
          <cell r="S454" t="str">
            <v>0</v>
          </cell>
          <cell r="T454" t="str">
            <v>0</v>
          </cell>
          <cell r="U454" t="str">
            <v>0</v>
          </cell>
          <cell r="V454">
            <v>281</v>
          </cell>
          <cell r="W454">
            <v>271</v>
          </cell>
          <cell r="X454">
            <v>451</v>
          </cell>
          <cell r="Y454" t="str">
            <v>0</v>
          </cell>
          <cell r="Z454" t="str">
            <v>0</v>
          </cell>
          <cell r="AE454">
            <v>2675.833333333333</v>
          </cell>
          <cell r="AJ454">
            <v>2495.833333333333</v>
          </cell>
          <cell r="AM454" t="str">
            <v>0</v>
          </cell>
          <cell r="AN454" t="str">
            <v>0</v>
          </cell>
          <cell r="AO454" t="str">
            <v>0</v>
          </cell>
          <cell r="AP454" t="str">
            <v>0</v>
          </cell>
          <cell r="AQ454" t="str">
            <v>0</v>
          </cell>
          <cell r="AR454" t="str">
            <v>0</v>
          </cell>
          <cell r="AS454" t="str">
            <v>0</v>
          </cell>
          <cell r="AT454" t="str">
            <v>0</v>
          </cell>
          <cell r="AU454" t="str">
            <v>0</v>
          </cell>
          <cell r="AV454" t="str">
            <v>0</v>
          </cell>
        </row>
        <row r="455">
          <cell r="F455" t="str">
            <v>6355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 t="str">
            <v>0</v>
          </cell>
          <cell r="P455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>
            <v>0</v>
          </cell>
          <cell r="X455" t="str">
            <v>0</v>
          </cell>
          <cell r="Y455" t="str">
            <v>0</v>
          </cell>
          <cell r="Z455" t="str">
            <v>0</v>
          </cell>
          <cell r="AE455">
            <v>0</v>
          </cell>
          <cell r="AJ455">
            <v>0</v>
          </cell>
          <cell r="AM455" t="str">
            <v>0</v>
          </cell>
          <cell r="AN455" t="str">
            <v>0</v>
          </cell>
          <cell r="AO455" t="str">
            <v>0</v>
          </cell>
          <cell r="AP455" t="str">
            <v>0</v>
          </cell>
          <cell r="AQ455" t="str">
            <v>0</v>
          </cell>
          <cell r="AR455" t="str">
            <v>0</v>
          </cell>
          <cell r="AS455" t="str">
            <v>0</v>
          </cell>
          <cell r="AT455" t="str">
            <v>0</v>
          </cell>
          <cell r="AU455" t="str">
            <v>0</v>
          </cell>
          <cell r="AV455" t="str">
            <v>0</v>
          </cell>
        </row>
        <row r="457">
          <cell r="F457" t="str">
            <v>Total Race</v>
          </cell>
          <cell r="G457">
            <v>14</v>
          </cell>
          <cell r="H457">
            <v>80</v>
          </cell>
          <cell r="I457">
            <v>362</v>
          </cell>
          <cell r="J457">
            <v>0</v>
          </cell>
          <cell r="K457">
            <v>366</v>
          </cell>
          <cell r="L457">
            <v>0</v>
          </cell>
          <cell r="M457">
            <v>1859.0833333333333</v>
          </cell>
          <cell r="N457">
            <v>0</v>
          </cell>
          <cell r="O457">
            <v>0</v>
          </cell>
          <cell r="P457">
            <v>713</v>
          </cell>
          <cell r="Q457">
            <v>0</v>
          </cell>
          <cell r="R457">
            <v>64</v>
          </cell>
          <cell r="S457">
            <v>0</v>
          </cell>
          <cell r="T457">
            <v>0</v>
          </cell>
          <cell r="U457">
            <v>0</v>
          </cell>
          <cell r="V457">
            <v>390</v>
          </cell>
          <cell r="W457">
            <v>408</v>
          </cell>
          <cell r="X457">
            <v>769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E457">
            <v>4617.083333333333</v>
          </cell>
          <cell r="AJ457">
            <v>4256.083333333333</v>
          </cell>
          <cell r="AM457" t="str">
            <v>0</v>
          </cell>
          <cell r="AN457" t="str">
            <v>0</v>
          </cell>
          <cell r="AO457" t="str">
            <v>0</v>
          </cell>
          <cell r="AP457" t="str">
            <v>0</v>
          </cell>
          <cell r="AQ457" t="str">
            <v>0</v>
          </cell>
          <cell r="AR457" t="str">
            <v>0</v>
          </cell>
          <cell r="AS457" t="str">
            <v>0</v>
          </cell>
          <cell r="AT457" t="str">
            <v>0</v>
          </cell>
          <cell r="AU457" t="str">
            <v>0</v>
          </cell>
          <cell r="AV457" t="str">
            <v>0</v>
          </cell>
        </row>
        <row r="458">
          <cell r="F458" t="str">
            <v>6360</v>
          </cell>
          <cell r="G458">
            <v>0</v>
          </cell>
          <cell r="H458">
            <v>9</v>
          </cell>
          <cell r="I458">
            <v>12</v>
          </cell>
          <cell r="J458">
            <v>0</v>
          </cell>
          <cell r="K458">
            <v>14</v>
          </cell>
          <cell r="L458">
            <v>0</v>
          </cell>
          <cell r="M458">
            <v>246.5</v>
          </cell>
          <cell r="N458">
            <v>0</v>
          </cell>
          <cell r="O458" t="str">
            <v>0</v>
          </cell>
          <cell r="P458">
            <v>66</v>
          </cell>
          <cell r="Q458" t="str">
            <v>0</v>
          </cell>
          <cell r="R458">
            <v>4</v>
          </cell>
          <cell r="S458" t="str">
            <v>0</v>
          </cell>
          <cell r="T458" t="str">
            <v>0</v>
          </cell>
          <cell r="U458" t="str">
            <v>0</v>
          </cell>
          <cell r="V458">
            <v>29</v>
          </cell>
          <cell r="W458">
            <v>49</v>
          </cell>
          <cell r="X458">
            <v>118</v>
          </cell>
          <cell r="Y458" t="str">
            <v>0</v>
          </cell>
          <cell r="Z458" t="str">
            <v>0</v>
          </cell>
          <cell r="AE458">
            <v>498.5</v>
          </cell>
          <cell r="AJ458">
            <v>429.5</v>
          </cell>
          <cell r="AM458" t="str">
            <v>0</v>
          </cell>
          <cell r="AN458" t="str">
            <v>0</v>
          </cell>
          <cell r="AO458" t="str">
            <v>0</v>
          </cell>
          <cell r="AP458" t="str">
            <v>0</v>
          </cell>
          <cell r="AQ458" t="str">
            <v>0</v>
          </cell>
          <cell r="AR458" t="str">
            <v>0</v>
          </cell>
          <cell r="AS458" t="str">
            <v>0</v>
          </cell>
          <cell r="AT458" t="str">
            <v>0</v>
          </cell>
          <cell r="AU458" t="str">
            <v>0</v>
          </cell>
          <cell r="AV458" t="str">
            <v>0</v>
          </cell>
        </row>
        <row r="459">
          <cell r="F459" t="str">
            <v>6365</v>
          </cell>
          <cell r="G459">
            <v>1</v>
          </cell>
          <cell r="H459">
            <v>10</v>
          </cell>
          <cell r="I459">
            <v>209</v>
          </cell>
          <cell r="J459">
            <v>0</v>
          </cell>
          <cell r="K459">
            <v>37</v>
          </cell>
          <cell r="L459">
            <v>0</v>
          </cell>
          <cell r="M459">
            <v>311.5</v>
          </cell>
          <cell r="N459">
            <v>0</v>
          </cell>
          <cell r="O459" t="str">
            <v>0</v>
          </cell>
          <cell r="P459">
            <v>143</v>
          </cell>
          <cell r="Q459" t="str">
            <v>0</v>
          </cell>
          <cell r="R459">
            <v>12</v>
          </cell>
          <cell r="S459" t="str">
            <v>0</v>
          </cell>
          <cell r="T459" t="str">
            <v>0</v>
          </cell>
          <cell r="U459" t="str">
            <v>0</v>
          </cell>
          <cell r="V459">
            <v>55</v>
          </cell>
          <cell r="W459">
            <v>49</v>
          </cell>
          <cell r="X459">
            <v>185</v>
          </cell>
          <cell r="Y459" t="str">
            <v>0</v>
          </cell>
          <cell r="Z459" t="str">
            <v>0</v>
          </cell>
          <cell r="AE459">
            <v>963.5</v>
          </cell>
          <cell r="AJ459">
            <v>827.5</v>
          </cell>
          <cell r="AM459" t="str">
            <v>0</v>
          </cell>
          <cell r="AN459" t="str">
            <v>0</v>
          </cell>
          <cell r="AO459" t="str">
            <v>0</v>
          </cell>
          <cell r="AP459" t="str">
            <v>0</v>
          </cell>
          <cell r="AQ459" t="str">
            <v>0</v>
          </cell>
          <cell r="AR459" t="str">
            <v>0</v>
          </cell>
          <cell r="AS459" t="str">
            <v>0</v>
          </cell>
          <cell r="AT459" t="str">
            <v>0</v>
          </cell>
          <cell r="AU459" t="str">
            <v>0</v>
          </cell>
          <cell r="AV459" t="str">
            <v>0</v>
          </cell>
        </row>
        <row r="460">
          <cell r="F460" t="str">
            <v>6370</v>
          </cell>
          <cell r="G460">
            <v>2</v>
          </cell>
          <cell r="H460">
            <v>1</v>
          </cell>
          <cell r="I460">
            <v>34</v>
          </cell>
          <cell r="J460">
            <v>0</v>
          </cell>
          <cell r="K460">
            <v>37</v>
          </cell>
          <cell r="L460">
            <v>0</v>
          </cell>
          <cell r="M460">
            <v>418.33333333333331</v>
          </cell>
          <cell r="N460">
            <v>0</v>
          </cell>
          <cell r="O460" t="str">
            <v>0</v>
          </cell>
          <cell r="P460">
            <v>41</v>
          </cell>
          <cell r="Q460" t="str">
            <v>0</v>
          </cell>
          <cell r="R460">
            <v>5</v>
          </cell>
          <cell r="S460" t="str">
            <v>0</v>
          </cell>
          <cell r="T460" t="str">
            <v>0</v>
          </cell>
          <cell r="U460" t="str">
            <v>0</v>
          </cell>
          <cell r="V460">
            <v>63</v>
          </cell>
          <cell r="W460">
            <v>32</v>
          </cell>
          <cell r="X460">
            <v>149</v>
          </cell>
          <cell r="Y460" t="str">
            <v>0</v>
          </cell>
          <cell r="Z460" t="str">
            <v>0</v>
          </cell>
          <cell r="AE460">
            <v>750.33333333333326</v>
          </cell>
          <cell r="AJ460">
            <v>633.33333333333326</v>
          </cell>
          <cell r="AM460" t="str">
            <v>0</v>
          </cell>
          <cell r="AN460" t="str">
            <v>0</v>
          </cell>
          <cell r="AO460" t="str">
            <v>0</v>
          </cell>
          <cell r="AP460" t="str">
            <v>0</v>
          </cell>
          <cell r="AQ460" t="str">
            <v>0</v>
          </cell>
          <cell r="AR460" t="str">
            <v>0</v>
          </cell>
          <cell r="AS460" t="str">
            <v>0</v>
          </cell>
          <cell r="AT460" t="str">
            <v>0</v>
          </cell>
          <cell r="AU460" t="str">
            <v>0</v>
          </cell>
          <cell r="AV460" t="str">
            <v>0</v>
          </cell>
        </row>
        <row r="461">
          <cell r="F461" t="str">
            <v>6375</v>
          </cell>
          <cell r="G461">
            <v>11</v>
          </cell>
          <cell r="H461">
            <v>60</v>
          </cell>
          <cell r="I461">
            <v>107</v>
          </cell>
          <cell r="J461">
            <v>0</v>
          </cell>
          <cell r="K461">
            <v>278</v>
          </cell>
          <cell r="L461">
            <v>0</v>
          </cell>
          <cell r="M461">
            <v>882.75</v>
          </cell>
          <cell r="N461">
            <v>0</v>
          </cell>
          <cell r="O461" t="str">
            <v>0</v>
          </cell>
          <cell r="P461">
            <v>463</v>
          </cell>
          <cell r="Q461" t="str">
            <v>0</v>
          </cell>
          <cell r="R461">
            <v>43</v>
          </cell>
          <cell r="S461" t="str">
            <v>0</v>
          </cell>
          <cell r="T461" t="str">
            <v>0</v>
          </cell>
          <cell r="U461" t="str">
            <v>0</v>
          </cell>
          <cell r="V461">
            <v>243</v>
          </cell>
          <cell r="W461">
            <v>278</v>
          </cell>
          <cell r="X461">
            <v>317</v>
          </cell>
          <cell r="Y461" t="str">
            <v>0</v>
          </cell>
          <cell r="Z461" t="str">
            <v>0</v>
          </cell>
          <cell r="AE461">
            <v>2404.75</v>
          </cell>
          <cell r="AJ461">
            <v>2365.75</v>
          </cell>
          <cell r="AM461" t="str">
            <v>0</v>
          </cell>
          <cell r="AN461" t="str">
            <v>0</v>
          </cell>
          <cell r="AO461" t="str">
            <v>0</v>
          </cell>
          <cell r="AP461" t="str">
            <v>0</v>
          </cell>
          <cell r="AQ461" t="str">
            <v>0</v>
          </cell>
          <cell r="AR461" t="str">
            <v>0</v>
          </cell>
          <cell r="AS461" t="str">
            <v>0</v>
          </cell>
          <cell r="AT461" t="str">
            <v>0</v>
          </cell>
          <cell r="AU461" t="str">
            <v>0</v>
          </cell>
          <cell r="AV461" t="str">
            <v>0</v>
          </cell>
        </row>
        <row r="462">
          <cell r="F462" t="str">
            <v>6380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 t="str">
            <v>0</v>
          </cell>
          <cell r="P462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>
            <v>0</v>
          </cell>
          <cell r="X462" t="str">
            <v>0</v>
          </cell>
          <cell r="Y462" t="str">
            <v>0</v>
          </cell>
          <cell r="Z462" t="str">
            <v>0</v>
          </cell>
          <cell r="AE462">
            <v>0</v>
          </cell>
          <cell r="AJ462">
            <v>0</v>
          </cell>
          <cell r="AM462" t="str">
            <v>0</v>
          </cell>
          <cell r="AN462" t="str">
            <v>0</v>
          </cell>
          <cell r="AO462" t="str">
            <v>0</v>
          </cell>
          <cell r="AP462" t="str">
            <v>0</v>
          </cell>
          <cell r="AQ462" t="str">
            <v>0</v>
          </cell>
          <cell r="AR462" t="str">
            <v>0</v>
          </cell>
          <cell r="AS462" t="str">
            <v>0</v>
          </cell>
          <cell r="AT462" t="str">
            <v>0</v>
          </cell>
          <cell r="AU462" t="str">
            <v>0</v>
          </cell>
          <cell r="AV462" t="str">
            <v>0</v>
          </cell>
        </row>
        <row r="465">
          <cell r="F465" t="str">
            <v>6385</v>
          </cell>
          <cell r="G465">
            <v>3701</v>
          </cell>
          <cell r="H465">
            <v>7154</v>
          </cell>
          <cell r="I465">
            <v>291</v>
          </cell>
          <cell r="J465">
            <v>0</v>
          </cell>
          <cell r="K465">
            <v>0</v>
          </cell>
          <cell r="L465">
            <v>1095</v>
          </cell>
          <cell r="M465">
            <v>0</v>
          </cell>
          <cell r="N465">
            <v>0</v>
          </cell>
          <cell r="O465" t="str">
            <v>0</v>
          </cell>
          <cell r="P465">
            <v>660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 t="str">
            <v>0</v>
          </cell>
          <cell r="W465">
            <v>396</v>
          </cell>
          <cell r="X465">
            <v>691</v>
          </cell>
          <cell r="Y465" t="str">
            <v>0</v>
          </cell>
          <cell r="Z465" t="str">
            <v>0</v>
          </cell>
          <cell r="AE465">
            <v>13592</v>
          </cell>
          <cell r="AJ465">
            <v>13297</v>
          </cell>
          <cell r="AM465" t="str">
            <v>0</v>
          </cell>
          <cell r="AN465" t="str">
            <v>0</v>
          </cell>
          <cell r="AO465" t="str">
            <v>0</v>
          </cell>
          <cell r="AP465" t="str">
            <v>0</v>
          </cell>
          <cell r="AQ465" t="str">
            <v>0</v>
          </cell>
          <cell r="AR465" t="str">
            <v>0</v>
          </cell>
          <cell r="AS465" t="str">
            <v>0</v>
          </cell>
          <cell r="AT465" t="str">
            <v>0</v>
          </cell>
          <cell r="AU465" t="str">
            <v>0</v>
          </cell>
          <cell r="AV465" t="str">
            <v>0</v>
          </cell>
        </row>
        <row r="466">
          <cell r="F466" t="str">
            <v>6390</v>
          </cell>
          <cell r="G466">
            <v>115</v>
          </cell>
          <cell r="H466">
            <v>56</v>
          </cell>
          <cell r="I466">
            <v>0</v>
          </cell>
          <cell r="J466">
            <v>0</v>
          </cell>
          <cell r="K466">
            <v>0</v>
          </cell>
          <cell r="L466">
            <v>28</v>
          </cell>
          <cell r="M466">
            <v>0</v>
          </cell>
          <cell r="N466">
            <v>0</v>
          </cell>
          <cell r="O466" t="str">
            <v>0</v>
          </cell>
          <cell r="P466">
            <v>143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 t="str">
            <v>0</v>
          </cell>
          <cell r="W466">
            <v>16</v>
          </cell>
          <cell r="X466">
            <v>240</v>
          </cell>
          <cell r="Y466" t="str">
            <v>0</v>
          </cell>
          <cell r="Z466" t="str">
            <v>0</v>
          </cell>
          <cell r="AE466">
            <v>582</v>
          </cell>
          <cell r="AJ466">
            <v>358</v>
          </cell>
          <cell r="AM466" t="str">
            <v>0</v>
          </cell>
          <cell r="AN466" t="str">
            <v>0</v>
          </cell>
          <cell r="AO466" t="str">
            <v>0</v>
          </cell>
          <cell r="AP466" t="str">
            <v>0</v>
          </cell>
          <cell r="AQ466" t="str">
            <v>0</v>
          </cell>
          <cell r="AR466" t="str">
            <v>0</v>
          </cell>
          <cell r="AS466" t="str">
            <v>0</v>
          </cell>
          <cell r="AT466" t="str">
            <v>0</v>
          </cell>
          <cell r="AU466" t="str">
            <v>0</v>
          </cell>
          <cell r="AV466" t="str">
            <v>0</v>
          </cell>
        </row>
        <row r="467">
          <cell r="F467" t="str">
            <v>6395</v>
          </cell>
          <cell r="G467">
            <v>-89</v>
          </cell>
          <cell r="H467">
            <v>-14</v>
          </cell>
          <cell r="I467">
            <v>0</v>
          </cell>
          <cell r="J467">
            <v>0</v>
          </cell>
          <cell r="K467">
            <v>0</v>
          </cell>
          <cell r="L467">
            <v>-6</v>
          </cell>
          <cell r="M467">
            <v>0</v>
          </cell>
          <cell r="N467">
            <v>0</v>
          </cell>
          <cell r="O467" t="str">
            <v>0</v>
          </cell>
          <cell r="P467">
            <v>-74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 t="str">
            <v>0</v>
          </cell>
          <cell r="W467">
            <v>-4</v>
          </cell>
          <cell r="X467">
            <v>-162</v>
          </cell>
          <cell r="Y467" t="str">
            <v>0</v>
          </cell>
          <cell r="Z467" t="str">
            <v>0</v>
          </cell>
          <cell r="AE467">
            <v>-345</v>
          </cell>
          <cell r="AJ467">
            <v>-187</v>
          </cell>
          <cell r="AM467" t="str">
            <v>0</v>
          </cell>
          <cell r="AN467" t="str">
            <v>0</v>
          </cell>
          <cell r="AO467" t="str">
            <v>0</v>
          </cell>
          <cell r="AP467" t="str">
            <v>0</v>
          </cell>
          <cell r="AQ467" t="str">
            <v>0</v>
          </cell>
          <cell r="AR467" t="str">
            <v>0</v>
          </cell>
          <cell r="AS467" t="str">
            <v>0</v>
          </cell>
          <cell r="AT467" t="str">
            <v>0</v>
          </cell>
          <cell r="AU467" t="str">
            <v>0</v>
          </cell>
          <cell r="AV467" t="str">
            <v>0</v>
          </cell>
        </row>
        <row r="468">
          <cell r="F468" t="str">
            <v>6400</v>
          </cell>
          <cell r="G468">
            <v>-4</v>
          </cell>
          <cell r="H468">
            <v>-15</v>
          </cell>
          <cell r="I468">
            <v>-3</v>
          </cell>
          <cell r="J468">
            <v>0</v>
          </cell>
          <cell r="K468">
            <v>0</v>
          </cell>
          <cell r="L468">
            <v>-16</v>
          </cell>
          <cell r="M468">
            <v>0</v>
          </cell>
          <cell r="N468">
            <v>0</v>
          </cell>
          <cell r="O468" t="str">
            <v>0</v>
          </cell>
          <cell r="P468">
            <v>-16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>
            <v>0</v>
          </cell>
          <cell r="X468" t="str">
            <v>0</v>
          </cell>
          <cell r="Y468" t="str">
            <v>0</v>
          </cell>
          <cell r="Z468" t="str">
            <v>0</v>
          </cell>
          <cell r="AE468">
            <v>-54</v>
          </cell>
          <cell r="AJ468">
            <v>-54</v>
          </cell>
          <cell r="AM468" t="str">
            <v>0</v>
          </cell>
          <cell r="AN468" t="str">
            <v>0</v>
          </cell>
          <cell r="AO468" t="str">
            <v>0</v>
          </cell>
          <cell r="AP468" t="str">
            <v>0</v>
          </cell>
          <cell r="AQ468" t="str">
            <v>0</v>
          </cell>
          <cell r="AR468" t="str">
            <v>0</v>
          </cell>
          <cell r="AS468" t="str">
            <v>0</v>
          </cell>
          <cell r="AT468" t="str">
            <v>0</v>
          </cell>
          <cell r="AU468" t="str">
            <v>0</v>
          </cell>
          <cell r="AV468" t="str">
            <v>0</v>
          </cell>
        </row>
        <row r="469">
          <cell r="F469" t="str">
            <v>Closing balance</v>
          </cell>
          <cell r="G469">
            <v>3723</v>
          </cell>
          <cell r="H469">
            <v>7181</v>
          </cell>
          <cell r="I469">
            <v>288</v>
          </cell>
          <cell r="J469">
            <v>0</v>
          </cell>
          <cell r="K469">
            <v>0</v>
          </cell>
          <cell r="L469">
            <v>1101</v>
          </cell>
          <cell r="M469">
            <v>0</v>
          </cell>
          <cell r="N469">
            <v>0</v>
          </cell>
          <cell r="O469">
            <v>0</v>
          </cell>
          <cell r="P469">
            <v>713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408</v>
          </cell>
          <cell r="X469">
            <v>769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E469">
            <v>13775</v>
          </cell>
          <cell r="AJ469">
            <v>13414</v>
          </cell>
          <cell r="AM469" t="str">
            <v>0</v>
          </cell>
          <cell r="AN469" t="str">
            <v>0</v>
          </cell>
          <cell r="AO469" t="str">
            <v>0</v>
          </cell>
          <cell r="AP469" t="str">
            <v>0</v>
          </cell>
          <cell r="AQ469" t="str">
            <v>0</v>
          </cell>
          <cell r="AR469" t="str">
            <v>0</v>
          </cell>
          <cell r="AS469" t="str">
            <v>0</v>
          </cell>
          <cell r="AT469" t="str">
            <v>0</v>
          </cell>
          <cell r="AU469" t="str">
            <v>0</v>
          </cell>
          <cell r="AV469" t="str">
            <v>0</v>
          </cell>
        </row>
        <row r="474">
          <cell r="G474">
            <v>4.7729513458905914E-2</v>
          </cell>
          <cell r="H474">
            <v>0.1288352606658035</v>
          </cell>
          <cell r="I474">
            <v>-1.5112145102651976E-2</v>
          </cell>
          <cell r="J474">
            <v>4.4012680865785497E-2</v>
          </cell>
          <cell r="K474">
            <v>0</v>
          </cell>
          <cell r="L474">
            <v>4.6303647079059602E-2</v>
          </cell>
          <cell r="M474">
            <v>2.0595245308088431E-2</v>
          </cell>
          <cell r="N474">
            <v>0.45408402677532289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4.3921399285084338E-2</v>
          </cell>
          <cell r="U474">
            <v>0</v>
          </cell>
          <cell r="V474">
            <v>0</v>
          </cell>
          <cell r="W474">
            <v>2.3259126842458656E-2</v>
          </cell>
          <cell r="X474">
            <v>0</v>
          </cell>
          <cell r="Y474">
            <v>0</v>
          </cell>
          <cell r="Z474">
            <v>9.9235173158572124E-2</v>
          </cell>
          <cell r="AA474">
            <v>0</v>
          </cell>
          <cell r="AB474">
            <v>0</v>
          </cell>
          <cell r="AC474">
            <v>0</v>
          </cell>
          <cell r="AE474">
            <v>3.0523247219170848E-2</v>
          </cell>
          <cell r="AJ474">
            <v>3.0271315892067226E-2</v>
          </cell>
        </row>
        <row r="475">
          <cell r="G475">
            <v>3.2209223879191055E-2</v>
          </cell>
          <cell r="H475">
            <v>-0.11699678585121442</v>
          </cell>
          <cell r="I475">
            <v>-2.0081559302698733E-2</v>
          </cell>
          <cell r="J475">
            <v>3.6148137440812585E-2</v>
          </cell>
          <cell r="K475">
            <v>6.9408130774806662E-2</v>
          </cell>
          <cell r="L475">
            <v>3.8889646608399719E-2</v>
          </cell>
          <cell r="M475">
            <v>8.4935670223204671E-3</v>
          </cell>
          <cell r="N475">
            <v>0.56492275642805678</v>
          </cell>
          <cell r="O475">
            <v>0</v>
          </cell>
          <cell r="P475">
            <v>-5.2320959247085254E-5</v>
          </cell>
          <cell r="Q475">
            <v>0</v>
          </cell>
          <cell r="R475">
            <v>0</v>
          </cell>
          <cell r="S475">
            <v>0</v>
          </cell>
          <cell r="T475">
            <v>4.4165362399715843E-2</v>
          </cell>
          <cell r="U475">
            <v>0</v>
          </cell>
          <cell r="V475">
            <v>0</v>
          </cell>
          <cell r="W475">
            <v>1.8292588214986048E-2</v>
          </cell>
          <cell r="X475">
            <v>0</v>
          </cell>
          <cell r="Y475">
            <v>0</v>
          </cell>
          <cell r="Z475">
            <v>9.9235173158572124E-2</v>
          </cell>
          <cell r="AA475">
            <v>0</v>
          </cell>
          <cell r="AB475">
            <v>0</v>
          </cell>
          <cell r="AC475">
            <v>0</v>
          </cell>
          <cell r="AE475">
            <v>2.3436083324873996E-2</v>
          </cell>
          <cell r="AJ475">
            <v>2.3255887484661453E-2</v>
          </cell>
        </row>
        <row r="476">
          <cell r="G476">
            <v>2.6136000076999618E-2</v>
          </cell>
          <cell r="H476">
            <v>-0.50572930606728117</v>
          </cell>
          <cell r="I476">
            <v>-4.9321465083154027E-2</v>
          </cell>
          <cell r="J476">
            <v>0.80635530019828583</v>
          </cell>
          <cell r="K476">
            <v>-5.5838261907761906E-5</v>
          </cell>
          <cell r="L476">
            <v>1.8020185341340395E-2</v>
          </cell>
          <cell r="M476">
            <v>8.5516121614233852E-3</v>
          </cell>
          <cell r="N476">
            <v>7.2377088272457382E-2</v>
          </cell>
          <cell r="O476">
            <v>0</v>
          </cell>
          <cell r="P476">
            <v>-3.5227563366108016E-5</v>
          </cell>
          <cell r="Q476">
            <v>0</v>
          </cell>
          <cell r="R476">
            <v>0</v>
          </cell>
          <cell r="S476">
            <v>0</v>
          </cell>
          <cell r="T476">
            <v>4.1807357241015433E-2</v>
          </cell>
          <cell r="U476">
            <v>0</v>
          </cell>
          <cell r="V476">
            <v>0.10702889728967771</v>
          </cell>
          <cell r="W476">
            <v>1.7954071463780669E-2</v>
          </cell>
          <cell r="X476">
            <v>0</v>
          </cell>
          <cell r="Y476">
            <v>0</v>
          </cell>
          <cell r="Z476">
            <v>9.9235173158572124E-2</v>
          </cell>
          <cell r="AA476">
            <v>0</v>
          </cell>
          <cell r="AB476">
            <v>0</v>
          </cell>
          <cell r="AC476">
            <v>0</v>
          </cell>
          <cell r="AE476">
            <v>1.7986663312179779E-2</v>
          </cell>
          <cell r="AJ476">
            <v>1.8467962151729977E-2</v>
          </cell>
        </row>
        <row r="477">
          <cell r="G477">
            <v>5.9088384842642221E-2</v>
          </cell>
          <cell r="H477">
            <v>-0.23343618702133515</v>
          </cell>
          <cell r="I477">
            <v>-3.0264900094731352E-2</v>
          </cell>
          <cell r="J477">
            <v>0.74560619949265627</v>
          </cell>
          <cell r="K477">
            <v>9.5868091444304096E-2</v>
          </cell>
          <cell r="L477">
            <v>6.8924128940323987E-2</v>
          </cell>
          <cell r="M477">
            <v>3.3779741073440235E-2</v>
          </cell>
          <cell r="N477">
            <v>6.4018699957030342E-2</v>
          </cell>
          <cell r="O477">
            <v>0</v>
          </cell>
          <cell r="P477">
            <v>-3.5227563366108016E-5</v>
          </cell>
          <cell r="Q477">
            <v>0</v>
          </cell>
          <cell r="R477">
            <v>3.5075184441232237E-3</v>
          </cell>
          <cell r="S477">
            <v>0</v>
          </cell>
          <cell r="T477">
            <v>1.8038094513508081E-2</v>
          </cell>
          <cell r="U477">
            <v>0</v>
          </cell>
          <cell r="V477">
            <v>0.1056833472159928</v>
          </cell>
          <cell r="W477">
            <v>2.0606095103587404E-2</v>
          </cell>
          <cell r="X477">
            <v>0</v>
          </cell>
          <cell r="Y477">
            <v>0</v>
          </cell>
          <cell r="Z477">
            <v>2.5146579483310404E-2</v>
          </cell>
          <cell r="AA477">
            <v>0</v>
          </cell>
          <cell r="AB477">
            <v>0</v>
          </cell>
          <cell r="AC477">
            <v>0</v>
          </cell>
          <cell r="AE477">
            <v>2.8203500981126083E-2</v>
          </cell>
          <cell r="AJ477">
            <v>2.8760977133086157E-2</v>
          </cell>
        </row>
        <row r="478">
          <cell r="G478">
            <v>4.0829472047674072E-2</v>
          </cell>
          <cell r="H478">
            <v>1.1394939274468028</v>
          </cell>
          <cell r="I478">
            <v>6.5402824308522086E-4</v>
          </cell>
          <cell r="J478">
            <v>1.0085165028477583E-2</v>
          </cell>
          <cell r="K478">
            <v>0</v>
          </cell>
          <cell r="L478">
            <v>2.5924023690592598E-2</v>
          </cell>
          <cell r="M478">
            <v>3.4127420818064809E-2</v>
          </cell>
          <cell r="N478">
            <v>0</v>
          </cell>
          <cell r="O478">
            <v>0</v>
          </cell>
          <cell r="P478">
            <v>7.4342084852037959E-3</v>
          </cell>
          <cell r="Q478">
            <v>0</v>
          </cell>
          <cell r="R478">
            <v>0</v>
          </cell>
          <cell r="S478">
            <v>0</v>
          </cell>
          <cell r="T478">
            <v>2.2563375565416568E-2</v>
          </cell>
          <cell r="U478">
            <v>0</v>
          </cell>
          <cell r="V478">
            <v>0</v>
          </cell>
          <cell r="W478">
            <v>2.154576732881823E-2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E478">
            <v>2.059134979248109E-2</v>
          </cell>
          <cell r="AJ478">
            <v>2.0624450521003049E-2</v>
          </cell>
        </row>
        <row r="479">
          <cell r="G479">
            <v>-1.4400878315554122</v>
          </cell>
          <cell r="H479">
            <v>-4.2625576241215137</v>
          </cell>
          <cell r="I479">
            <v>-0.27396540993657409</v>
          </cell>
          <cell r="J479">
            <v>-1.6463195182094639</v>
          </cell>
          <cell r="K479">
            <v>0</v>
          </cell>
          <cell r="L479">
            <v>-1.3047375485858017</v>
          </cell>
          <cell r="M479">
            <v>-1.0507875985208865</v>
          </cell>
          <cell r="N479">
            <v>0</v>
          </cell>
          <cell r="O479">
            <v>0</v>
          </cell>
          <cell r="P479">
            <v>-2.9521707832285018</v>
          </cell>
          <cell r="Q479">
            <v>0</v>
          </cell>
          <cell r="R479">
            <v>0</v>
          </cell>
          <cell r="S479">
            <v>0</v>
          </cell>
          <cell r="T479">
            <v>-3.1204532560064457</v>
          </cell>
          <cell r="U479">
            <v>0</v>
          </cell>
          <cell r="V479">
            <v>0</v>
          </cell>
          <cell r="W479">
            <v>-3.5880948936785768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E479">
            <v>-1.3186308613077034</v>
          </cell>
          <cell r="AJ479">
            <v>-1.3495572651169352</v>
          </cell>
        </row>
        <row r="480">
          <cell r="G480">
            <v>-1.0953584200459561</v>
          </cell>
          <cell r="H480">
            <v>-3.0308423815982954</v>
          </cell>
          <cell r="I480">
            <v>-1.2439565753652291E-2</v>
          </cell>
          <cell r="J480">
            <v>-0.86117929989998132</v>
          </cell>
          <cell r="K480">
            <v>0</v>
          </cell>
          <cell r="L480">
            <v>-0.88491354321635274</v>
          </cell>
          <cell r="M480">
            <v>-0.73352446075095812</v>
          </cell>
          <cell r="N480">
            <v>0</v>
          </cell>
          <cell r="O480">
            <v>0</v>
          </cell>
          <cell r="P480">
            <v>-1.2324017557601643</v>
          </cell>
          <cell r="Q480">
            <v>0</v>
          </cell>
          <cell r="R480">
            <v>0</v>
          </cell>
          <cell r="S480">
            <v>0</v>
          </cell>
          <cell r="T480">
            <v>-1.6325736456005173</v>
          </cell>
          <cell r="U480">
            <v>0</v>
          </cell>
          <cell r="V480">
            <v>0</v>
          </cell>
          <cell r="W480">
            <v>-1.789044092898014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E480">
            <v>-0.92213253079785285</v>
          </cell>
          <cell r="AJ480">
            <v>-0.93861104814381924</v>
          </cell>
        </row>
        <row r="481">
          <cell r="G481">
            <v>2.6501617185720788E-2</v>
          </cell>
          <cell r="H481">
            <v>0</v>
          </cell>
          <cell r="I481">
            <v>0</v>
          </cell>
          <cell r="J481">
            <v>0.11976698590566134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0.50922994515597764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0.86973465836172204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E481">
            <v>8.9305966235094528E-2</v>
          </cell>
          <cell r="AJ481">
            <v>0.11758157398982454</v>
          </cell>
        </row>
        <row r="482">
          <cell r="G482">
            <v>-1.2640379739721519E-2</v>
          </cell>
          <cell r="H482">
            <v>-7.0484068106249631E-2</v>
          </cell>
          <cell r="I482">
            <v>-3.9135970429808355E-3</v>
          </cell>
          <cell r="J482">
            <v>-6.2877092691342677E-3</v>
          </cell>
          <cell r="K482">
            <v>-5.3324242185819291E-2</v>
          </cell>
          <cell r="L482">
            <v>-7.1376029317043489E-3</v>
          </cell>
          <cell r="M482">
            <v>-8.5324993042119861E-3</v>
          </cell>
          <cell r="N482">
            <v>7.7309125260701349E-3</v>
          </cell>
          <cell r="O482">
            <v>0</v>
          </cell>
          <cell r="P482">
            <v>-5.2005343890834186E-5</v>
          </cell>
          <cell r="Q482">
            <v>0</v>
          </cell>
          <cell r="R482">
            <v>0</v>
          </cell>
          <cell r="S482">
            <v>0</v>
          </cell>
          <cell r="T482">
            <v>-5.2774682183156986E-4</v>
          </cell>
          <cell r="U482">
            <v>0</v>
          </cell>
          <cell r="V482">
            <v>0</v>
          </cell>
          <cell r="W482">
            <v>-4.7921948982277479E-3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E482">
            <v>-5.6734135047174063E-3</v>
          </cell>
          <cell r="AJ482">
            <v>-5.6428514323000681E-3</v>
          </cell>
        </row>
        <row r="486">
          <cell r="G486">
            <v>3.949533238135669E-2</v>
          </cell>
          <cell r="H486">
            <v>-1.9302020320642255</v>
          </cell>
          <cell r="I486">
            <v>1.4260810507271552E-2</v>
          </cell>
          <cell r="J486">
            <v>-0.49999749026110374</v>
          </cell>
          <cell r="K486">
            <v>0</v>
          </cell>
          <cell r="L486">
            <v>3.589339841246679E-2</v>
          </cell>
          <cell r="M486">
            <v>1.4177370737834417E-2</v>
          </cell>
          <cell r="N486">
            <v>-0.18728832009133986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-2.3968743163623525E-2</v>
          </cell>
          <cell r="U486">
            <v>0</v>
          </cell>
          <cell r="V486">
            <v>0</v>
          </cell>
          <cell r="W486">
            <v>1.0600059599599056E-2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E486">
            <v>9.8153735618815453E-3</v>
          </cell>
          <cell r="AJ486">
            <v>1.0169201003934729E-2</v>
          </cell>
        </row>
        <row r="487">
          <cell r="G487">
            <v>3.3731859830378748E-2</v>
          </cell>
          <cell r="H487">
            <v>0.11285669983063562</v>
          </cell>
          <cell r="I487">
            <v>2.2724963619629533E-2</v>
          </cell>
          <cell r="J487">
            <v>5.3096683614450489E-2</v>
          </cell>
          <cell r="K487">
            <v>0</v>
          </cell>
          <cell r="L487">
            <v>4.685113741279829E-2</v>
          </cell>
          <cell r="M487">
            <v>2.7893352735709708E-2</v>
          </cell>
          <cell r="N487">
            <v>-6.4730163243265235E-2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-2.344749476755437E-2</v>
          </cell>
          <cell r="U487">
            <v>0</v>
          </cell>
          <cell r="V487">
            <v>-8.2573136206354203E-3</v>
          </cell>
          <cell r="W487">
            <v>4.2719030662557982E-3</v>
          </cell>
          <cell r="X487">
            <v>0</v>
          </cell>
          <cell r="Y487">
            <v>0</v>
          </cell>
          <cell r="Z487">
            <v>-7.553245238532133E-2</v>
          </cell>
          <cell r="AA487">
            <v>0</v>
          </cell>
          <cell r="AB487">
            <v>0</v>
          </cell>
          <cell r="AC487">
            <v>0</v>
          </cell>
          <cell r="AE487">
            <v>7.3770842372054826E-3</v>
          </cell>
          <cell r="AJ487">
            <v>7.5000115189390055E-3</v>
          </cell>
        </row>
        <row r="488">
          <cell r="G488">
            <v>3.5763658989429577E-2</v>
          </cell>
          <cell r="H488">
            <v>0.11447361703617213</v>
          </cell>
          <cell r="I488">
            <v>2.1074869394156655E-2</v>
          </cell>
          <cell r="J488">
            <v>5.2681842638974102E-2</v>
          </cell>
          <cell r="K488">
            <v>9.5923972158190221E-2</v>
          </cell>
          <cell r="L488">
            <v>4.8878724952996944E-2</v>
          </cell>
          <cell r="M488">
            <v>2.7755281897884381E-2</v>
          </cell>
          <cell r="N488">
            <v>-8.8644997591049227E-3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-2.3769262741270881E-2</v>
          </cell>
          <cell r="U488">
            <v>0</v>
          </cell>
          <cell r="V488">
            <v>-1.3455500736848851E-3</v>
          </cell>
          <cell r="W488">
            <v>4.251299212757683E-3</v>
          </cell>
          <cell r="X488">
            <v>0</v>
          </cell>
          <cell r="Y488">
            <v>0</v>
          </cell>
          <cell r="Z488">
            <v>-7.4088593675261716E-2</v>
          </cell>
          <cell r="AA488">
            <v>0</v>
          </cell>
          <cell r="AB488">
            <v>0</v>
          </cell>
          <cell r="AC488">
            <v>0</v>
          </cell>
          <cell r="AE488">
            <v>1.0422393356661589E-2</v>
          </cell>
          <cell r="AJ488">
            <v>1.0540503615315305E-2</v>
          </cell>
        </row>
        <row r="493">
          <cell r="G493">
            <v>0.44313123393958415</v>
          </cell>
          <cell r="H493">
            <v>1.5447065451510811</v>
          </cell>
          <cell r="I493">
            <v>1.5162667527891371E-2</v>
          </cell>
          <cell r="J493">
            <v>0.27646491977282928</v>
          </cell>
          <cell r="K493">
            <v>0.87147322393469329</v>
          </cell>
          <cell r="L493">
            <v>0.37493092958198576</v>
          </cell>
          <cell r="M493">
            <v>0.63207516698137711</v>
          </cell>
          <cell r="N493">
            <v>-4.5906071477679923E-2</v>
          </cell>
          <cell r="O493">
            <v>0</v>
          </cell>
          <cell r="P493">
            <v>1</v>
          </cell>
          <cell r="Q493">
            <v>0</v>
          </cell>
          <cell r="R493">
            <v>-1.6966386190771718</v>
          </cell>
          <cell r="S493">
            <v>0</v>
          </cell>
          <cell r="T493">
            <v>0.63148909577105206</v>
          </cell>
          <cell r="U493">
            <v>0</v>
          </cell>
          <cell r="V493">
            <v>0.93511102018978076</v>
          </cell>
          <cell r="W493">
            <v>0.36559135903193435</v>
          </cell>
          <cell r="X493">
            <v>1</v>
          </cell>
          <cell r="Y493">
            <v>0</v>
          </cell>
          <cell r="Z493">
            <v>-0.11543719582216876</v>
          </cell>
          <cell r="AA493">
            <v>0</v>
          </cell>
          <cell r="AB493">
            <v>0</v>
          </cell>
          <cell r="AC493">
            <v>0</v>
          </cell>
          <cell r="AE493">
            <v>0.48776195544444806</v>
          </cell>
          <cell r="AJ493">
            <v>0.47027224574491422</v>
          </cell>
        </row>
        <row r="495">
          <cell r="G495">
            <v>56933.510237142858</v>
          </cell>
          <cell r="H495">
            <v>21645.658433624998</v>
          </cell>
          <cell r="I495">
            <v>166.29246784722224</v>
          </cell>
          <cell r="J495">
            <v>0</v>
          </cell>
          <cell r="K495">
            <v>142.5928961748634</v>
          </cell>
          <cell r="L495">
            <v>0</v>
          </cell>
          <cell r="M495">
            <v>266.47118043512512</v>
          </cell>
          <cell r="N495">
            <v>0</v>
          </cell>
          <cell r="O495">
            <v>0</v>
          </cell>
          <cell r="P495">
            <v>336.86816269284714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158.42051282051281</v>
          </cell>
          <cell r="W495">
            <v>268.88725490196077</v>
          </cell>
          <cell r="X495">
            <v>211.31339401820546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E495">
            <v>1083.2348461515639</v>
          </cell>
          <cell r="AJ495">
            <v>1164.1148794980866</v>
          </cell>
        </row>
        <row r="496">
          <cell r="G496">
            <v>-118934.46735747319</v>
          </cell>
          <cell r="H496">
            <v>-1234.5426582839305</v>
          </cell>
          <cell r="I496">
            <v>197.94814595436264</v>
          </cell>
          <cell r="J496">
            <v>0</v>
          </cell>
          <cell r="K496">
            <v>-402.50182513661201</v>
          </cell>
          <cell r="L496">
            <v>0</v>
          </cell>
          <cell r="M496">
            <v>-355.36718105999228</v>
          </cell>
          <cell r="N496">
            <v>0</v>
          </cell>
          <cell r="O496">
            <v>0</v>
          </cell>
          <cell r="P496">
            <v>-1411.8737727910238</v>
          </cell>
          <cell r="Q496">
            <v>0</v>
          </cell>
          <cell r="R496">
            <v>521.65625</v>
          </cell>
          <cell r="S496">
            <v>0</v>
          </cell>
          <cell r="T496">
            <v>0</v>
          </cell>
          <cell r="U496">
            <v>0</v>
          </cell>
          <cell r="V496">
            <v>-51.110256410256412</v>
          </cell>
          <cell r="W496">
            <v>-84.602941176470594</v>
          </cell>
          <cell r="X496">
            <v>-227.69830949284784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E496">
            <v>-1270.5646769334305</v>
          </cell>
          <cell r="AJ496">
            <v>-1346.6237806770168</v>
          </cell>
        </row>
        <row r="498">
          <cell r="G498">
            <v>77843.252569934659</v>
          </cell>
          <cell r="H498">
            <v>0</v>
          </cell>
          <cell r="I498">
            <v>0</v>
          </cell>
          <cell r="J498">
            <v>193359553935.96783</v>
          </cell>
          <cell r="K498">
            <v>656479.32148648542</v>
          </cell>
          <cell r="L498">
            <v>544.31554778337681</v>
          </cell>
          <cell r="M498">
            <v>0</v>
          </cell>
          <cell r="N498">
            <v>-112.66123514184231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-4.7493100028282296E+16</v>
          </cell>
          <cell r="U498">
            <v>0</v>
          </cell>
          <cell r="V498">
            <v>27220.753962500003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E498">
            <v>80539.444577481816</v>
          </cell>
          <cell r="AJ498">
            <v>67449.409621107174</v>
          </cell>
        </row>
        <row r="499">
          <cell r="G499">
            <v>40.080578865574218</v>
          </cell>
          <cell r="H499">
            <v>0</v>
          </cell>
          <cell r="I499">
            <v>0</v>
          </cell>
          <cell r="J499">
            <v>234741.99454346264</v>
          </cell>
          <cell r="K499">
            <v>610.94976106145566</v>
          </cell>
          <cell r="L499">
            <v>4.0769518679291297</v>
          </cell>
          <cell r="M499" t="e">
            <v>#DIV/0!</v>
          </cell>
          <cell r="N499">
            <v>-1.158523296213853</v>
          </cell>
          <cell r="O499" t="e">
            <v>#DIV/0!</v>
          </cell>
          <cell r="P499">
            <v>0</v>
          </cell>
          <cell r="Q499" t="e">
            <v>#DIV/0!</v>
          </cell>
          <cell r="R499">
            <v>0</v>
          </cell>
          <cell r="S499">
            <v>0</v>
          </cell>
          <cell r="T499">
            <v>24086067.080950096</v>
          </cell>
          <cell r="U499">
            <v>0</v>
          </cell>
          <cell r="V499">
            <v>69.765500000000003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E499">
            <v>32.21041203008064</v>
          </cell>
          <cell r="AJ499">
            <v>26.993410365313633</v>
          </cell>
        </row>
        <row r="500">
          <cell r="G500">
            <v>5.1488828565540322E-4</v>
          </cell>
          <cell r="H500">
            <v>0</v>
          </cell>
          <cell r="I500">
            <v>0</v>
          </cell>
          <cell r="J500">
            <v>1.2140180806436844E-6</v>
          </cell>
          <cell r="K500">
            <v>9.306458574781368E-4</v>
          </cell>
          <cell r="L500">
            <v>7.4900522032334983E-3</v>
          </cell>
          <cell r="M500">
            <v>0</v>
          </cell>
          <cell r="N500">
            <v>1.0283246892822126E-2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-5.0714876617038615E-10</v>
          </cell>
          <cell r="U500">
            <v>1.2977273886596814E-2</v>
          </cell>
          <cell r="V500">
            <v>2.5629525213045428E-3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E500">
            <v>3.9993337673309968E-4</v>
          </cell>
          <cell r="AJ500">
            <v>4.0020232225822911E-4</v>
          </cell>
        </row>
        <row r="503">
          <cell r="G503">
            <v>-0.66224836330927195</v>
          </cell>
          <cell r="H503">
            <v>-0.42249078824024089</v>
          </cell>
          <cell r="I503">
            <v>2.4485066754745581</v>
          </cell>
          <cell r="J503">
            <v>-0.52767552611630963</v>
          </cell>
          <cell r="K503">
            <v>-0.37910033749332273</v>
          </cell>
          <cell r="L503">
            <v>-0.43431647426376963</v>
          </cell>
          <cell r="M503">
            <v>-0.65360848875854138</v>
          </cell>
          <cell r="N503">
            <v>-0.34056939623594296</v>
          </cell>
          <cell r="O503">
            <v>0</v>
          </cell>
          <cell r="P503">
            <v>-0.37900204080890243</v>
          </cell>
          <cell r="Q503">
            <v>0</v>
          </cell>
          <cell r="R503">
            <v>-1.4818508522522265</v>
          </cell>
          <cell r="S503">
            <v>0</v>
          </cell>
          <cell r="T503">
            <v>-1.2151479887144918</v>
          </cell>
          <cell r="U503">
            <v>0</v>
          </cell>
          <cell r="V503">
            <v>-0.83232882748202119</v>
          </cell>
          <cell r="W503">
            <v>-0.73257618968542193</v>
          </cell>
          <cell r="X503">
            <v>-0.5691651432053626</v>
          </cell>
          <cell r="Y503">
            <v>0</v>
          </cell>
          <cell r="Z503">
            <v>-0.95406572975337678</v>
          </cell>
          <cell r="AA503">
            <v>0</v>
          </cell>
          <cell r="AB503">
            <v>0</v>
          </cell>
          <cell r="AC503">
            <v>0</v>
          </cell>
          <cell r="AE503">
            <v>-0.59991615770151385</v>
          </cell>
          <cell r="AJ503">
            <v>-0.60306124417434426</v>
          </cell>
        </row>
        <row r="504">
          <cell r="G504">
            <v>-0.11101014621156616</v>
          </cell>
          <cell r="H504">
            <v>-5.29654664509229</v>
          </cell>
          <cell r="I504">
            <v>3.4186353369333298</v>
          </cell>
          <cell r="J504">
            <v>-0.27292937202652123</v>
          </cell>
          <cell r="K504">
            <v>-0.21945147869735815</v>
          </cell>
          <cell r="L504">
            <v>-0.22183626548352917</v>
          </cell>
          <cell r="M504">
            <v>-0.20935369010210225</v>
          </cell>
          <cell r="N504">
            <v>-0.14996736323424095</v>
          </cell>
          <cell r="O504">
            <v>0</v>
          </cell>
          <cell r="P504">
            <v>-0.21843839922005451</v>
          </cell>
          <cell r="Q504">
            <v>0</v>
          </cell>
          <cell r="R504">
            <v>0</v>
          </cell>
          <cell r="S504">
            <v>0</v>
          </cell>
          <cell r="T504">
            <v>-0.7193043282172924</v>
          </cell>
          <cell r="U504">
            <v>0</v>
          </cell>
          <cell r="V504">
            <v>-0.48612837742143611</v>
          </cell>
          <cell r="W504">
            <v>-0.39604196298997135</v>
          </cell>
          <cell r="X504">
            <v>-0.33008328255128988</v>
          </cell>
          <cell r="Y504">
            <v>0</v>
          </cell>
          <cell r="Z504">
            <v>-0.57138951167496033</v>
          </cell>
          <cell r="AA504">
            <v>0</v>
          </cell>
          <cell r="AB504">
            <v>0</v>
          </cell>
          <cell r="AC504">
            <v>0</v>
          </cell>
          <cell r="AE504">
            <v>-0.29446241877738971</v>
          </cell>
          <cell r="AJ504">
            <v>-0.2951050575844234</v>
          </cell>
        </row>
        <row r="505">
          <cell r="G505">
            <v>-6.6486634624540568E-3</v>
          </cell>
          <cell r="H505">
            <v>0</v>
          </cell>
          <cell r="I505">
            <v>0</v>
          </cell>
          <cell r="J505">
            <v>0</v>
          </cell>
          <cell r="K505">
            <v>-3.3176956196174592E-3</v>
          </cell>
          <cell r="L505">
            <v>-2.1420072008890433E-3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-1.1367200254667295E-2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E505">
            <v>-3.3781444137879198E-3</v>
          </cell>
          <cell r="AJ505">
            <v>-3.4222292888397045E-3</v>
          </cell>
        </row>
        <row r="506">
          <cell r="G506">
            <v>-8.3488069377930969E-3</v>
          </cell>
          <cell r="H506">
            <v>-0.55449550759907118</v>
          </cell>
          <cell r="I506">
            <v>2.1634601864585536</v>
          </cell>
          <cell r="J506">
            <v>-1.1362880455738784E-2</v>
          </cell>
          <cell r="K506">
            <v>-2.0827055011362835E-2</v>
          </cell>
          <cell r="L506">
            <v>-2.1877108855656933E-2</v>
          </cell>
          <cell r="M506">
            <v>-1.2976278089088224E-2</v>
          </cell>
          <cell r="N506">
            <v>-5.5725356584469449E-2</v>
          </cell>
          <cell r="O506">
            <v>0</v>
          </cell>
          <cell r="P506">
            <v>-3.0144675525935732E-2</v>
          </cell>
          <cell r="Q506">
            <v>0</v>
          </cell>
          <cell r="R506">
            <v>0</v>
          </cell>
          <cell r="S506">
            <v>0</v>
          </cell>
          <cell r="T506">
            <v>-8.0922556038378654E-2</v>
          </cell>
          <cell r="U506">
            <v>0</v>
          </cell>
          <cell r="V506">
            <v>0</v>
          </cell>
          <cell r="W506">
            <v>-2.8512017790228369E-2</v>
          </cell>
          <cell r="X506">
            <v>-1.9500304692260818E-2</v>
          </cell>
          <cell r="Y506">
            <v>0</v>
          </cell>
          <cell r="Z506">
            <v>-1.3889648384097994E-2</v>
          </cell>
          <cell r="AA506">
            <v>0</v>
          </cell>
          <cell r="AB506">
            <v>0</v>
          </cell>
          <cell r="AC506">
            <v>0</v>
          </cell>
          <cell r="AE506">
            <v>-3.0260232255913483E-2</v>
          </cell>
          <cell r="AJ506">
            <v>-3.0551962517564944E-2</v>
          </cell>
        </row>
        <row r="507">
          <cell r="G507">
            <v>-0.53624074669745869</v>
          </cell>
          <cell r="H507">
            <v>5.4285513644511205</v>
          </cell>
          <cell r="I507">
            <v>-3.1335888479173253</v>
          </cell>
          <cell r="J507">
            <v>-0.24338327363404957</v>
          </cell>
          <cell r="K507">
            <v>-0.13550410816498432</v>
          </cell>
          <cell r="L507">
            <v>-0.18846109272369443</v>
          </cell>
          <cell r="M507">
            <v>-0.43127852056735089</v>
          </cell>
          <cell r="N507">
            <v>-0.13487667641723258</v>
          </cell>
          <cell r="O507">
            <v>0</v>
          </cell>
          <cell r="P507">
            <v>-0.1304189660629122</v>
          </cell>
          <cell r="Q507">
            <v>0</v>
          </cell>
          <cell r="R507">
            <v>-1.4818508522522265</v>
          </cell>
          <cell r="S507">
            <v>0</v>
          </cell>
          <cell r="T507">
            <v>-0.40355390420415355</v>
          </cell>
          <cell r="U507">
            <v>0</v>
          </cell>
          <cell r="V507">
            <v>-0.34620045006058509</v>
          </cell>
          <cell r="W507">
            <v>-0.30802220890522225</v>
          </cell>
          <cell r="X507">
            <v>-0.21958155596181192</v>
          </cell>
          <cell r="Y507">
            <v>0</v>
          </cell>
          <cell r="Z507">
            <v>-0.36878656969431839</v>
          </cell>
          <cell r="AA507">
            <v>0</v>
          </cell>
          <cell r="AB507">
            <v>0</v>
          </cell>
          <cell r="AC507">
            <v>0</v>
          </cell>
          <cell r="AE507">
            <v>-0.27181536225442271</v>
          </cell>
          <cell r="AJ507">
            <v>-0.2739819947835162</v>
          </cell>
        </row>
        <row r="509">
          <cell r="G509">
            <v>-1.4944745768012415</v>
          </cell>
          <cell r="H509">
            <v>-0.27350877068946378</v>
          </cell>
          <cell r="I509">
            <v>161.48258022347238</v>
          </cell>
          <cell r="J509">
            <v>-1.9086527381119445</v>
          </cell>
          <cell r="K509">
            <v>-0.4350108839623188</v>
          </cell>
          <cell r="L509">
            <v>-1.1583906261027688</v>
          </cell>
          <cell r="M509">
            <v>-1.0340676598322975</v>
          </cell>
          <cell r="N509">
            <v>7.4188312193416905</v>
          </cell>
          <cell r="O509" t="str">
            <v>-</v>
          </cell>
          <cell r="P509">
            <v>-0.37900204080890243</v>
          </cell>
          <cell r="Q509" t="str">
            <v>-</v>
          </cell>
          <cell r="R509">
            <v>0.87340393858194043</v>
          </cell>
          <cell r="S509" t="str">
            <v>-</v>
          </cell>
          <cell r="T509">
            <v>-1.92425807009508</v>
          </cell>
          <cell r="U509" t="str">
            <v>-</v>
          </cell>
          <cell r="V509">
            <v>-0.89008557220628204</v>
          </cell>
          <cell r="W509">
            <v>-2.0038115551342437</v>
          </cell>
          <cell r="X509">
            <v>-0.5691651432053626</v>
          </cell>
          <cell r="Y509" t="str">
            <v>-</v>
          </cell>
          <cell r="Z509">
            <v>8.2648034107058272</v>
          </cell>
          <cell r="AA509" t="str">
            <v>-</v>
          </cell>
          <cell r="AB509" t="str">
            <v>-</v>
          </cell>
          <cell r="AC509" t="str">
            <v>-</v>
          </cell>
          <cell r="AE509">
            <v>-1.2299363470340179</v>
          </cell>
          <cell r="AJ509">
            <v>-1.2823662243113909</v>
          </cell>
        </row>
        <row r="512">
          <cell r="G512">
            <v>2.0331507486980819E-2</v>
          </cell>
          <cell r="H512">
            <v>0.24610821815885942</v>
          </cell>
          <cell r="I512">
            <v>-0.10564274462709691</v>
          </cell>
          <cell r="J512">
            <v>0.2629798024954102</v>
          </cell>
          <cell r="K512">
            <v>0.91600601403142545</v>
          </cell>
          <cell r="L512">
            <v>4.4905400423063076E-2</v>
          </cell>
          <cell r="M512">
            <v>2.1339912185286303E-2</v>
          </cell>
          <cell r="N512">
            <v>3.3598532427676624E-2</v>
          </cell>
          <cell r="O512">
            <v>0</v>
          </cell>
          <cell r="P512">
            <v>5.843588471242416E-3</v>
          </cell>
          <cell r="Q512">
            <v>0</v>
          </cell>
          <cell r="R512">
            <v>-6.2674350935816299E-4</v>
          </cell>
          <cell r="S512">
            <v>0</v>
          </cell>
          <cell r="T512">
            <v>-1.1289989264730807E-2</v>
          </cell>
          <cell r="U512">
            <v>0</v>
          </cell>
          <cell r="V512">
            <v>0.273082591144999</v>
          </cell>
          <cell r="W512">
            <v>1.137551568330241E-3</v>
          </cell>
          <cell r="X512">
            <v>2.9873239436619722E-2</v>
          </cell>
          <cell r="Y512">
            <v>0</v>
          </cell>
          <cell r="Z512">
            <v>1.0355489148926728E-3</v>
          </cell>
          <cell r="AA512">
            <v>0</v>
          </cell>
          <cell r="AB512">
            <v>0</v>
          </cell>
          <cell r="AC512">
            <v>0</v>
          </cell>
          <cell r="AE512">
            <v>1.5519507520462094E-2</v>
          </cell>
          <cell r="AJ512">
            <v>1.4758890056773133E-2</v>
          </cell>
        </row>
        <row r="514">
          <cell r="G514">
            <v>5.9088384842642221E-2</v>
          </cell>
          <cell r="H514">
            <v>-0.23343618702133515</v>
          </cell>
          <cell r="I514">
            <v>-3.0264900094731352E-2</v>
          </cell>
          <cell r="J514">
            <v>0.74560619949265627</v>
          </cell>
          <cell r="K514">
            <v>9.5868091444304096E-2</v>
          </cell>
          <cell r="L514">
            <v>6.8924128940323987E-2</v>
          </cell>
          <cell r="M514">
            <v>3.3779741073440235E-2</v>
          </cell>
          <cell r="N514">
            <v>6.0398423274164822E-2</v>
          </cell>
          <cell r="O514">
            <v>0</v>
          </cell>
          <cell r="P514">
            <v>-3.5227563366108016E-5</v>
          </cell>
          <cell r="Q514">
            <v>0</v>
          </cell>
          <cell r="R514">
            <v>3.5075184441232237E-3</v>
          </cell>
          <cell r="S514">
            <v>0</v>
          </cell>
          <cell r="T514">
            <v>1.8038094513508081E-2</v>
          </cell>
          <cell r="U514">
            <v>0</v>
          </cell>
          <cell r="V514">
            <v>0.1056833472159928</v>
          </cell>
          <cell r="W514">
            <v>2.0606095103587404E-2</v>
          </cell>
          <cell r="X514">
            <v>0</v>
          </cell>
          <cell r="Y514">
            <v>0</v>
          </cell>
          <cell r="Z514">
            <v>2.5146579483310404E-2</v>
          </cell>
          <cell r="AA514">
            <v>0</v>
          </cell>
          <cell r="AB514">
            <v>0</v>
          </cell>
          <cell r="AC514">
            <v>0</v>
          </cell>
          <cell r="AE514">
            <v>2.7906127139365258E-2</v>
          </cell>
          <cell r="AJ514">
            <v>2.8463403314607495E-2</v>
          </cell>
        </row>
        <row r="516">
          <cell r="G516">
            <v>-1.1228060088915463E-2</v>
          </cell>
          <cell r="H516">
            <v>-4.5280521795192211E-4</v>
          </cell>
          <cell r="I516">
            <v>-2.2165546413335677E-4</v>
          </cell>
          <cell r="J516">
            <v>-0.14521797365190822</v>
          </cell>
          <cell r="K516">
            <v>-5.5838261907761893E-5</v>
          </cell>
          <cell r="L516">
            <v>-5.1778746536542764E-3</v>
          </cell>
          <cell r="M516">
            <v>-8.8663156618636434E-3</v>
          </cell>
          <cell r="N516">
            <v>6.0970898866485131E-4</v>
          </cell>
          <cell r="O516">
            <v>0</v>
          </cell>
          <cell r="P516">
            <v>-3.5227563366108023E-5</v>
          </cell>
          <cell r="Q516">
            <v>0</v>
          </cell>
          <cell r="R516">
            <v>0</v>
          </cell>
          <cell r="S516">
            <v>0</v>
          </cell>
          <cell r="T516">
            <v>-2.9367072835988277E-4</v>
          </cell>
          <cell r="U516">
            <v>0</v>
          </cell>
          <cell r="V516">
            <v>0</v>
          </cell>
          <cell r="W516">
            <v>-4.7822240303362499E-3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E516">
            <v>-4.1154509180255233E-3</v>
          </cell>
          <cell r="AJ516">
            <v>-4.2431948486056038E-3</v>
          </cell>
        </row>
        <row r="517">
          <cell r="G517">
            <v>-1.2640379739721519E-2</v>
          </cell>
          <cell r="H517">
            <v>-7.0484068106249631E-2</v>
          </cell>
          <cell r="I517">
            <v>-3.9135970429808355E-3</v>
          </cell>
          <cell r="J517">
            <v>-6.2877092691342677E-3</v>
          </cell>
          <cell r="K517">
            <v>-5.3324242185819291E-2</v>
          </cell>
          <cell r="L517">
            <v>-7.1376029317043489E-3</v>
          </cell>
          <cell r="M517">
            <v>-8.5324993042119861E-3</v>
          </cell>
          <cell r="N517">
            <v>7.7309125260701349E-3</v>
          </cell>
          <cell r="O517">
            <v>0</v>
          </cell>
          <cell r="P517">
            <v>-5.2005343890834186E-5</v>
          </cell>
          <cell r="Q517">
            <v>0</v>
          </cell>
          <cell r="R517">
            <v>0</v>
          </cell>
          <cell r="S517">
            <v>0</v>
          </cell>
          <cell r="T517">
            <v>-5.2774682183156986E-4</v>
          </cell>
          <cell r="U517">
            <v>0</v>
          </cell>
          <cell r="V517">
            <v>0</v>
          </cell>
          <cell r="W517">
            <v>-4.7921948982277479E-3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E517">
            <v>-5.6734135047174063E-3</v>
          </cell>
          <cell r="AJ517">
            <v>-5.6428514323000681E-3</v>
          </cell>
        </row>
        <row r="518">
          <cell r="G518">
            <v>0.88826920710554769</v>
          </cell>
          <cell r="H518">
            <v>6.4242208220636615E-3</v>
          </cell>
          <cell r="I518">
            <v>5.6637272999503899E-2</v>
          </cell>
          <cell r="J518">
            <v>23.095529299480916</v>
          </cell>
          <cell r="K518">
            <v>1.0471459062312031E-3</v>
          </cell>
          <cell r="L518">
            <v>0.72543607471561611</v>
          </cell>
          <cell r="M518">
            <v>1.0391229282007526</v>
          </cell>
          <cell r="N518">
            <v>7.8866367535371074E-2</v>
          </cell>
          <cell r="O518">
            <v>0</v>
          </cell>
          <cell r="P518">
            <v>0.67738352889378339</v>
          </cell>
          <cell r="Q518">
            <v>0</v>
          </cell>
          <cell r="R518">
            <v>3.6268749178696803E-2</v>
          </cell>
          <cell r="S518">
            <v>0</v>
          </cell>
          <cell r="T518">
            <v>0.55646138680794865</v>
          </cell>
          <cell r="U518">
            <v>0</v>
          </cell>
          <cell r="V518">
            <v>0</v>
          </cell>
          <cell r="W518">
            <v>0.99791935259244446</v>
          </cell>
          <cell r="X518">
            <v>0</v>
          </cell>
          <cell r="Y518">
            <v>0</v>
          </cell>
          <cell r="Z518">
            <v>1</v>
          </cell>
          <cell r="AA518">
            <v>0</v>
          </cell>
          <cell r="AB518">
            <v>0</v>
          </cell>
          <cell r="AC518">
            <v>0</v>
          </cell>
          <cell r="AE518">
            <v>0.72539237878634311</v>
          </cell>
          <cell r="AJ518">
            <v>0.75195934174649115</v>
          </cell>
        </row>
        <row r="520">
          <cell r="G520">
            <v>5.595467892588795E-2</v>
          </cell>
          <cell r="H520">
            <v>0.66070613247964394</v>
          </cell>
          <cell r="I520">
            <v>-4.6254920967445101E-4</v>
          </cell>
          <cell r="J520">
            <v>0.3065001539917242</v>
          </cell>
          <cell r="K520">
            <v>0.65041027895293368</v>
          </cell>
          <cell r="L520">
            <v>4.4446484746258279E-2</v>
          </cell>
          <cell r="M520">
            <v>7.2186050121427869E-2</v>
          </cell>
          <cell r="N520">
            <v>-7.9411164972201624E-3</v>
          </cell>
          <cell r="O520">
            <v>0</v>
          </cell>
          <cell r="P520">
            <v>1.0407349500376023E-2</v>
          </cell>
          <cell r="Q520">
            <v>0</v>
          </cell>
          <cell r="R520">
            <v>-2.2068182244832828E-3</v>
          </cell>
          <cell r="S520">
            <v>0</v>
          </cell>
          <cell r="T520">
            <v>3.1413751190608706E-2</v>
          </cell>
          <cell r="U520">
            <v>0</v>
          </cell>
          <cell r="V520">
            <v>1.522996091497405</v>
          </cell>
          <cell r="W520">
            <v>1.46305543404079E-2</v>
          </cell>
          <cell r="X520">
            <v>6.933802816901409E-2</v>
          </cell>
          <cell r="Y520">
            <v>0</v>
          </cell>
          <cell r="Z520">
            <v>-2.602433046831467E-3</v>
          </cell>
          <cell r="AA520">
            <v>0</v>
          </cell>
          <cell r="AB520">
            <v>0</v>
          </cell>
          <cell r="AC520">
            <v>0</v>
          </cell>
          <cell r="AE520">
            <v>2.952217669699948E-2</v>
          </cell>
          <cell r="AJ520">
            <v>2.8065702157614707E-2</v>
          </cell>
        </row>
        <row r="521">
          <cell r="G521">
            <v>4.3690707939088587E-2</v>
          </cell>
          <cell r="H521">
            <v>0.2975382047984283</v>
          </cell>
          <cell r="I521">
            <v>4.3792593235766801E-3</v>
          </cell>
          <cell r="J521">
            <v>7.7368956661596711E-2</v>
          </cell>
          <cell r="K521">
            <v>0</v>
          </cell>
          <cell r="L521">
            <v>2.7928864945903523E-2</v>
          </cell>
          <cell r="M521">
            <v>3.44852125833503E-2</v>
          </cell>
          <cell r="N521">
            <v>7.0822563293019895E-7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2.3873902735951816E-2</v>
          </cell>
          <cell r="W521">
            <v>6.5545738703509041E-4</v>
          </cell>
          <cell r="X521">
            <v>0</v>
          </cell>
          <cell r="Y521">
            <v>0</v>
          </cell>
          <cell r="Z521">
            <v>8.7984673876059585E-3</v>
          </cell>
          <cell r="AA521">
            <v>0</v>
          </cell>
          <cell r="AB521">
            <v>0</v>
          </cell>
          <cell r="AC521">
            <v>0</v>
          </cell>
          <cell r="AE521">
            <v>1.4369179628110197E-2</v>
          </cell>
          <cell r="AJ521">
            <v>1.4395971968442695E-2</v>
          </cell>
        </row>
        <row r="522">
          <cell r="G522">
            <v>2.1813659128990625E-3</v>
          </cell>
          <cell r="H522">
            <v>-2.2401362120577067E-3</v>
          </cell>
          <cell r="I522">
            <v>0</v>
          </cell>
          <cell r="J522">
            <v>0</v>
          </cell>
          <cell r="K522">
            <v>0</v>
          </cell>
          <cell r="L522">
            <v>9.1304660435421823E-3</v>
          </cell>
          <cell r="M522">
            <v>1.5340022454717047E-2</v>
          </cell>
          <cell r="N522">
            <v>-7.8270793280340884E-4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2.0765987173441865E-3</v>
          </cell>
          <cell r="U522">
            <v>0</v>
          </cell>
          <cell r="V522">
            <v>0</v>
          </cell>
          <cell r="W522">
            <v>7.5745273974542186E-4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E522">
            <v>1.9758264697287004E-3</v>
          </cell>
          <cell r="AJ522">
            <v>1.9969500782298136E-3</v>
          </cell>
        </row>
        <row r="523">
          <cell r="G523">
            <v>7.132027930465799E-3</v>
          </cell>
          <cell r="H523">
            <v>8.0549393575532115E-3</v>
          </cell>
          <cell r="I523">
            <v>5.1432183791821099E-3</v>
          </cell>
          <cell r="J523">
            <v>0.22359343555015493</v>
          </cell>
          <cell r="K523">
            <v>0</v>
          </cell>
          <cell r="L523">
            <v>7.5667504223555506E-4</v>
          </cell>
          <cell r="M523">
            <v>7.7733683171024043E-3</v>
          </cell>
          <cell r="N523">
            <v>2.8248160942484957E-5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2.9870330157958626E-2</v>
          </cell>
          <cell r="U523">
            <v>0</v>
          </cell>
          <cell r="V523">
            <v>0</v>
          </cell>
          <cell r="W523">
            <v>4.4453215338482992E-3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E523">
            <v>4.6349999910867967E-3</v>
          </cell>
          <cell r="AJ523">
            <v>4.7542888547656989E-3</v>
          </cell>
        </row>
        <row r="524">
          <cell r="G524">
            <v>-1.429540899427618E-5</v>
          </cell>
          <cell r="H524">
            <v>-7.4785282622790968E-4</v>
          </cell>
          <cell r="I524">
            <v>-6.7230589957059841E-2</v>
          </cell>
          <cell r="J524">
            <v>7.1273540899087598E-5</v>
          </cell>
          <cell r="K524">
            <v>7.4885313469631792E-3</v>
          </cell>
          <cell r="L524">
            <v>1.6736459234963753E-4</v>
          </cell>
          <cell r="M524">
            <v>-1.9022256229238366E-5</v>
          </cell>
          <cell r="N524">
            <v>-1.55983237481899E-4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5.4443444462162265E-5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E524">
            <v>-1.231239042106145E-4</v>
          </cell>
          <cell r="AJ524">
            <v>-1.2320670205895717E-4</v>
          </cell>
        </row>
        <row r="525">
          <cell r="G525">
            <v>3.7192824787020797E-4</v>
          </cell>
          <cell r="H525">
            <v>9.7430143496564647E-3</v>
          </cell>
          <cell r="I525">
            <v>0</v>
          </cell>
          <cell r="J525">
            <v>0</v>
          </cell>
          <cell r="K525">
            <v>2.8235547771358265E-2</v>
          </cell>
          <cell r="L525">
            <v>8.1627169153933681E-5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E525">
            <v>1.2792153938555786E-4</v>
          </cell>
          <cell r="AJ525">
            <v>1.2800756352754486E-4</v>
          </cell>
        </row>
        <row r="526">
          <cell r="G526">
            <v>2.5929443045585639E-3</v>
          </cell>
          <cell r="H526">
            <v>0.3483579630122916</v>
          </cell>
          <cell r="I526">
            <v>5.72455630446266E-2</v>
          </cell>
          <cell r="J526">
            <v>5.4664882390734514E-3</v>
          </cell>
          <cell r="K526">
            <v>0.61468619983461226</v>
          </cell>
          <cell r="L526">
            <v>6.381486953073447E-3</v>
          </cell>
          <cell r="M526">
            <v>1.4606469022487354E-2</v>
          </cell>
          <cell r="N526">
            <v>-7.0313817135102706E-3</v>
          </cell>
          <cell r="O526">
            <v>0</v>
          </cell>
          <cell r="P526">
            <v>1.0407349500376023E-2</v>
          </cell>
          <cell r="Q526">
            <v>0</v>
          </cell>
          <cell r="R526">
            <v>-2.2068182244832828E-3</v>
          </cell>
          <cell r="S526">
            <v>0</v>
          </cell>
          <cell r="T526">
            <v>-5.8762112915627192E-4</v>
          </cell>
          <cell r="U526">
            <v>0</v>
          </cell>
          <cell r="V526">
            <v>1.4991221887614532</v>
          </cell>
          <cell r="W526">
            <v>8.7723226797790897E-3</v>
          </cell>
          <cell r="X526">
            <v>6.933802816901409E-2</v>
          </cell>
          <cell r="Y526">
            <v>0</v>
          </cell>
          <cell r="Z526">
            <v>-1.1400900434437426E-2</v>
          </cell>
          <cell r="AA526">
            <v>0</v>
          </cell>
          <cell r="AB526">
            <v>0</v>
          </cell>
          <cell r="AC526">
            <v>0</v>
          </cell>
          <cell r="AE526">
            <v>8.5373729728988428E-3</v>
          </cell>
          <cell r="AJ526">
            <v>6.9136903947079166E-3</v>
          </cell>
        </row>
        <row r="528">
          <cell r="G528">
            <v>-8.3622845107815744E-2</v>
          </cell>
          <cell r="H528">
            <v>-0.18070892208149747</v>
          </cell>
          <cell r="I528">
            <v>-7.4693639858557745E-2</v>
          </cell>
          <cell r="J528">
            <v>-0.65856721335975088</v>
          </cell>
          <cell r="K528">
            <v>-0.55935048228402018</v>
          </cell>
          <cell r="L528">
            <v>-5.1488263393507858E-2</v>
          </cell>
          <cell r="M528">
            <v>-7.5759563347718162E-2</v>
          </cell>
          <cell r="N528">
            <v>-1.9468485368272094E-2</v>
          </cell>
          <cell r="O528">
            <v>0</v>
          </cell>
          <cell r="P528">
            <v>-4.1944654498576456E-3</v>
          </cell>
          <cell r="Q528">
            <v>0</v>
          </cell>
          <cell r="R528">
            <v>-1.9274437289981039E-3</v>
          </cell>
          <cell r="S528">
            <v>0</v>
          </cell>
          <cell r="T528">
            <v>-6.0448164240487712E-2</v>
          </cell>
          <cell r="U528">
            <v>0</v>
          </cell>
          <cell r="V528">
            <v>-1.3555968475683988</v>
          </cell>
          <cell r="W528">
            <v>-2.9316873845328814E-2</v>
          </cell>
          <cell r="X528">
            <v>-3.9464788732394368E-2</v>
          </cell>
          <cell r="Y528">
            <v>0</v>
          </cell>
          <cell r="Z528">
            <v>-2.1508597521586265E-2</v>
          </cell>
          <cell r="AA528">
            <v>0</v>
          </cell>
          <cell r="AB528">
            <v>0</v>
          </cell>
          <cell r="AC528">
            <v>0</v>
          </cell>
          <cell r="AE528">
            <v>-3.782890411072929E-2</v>
          </cell>
          <cell r="AJ528">
            <v>-3.7562603192070179E-2</v>
          </cell>
        </row>
        <row r="529">
          <cell r="G529">
            <v>-1.4017375921713817E-2</v>
          </cell>
          <cell r="H529">
            <v>-2.265453500123995</v>
          </cell>
          <cell r="I529">
            <v>-0.10428818480355849</v>
          </cell>
          <cell r="J529">
            <v>-0.34063041980066033</v>
          </cell>
          <cell r="K529">
            <v>-0.32379367230046507</v>
          </cell>
          <cell r="L529">
            <v>-2.6298712446517252E-2</v>
          </cell>
          <cell r="M529">
            <v>-2.4266123252918825E-2</v>
          </cell>
          <cell r="N529">
            <v>-8.5728120292449025E-3</v>
          </cell>
          <cell r="O529">
            <v>0</v>
          </cell>
          <cell r="P529">
            <v>-2.4174865034901107E-3</v>
          </cell>
          <cell r="Q529">
            <v>0</v>
          </cell>
          <cell r="R529">
            <v>0</v>
          </cell>
          <cell r="S529">
            <v>0</v>
          </cell>
          <cell r="T529">
            <v>-3.5782165279284898E-2</v>
          </cell>
          <cell r="U529">
            <v>0</v>
          </cell>
          <cell r="V529">
            <v>-0.79174729288139933</v>
          </cell>
          <cell r="W529">
            <v>-1.5849153207421564E-2</v>
          </cell>
          <cell r="X529">
            <v>-2.2887323943661973E-2</v>
          </cell>
          <cell r="Y529">
            <v>0</v>
          </cell>
          <cell r="Z529">
            <v>-1.2881488823468496E-2</v>
          </cell>
          <cell r="AA529">
            <v>0</v>
          </cell>
          <cell r="AB529">
            <v>0</v>
          </cell>
          <cell r="AC529">
            <v>0</v>
          </cell>
          <cell r="AE529">
            <v>-1.8567912300981152E-2</v>
          </cell>
          <cell r="AJ529">
            <v>-1.8381075363569678E-2</v>
          </cell>
        </row>
        <row r="530">
          <cell r="G530">
            <v>-8.3953420755400975E-4</v>
          </cell>
          <cell r="H530">
            <v>0</v>
          </cell>
          <cell r="I530">
            <v>0</v>
          </cell>
          <cell r="J530">
            <v>0</v>
          </cell>
          <cell r="K530">
            <v>-4.8951542939137931E-3</v>
          </cell>
          <cell r="L530">
            <v>-2.5393517742360651E-4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-5.6546724705980485E-4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E530">
            <v>-2.1301560136501816E-4</v>
          </cell>
          <cell r="AJ530">
            <v>-2.1315884920604074E-4</v>
          </cell>
        </row>
        <row r="531">
          <cell r="G531">
            <v>-1.0542132349039733E-3</v>
          </cell>
          <cell r="H531">
            <v>-0.23717034374790419</v>
          </cell>
          <cell r="I531">
            <v>-6.5998070429742026E-2</v>
          </cell>
          <cell r="J531">
            <v>-1.4181481132074382E-2</v>
          </cell>
          <cell r="K531">
            <v>-3.0729656803238296E-2</v>
          </cell>
          <cell r="L531">
            <v>-2.5935335401631857E-3</v>
          </cell>
          <cell r="M531">
            <v>-1.5040764904616451E-3</v>
          </cell>
          <cell r="N531">
            <v>-3.1855131473847668E-3</v>
          </cell>
          <cell r="O531">
            <v>0</v>
          </cell>
          <cell r="P531">
            <v>-3.3361509009514754E-4</v>
          </cell>
          <cell r="Q531">
            <v>0</v>
          </cell>
          <cell r="R531">
            <v>0</v>
          </cell>
          <cell r="S531">
            <v>0</v>
          </cell>
          <cell r="T531">
            <v>-4.0255343411651785E-3</v>
          </cell>
          <cell r="U531">
            <v>0</v>
          </cell>
          <cell r="V531">
            <v>0</v>
          </cell>
          <cell r="W531">
            <v>-1.1410188324450395E-3</v>
          </cell>
          <cell r="X531">
            <v>-1.352112676056338E-3</v>
          </cell>
          <cell r="Y531">
            <v>0</v>
          </cell>
          <cell r="Z531">
            <v>-3.1313026712230817E-4</v>
          </cell>
          <cell r="AA531">
            <v>0</v>
          </cell>
          <cell r="AB531">
            <v>0</v>
          </cell>
          <cell r="AC531">
            <v>0</v>
          </cell>
          <cell r="AE531">
            <v>-1.9081190091014284E-3</v>
          </cell>
          <cell r="AJ531">
            <v>-1.9029762828773665E-3</v>
          </cell>
        </row>
        <row r="532">
          <cell r="G532">
            <v>-6.7711721743643941E-2</v>
          </cell>
          <cell r="H532">
            <v>2.3219149217904018</v>
          </cell>
          <cell r="I532">
            <v>9.559261537474277E-2</v>
          </cell>
          <cell r="J532">
            <v>-0.3037553124270162</v>
          </cell>
          <cell r="K532">
            <v>-0.19993199888640301</v>
          </cell>
          <cell r="L532">
            <v>-2.2342082229403815E-2</v>
          </cell>
          <cell r="M532">
            <v>-4.9989363604337686E-2</v>
          </cell>
          <cell r="N532">
            <v>-7.710160191642423E-3</v>
          </cell>
          <cell r="O532">
            <v>0</v>
          </cell>
          <cell r="P532">
            <v>-1.443363856272387E-3</v>
          </cell>
          <cell r="Q532">
            <v>0</v>
          </cell>
          <cell r="R532">
            <v>-1.9274437289981039E-3</v>
          </cell>
          <cell r="S532">
            <v>0</v>
          </cell>
          <cell r="T532">
            <v>-2.0074997372977833E-2</v>
          </cell>
          <cell r="U532">
            <v>0</v>
          </cell>
          <cell r="V532">
            <v>-0.56384955468699938</v>
          </cell>
          <cell r="W532">
            <v>-1.2326701805462211E-2</v>
          </cell>
          <cell r="X532">
            <v>-1.5225352112676057E-2</v>
          </cell>
          <cell r="Y532">
            <v>0</v>
          </cell>
          <cell r="Z532">
            <v>-8.3139784309954577E-3</v>
          </cell>
          <cell r="AA532">
            <v>0</v>
          </cell>
          <cell r="AB532">
            <v>0</v>
          </cell>
          <cell r="AC532">
            <v>0</v>
          </cell>
          <cell r="AE532">
            <v>-1.7139857199281693E-2</v>
          </cell>
          <cell r="AJ532">
            <v>-1.7065392696417096E-2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E534">
            <v>0</v>
          </cell>
          <cell r="AJ534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1.6842603965680113E-2</v>
          </cell>
          <cell r="K536">
            <v>0.72913396418011567</v>
          </cell>
          <cell r="L536">
            <v>0</v>
          </cell>
          <cell r="M536">
            <v>0</v>
          </cell>
          <cell r="N536">
            <v>2.0303392001172619E-9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E536">
            <v>5.4390453355359356E-4</v>
          </cell>
          <cell r="AJ536">
            <v>5.4427029620034183E-4</v>
          </cell>
        </row>
        <row r="538">
          <cell r="G538">
            <v>1.39348915181849E-4</v>
          </cell>
          <cell r="H538">
            <v>0</v>
          </cell>
          <cell r="I538">
            <v>0</v>
          </cell>
          <cell r="J538">
            <v>-2.1839679429912946E-3</v>
          </cell>
          <cell r="K538">
            <v>0</v>
          </cell>
          <cell r="L538">
            <v>-1.1799075216357041E-2</v>
          </cell>
          <cell r="M538">
            <v>0</v>
          </cell>
          <cell r="N538">
            <v>0</v>
          </cell>
          <cell r="O538">
            <v>0</v>
          </cell>
          <cell r="P538">
            <v>-2.9884045254374659E-4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E538">
            <v>-5.0834582070142891E-4</v>
          </cell>
          <cell r="AJ538">
            <v>-5.0868767097362352E-4</v>
          </cell>
        </row>
        <row r="542">
          <cell r="G542">
            <v>365</v>
          </cell>
          <cell r="H542">
            <v>365</v>
          </cell>
          <cell r="I542">
            <v>365</v>
          </cell>
          <cell r="J542">
            <v>365</v>
          </cell>
          <cell r="K542">
            <v>365</v>
          </cell>
          <cell r="L542">
            <v>365</v>
          </cell>
          <cell r="M542">
            <v>365</v>
          </cell>
          <cell r="N542">
            <v>365</v>
          </cell>
          <cell r="O542">
            <v>365</v>
          </cell>
          <cell r="P542">
            <v>365</v>
          </cell>
          <cell r="Q542">
            <v>365</v>
          </cell>
          <cell r="R542">
            <v>365</v>
          </cell>
          <cell r="S542">
            <v>365</v>
          </cell>
          <cell r="T542">
            <v>365</v>
          </cell>
          <cell r="U542">
            <v>365</v>
          </cell>
          <cell r="V542">
            <v>365</v>
          </cell>
          <cell r="W542">
            <v>365</v>
          </cell>
          <cell r="X542">
            <v>365</v>
          </cell>
          <cell r="Y542">
            <v>365</v>
          </cell>
          <cell r="Z542">
            <v>365</v>
          </cell>
          <cell r="AA542">
            <v>365</v>
          </cell>
          <cell r="AB542">
            <v>365</v>
          </cell>
          <cell r="AC542">
            <v>365</v>
          </cell>
          <cell r="AD542">
            <v>365</v>
          </cell>
          <cell r="AE542">
            <v>365</v>
          </cell>
          <cell r="AF542">
            <v>365</v>
          </cell>
          <cell r="AG542">
            <v>365</v>
          </cell>
          <cell r="AH542">
            <v>365</v>
          </cell>
          <cell r="AI542">
            <v>365</v>
          </cell>
          <cell r="AJ542">
            <v>365</v>
          </cell>
        </row>
        <row r="546">
          <cell r="F546" t="str">
            <v>FR5</v>
          </cell>
          <cell r="G546" t="str">
            <v>0</v>
          </cell>
          <cell r="H546" t="str">
            <v>0</v>
          </cell>
          <cell r="I546" t="str">
            <v>0</v>
          </cell>
          <cell r="J546" t="str">
            <v>0</v>
          </cell>
          <cell r="K546" t="str">
            <v>0</v>
          </cell>
          <cell r="L546" t="str">
            <v>0</v>
          </cell>
          <cell r="M546" t="str">
            <v>0</v>
          </cell>
          <cell r="N546" t="str">
            <v>0</v>
          </cell>
          <cell r="O546" t="str">
            <v>0</v>
          </cell>
          <cell r="P546" t="str">
            <v>0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0</v>
          </cell>
          <cell r="V546" t="str">
            <v>0</v>
          </cell>
          <cell r="W546" t="str">
            <v>0</v>
          </cell>
          <cell r="X546" t="str">
            <v>0</v>
          </cell>
          <cell r="Y546" t="str">
            <v>0</v>
          </cell>
          <cell r="Z546" t="str">
            <v>0</v>
          </cell>
          <cell r="AM546" t="str">
            <v>0</v>
          </cell>
          <cell r="AN546" t="str">
            <v>0</v>
          </cell>
          <cell r="AO546" t="str">
            <v>0</v>
          </cell>
          <cell r="AP546" t="str">
            <v>0</v>
          </cell>
          <cell r="AQ546" t="str">
            <v>0</v>
          </cell>
          <cell r="AR546" t="str">
            <v>0</v>
          </cell>
          <cell r="AS546" t="str">
            <v>0</v>
          </cell>
          <cell r="AT546" t="str">
            <v>0</v>
          </cell>
          <cell r="AU546" t="str">
            <v>0</v>
          </cell>
          <cell r="AV546" t="str">
            <v>0</v>
          </cell>
        </row>
        <row r="547">
          <cell r="F547" t="str">
            <v>FR10</v>
          </cell>
          <cell r="G547" t="str">
            <v>0</v>
          </cell>
          <cell r="H547" t="str">
            <v>0</v>
          </cell>
          <cell r="I547" t="str">
            <v>0</v>
          </cell>
          <cell r="J547" t="str">
            <v>0</v>
          </cell>
          <cell r="K547" t="str">
            <v>0</v>
          </cell>
          <cell r="L547" t="str">
            <v>0</v>
          </cell>
          <cell r="M547" t="str">
            <v>0</v>
          </cell>
          <cell r="N547" t="str">
            <v>0</v>
          </cell>
          <cell r="O547" t="str">
            <v>0</v>
          </cell>
          <cell r="P547" t="str">
            <v>0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 t="str">
            <v>0</v>
          </cell>
          <cell r="AM547" t="str">
            <v>0</v>
          </cell>
          <cell r="AN547" t="str">
            <v>0</v>
          </cell>
          <cell r="AO547" t="str">
            <v>0</v>
          </cell>
          <cell r="AP547" t="str">
            <v>0</v>
          </cell>
          <cell r="AQ547" t="str">
            <v>0</v>
          </cell>
          <cell r="AR547" t="str">
            <v>0</v>
          </cell>
          <cell r="AS547" t="str">
            <v>0</v>
          </cell>
          <cell r="AT547" t="str">
            <v>0</v>
          </cell>
          <cell r="AU547" t="str">
            <v>0</v>
          </cell>
          <cell r="AV547" t="str">
            <v>0</v>
          </cell>
        </row>
        <row r="548">
          <cell r="F548" t="str">
            <v>FR15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</row>
        <row r="549">
          <cell r="F549" t="str">
            <v>FR20</v>
          </cell>
          <cell r="G549" t="str">
            <v>0</v>
          </cell>
          <cell r="H549" t="str">
            <v>0</v>
          </cell>
          <cell r="I549" t="str">
            <v>0</v>
          </cell>
          <cell r="J549" t="str">
            <v>0</v>
          </cell>
          <cell r="K549" t="str">
            <v>0</v>
          </cell>
          <cell r="L549" t="str">
            <v>0</v>
          </cell>
          <cell r="M549" t="str">
            <v>0</v>
          </cell>
          <cell r="N549" t="str">
            <v>0</v>
          </cell>
          <cell r="O549" t="str">
            <v>0</v>
          </cell>
          <cell r="P549" t="str">
            <v>0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0</v>
          </cell>
          <cell r="V549" t="str">
            <v>0</v>
          </cell>
          <cell r="W549" t="str">
            <v>0</v>
          </cell>
          <cell r="X549" t="str">
            <v>0</v>
          </cell>
          <cell r="Y549" t="str">
            <v>0</v>
          </cell>
          <cell r="Z549" t="str">
            <v>0</v>
          </cell>
          <cell r="AM549" t="str">
            <v>0</v>
          </cell>
          <cell r="AN549" t="str">
            <v>0</v>
          </cell>
          <cell r="AO549" t="str">
            <v>0</v>
          </cell>
          <cell r="AP549" t="str">
            <v>0</v>
          </cell>
          <cell r="AQ549" t="str">
            <v>0</v>
          </cell>
          <cell r="AR549" t="str">
            <v>0</v>
          </cell>
          <cell r="AS549" t="str">
            <v>0</v>
          </cell>
          <cell r="AT549" t="str">
            <v>0</v>
          </cell>
          <cell r="AU549" t="str">
            <v>0</v>
          </cell>
          <cell r="AV549" t="str">
            <v>0</v>
          </cell>
        </row>
        <row r="550">
          <cell r="F550" t="str">
            <v>FR25</v>
          </cell>
          <cell r="G550" t="str">
            <v>0</v>
          </cell>
          <cell r="H550" t="str">
            <v>0</v>
          </cell>
          <cell r="I550" t="str">
            <v>0</v>
          </cell>
          <cell r="J550" t="str">
            <v>0</v>
          </cell>
          <cell r="K550" t="str">
            <v>0</v>
          </cell>
          <cell r="L550" t="str">
            <v>0</v>
          </cell>
          <cell r="M550" t="str">
            <v>0</v>
          </cell>
          <cell r="N550" t="str">
            <v>0</v>
          </cell>
          <cell r="O550" t="str">
            <v>0</v>
          </cell>
          <cell r="P550" t="str">
            <v>0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0</v>
          </cell>
          <cell r="V550" t="str">
            <v>0</v>
          </cell>
          <cell r="W550" t="str">
            <v>0</v>
          </cell>
          <cell r="X550" t="str">
            <v>0</v>
          </cell>
          <cell r="Y550" t="str">
            <v>0</v>
          </cell>
          <cell r="Z550" t="str">
            <v>0</v>
          </cell>
          <cell r="AM550" t="str">
            <v>0</v>
          </cell>
          <cell r="AN550" t="str">
            <v>0</v>
          </cell>
          <cell r="AO550" t="str">
            <v>0</v>
          </cell>
          <cell r="AP550" t="str">
            <v>0</v>
          </cell>
          <cell r="AQ550" t="str">
            <v>0</v>
          </cell>
          <cell r="AR550" t="str">
            <v>0</v>
          </cell>
          <cell r="AS550" t="str">
            <v>0</v>
          </cell>
          <cell r="AT550" t="str">
            <v>0</v>
          </cell>
          <cell r="AU550" t="str">
            <v>0</v>
          </cell>
          <cell r="AV550" t="str">
            <v>0</v>
          </cell>
        </row>
        <row r="551">
          <cell r="F551" t="str">
            <v>FR30</v>
          </cell>
          <cell r="G551" t="str">
            <v>0</v>
          </cell>
          <cell r="H551" t="str">
            <v>0</v>
          </cell>
          <cell r="I551" t="str">
            <v>0</v>
          </cell>
          <cell r="J551" t="str">
            <v>0</v>
          </cell>
          <cell r="K551" t="str">
            <v>0</v>
          </cell>
          <cell r="L551" t="str">
            <v>0</v>
          </cell>
          <cell r="M551" t="str">
            <v>0</v>
          </cell>
          <cell r="N551" t="str">
            <v>0</v>
          </cell>
          <cell r="O551" t="str">
            <v>0</v>
          </cell>
          <cell r="P551" t="str">
            <v>0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0</v>
          </cell>
          <cell r="V551" t="str">
            <v>0</v>
          </cell>
          <cell r="W551" t="str">
            <v>0</v>
          </cell>
          <cell r="X551" t="str">
            <v>0</v>
          </cell>
          <cell r="Y551" t="str">
            <v>0</v>
          </cell>
          <cell r="Z551" t="str">
            <v>0</v>
          </cell>
          <cell r="AM551" t="str">
            <v>0</v>
          </cell>
          <cell r="AN551" t="str">
            <v>0</v>
          </cell>
          <cell r="AO551" t="str">
            <v>0</v>
          </cell>
          <cell r="AP551" t="str">
            <v>0</v>
          </cell>
          <cell r="AQ551" t="str">
            <v>0</v>
          </cell>
          <cell r="AR551" t="str">
            <v>0</v>
          </cell>
          <cell r="AS551" t="str">
            <v>0</v>
          </cell>
          <cell r="AT551" t="str">
            <v>0</v>
          </cell>
          <cell r="AU551" t="str">
            <v>0</v>
          </cell>
          <cell r="AV551" t="str">
            <v>0</v>
          </cell>
        </row>
        <row r="552">
          <cell r="F552" t="str">
            <v>FR35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</row>
        <row r="553">
          <cell r="F553" t="str">
            <v>FR40</v>
          </cell>
          <cell r="G553" t="str">
            <v>0</v>
          </cell>
          <cell r="H553" t="str">
            <v>0</v>
          </cell>
          <cell r="I553" t="str">
            <v>0</v>
          </cell>
          <cell r="J553" t="str">
            <v>0</v>
          </cell>
          <cell r="K553" t="str">
            <v>0</v>
          </cell>
          <cell r="L553" t="str">
            <v>0</v>
          </cell>
          <cell r="M553" t="str">
            <v>0</v>
          </cell>
          <cell r="N553" t="str">
            <v>0</v>
          </cell>
          <cell r="O553" t="str">
            <v>0</v>
          </cell>
          <cell r="P553" t="str">
            <v>0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 t="str">
            <v>0</v>
          </cell>
          <cell r="AM553" t="str">
            <v>0</v>
          </cell>
          <cell r="AN553" t="str">
            <v>0</v>
          </cell>
          <cell r="AO553" t="str">
            <v>0</v>
          </cell>
          <cell r="AP553" t="str">
            <v>0</v>
          </cell>
          <cell r="AQ553" t="str">
            <v>0</v>
          </cell>
          <cell r="AR553" t="str">
            <v>0</v>
          </cell>
          <cell r="AS553" t="str">
            <v>0</v>
          </cell>
          <cell r="AT553" t="str">
            <v>0</v>
          </cell>
          <cell r="AU553" t="str">
            <v>0</v>
          </cell>
          <cell r="AV553" t="str">
            <v>0</v>
          </cell>
        </row>
        <row r="555">
          <cell r="F555" t="str">
            <v>FR45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</row>
        <row r="556">
          <cell r="F556" t="str">
            <v>FR50</v>
          </cell>
          <cell r="G556" t="str">
            <v>0</v>
          </cell>
          <cell r="H556" t="str">
            <v>0</v>
          </cell>
          <cell r="I556" t="str">
            <v>0</v>
          </cell>
          <cell r="J556" t="str">
            <v>0</v>
          </cell>
          <cell r="K556" t="str">
            <v>0</v>
          </cell>
          <cell r="L556" t="str">
            <v>0</v>
          </cell>
          <cell r="M556" t="str">
            <v>0</v>
          </cell>
          <cell r="N556" t="str">
            <v>0</v>
          </cell>
          <cell r="O556" t="str">
            <v>0</v>
          </cell>
          <cell r="P556" t="str">
            <v>0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0</v>
          </cell>
          <cell r="V556" t="str">
            <v>0</v>
          </cell>
          <cell r="W556" t="str">
            <v>0</v>
          </cell>
          <cell r="X556" t="str">
            <v>0</v>
          </cell>
          <cell r="Y556" t="str">
            <v>0</v>
          </cell>
          <cell r="Z556" t="str">
            <v>0</v>
          </cell>
          <cell r="AM556" t="str">
            <v>0</v>
          </cell>
          <cell r="AN556" t="str">
            <v>0</v>
          </cell>
          <cell r="AO556" t="str">
            <v>0</v>
          </cell>
          <cell r="AP556" t="str">
            <v>0</v>
          </cell>
          <cell r="AQ556" t="str">
            <v>0</v>
          </cell>
          <cell r="AR556" t="str">
            <v>0</v>
          </cell>
          <cell r="AS556" t="str">
            <v>0</v>
          </cell>
          <cell r="AT556" t="str">
            <v>0</v>
          </cell>
          <cell r="AU556" t="str">
            <v>0</v>
          </cell>
          <cell r="AV556" t="str">
            <v>0</v>
          </cell>
        </row>
        <row r="558">
          <cell r="F558" t="str">
            <v>FR55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</row>
        <row r="559">
          <cell r="F559" t="str">
            <v>FR60</v>
          </cell>
          <cell r="G559" t="str">
            <v>0</v>
          </cell>
          <cell r="H559" t="str">
            <v>0</v>
          </cell>
          <cell r="I559" t="str">
            <v>0</v>
          </cell>
          <cell r="J559" t="str">
            <v>0</v>
          </cell>
          <cell r="K559" t="str">
            <v>0</v>
          </cell>
          <cell r="L559" t="str">
            <v>0</v>
          </cell>
          <cell r="M559" t="str">
            <v>0</v>
          </cell>
          <cell r="N559" t="str">
            <v>0</v>
          </cell>
          <cell r="O559" t="str">
            <v>0</v>
          </cell>
          <cell r="P559" t="str">
            <v>0</v>
          </cell>
          <cell r="Q559" t="str">
            <v>0</v>
          </cell>
          <cell r="R559" t="str">
            <v>0</v>
          </cell>
          <cell r="S559" t="str">
            <v>0</v>
          </cell>
          <cell r="T559" t="str">
            <v>0</v>
          </cell>
          <cell r="U559" t="str">
            <v>0</v>
          </cell>
          <cell r="V559" t="str">
            <v>0</v>
          </cell>
          <cell r="W559" t="str">
            <v>0</v>
          </cell>
          <cell r="X559" t="str">
            <v>0</v>
          </cell>
          <cell r="Y559" t="str">
            <v>0</v>
          </cell>
          <cell r="Z559" t="str">
            <v>0</v>
          </cell>
          <cell r="AM559" t="str">
            <v>0</v>
          </cell>
          <cell r="AN559" t="str">
            <v>0</v>
          </cell>
          <cell r="AO559" t="str">
            <v>0</v>
          </cell>
          <cell r="AP559" t="str">
            <v>0</v>
          </cell>
          <cell r="AQ559" t="str">
            <v>0</v>
          </cell>
          <cell r="AR559" t="str">
            <v>0</v>
          </cell>
          <cell r="AS559" t="str">
            <v>0</v>
          </cell>
          <cell r="AT559" t="str">
            <v>0</v>
          </cell>
          <cell r="AU559" t="str">
            <v>0</v>
          </cell>
          <cell r="AV559" t="str">
            <v>0</v>
          </cell>
        </row>
        <row r="562">
          <cell r="F562" t="str">
            <v>FR65</v>
          </cell>
          <cell r="G562" t="str">
            <v>0</v>
          </cell>
          <cell r="H562" t="str">
            <v>0</v>
          </cell>
          <cell r="I562" t="str">
            <v>0</v>
          </cell>
          <cell r="J562" t="str">
            <v>0</v>
          </cell>
          <cell r="K562" t="str">
            <v>0</v>
          </cell>
          <cell r="L562" t="str">
            <v>0</v>
          </cell>
          <cell r="M562" t="str">
            <v>0</v>
          </cell>
          <cell r="N562" t="str">
            <v>0</v>
          </cell>
          <cell r="O562" t="str">
            <v>0</v>
          </cell>
          <cell r="P562" t="str">
            <v>0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0</v>
          </cell>
          <cell r="V562" t="str">
            <v>0</v>
          </cell>
          <cell r="W562" t="str">
            <v>0</v>
          </cell>
          <cell r="X562" t="str">
            <v>0</v>
          </cell>
          <cell r="Y562" t="str">
            <v>0</v>
          </cell>
          <cell r="Z562" t="str">
            <v>0</v>
          </cell>
          <cell r="AM562" t="str">
            <v>0</v>
          </cell>
          <cell r="AN562" t="str">
            <v>0</v>
          </cell>
          <cell r="AO562" t="str">
            <v>0</v>
          </cell>
          <cell r="AP562" t="str">
            <v>0</v>
          </cell>
          <cell r="AQ562" t="str">
            <v>0</v>
          </cell>
          <cell r="AR562" t="str">
            <v>0</v>
          </cell>
          <cell r="AS562" t="str">
            <v>0</v>
          </cell>
          <cell r="AT562" t="str">
            <v>0</v>
          </cell>
          <cell r="AU562" t="str">
            <v>0</v>
          </cell>
          <cell r="AV562" t="str">
            <v>0</v>
          </cell>
        </row>
        <row r="564">
          <cell r="F564" t="str">
            <v>FR70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</row>
        <row r="567">
          <cell r="F567" t="str">
            <v>FR80</v>
          </cell>
          <cell r="G567" t="str">
            <v>0</v>
          </cell>
          <cell r="H567" t="str">
            <v>0</v>
          </cell>
          <cell r="I567" t="str">
            <v>0</v>
          </cell>
          <cell r="J567" t="str">
            <v>0</v>
          </cell>
          <cell r="K567" t="str">
            <v>0</v>
          </cell>
          <cell r="L567" t="str">
            <v>0</v>
          </cell>
          <cell r="M567" t="str">
            <v>0</v>
          </cell>
          <cell r="N567" t="str">
            <v>0</v>
          </cell>
          <cell r="O567" t="str">
            <v>0</v>
          </cell>
          <cell r="P567" t="str">
            <v>0</v>
          </cell>
          <cell r="Q567" t="str">
            <v>0</v>
          </cell>
          <cell r="R567" t="str">
            <v>0</v>
          </cell>
          <cell r="S567" t="str">
            <v>0</v>
          </cell>
          <cell r="T567" t="str">
            <v>0</v>
          </cell>
          <cell r="U567" t="str">
            <v>0</v>
          </cell>
          <cell r="V567" t="str">
            <v>0</v>
          </cell>
          <cell r="W567" t="str">
            <v>0</v>
          </cell>
          <cell r="X567" t="str">
            <v>0</v>
          </cell>
          <cell r="Y567" t="str">
            <v>0</v>
          </cell>
          <cell r="Z567" t="str">
            <v>0</v>
          </cell>
          <cell r="AM567" t="str">
            <v>0</v>
          </cell>
          <cell r="AN567" t="str">
            <v>0</v>
          </cell>
          <cell r="AO567" t="str">
            <v>0</v>
          </cell>
          <cell r="AP567" t="str">
            <v>0</v>
          </cell>
          <cell r="AQ567" t="str">
            <v>0</v>
          </cell>
          <cell r="AR567" t="str">
            <v>0</v>
          </cell>
          <cell r="AS567" t="str">
            <v>0</v>
          </cell>
          <cell r="AT567" t="str">
            <v>0</v>
          </cell>
          <cell r="AU567" t="str">
            <v>0</v>
          </cell>
          <cell r="AV567" t="str">
            <v>0</v>
          </cell>
        </row>
        <row r="568">
          <cell r="F568" t="str">
            <v>FR85</v>
          </cell>
          <cell r="G568" t="str">
            <v>0</v>
          </cell>
          <cell r="H568" t="str">
            <v>0</v>
          </cell>
          <cell r="I568" t="str">
            <v>0</v>
          </cell>
          <cell r="J568" t="str">
            <v>0</v>
          </cell>
          <cell r="K568" t="str">
            <v>0</v>
          </cell>
          <cell r="L568" t="str">
            <v>0</v>
          </cell>
          <cell r="M568" t="str">
            <v>0</v>
          </cell>
          <cell r="N568" t="str">
            <v>0</v>
          </cell>
          <cell r="O568" t="str">
            <v>0</v>
          </cell>
          <cell r="P568" t="str">
            <v>0</v>
          </cell>
          <cell r="Q568" t="str">
            <v>0</v>
          </cell>
          <cell r="R568" t="str">
            <v>0</v>
          </cell>
          <cell r="S568" t="str">
            <v>0</v>
          </cell>
          <cell r="T568" t="str">
            <v>0</v>
          </cell>
          <cell r="U568" t="str">
            <v>0</v>
          </cell>
          <cell r="V568" t="str">
            <v>0</v>
          </cell>
          <cell r="W568" t="str">
            <v>0</v>
          </cell>
          <cell r="X568" t="str">
            <v>0</v>
          </cell>
          <cell r="Y568" t="str">
            <v>0</v>
          </cell>
          <cell r="Z568" t="str">
            <v>0</v>
          </cell>
          <cell r="AM568" t="str">
            <v>0</v>
          </cell>
          <cell r="AN568" t="str">
            <v>0</v>
          </cell>
          <cell r="AO568" t="str">
            <v>0</v>
          </cell>
          <cell r="AP568" t="str">
            <v>0</v>
          </cell>
          <cell r="AQ568" t="str">
            <v>0</v>
          </cell>
          <cell r="AR568" t="str">
            <v>0</v>
          </cell>
          <cell r="AS568" t="str">
            <v>0</v>
          </cell>
          <cell r="AT568" t="str">
            <v>0</v>
          </cell>
          <cell r="AU568" t="str">
            <v>0</v>
          </cell>
          <cell r="AV568" t="str">
            <v>0</v>
          </cell>
        </row>
        <row r="569">
          <cell r="F569" t="str">
            <v>FR90</v>
          </cell>
          <cell r="G569" t="str">
            <v>0</v>
          </cell>
          <cell r="H569" t="str">
            <v>0</v>
          </cell>
          <cell r="I569" t="str">
            <v>0</v>
          </cell>
          <cell r="J569" t="str">
            <v>0</v>
          </cell>
          <cell r="K569" t="str">
            <v>0</v>
          </cell>
          <cell r="L569" t="str">
            <v>0</v>
          </cell>
          <cell r="M569" t="str">
            <v>0</v>
          </cell>
          <cell r="N569" t="str">
            <v>0</v>
          </cell>
          <cell r="O569" t="str">
            <v>0</v>
          </cell>
          <cell r="P569" t="str">
            <v>0</v>
          </cell>
          <cell r="Q569" t="str">
            <v>0</v>
          </cell>
          <cell r="R569" t="str">
            <v>0</v>
          </cell>
          <cell r="S569" t="str">
            <v>0</v>
          </cell>
          <cell r="T569" t="str">
            <v>0</v>
          </cell>
          <cell r="U569" t="str">
            <v>0</v>
          </cell>
          <cell r="V569" t="str">
            <v>0</v>
          </cell>
          <cell r="W569" t="str">
            <v>0</v>
          </cell>
          <cell r="X569" t="str">
            <v>0</v>
          </cell>
          <cell r="Y569" t="str">
            <v>0</v>
          </cell>
          <cell r="Z569" t="str">
            <v>0</v>
          </cell>
          <cell r="AM569" t="str">
            <v>0</v>
          </cell>
          <cell r="AN569" t="str">
            <v>0</v>
          </cell>
          <cell r="AO569" t="str">
            <v>0</v>
          </cell>
          <cell r="AP569" t="str">
            <v>0</v>
          </cell>
          <cell r="AQ569" t="str">
            <v>0</v>
          </cell>
          <cell r="AR569" t="str">
            <v>0</v>
          </cell>
          <cell r="AS569" t="str">
            <v>0</v>
          </cell>
          <cell r="AT569" t="str">
            <v>0</v>
          </cell>
          <cell r="AU569" t="str">
            <v>0</v>
          </cell>
          <cell r="AV569" t="str">
            <v>0</v>
          </cell>
        </row>
        <row r="570">
          <cell r="F570" t="str">
            <v>FR95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</row>
        <row r="571">
          <cell r="F571" t="str">
            <v>FR100</v>
          </cell>
          <cell r="G571" t="str">
            <v>0</v>
          </cell>
          <cell r="H571" t="str">
            <v>0</v>
          </cell>
          <cell r="I571" t="str">
            <v>0</v>
          </cell>
          <cell r="J571" t="str">
            <v>0</v>
          </cell>
          <cell r="K571" t="str">
            <v>0</v>
          </cell>
          <cell r="L571" t="str">
            <v>0</v>
          </cell>
          <cell r="M571" t="str">
            <v>0</v>
          </cell>
          <cell r="N571" t="str">
            <v>0</v>
          </cell>
          <cell r="O571" t="str">
            <v>0</v>
          </cell>
          <cell r="P571" t="str">
            <v>0</v>
          </cell>
          <cell r="Q571" t="str">
            <v>0</v>
          </cell>
          <cell r="R571" t="str">
            <v>0</v>
          </cell>
          <cell r="S571" t="str">
            <v>0</v>
          </cell>
          <cell r="T571" t="str">
            <v>0</v>
          </cell>
          <cell r="U571" t="str">
            <v>0</v>
          </cell>
          <cell r="V571" t="str">
            <v>0</v>
          </cell>
          <cell r="W571" t="str">
            <v>0</v>
          </cell>
          <cell r="X571" t="str">
            <v>0</v>
          </cell>
          <cell r="Y571" t="str">
            <v>0</v>
          </cell>
          <cell r="Z571" t="str">
            <v>0</v>
          </cell>
          <cell r="AM571" t="str">
            <v>0</v>
          </cell>
          <cell r="AN571" t="str">
            <v>0</v>
          </cell>
          <cell r="AO571" t="str">
            <v>0</v>
          </cell>
          <cell r="AP571" t="str">
            <v>0</v>
          </cell>
          <cell r="AQ571" t="str">
            <v>0</v>
          </cell>
          <cell r="AR571" t="str">
            <v>0</v>
          </cell>
          <cell r="AS571" t="str">
            <v>0</v>
          </cell>
          <cell r="AT571" t="str">
            <v>0</v>
          </cell>
          <cell r="AU571" t="str">
            <v>0</v>
          </cell>
          <cell r="AV571" t="str">
            <v>0</v>
          </cell>
        </row>
        <row r="572">
          <cell r="F572" t="str">
            <v>FR105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</row>
        <row r="574">
          <cell r="F574" t="str">
            <v>FR110</v>
          </cell>
          <cell r="G574" t="str">
            <v>0</v>
          </cell>
          <cell r="H574" t="str">
            <v>0</v>
          </cell>
          <cell r="I574" t="str">
            <v>0</v>
          </cell>
          <cell r="J574" t="str">
            <v>0</v>
          </cell>
          <cell r="K574" t="str">
            <v>0</v>
          </cell>
          <cell r="L574" t="str">
            <v>0</v>
          </cell>
          <cell r="M574" t="str">
            <v>0</v>
          </cell>
          <cell r="N574" t="str">
            <v>0</v>
          </cell>
          <cell r="O574" t="str">
            <v>0</v>
          </cell>
          <cell r="P574" t="str">
            <v>0</v>
          </cell>
          <cell r="Q574" t="str">
            <v>0</v>
          </cell>
          <cell r="R574" t="str">
            <v>0</v>
          </cell>
          <cell r="S574" t="str">
            <v>0</v>
          </cell>
          <cell r="T574" t="str">
            <v>0</v>
          </cell>
          <cell r="U574" t="str">
            <v>0</v>
          </cell>
          <cell r="V574" t="str">
            <v>0</v>
          </cell>
          <cell r="W574" t="str">
            <v>0</v>
          </cell>
          <cell r="X574" t="str">
            <v>0</v>
          </cell>
          <cell r="Y574" t="str">
            <v>0</v>
          </cell>
          <cell r="Z574" t="str">
            <v>0</v>
          </cell>
          <cell r="AM574" t="str">
            <v>0</v>
          </cell>
          <cell r="AN574" t="str">
            <v>0</v>
          </cell>
          <cell r="AO574" t="str">
            <v>0</v>
          </cell>
          <cell r="AP574" t="str">
            <v>0</v>
          </cell>
          <cell r="AQ574" t="str">
            <v>0</v>
          </cell>
          <cell r="AR574" t="str">
            <v>0</v>
          </cell>
          <cell r="AS574" t="str">
            <v>0</v>
          </cell>
          <cell r="AT574" t="str">
            <v>0</v>
          </cell>
          <cell r="AU574" t="str">
            <v>0</v>
          </cell>
          <cell r="AV574" t="str">
            <v>0</v>
          </cell>
        </row>
        <row r="577">
          <cell r="F577" t="str">
            <v>FR120</v>
          </cell>
          <cell r="G577" t="str">
            <v>0</v>
          </cell>
          <cell r="H577" t="str">
            <v>0</v>
          </cell>
          <cell r="I577" t="str">
            <v>0</v>
          </cell>
          <cell r="J577" t="str">
            <v>0</v>
          </cell>
          <cell r="K577" t="str">
            <v>0</v>
          </cell>
          <cell r="L577" t="str">
            <v>0</v>
          </cell>
          <cell r="M577" t="str">
            <v>0</v>
          </cell>
          <cell r="N577" t="str">
            <v>0</v>
          </cell>
          <cell r="O577" t="str">
            <v>0</v>
          </cell>
          <cell r="P577" t="str">
            <v>0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0</v>
          </cell>
          <cell r="V577" t="str">
            <v>0</v>
          </cell>
          <cell r="W577" t="str">
            <v>0</v>
          </cell>
          <cell r="X577" t="str">
            <v>0</v>
          </cell>
          <cell r="Y577" t="str">
            <v>0</v>
          </cell>
          <cell r="Z577" t="str">
            <v>0</v>
          </cell>
          <cell r="AM577" t="str">
            <v>0</v>
          </cell>
          <cell r="AN577" t="str">
            <v>0</v>
          </cell>
          <cell r="AO577" t="str">
            <v>0</v>
          </cell>
          <cell r="AP577" t="str">
            <v>0</v>
          </cell>
          <cell r="AQ577" t="str">
            <v>0</v>
          </cell>
          <cell r="AR577" t="str">
            <v>0</v>
          </cell>
          <cell r="AS577" t="str">
            <v>0</v>
          </cell>
          <cell r="AT577" t="str">
            <v>0</v>
          </cell>
          <cell r="AU577" t="str">
            <v>0</v>
          </cell>
          <cell r="AV577" t="str">
            <v>0</v>
          </cell>
        </row>
        <row r="578">
          <cell r="F578" t="str">
            <v>FR125</v>
          </cell>
          <cell r="G578" t="str">
            <v>0</v>
          </cell>
          <cell r="H578" t="str">
            <v>0</v>
          </cell>
          <cell r="I578" t="str">
            <v>0</v>
          </cell>
          <cell r="J578" t="str">
            <v>0</v>
          </cell>
          <cell r="K578" t="str">
            <v>0</v>
          </cell>
          <cell r="L578" t="str">
            <v>0</v>
          </cell>
          <cell r="M578" t="str">
            <v>0</v>
          </cell>
          <cell r="N578" t="str">
            <v>0</v>
          </cell>
          <cell r="O578" t="str">
            <v>0</v>
          </cell>
          <cell r="P578" t="str">
            <v>0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0</v>
          </cell>
          <cell r="V578" t="str">
            <v>0</v>
          </cell>
          <cell r="W578" t="str">
            <v>0</v>
          </cell>
          <cell r="X578" t="str">
            <v>0</v>
          </cell>
          <cell r="Y578" t="str">
            <v>0</v>
          </cell>
          <cell r="Z578" t="str">
            <v>0</v>
          </cell>
          <cell r="AM578" t="str">
            <v>0</v>
          </cell>
          <cell r="AN578" t="str">
            <v>0</v>
          </cell>
          <cell r="AO578" t="str">
            <v>0</v>
          </cell>
          <cell r="AP578" t="str">
            <v>0</v>
          </cell>
          <cell r="AQ578" t="str">
            <v>0</v>
          </cell>
          <cell r="AR578" t="str">
            <v>0</v>
          </cell>
          <cell r="AS578" t="str">
            <v>0</v>
          </cell>
          <cell r="AT578" t="str">
            <v>0</v>
          </cell>
          <cell r="AU578" t="str">
            <v>0</v>
          </cell>
          <cell r="AV578" t="str">
            <v>0</v>
          </cell>
        </row>
        <row r="579">
          <cell r="F579" t="str">
            <v>FR130</v>
          </cell>
          <cell r="G579" t="str">
            <v>0</v>
          </cell>
          <cell r="H579" t="str">
            <v>0</v>
          </cell>
          <cell r="I579" t="str">
            <v>0</v>
          </cell>
          <cell r="J579" t="str">
            <v>0</v>
          </cell>
          <cell r="K579" t="str">
            <v>0</v>
          </cell>
          <cell r="L579" t="str">
            <v>0</v>
          </cell>
          <cell r="M579" t="str">
            <v>0</v>
          </cell>
          <cell r="N579" t="str">
            <v>0</v>
          </cell>
          <cell r="O579" t="str">
            <v>0</v>
          </cell>
          <cell r="P579" t="str">
            <v>0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0</v>
          </cell>
          <cell r="V579" t="str">
            <v>0</v>
          </cell>
          <cell r="W579" t="str">
            <v>0</v>
          </cell>
          <cell r="X579" t="str">
            <v>0</v>
          </cell>
          <cell r="Y579" t="str">
            <v>0</v>
          </cell>
          <cell r="Z579" t="str">
            <v>0</v>
          </cell>
          <cell r="AM579" t="str">
            <v>0</v>
          </cell>
          <cell r="AN579" t="str">
            <v>0</v>
          </cell>
          <cell r="AO579" t="str">
            <v>0</v>
          </cell>
          <cell r="AP579" t="str">
            <v>0</v>
          </cell>
          <cell r="AQ579" t="str">
            <v>0</v>
          </cell>
          <cell r="AR579" t="str">
            <v>0</v>
          </cell>
          <cell r="AS579" t="str">
            <v>0</v>
          </cell>
          <cell r="AT579" t="str">
            <v>0</v>
          </cell>
          <cell r="AU579" t="str">
            <v>0</v>
          </cell>
          <cell r="AV579" t="str">
            <v>0</v>
          </cell>
        </row>
        <row r="580">
          <cell r="F580" t="str">
            <v>FR135</v>
          </cell>
          <cell r="G580" t="str">
            <v>0</v>
          </cell>
          <cell r="H580" t="str">
            <v>0</v>
          </cell>
          <cell r="I580" t="str">
            <v>0</v>
          </cell>
          <cell r="J580" t="str">
            <v>0</v>
          </cell>
          <cell r="K580" t="str">
            <v>0</v>
          </cell>
          <cell r="L580" t="str">
            <v>0</v>
          </cell>
          <cell r="M580" t="str">
            <v>0</v>
          </cell>
          <cell r="N580" t="str">
            <v>0</v>
          </cell>
          <cell r="O580" t="str">
            <v>0</v>
          </cell>
          <cell r="P580" t="str">
            <v>0</v>
          </cell>
          <cell r="Q580" t="str">
            <v>0</v>
          </cell>
          <cell r="R580" t="str">
            <v>0</v>
          </cell>
          <cell r="S580" t="str">
            <v>0</v>
          </cell>
          <cell r="T580" t="str">
            <v>0</v>
          </cell>
          <cell r="U580" t="str">
            <v>0</v>
          </cell>
          <cell r="V580" t="str">
            <v>0</v>
          </cell>
          <cell r="W580" t="str">
            <v>0</v>
          </cell>
          <cell r="X580" t="str">
            <v>0</v>
          </cell>
          <cell r="Y580" t="str">
            <v>0</v>
          </cell>
          <cell r="Z580" t="str">
            <v>0</v>
          </cell>
          <cell r="AM580" t="str">
            <v>0</v>
          </cell>
          <cell r="AN580" t="str">
            <v>0</v>
          </cell>
          <cell r="AO580" t="str">
            <v>0</v>
          </cell>
          <cell r="AP580" t="str">
            <v>0</v>
          </cell>
          <cell r="AQ580" t="str">
            <v>0</v>
          </cell>
          <cell r="AR580" t="str">
            <v>0</v>
          </cell>
          <cell r="AS580" t="str">
            <v>0</v>
          </cell>
          <cell r="AT580" t="str">
            <v>0</v>
          </cell>
          <cell r="AU580" t="str">
            <v>0</v>
          </cell>
          <cell r="AV580" t="str">
            <v>0</v>
          </cell>
        </row>
        <row r="581">
          <cell r="F581" t="str">
            <v>FR150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</row>
      </sheetData>
      <sheetData sheetId="7" refreshError="1">
        <row r="9">
          <cell r="G9" t="str">
            <v>Y2002/2003</v>
          </cell>
          <cell r="H9" t="str">
            <v>Group</v>
          </cell>
        </row>
        <row r="10">
          <cell r="G10" t="str">
            <v>Prior YE Act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  <cell r="AE11" t="str">
            <v>Total Inc MOM &amp; RMBAM excludin HAH SA &amp; Origin</v>
          </cell>
          <cell r="AJ11" t="str">
            <v>Total Including HAH SA &amp; Origin, ex MOM &amp; RMBAM</v>
          </cell>
          <cell r="AM11" t="str">
            <v>Discovery Health</v>
          </cell>
          <cell r="AN11" t="str">
            <v>Discovery Life</v>
          </cell>
          <cell r="AO11" t="str">
            <v>Vitality</v>
          </cell>
          <cell r="AP11" t="str">
            <v>Destiny Health</v>
          </cell>
          <cell r="AQ11" t="str">
            <v>Momentum Retail</v>
          </cell>
          <cell r="AR11" t="str">
            <v>Momentum Multi Manager</v>
          </cell>
          <cell r="AS11" t="str">
            <v>Momentum International</v>
          </cell>
          <cell r="AT11" t="str">
            <v>Insurance Group Capital Centre</v>
          </cell>
          <cell r="AU11" t="str">
            <v>Health Cap</v>
          </cell>
          <cell r="AV11" t="str">
            <v>FirstRand Capital Centre</v>
          </cell>
        </row>
        <row r="16">
          <cell r="F16" t="str">
            <v>Turn on Advances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J16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0</v>
          </cell>
        </row>
        <row r="17">
          <cell r="F17" t="str">
            <v>2000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E17">
            <v>0</v>
          </cell>
          <cell r="AJ17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</row>
        <row r="18">
          <cell r="F18" t="str">
            <v>2005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 t="str">
            <v>0</v>
          </cell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0</v>
          </cell>
          <cell r="W18" t="str">
            <v>0</v>
          </cell>
          <cell r="X18" t="str">
            <v>0</v>
          </cell>
          <cell r="Y18" t="str">
            <v>0</v>
          </cell>
          <cell r="Z18" t="str">
            <v>0</v>
          </cell>
          <cell r="AE18">
            <v>0</v>
          </cell>
          <cell r="AJ18">
            <v>0</v>
          </cell>
          <cell r="AM18" t="str">
            <v>0</v>
          </cell>
          <cell r="AN18" t="str">
            <v>0</v>
          </cell>
          <cell r="AO18" t="str">
            <v>0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 t="str">
            <v>0</v>
          </cell>
          <cell r="AV18" t="str">
            <v>0</v>
          </cell>
        </row>
        <row r="19">
          <cell r="F19" t="str">
            <v>2010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E19">
            <v>0</v>
          </cell>
          <cell r="AJ19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</row>
        <row r="20">
          <cell r="F20" t="str">
            <v>2015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 t="str">
            <v>0</v>
          </cell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0</v>
          </cell>
          <cell r="V20" t="str">
            <v>0</v>
          </cell>
          <cell r="W20" t="str">
            <v>0</v>
          </cell>
          <cell r="X20" t="str">
            <v>0</v>
          </cell>
          <cell r="Y20" t="str">
            <v>0</v>
          </cell>
          <cell r="Z20" t="str">
            <v>0</v>
          </cell>
          <cell r="AE20">
            <v>0</v>
          </cell>
          <cell r="AJ20">
            <v>0</v>
          </cell>
          <cell r="AM20" t="str">
            <v>0</v>
          </cell>
          <cell r="AN20" t="str">
            <v>0</v>
          </cell>
          <cell r="AO20" t="str">
            <v>0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 t="str">
            <v>0</v>
          </cell>
          <cell r="AV20" t="str">
            <v>0</v>
          </cell>
        </row>
        <row r="21">
          <cell r="F21" t="str">
            <v>2020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 t="str">
            <v>0</v>
          </cell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0</v>
          </cell>
          <cell r="U21" t="str">
            <v>0</v>
          </cell>
          <cell r="V21" t="str">
            <v>0</v>
          </cell>
          <cell r="W21" t="str">
            <v>0</v>
          </cell>
          <cell r="X21" t="str">
            <v>0</v>
          </cell>
          <cell r="Y21" t="str">
            <v>0</v>
          </cell>
          <cell r="Z21" t="str">
            <v>0</v>
          </cell>
          <cell r="AE21">
            <v>0</v>
          </cell>
          <cell r="AJ21">
            <v>0</v>
          </cell>
          <cell r="AM21" t="str">
            <v>0</v>
          </cell>
          <cell r="AN21" t="str">
            <v>0</v>
          </cell>
          <cell r="AO21" t="str">
            <v>0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 t="str">
            <v>0</v>
          </cell>
          <cell r="AV21" t="str">
            <v>0</v>
          </cell>
        </row>
        <row r="22">
          <cell r="F22" t="str">
            <v>2025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 t="str">
            <v>0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0</v>
          </cell>
          <cell r="U22" t="str">
            <v>0</v>
          </cell>
          <cell r="V22" t="str">
            <v>0</v>
          </cell>
          <cell r="W22" t="str">
            <v>0</v>
          </cell>
          <cell r="X22" t="str">
            <v>0</v>
          </cell>
          <cell r="Y22" t="str">
            <v>0</v>
          </cell>
          <cell r="Z22" t="str">
            <v>0</v>
          </cell>
          <cell r="AE22">
            <v>0</v>
          </cell>
          <cell r="AJ22">
            <v>0</v>
          </cell>
          <cell r="AM22" t="str">
            <v>0</v>
          </cell>
          <cell r="AN22" t="str">
            <v>0</v>
          </cell>
          <cell r="AO22" t="str">
            <v>0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 t="str">
            <v>0</v>
          </cell>
          <cell r="AV22" t="str">
            <v>0</v>
          </cell>
        </row>
        <row r="23">
          <cell r="F23" t="str">
            <v>2030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0</v>
          </cell>
          <cell r="U23" t="str">
            <v>0</v>
          </cell>
          <cell r="V23" t="str">
            <v>0</v>
          </cell>
          <cell r="W23" t="str">
            <v>0</v>
          </cell>
          <cell r="X23" t="str">
            <v>0</v>
          </cell>
          <cell r="Y23" t="str">
            <v>0</v>
          </cell>
          <cell r="Z23" t="str">
            <v>0</v>
          </cell>
          <cell r="AE23">
            <v>0</v>
          </cell>
          <cell r="AJ23">
            <v>0</v>
          </cell>
          <cell r="AM23" t="str">
            <v>0</v>
          </cell>
          <cell r="AN23" t="str">
            <v>0</v>
          </cell>
          <cell r="AO23" t="str">
            <v>0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 t="str">
            <v>0</v>
          </cell>
          <cell r="AV23" t="str">
            <v>0</v>
          </cell>
        </row>
        <row r="24">
          <cell r="F24" t="str">
            <v>2035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 t="str">
            <v>0</v>
          </cell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0</v>
          </cell>
          <cell r="U24" t="str">
            <v>0</v>
          </cell>
          <cell r="V24" t="str">
            <v>0</v>
          </cell>
          <cell r="W24" t="str">
            <v>0</v>
          </cell>
          <cell r="X24" t="str">
            <v>0</v>
          </cell>
          <cell r="Y24" t="str">
            <v>0</v>
          </cell>
          <cell r="Z24" t="str">
            <v>0</v>
          </cell>
          <cell r="AE24">
            <v>0</v>
          </cell>
          <cell r="AJ24">
            <v>0</v>
          </cell>
          <cell r="AM24" t="str">
            <v>0</v>
          </cell>
          <cell r="AN24" t="str">
            <v>0</v>
          </cell>
          <cell r="AO24" t="str">
            <v>0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 t="str">
            <v>0</v>
          </cell>
          <cell r="AV24" t="str">
            <v>0</v>
          </cell>
        </row>
        <row r="25">
          <cell r="F25" t="str">
            <v>2040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0</v>
          </cell>
          <cell r="U25" t="str">
            <v>0</v>
          </cell>
          <cell r="V25" t="str">
            <v>0</v>
          </cell>
          <cell r="W25" t="str">
            <v>0</v>
          </cell>
          <cell r="X25" t="str">
            <v>0</v>
          </cell>
          <cell r="Y25" t="str">
            <v>0</v>
          </cell>
          <cell r="Z25" t="str">
            <v>0</v>
          </cell>
          <cell r="AE25">
            <v>0</v>
          </cell>
          <cell r="AJ25">
            <v>0</v>
          </cell>
          <cell r="AM25" t="str">
            <v>0</v>
          </cell>
          <cell r="AN25" t="str">
            <v>0</v>
          </cell>
          <cell r="AO25" t="str">
            <v>0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 t="str">
            <v>0</v>
          </cell>
          <cell r="AV25" t="str">
            <v>0</v>
          </cell>
        </row>
        <row r="26">
          <cell r="F26" t="str">
            <v>2045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 t="str">
            <v>0</v>
          </cell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0</v>
          </cell>
          <cell r="U26" t="str">
            <v>0</v>
          </cell>
          <cell r="V26" t="str">
            <v>0</v>
          </cell>
          <cell r="W26" t="str">
            <v>0</v>
          </cell>
          <cell r="X26" t="str">
            <v>0</v>
          </cell>
          <cell r="Y26" t="str">
            <v>0</v>
          </cell>
          <cell r="Z26" t="str">
            <v>0</v>
          </cell>
          <cell r="AE26">
            <v>0</v>
          </cell>
          <cell r="AJ26">
            <v>0</v>
          </cell>
          <cell r="AM26" t="str">
            <v>0</v>
          </cell>
          <cell r="AN26" t="str">
            <v>0</v>
          </cell>
          <cell r="AO26" t="str">
            <v>0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 t="str">
            <v>0</v>
          </cell>
          <cell r="AV26" t="str">
            <v>0</v>
          </cell>
        </row>
        <row r="27">
          <cell r="F27" t="str">
            <v>2050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 t="str">
            <v>0</v>
          </cell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0</v>
          </cell>
          <cell r="U27" t="str">
            <v>0</v>
          </cell>
          <cell r="V27" t="str">
            <v>0</v>
          </cell>
          <cell r="W27" t="str">
            <v>0</v>
          </cell>
          <cell r="X27" t="str">
            <v>0</v>
          </cell>
          <cell r="Y27" t="str">
            <v>0</v>
          </cell>
          <cell r="Z27" t="str">
            <v>0</v>
          </cell>
          <cell r="AE27">
            <v>0</v>
          </cell>
          <cell r="AJ27">
            <v>0</v>
          </cell>
          <cell r="AM27" t="str">
            <v>0</v>
          </cell>
          <cell r="AN27" t="str">
            <v>0</v>
          </cell>
          <cell r="AO27" t="str">
            <v>0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 t="str">
            <v>0</v>
          </cell>
          <cell r="AV27" t="str">
            <v>0</v>
          </cell>
        </row>
        <row r="28">
          <cell r="F28" t="str">
            <v>2055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0</v>
          </cell>
          <cell r="U28" t="str">
            <v>0</v>
          </cell>
          <cell r="V28" t="str">
            <v>0</v>
          </cell>
          <cell r="W28" t="str">
            <v>0</v>
          </cell>
          <cell r="X28" t="str">
            <v>0</v>
          </cell>
          <cell r="Y28" t="str">
            <v>0</v>
          </cell>
          <cell r="Z28" t="str">
            <v>0</v>
          </cell>
          <cell r="AE28">
            <v>0</v>
          </cell>
          <cell r="AJ28">
            <v>0</v>
          </cell>
          <cell r="AM28" t="str">
            <v>0</v>
          </cell>
          <cell r="AN28" t="str">
            <v>0</v>
          </cell>
          <cell r="AO28" t="str">
            <v>0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</row>
        <row r="29">
          <cell r="F29" t="str">
            <v>2060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E29">
            <v>0</v>
          </cell>
          <cell r="AJ29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</row>
        <row r="30">
          <cell r="F30" t="str">
            <v>2065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E30">
            <v>0</v>
          </cell>
          <cell r="AJ30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</row>
        <row r="31">
          <cell r="F31" t="str">
            <v>2070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E31">
            <v>0</v>
          </cell>
          <cell r="AJ31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</row>
        <row r="32">
          <cell r="F32" t="str">
            <v>Turn on Other Assets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0</v>
          </cell>
          <cell r="AJ32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Q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</row>
        <row r="33">
          <cell r="F33" t="str">
            <v>2100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E33">
            <v>0</v>
          </cell>
          <cell r="AJ33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</row>
        <row r="34">
          <cell r="F34" t="str">
            <v>2105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E34">
            <v>0</v>
          </cell>
          <cell r="AJ34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</row>
        <row r="35">
          <cell r="F35" t="str">
            <v>2110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E35">
            <v>0</v>
          </cell>
          <cell r="AJ35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Q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</row>
        <row r="36">
          <cell r="F36" t="str">
            <v>2115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E36">
            <v>0</v>
          </cell>
          <cell r="AJ36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</row>
        <row r="37">
          <cell r="F37" t="str">
            <v>2120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E37">
            <v>0</v>
          </cell>
          <cell r="AJ37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</row>
        <row r="38">
          <cell r="F38" t="str">
            <v>2125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E38">
            <v>0</v>
          </cell>
          <cell r="AJ38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</row>
        <row r="39">
          <cell r="F39" t="str">
            <v>2130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E39">
            <v>0</v>
          </cell>
          <cell r="AJ39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</row>
        <row r="40">
          <cell r="F40" t="str">
            <v>2135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E40">
            <v>0</v>
          </cell>
          <cell r="AJ40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</row>
        <row r="41">
          <cell r="F41" t="str">
            <v>2140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E41">
            <v>0</v>
          </cell>
          <cell r="AJ41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</row>
        <row r="42">
          <cell r="F42" t="str">
            <v>2145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E42">
            <v>0</v>
          </cell>
          <cell r="AJ42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</row>
        <row r="43">
          <cell r="F43" t="str">
            <v>2150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E43">
            <v>0</v>
          </cell>
          <cell r="AJ43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</row>
        <row r="44">
          <cell r="F44" t="str">
            <v>2155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E44">
            <v>0</v>
          </cell>
          <cell r="AJ44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</row>
        <row r="45">
          <cell r="F45" t="str">
            <v>2160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E45">
            <v>0</v>
          </cell>
          <cell r="AJ45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</row>
        <row r="46">
          <cell r="F46" t="str">
            <v>2165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E46">
            <v>0</v>
          </cell>
          <cell r="AJ46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Q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</row>
        <row r="47">
          <cell r="F47" t="str">
            <v>2170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E47">
            <v>0</v>
          </cell>
          <cell r="AJ47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Q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</row>
        <row r="48">
          <cell r="F48" t="str">
            <v>2175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E48">
            <v>0</v>
          </cell>
          <cell r="AJ48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Q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</row>
        <row r="49">
          <cell r="F49" t="str">
            <v>2180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E49">
            <v>0</v>
          </cell>
          <cell r="AJ49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Q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</row>
        <row r="50">
          <cell r="F50" t="str">
            <v>2185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E50">
            <v>0</v>
          </cell>
          <cell r="AJ50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Q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</row>
        <row r="51">
          <cell r="F51" t="str">
            <v>Turn on Assets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E51">
            <v>0</v>
          </cell>
          <cell r="AJ51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Q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</row>
        <row r="53">
          <cell r="F53" t="str">
            <v>Interest in Suspense (Charge)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0</v>
          </cell>
          <cell r="AJ53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Q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</row>
        <row r="55">
          <cell r="F55" t="str">
            <v>Turn on Assets after Interest in Suspense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E55">
            <v>0</v>
          </cell>
          <cell r="AJ55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Q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</row>
        <row r="60">
          <cell r="F60" t="str">
            <v>Turn on Deposits and Current Accounts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>
            <v>0</v>
          </cell>
          <cell r="AJ60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Q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</row>
        <row r="61">
          <cell r="F61" t="str">
            <v>3000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E61">
            <v>0</v>
          </cell>
          <cell r="AJ61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Q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</row>
        <row r="62">
          <cell r="F62" t="str">
            <v>3005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E62">
            <v>0</v>
          </cell>
          <cell r="AJ62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Q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</row>
        <row r="63">
          <cell r="F63" t="str">
            <v>3010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E63">
            <v>0</v>
          </cell>
          <cell r="AJ63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Q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</row>
        <row r="64">
          <cell r="F64" t="str">
            <v>3015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E64">
            <v>0</v>
          </cell>
          <cell r="AJ64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Q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</row>
        <row r="65">
          <cell r="F65" t="str">
            <v>3020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E65">
            <v>0</v>
          </cell>
          <cell r="AJ65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Q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</row>
        <row r="66">
          <cell r="F66" t="str">
            <v>3025</v>
          </cell>
          <cell r="G66" t="str">
            <v>0</v>
          </cell>
          <cell r="H66" t="str">
            <v>0</v>
          </cell>
          <cell r="I66" t="str">
            <v>0</v>
          </cell>
          <cell r="J66" t="str">
            <v>0</v>
          </cell>
          <cell r="K66" t="str">
            <v>0</v>
          </cell>
          <cell r="L66" t="str">
            <v>0</v>
          </cell>
          <cell r="M66" t="str">
            <v>0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0</v>
          </cell>
          <cell r="V66" t="str">
            <v>0</v>
          </cell>
          <cell r="W66" t="str">
            <v>0</v>
          </cell>
          <cell r="X66" t="str">
            <v>0</v>
          </cell>
          <cell r="Y66" t="str">
            <v>0</v>
          </cell>
          <cell r="Z66" t="str">
            <v>0</v>
          </cell>
          <cell r="AE66">
            <v>0</v>
          </cell>
          <cell r="AJ66">
            <v>0</v>
          </cell>
          <cell r="AM66" t="str">
            <v>0</v>
          </cell>
          <cell r="AN66" t="str">
            <v>0</v>
          </cell>
          <cell r="AO66" t="str">
            <v>0</v>
          </cell>
          <cell r="AP66" t="str">
            <v>0</v>
          </cell>
          <cell r="AQ66" t="str">
            <v>0</v>
          </cell>
          <cell r="AR66" t="str">
            <v>0</v>
          </cell>
          <cell r="AS66" t="str">
            <v>0</v>
          </cell>
          <cell r="AT66" t="str">
            <v>0</v>
          </cell>
          <cell r="AU66" t="str">
            <v>0</v>
          </cell>
          <cell r="AV66" t="str">
            <v>0</v>
          </cell>
        </row>
        <row r="67">
          <cell r="F67" t="str">
            <v>3030</v>
          </cell>
          <cell r="G67" t="str">
            <v>0</v>
          </cell>
          <cell r="H67" t="str">
            <v>0</v>
          </cell>
          <cell r="I67" t="str">
            <v>0</v>
          </cell>
          <cell r="J67" t="str">
            <v>0</v>
          </cell>
          <cell r="K67" t="str">
            <v>0</v>
          </cell>
          <cell r="L67" t="str">
            <v>0</v>
          </cell>
          <cell r="M67" t="str">
            <v>0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0</v>
          </cell>
          <cell r="V67" t="str">
            <v>0</v>
          </cell>
          <cell r="W67" t="str">
            <v>0</v>
          </cell>
          <cell r="X67" t="str">
            <v>0</v>
          </cell>
          <cell r="Y67" t="str">
            <v>0</v>
          </cell>
          <cell r="Z67" t="str">
            <v>0</v>
          </cell>
          <cell r="AE67">
            <v>0</v>
          </cell>
          <cell r="AJ67">
            <v>0</v>
          </cell>
          <cell r="AM67" t="str">
            <v>0</v>
          </cell>
          <cell r="AN67" t="str">
            <v>0</v>
          </cell>
          <cell r="AO67" t="str">
            <v>0</v>
          </cell>
          <cell r="AP67" t="str">
            <v>0</v>
          </cell>
          <cell r="AQ67" t="str">
            <v>0</v>
          </cell>
          <cell r="AR67" t="str">
            <v>0</v>
          </cell>
          <cell r="AS67" t="str">
            <v>0</v>
          </cell>
          <cell r="AT67" t="str">
            <v>0</v>
          </cell>
          <cell r="AU67" t="str">
            <v>0</v>
          </cell>
          <cell r="AV67" t="str">
            <v>0</v>
          </cell>
        </row>
        <row r="68">
          <cell r="F68" t="str">
            <v>3035</v>
          </cell>
          <cell r="G68" t="str">
            <v>0</v>
          </cell>
          <cell r="H68" t="str">
            <v>0</v>
          </cell>
          <cell r="I68" t="str">
            <v>0</v>
          </cell>
          <cell r="J68" t="str">
            <v>0</v>
          </cell>
          <cell r="K68" t="str">
            <v>0</v>
          </cell>
          <cell r="L68" t="str">
            <v>0</v>
          </cell>
          <cell r="M68" t="str">
            <v>0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0</v>
          </cell>
          <cell r="V68" t="str">
            <v>0</v>
          </cell>
          <cell r="W68" t="str">
            <v>0</v>
          </cell>
          <cell r="X68" t="str">
            <v>0</v>
          </cell>
          <cell r="Y68" t="str">
            <v>0</v>
          </cell>
          <cell r="Z68" t="str">
            <v>0</v>
          </cell>
          <cell r="AE68">
            <v>0</v>
          </cell>
          <cell r="AJ68">
            <v>0</v>
          </cell>
          <cell r="AM68" t="str">
            <v>0</v>
          </cell>
          <cell r="AN68" t="str">
            <v>0</v>
          </cell>
          <cell r="AO68" t="str">
            <v>0</v>
          </cell>
          <cell r="AP68" t="str">
            <v>0</v>
          </cell>
          <cell r="AQ68" t="str">
            <v>0</v>
          </cell>
          <cell r="AR68" t="str">
            <v>0</v>
          </cell>
          <cell r="AS68" t="str">
            <v>0</v>
          </cell>
          <cell r="AT68" t="str">
            <v>0</v>
          </cell>
          <cell r="AU68" t="str">
            <v>0</v>
          </cell>
          <cell r="AV68" t="str">
            <v>0</v>
          </cell>
        </row>
        <row r="69">
          <cell r="F69" t="str">
            <v>3040</v>
          </cell>
          <cell r="G69" t="str">
            <v>0</v>
          </cell>
          <cell r="H69" t="str">
            <v>0</v>
          </cell>
          <cell r="I69" t="str">
            <v>0</v>
          </cell>
          <cell r="J69" t="str">
            <v>0</v>
          </cell>
          <cell r="K69" t="str">
            <v>0</v>
          </cell>
          <cell r="L69" t="str">
            <v>0</v>
          </cell>
          <cell r="M69" t="str">
            <v>0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0</v>
          </cell>
          <cell r="V69" t="str">
            <v>0</v>
          </cell>
          <cell r="W69" t="str">
            <v>0</v>
          </cell>
          <cell r="X69" t="str">
            <v>0</v>
          </cell>
          <cell r="Y69" t="str">
            <v>0</v>
          </cell>
          <cell r="Z69" t="str">
            <v>0</v>
          </cell>
          <cell r="AE69">
            <v>0</v>
          </cell>
          <cell r="AJ69">
            <v>0</v>
          </cell>
          <cell r="AM69" t="str">
            <v>0</v>
          </cell>
          <cell r="AN69" t="str">
            <v>0</v>
          </cell>
          <cell r="AO69" t="str">
            <v>0</v>
          </cell>
          <cell r="AP69" t="str">
            <v>0</v>
          </cell>
          <cell r="AQ69" t="str">
            <v>0</v>
          </cell>
          <cell r="AR69" t="str">
            <v>0</v>
          </cell>
          <cell r="AS69" t="str">
            <v>0</v>
          </cell>
          <cell r="AT69" t="str">
            <v>0</v>
          </cell>
          <cell r="AU69" t="str">
            <v>0</v>
          </cell>
          <cell r="AV69" t="str">
            <v>0</v>
          </cell>
        </row>
        <row r="70">
          <cell r="F70" t="str">
            <v>3045</v>
          </cell>
          <cell r="G70" t="str">
            <v>0</v>
          </cell>
          <cell r="H70" t="str">
            <v>0</v>
          </cell>
          <cell r="I70" t="str">
            <v>0</v>
          </cell>
          <cell r="J70" t="str">
            <v>0</v>
          </cell>
          <cell r="K70" t="str">
            <v>0</v>
          </cell>
          <cell r="L70" t="str">
            <v>0</v>
          </cell>
          <cell r="M70" t="str">
            <v>0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0</v>
          </cell>
          <cell r="V70" t="str">
            <v>0</v>
          </cell>
          <cell r="W70" t="str">
            <v>0</v>
          </cell>
          <cell r="X70" t="str">
            <v>0</v>
          </cell>
          <cell r="Y70" t="str">
            <v>0</v>
          </cell>
          <cell r="Z70" t="str">
            <v>0</v>
          </cell>
          <cell r="AE70">
            <v>0</v>
          </cell>
          <cell r="AJ70">
            <v>0</v>
          </cell>
          <cell r="AM70" t="str">
            <v>0</v>
          </cell>
          <cell r="AN70" t="str">
            <v>0</v>
          </cell>
          <cell r="AO70" t="str">
            <v>0</v>
          </cell>
          <cell r="AP70" t="str">
            <v>0</v>
          </cell>
          <cell r="AQ70" t="str">
            <v>0</v>
          </cell>
          <cell r="AR70" t="str">
            <v>0</v>
          </cell>
          <cell r="AS70" t="str">
            <v>0</v>
          </cell>
          <cell r="AT70" t="str">
            <v>0</v>
          </cell>
          <cell r="AU70" t="str">
            <v>0</v>
          </cell>
          <cell r="AV70" t="str">
            <v>0</v>
          </cell>
        </row>
        <row r="71">
          <cell r="F71" t="str">
            <v>3050</v>
          </cell>
          <cell r="G71" t="str">
            <v>0</v>
          </cell>
          <cell r="H71" t="str">
            <v>0</v>
          </cell>
          <cell r="I71" t="str">
            <v>0</v>
          </cell>
          <cell r="J71" t="str">
            <v>0</v>
          </cell>
          <cell r="K71" t="str">
            <v>0</v>
          </cell>
          <cell r="L71" t="str">
            <v>0</v>
          </cell>
          <cell r="M71" t="str">
            <v>0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0</v>
          </cell>
          <cell r="V71" t="str">
            <v>0</v>
          </cell>
          <cell r="W71" t="str">
            <v>0</v>
          </cell>
          <cell r="X71" t="str">
            <v>0</v>
          </cell>
          <cell r="Y71" t="str">
            <v>0</v>
          </cell>
          <cell r="Z71" t="str">
            <v>0</v>
          </cell>
          <cell r="AE71">
            <v>0</v>
          </cell>
          <cell r="AJ71">
            <v>0</v>
          </cell>
          <cell r="AM71" t="str">
            <v>0</v>
          </cell>
          <cell r="AN71" t="str">
            <v>0</v>
          </cell>
          <cell r="AO71" t="str">
            <v>0</v>
          </cell>
          <cell r="AP71" t="str">
            <v>0</v>
          </cell>
          <cell r="AQ71" t="str">
            <v>0</v>
          </cell>
          <cell r="AR71" t="str">
            <v>0</v>
          </cell>
          <cell r="AS71" t="str">
            <v>0</v>
          </cell>
          <cell r="AT71" t="str">
            <v>0</v>
          </cell>
          <cell r="AU71" t="str">
            <v>0</v>
          </cell>
          <cell r="AV71" t="str">
            <v>0</v>
          </cell>
        </row>
        <row r="72">
          <cell r="F72" t="str">
            <v>3055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0</v>
          </cell>
          <cell r="V72" t="str">
            <v>0</v>
          </cell>
          <cell r="W72" t="str">
            <v>0</v>
          </cell>
          <cell r="X72" t="str">
            <v>0</v>
          </cell>
          <cell r="Y72" t="str">
            <v>0</v>
          </cell>
          <cell r="Z72" t="str">
            <v>0</v>
          </cell>
          <cell r="AE72">
            <v>0</v>
          </cell>
          <cell r="AJ72">
            <v>0</v>
          </cell>
          <cell r="AM72" t="str">
            <v>0</v>
          </cell>
          <cell r="AN72" t="str">
            <v>0</v>
          </cell>
          <cell r="AO72" t="str">
            <v>0</v>
          </cell>
          <cell r="AP72" t="str">
            <v>0</v>
          </cell>
          <cell r="AQ72" t="str">
            <v>0</v>
          </cell>
          <cell r="AR72" t="str">
            <v>0</v>
          </cell>
          <cell r="AS72" t="str">
            <v>0</v>
          </cell>
          <cell r="AT72" t="str">
            <v>0</v>
          </cell>
          <cell r="AU72" t="str">
            <v>0</v>
          </cell>
          <cell r="AV72" t="str">
            <v>0</v>
          </cell>
        </row>
        <row r="73">
          <cell r="F73" t="str">
            <v>3060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E73">
            <v>0</v>
          </cell>
          <cell r="AJ73">
            <v>0</v>
          </cell>
          <cell r="AM73" t="str">
            <v>0</v>
          </cell>
          <cell r="AN73" t="str">
            <v>0</v>
          </cell>
          <cell r="AO73" t="str">
            <v>0</v>
          </cell>
          <cell r="AP73" t="str">
            <v>0</v>
          </cell>
          <cell r="AQ73" t="str">
            <v>0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</row>
        <row r="74">
          <cell r="F74" t="str">
            <v>3065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E74">
            <v>0</v>
          </cell>
          <cell r="AJ74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Q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</row>
        <row r="75">
          <cell r="F75" t="str">
            <v>Turn on Other Liabilities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E75">
            <v>0</v>
          </cell>
          <cell r="AJ75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Q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</row>
        <row r="76">
          <cell r="F76" t="str">
            <v>3100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E76">
            <v>0</v>
          </cell>
          <cell r="AJ76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Q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</row>
        <row r="77">
          <cell r="F77" t="str">
            <v>3105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E77">
            <v>0</v>
          </cell>
          <cell r="AJ77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Q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</row>
        <row r="78">
          <cell r="F78" t="str">
            <v>3110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E78">
            <v>0</v>
          </cell>
          <cell r="AJ78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Q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</row>
        <row r="79">
          <cell r="F79" t="str">
            <v>3115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E79">
            <v>0</v>
          </cell>
          <cell r="AJ79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Q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</row>
        <row r="80">
          <cell r="F80" t="str">
            <v>3120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E80">
            <v>0</v>
          </cell>
          <cell r="AJ80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Q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</row>
        <row r="81">
          <cell r="F81" t="str">
            <v>3125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E81">
            <v>0</v>
          </cell>
          <cell r="AJ81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Q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</row>
        <row r="82">
          <cell r="F82" t="str">
            <v>3130</v>
          </cell>
          <cell r="G82" t="str">
            <v>0</v>
          </cell>
          <cell r="H82" t="str">
            <v>0</v>
          </cell>
          <cell r="I82" t="str">
            <v>0</v>
          </cell>
          <cell r="J82" t="str">
            <v>0</v>
          </cell>
          <cell r="K82" t="str">
            <v>0</v>
          </cell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E82">
            <v>0</v>
          </cell>
          <cell r="AJ82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Q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</row>
        <row r="83">
          <cell r="F83" t="str">
            <v>3135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0</v>
          </cell>
          <cell r="V83" t="str">
            <v>0</v>
          </cell>
          <cell r="W83" t="str">
            <v>0</v>
          </cell>
          <cell r="X83" t="str">
            <v>0</v>
          </cell>
          <cell r="Y83" t="str">
            <v>0</v>
          </cell>
          <cell r="Z83" t="str">
            <v>0</v>
          </cell>
          <cell r="AD83">
            <v>0</v>
          </cell>
          <cell r="AE83">
            <v>0</v>
          </cell>
          <cell r="AF83">
            <v>0</v>
          </cell>
          <cell r="AJ83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Q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</row>
        <row r="84">
          <cell r="F84" t="str">
            <v>3140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E84">
            <v>0</v>
          </cell>
          <cell r="AJ84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Q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</row>
        <row r="85">
          <cell r="F85" t="str">
            <v>3145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E85">
            <v>0</v>
          </cell>
          <cell r="AJ85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Q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</row>
        <row r="86">
          <cell r="F86" t="str">
            <v>3150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E86">
            <v>0</v>
          </cell>
          <cell r="AJ86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</row>
        <row r="87">
          <cell r="F87" t="str">
            <v>3155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E87">
            <v>0</v>
          </cell>
          <cell r="AJ87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Q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</row>
        <row r="88">
          <cell r="F88" t="str">
            <v>3160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E88">
            <v>0</v>
          </cell>
          <cell r="AJ88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Q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</row>
        <row r="89">
          <cell r="F89" t="str">
            <v>3165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E89">
            <v>0</v>
          </cell>
          <cell r="AJ89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Q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</row>
        <row r="90">
          <cell r="F90" t="str">
            <v>Turn on Liabilities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E90">
            <v>0</v>
          </cell>
          <cell r="AJ90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Q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</row>
        <row r="92">
          <cell r="F92" t="str">
            <v>3200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E92">
            <v>0</v>
          </cell>
          <cell r="AJ92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Q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</row>
        <row r="93">
          <cell r="F93" t="str">
            <v>3205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E93">
            <v>0</v>
          </cell>
          <cell r="AJ93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Q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</row>
        <row r="94">
          <cell r="F94" t="str">
            <v>3210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E94">
            <v>0</v>
          </cell>
          <cell r="AJ94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Q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</row>
        <row r="96">
          <cell r="F96" t="str">
            <v>Gross Interest Income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E96">
            <v>0</v>
          </cell>
          <cell r="AJ96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Q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</row>
        <row r="98">
          <cell r="F98" t="str">
            <v>Charge for Bad and Doubtful Debts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>
            <v>0</v>
          </cell>
          <cell r="AJ98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Q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</row>
        <row r="99">
          <cell r="F99" t="str">
            <v>Specific Charge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0</v>
          </cell>
          <cell r="AJ99">
            <v>0</v>
          </cell>
          <cell r="AM99" t="str">
            <v>0</v>
          </cell>
          <cell r="AN99" t="str">
            <v>0</v>
          </cell>
          <cell r="AO99" t="str">
            <v>0</v>
          </cell>
          <cell r="AP99" t="str">
            <v>0</v>
          </cell>
          <cell r="AQ99" t="str">
            <v>0</v>
          </cell>
          <cell r="AR99" t="str">
            <v>0</v>
          </cell>
          <cell r="AS99" t="str">
            <v>0</v>
          </cell>
          <cell r="AT99" t="str">
            <v>0</v>
          </cell>
          <cell r="AU99" t="str">
            <v>0</v>
          </cell>
          <cell r="AV99" t="str">
            <v>0</v>
          </cell>
        </row>
        <row r="100">
          <cell r="F100" t="str">
            <v>Write-Offs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E100">
            <v>0</v>
          </cell>
          <cell r="AJ100">
            <v>0</v>
          </cell>
          <cell r="AM100" t="str">
            <v>0</v>
          </cell>
          <cell r="AN100" t="str">
            <v>0</v>
          </cell>
          <cell r="AO100" t="str">
            <v>0</v>
          </cell>
          <cell r="AP100" t="str">
            <v>0</v>
          </cell>
          <cell r="AQ100" t="str">
            <v>0</v>
          </cell>
          <cell r="AR100" t="str">
            <v>0</v>
          </cell>
          <cell r="AS100" t="str">
            <v>0</v>
          </cell>
          <cell r="AT100" t="str">
            <v>0</v>
          </cell>
          <cell r="AU100" t="str">
            <v>0</v>
          </cell>
          <cell r="AV100" t="str">
            <v>0</v>
          </cell>
        </row>
        <row r="101">
          <cell r="F101" t="str">
            <v>General Charge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>
            <v>0</v>
          </cell>
          <cell r="AJ101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Q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</row>
        <row r="103">
          <cell r="F103" t="str">
            <v>Net Interest Income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E103">
            <v>0</v>
          </cell>
          <cell r="AJ103">
            <v>0</v>
          </cell>
          <cell r="AM103" t="str">
            <v>0</v>
          </cell>
          <cell r="AN103" t="str">
            <v>0</v>
          </cell>
          <cell r="AO103" t="str">
            <v>0</v>
          </cell>
          <cell r="AP103" t="str">
            <v>0</v>
          </cell>
          <cell r="AQ103" t="str">
            <v>0</v>
          </cell>
          <cell r="AR103" t="str">
            <v>0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</row>
        <row r="106">
          <cell r="F106" t="str">
            <v>4500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O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E106">
            <v>0</v>
          </cell>
          <cell r="AJ106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Q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</row>
        <row r="107">
          <cell r="F107" t="str">
            <v>4505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E107">
            <v>0</v>
          </cell>
          <cell r="AJ107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Q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</row>
        <row r="108">
          <cell r="F108" t="str">
            <v>4510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E108">
            <v>0</v>
          </cell>
          <cell r="AJ108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Q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</row>
        <row r="109">
          <cell r="F109" t="str">
            <v>4515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E109">
            <v>0</v>
          </cell>
          <cell r="AJ109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Q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</row>
        <row r="110">
          <cell r="F110" t="str">
            <v>4520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E110">
            <v>0</v>
          </cell>
          <cell r="AJ110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Q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</row>
        <row r="111">
          <cell r="F111" t="str">
            <v>4525</v>
          </cell>
          <cell r="G111" t="str">
            <v>0</v>
          </cell>
          <cell r="H111" t="str">
            <v>0</v>
          </cell>
          <cell r="I111" t="str">
            <v>0</v>
          </cell>
          <cell r="J111" t="str">
            <v>0</v>
          </cell>
          <cell r="K111" t="str">
            <v>0</v>
          </cell>
          <cell r="L111" t="str">
            <v>0</v>
          </cell>
          <cell r="M111" t="str">
            <v>0</v>
          </cell>
          <cell r="N111" t="str">
            <v>0</v>
          </cell>
          <cell r="O111" t="str">
            <v>0</v>
          </cell>
          <cell r="P111" t="str">
            <v>0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0</v>
          </cell>
          <cell r="V111" t="str">
            <v>0</v>
          </cell>
          <cell r="W111" t="str">
            <v>0</v>
          </cell>
          <cell r="X111" t="str">
            <v>0</v>
          </cell>
          <cell r="Y111" t="str">
            <v>0</v>
          </cell>
          <cell r="Z111" t="str">
            <v>0</v>
          </cell>
          <cell r="AE111">
            <v>0</v>
          </cell>
          <cell r="AJ111">
            <v>0</v>
          </cell>
          <cell r="AM111" t="str">
            <v>0</v>
          </cell>
          <cell r="AN111" t="str">
            <v>0</v>
          </cell>
          <cell r="AO111" t="str">
            <v>0</v>
          </cell>
          <cell r="AP111" t="str">
            <v>0</v>
          </cell>
          <cell r="AQ111" t="str">
            <v>0</v>
          </cell>
          <cell r="AR111" t="str">
            <v>0</v>
          </cell>
          <cell r="AS111" t="str">
            <v>0</v>
          </cell>
          <cell r="AT111" t="str">
            <v>0</v>
          </cell>
          <cell r="AU111" t="str">
            <v>0</v>
          </cell>
          <cell r="AV111" t="str">
            <v>0</v>
          </cell>
        </row>
        <row r="112">
          <cell r="F112" t="str">
            <v>4530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 t="str">
            <v>0</v>
          </cell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0</v>
          </cell>
          <cell r="V112" t="str">
            <v>0</v>
          </cell>
          <cell r="W112" t="str">
            <v>0</v>
          </cell>
          <cell r="X112" t="str">
            <v>0</v>
          </cell>
          <cell r="Y112" t="str">
            <v>0</v>
          </cell>
          <cell r="Z112" t="str">
            <v>0</v>
          </cell>
          <cell r="AE112">
            <v>0</v>
          </cell>
          <cell r="AJ112">
            <v>0</v>
          </cell>
          <cell r="AM112" t="str">
            <v>0</v>
          </cell>
          <cell r="AN112" t="str">
            <v>0</v>
          </cell>
          <cell r="AO112" t="str">
            <v>0</v>
          </cell>
          <cell r="AP112" t="str">
            <v>0</v>
          </cell>
          <cell r="AQ112" t="str">
            <v>0</v>
          </cell>
          <cell r="AR112" t="str">
            <v>0</v>
          </cell>
          <cell r="AS112" t="str">
            <v>0</v>
          </cell>
          <cell r="AT112" t="str">
            <v>0</v>
          </cell>
          <cell r="AU112" t="str">
            <v>0</v>
          </cell>
          <cell r="AV112" t="str">
            <v>0</v>
          </cell>
        </row>
        <row r="113">
          <cell r="F113" t="str">
            <v>4535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 t="str">
            <v>0</v>
          </cell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0</v>
          </cell>
          <cell r="V113" t="str">
            <v>0</v>
          </cell>
          <cell r="W113" t="str">
            <v>0</v>
          </cell>
          <cell r="X113" t="str">
            <v>0</v>
          </cell>
          <cell r="Y113" t="str">
            <v>0</v>
          </cell>
          <cell r="Z113" t="str">
            <v>0</v>
          </cell>
          <cell r="AE113">
            <v>0</v>
          </cell>
          <cell r="AJ113">
            <v>0</v>
          </cell>
          <cell r="AM113" t="str">
            <v>0</v>
          </cell>
          <cell r="AN113" t="str">
            <v>0</v>
          </cell>
          <cell r="AO113" t="str">
            <v>0</v>
          </cell>
          <cell r="AP113" t="str">
            <v>0</v>
          </cell>
          <cell r="AQ113" t="str">
            <v>0</v>
          </cell>
          <cell r="AR113" t="str">
            <v>0</v>
          </cell>
          <cell r="AS113" t="str">
            <v>0</v>
          </cell>
          <cell r="AT113" t="str">
            <v>0</v>
          </cell>
          <cell r="AU113" t="str">
            <v>0</v>
          </cell>
          <cell r="AV113" t="str">
            <v>0</v>
          </cell>
        </row>
        <row r="114">
          <cell r="F114" t="str">
            <v>4540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 t="str">
            <v>0</v>
          </cell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0</v>
          </cell>
          <cell r="V114" t="str">
            <v>0</v>
          </cell>
          <cell r="W114" t="str">
            <v>0</v>
          </cell>
          <cell r="X114" t="str">
            <v>0</v>
          </cell>
          <cell r="Y114" t="str">
            <v>0</v>
          </cell>
          <cell r="Z114" t="str">
            <v>0</v>
          </cell>
          <cell r="AE114">
            <v>0</v>
          </cell>
          <cell r="AJ114">
            <v>0</v>
          </cell>
          <cell r="AM114" t="str">
            <v>0</v>
          </cell>
          <cell r="AN114" t="str">
            <v>0</v>
          </cell>
          <cell r="AO114" t="str">
            <v>0</v>
          </cell>
          <cell r="AP114" t="str">
            <v>0</v>
          </cell>
          <cell r="AQ114" t="str">
            <v>0</v>
          </cell>
          <cell r="AR114" t="str">
            <v>0</v>
          </cell>
          <cell r="AS114" t="str">
            <v>0</v>
          </cell>
          <cell r="AT114" t="str">
            <v>0</v>
          </cell>
          <cell r="AU114" t="str">
            <v>0</v>
          </cell>
          <cell r="AV114" t="str">
            <v>0</v>
          </cell>
        </row>
        <row r="115">
          <cell r="F115" t="str">
            <v>4545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0</v>
          </cell>
          <cell r="K115" t="str">
            <v>0</v>
          </cell>
          <cell r="L115" t="str">
            <v>0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0</v>
          </cell>
          <cell r="V115" t="str">
            <v>0</v>
          </cell>
          <cell r="W115" t="str">
            <v>0</v>
          </cell>
          <cell r="X115" t="str">
            <v>0</v>
          </cell>
          <cell r="Y115" t="str">
            <v>0</v>
          </cell>
          <cell r="Z115" t="str">
            <v>0</v>
          </cell>
          <cell r="AE115">
            <v>0</v>
          </cell>
          <cell r="AJ115">
            <v>0</v>
          </cell>
          <cell r="AM115" t="str">
            <v>0</v>
          </cell>
          <cell r="AN115" t="str">
            <v>0</v>
          </cell>
          <cell r="AO115" t="str">
            <v>0</v>
          </cell>
          <cell r="AP115" t="str">
            <v>0</v>
          </cell>
          <cell r="AQ115" t="str">
            <v>0</v>
          </cell>
          <cell r="AR115" t="str">
            <v>0</v>
          </cell>
          <cell r="AS115" t="str">
            <v>0</v>
          </cell>
          <cell r="AT115" t="str">
            <v>0</v>
          </cell>
          <cell r="AU115" t="str">
            <v>0</v>
          </cell>
          <cell r="AV115" t="str">
            <v>0</v>
          </cell>
        </row>
        <row r="116">
          <cell r="F116" t="str">
            <v>4550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0</v>
          </cell>
          <cell r="K116" t="str">
            <v>0</v>
          </cell>
          <cell r="L116" t="str">
            <v>0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0</v>
          </cell>
          <cell r="V116" t="str">
            <v>0</v>
          </cell>
          <cell r="W116" t="str">
            <v>0</v>
          </cell>
          <cell r="X116" t="str">
            <v>0</v>
          </cell>
          <cell r="Y116" t="str">
            <v>0</v>
          </cell>
          <cell r="Z116" t="str">
            <v>0</v>
          </cell>
          <cell r="AE116">
            <v>0</v>
          </cell>
          <cell r="AJ116">
            <v>0</v>
          </cell>
          <cell r="AM116" t="str">
            <v>0</v>
          </cell>
          <cell r="AN116" t="str">
            <v>0</v>
          </cell>
          <cell r="AO116" t="str">
            <v>0</v>
          </cell>
          <cell r="AP116" t="str">
            <v>0</v>
          </cell>
          <cell r="AQ116" t="str">
            <v>0</v>
          </cell>
          <cell r="AR116" t="str">
            <v>0</v>
          </cell>
          <cell r="AS116" t="str">
            <v>0</v>
          </cell>
          <cell r="AT116" t="str">
            <v>0</v>
          </cell>
          <cell r="AU116" t="str">
            <v>0</v>
          </cell>
          <cell r="AV116" t="str">
            <v>0</v>
          </cell>
        </row>
        <row r="117">
          <cell r="F117" t="str">
            <v>4555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0</v>
          </cell>
          <cell r="K117" t="str">
            <v>0</v>
          </cell>
          <cell r="L117" t="str">
            <v>0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0</v>
          </cell>
          <cell r="V117" t="str">
            <v>0</v>
          </cell>
          <cell r="W117" t="str">
            <v>0</v>
          </cell>
          <cell r="X117" t="str">
            <v>0</v>
          </cell>
          <cell r="Y117" t="str">
            <v>0</v>
          </cell>
          <cell r="Z117" t="str">
            <v>0</v>
          </cell>
          <cell r="AE117">
            <v>0</v>
          </cell>
          <cell r="AJ117">
            <v>0</v>
          </cell>
          <cell r="AM117" t="str">
            <v>0</v>
          </cell>
          <cell r="AN117" t="str">
            <v>0</v>
          </cell>
          <cell r="AO117" t="str">
            <v>0</v>
          </cell>
          <cell r="AP117" t="str">
            <v>0</v>
          </cell>
          <cell r="AQ117" t="str">
            <v>0</v>
          </cell>
          <cell r="AR117" t="str">
            <v>0</v>
          </cell>
          <cell r="AS117" t="str">
            <v>0</v>
          </cell>
          <cell r="AT117" t="str">
            <v>0</v>
          </cell>
          <cell r="AU117" t="str">
            <v>0</v>
          </cell>
          <cell r="AV117" t="str">
            <v>0</v>
          </cell>
        </row>
        <row r="118">
          <cell r="F118" t="str">
            <v>Other Income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E118">
            <v>0</v>
          </cell>
          <cell r="AJ118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Q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</row>
        <row r="119">
          <cell r="F119" t="str">
            <v>4600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0</v>
          </cell>
          <cell r="K119" t="str">
            <v>0</v>
          </cell>
          <cell r="L119" t="str">
            <v>0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0</v>
          </cell>
          <cell r="V119" t="str">
            <v>0</v>
          </cell>
          <cell r="W119" t="str">
            <v>0</v>
          </cell>
          <cell r="X119" t="str">
            <v>0</v>
          </cell>
          <cell r="Y119" t="str">
            <v>0</v>
          </cell>
          <cell r="Z119" t="str">
            <v>0</v>
          </cell>
          <cell r="AE119">
            <v>0</v>
          </cell>
          <cell r="AJ119">
            <v>0</v>
          </cell>
          <cell r="AM119" t="str">
            <v>0</v>
          </cell>
          <cell r="AN119" t="str">
            <v>0</v>
          </cell>
          <cell r="AO119" t="str">
            <v>0</v>
          </cell>
          <cell r="AP119" t="str">
            <v>0</v>
          </cell>
          <cell r="AQ119" t="str">
            <v>0</v>
          </cell>
          <cell r="AR119" t="str">
            <v>0</v>
          </cell>
          <cell r="AS119" t="str">
            <v>0</v>
          </cell>
          <cell r="AT119" t="str">
            <v>0</v>
          </cell>
          <cell r="AU119" t="str">
            <v>0</v>
          </cell>
          <cell r="AV119" t="str">
            <v>0</v>
          </cell>
        </row>
        <row r="120">
          <cell r="F120" t="str">
            <v>4605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0</v>
          </cell>
          <cell r="K120" t="str">
            <v>0</v>
          </cell>
          <cell r="L120" t="str">
            <v>0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0</v>
          </cell>
          <cell r="V120" t="str">
            <v>0</v>
          </cell>
          <cell r="W120" t="str">
            <v>0</v>
          </cell>
          <cell r="X120" t="str">
            <v>0</v>
          </cell>
          <cell r="Y120" t="str">
            <v>0</v>
          </cell>
          <cell r="Z120" t="str">
            <v>0</v>
          </cell>
          <cell r="AE120">
            <v>0</v>
          </cell>
          <cell r="AJ120">
            <v>0</v>
          </cell>
          <cell r="AM120" t="str">
            <v>0</v>
          </cell>
          <cell r="AN120" t="str">
            <v>0</v>
          </cell>
          <cell r="AO120" t="str">
            <v>0</v>
          </cell>
          <cell r="AP120" t="str">
            <v>0</v>
          </cell>
          <cell r="AQ120" t="str">
            <v>0</v>
          </cell>
          <cell r="AR120" t="str">
            <v>0</v>
          </cell>
          <cell r="AS120" t="str">
            <v>0</v>
          </cell>
          <cell r="AT120" t="str">
            <v>0</v>
          </cell>
          <cell r="AU120" t="str">
            <v>0</v>
          </cell>
          <cell r="AV120" t="str">
            <v>0</v>
          </cell>
        </row>
        <row r="121">
          <cell r="F121" t="str">
            <v>4610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E121">
            <v>0</v>
          </cell>
          <cell r="AJ121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Q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</row>
        <row r="122">
          <cell r="F122" t="str">
            <v>4615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E122">
            <v>0</v>
          </cell>
          <cell r="AJ122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Q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</row>
        <row r="123">
          <cell r="F123" t="str">
            <v>4620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E123">
            <v>0</v>
          </cell>
          <cell r="AJ123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Q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</row>
        <row r="124">
          <cell r="F124" t="str">
            <v>4625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E124">
            <v>0</v>
          </cell>
          <cell r="AJ124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Q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</row>
        <row r="125">
          <cell r="F125" t="str">
            <v>4630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E125">
            <v>0</v>
          </cell>
          <cell r="AJ125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Q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</row>
        <row r="126">
          <cell r="F126" t="str">
            <v>4635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E126">
            <v>0</v>
          </cell>
          <cell r="AJ126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Q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</row>
        <row r="127">
          <cell r="F127" t="str">
            <v>4640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E127">
            <v>0</v>
          </cell>
          <cell r="AJ127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Q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</row>
        <row r="128">
          <cell r="F128" t="str">
            <v>4645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E128">
            <v>0</v>
          </cell>
          <cell r="AJ128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Q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</row>
        <row r="129">
          <cell r="F129" t="str">
            <v>4650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E129">
            <v>0</v>
          </cell>
          <cell r="AJ129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Q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</row>
        <row r="130">
          <cell r="F130" t="str">
            <v>4655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 t="str">
            <v>0</v>
          </cell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0</v>
          </cell>
          <cell r="V130" t="str">
            <v>0</v>
          </cell>
          <cell r="W130" t="str">
            <v>0</v>
          </cell>
          <cell r="X130" t="str">
            <v>0</v>
          </cell>
          <cell r="Y130" t="str">
            <v>0</v>
          </cell>
          <cell r="Z130" t="str">
            <v>0</v>
          </cell>
          <cell r="AE130">
            <v>0</v>
          </cell>
          <cell r="AJ130">
            <v>0</v>
          </cell>
          <cell r="AM130" t="str">
            <v>0</v>
          </cell>
          <cell r="AN130" t="str">
            <v>0</v>
          </cell>
          <cell r="AO130" t="str">
            <v>0</v>
          </cell>
          <cell r="AP130" t="str">
            <v>0</v>
          </cell>
          <cell r="AQ130" t="str">
            <v>0</v>
          </cell>
          <cell r="AR130" t="str">
            <v>0</v>
          </cell>
          <cell r="AS130" t="str">
            <v>0</v>
          </cell>
          <cell r="AT130" t="str">
            <v>0</v>
          </cell>
          <cell r="AU130" t="str">
            <v>0</v>
          </cell>
          <cell r="AV130" t="str">
            <v>0</v>
          </cell>
        </row>
        <row r="131">
          <cell r="F131" t="str">
            <v>4660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E131">
            <v>0</v>
          </cell>
          <cell r="AJ131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Q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</row>
        <row r="132">
          <cell r="F132" t="str">
            <v>4665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E132">
            <v>0</v>
          </cell>
          <cell r="AJ132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Q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</row>
        <row r="133">
          <cell r="F133" t="str">
            <v>4670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E133">
            <v>0</v>
          </cell>
          <cell r="AJ133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Q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</row>
        <row r="134">
          <cell r="F134" t="str">
            <v>4675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E134">
            <v>0</v>
          </cell>
          <cell r="AJ134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Q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</row>
        <row r="135">
          <cell r="F135" t="str">
            <v>Other Operating Income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E135">
            <v>0</v>
          </cell>
          <cell r="AJ135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Q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</row>
        <row r="138">
          <cell r="F138" t="str">
            <v>5000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E138">
            <v>0</v>
          </cell>
          <cell r="AJ138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Q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</row>
        <row r="139">
          <cell r="F139" t="str">
            <v>5005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E139">
            <v>0</v>
          </cell>
          <cell r="AJ139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Q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</row>
        <row r="140">
          <cell r="F140" t="str">
            <v>Other Expenditure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E140">
            <v>0</v>
          </cell>
          <cell r="AJ140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Q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</row>
        <row r="141">
          <cell r="F141" t="str">
            <v>5020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E141">
            <v>0</v>
          </cell>
          <cell r="AJ141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Q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</row>
        <row r="142">
          <cell r="F142" t="str">
            <v>5025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E142">
            <v>0</v>
          </cell>
          <cell r="AJ142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Q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</row>
        <row r="143">
          <cell r="F143" t="str">
            <v>5030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E143">
            <v>0</v>
          </cell>
          <cell r="AJ143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Q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</row>
        <row r="144">
          <cell r="F144" t="str">
            <v>5035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E144">
            <v>0</v>
          </cell>
          <cell r="AJ144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Q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</row>
        <row r="145">
          <cell r="F145" t="str">
            <v>5040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E145">
            <v>0</v>
          </cell>
          <cell r="AJ145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Q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</row>
        <row r="146">
          <cell r="F146" t="str">
            <v>5045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E146">
            <v>0</v>
          </cell>
          <cell r="AJ146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Q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</row>
        <row r="147">
          <cell r="F147" t="str">
            <v>5050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E147">
            <v>0</v>
          </cell>
          <cell r="AJ147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Q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</row>
        <row r="148">
          <cell r="F148" t="str">
            <v>5055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E148">
            <v>0</v>
          </cell>
          <cell r="AJ148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Q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</row>
        <row r="149">
          <cell r="F149" t="str">
            <v>5060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E149">
            <v>0</v>
          </cell>
          <cell r="AJ149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Q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</row>
        <row r="150">
          <cell r="F150" t="str">
            <v>5065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E150">
            <v>0</v>
          </cell>
          <cell r="AJ150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Q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</row>
        <row r="151">
          <cell r="F151" t="str">
            <v>5070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E151">
            <v>0</v>
          </cell>
          <cell r="AJ151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Q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</row>
        <row r="152">
          <cell r="F152" t="str">
            <v>5075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 t="str">
            <v>0</v>
          </cell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E152">
            <v>0</v>
          </cell>
          <cell r="AJ152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Q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</row>
        <row r="153">
          <cell r="F153" t="str">
            <v>5080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E153">
            <v>0</v>
          </cell>
          <cell r="AJ153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Q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</row>
        <row r="154">
          <cell r="F154" t="str">
            <v>5085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E154">
            <v>0</v>
          </cell>
          <cell r="AJ154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Q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</row>
        <row r="155">
          <cell r="F155" t="str">
            <v>5090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 t="str">
            <v>0</v>
          </cell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0</v>
          </cell>
          <cell r="V155" t="str">
            <v>0</v>
          </cell>
          <cell r="W155" t="str">
            <v>0</v>
          </cell>
          <cell r="X155" t="str">
            <v>0</v>
          </cell>
          <cell r="Y155" t="str">
            <v>0</v>
          </cell>
          <cell r="Z155" t="str">
            <v>0</v>
          </cell>
          <cell r="AE155">
            <v>0</v>
          </cell>
          <cell r="AJ155">
            <v>0</v>
          </cell>
          <cell r="AM155" t="str">
            <v>0</v>
          </cell>
          <cell r="AN155" t="str">
            <v>0</v>
          </cell>
          <cell r="AO155" t="str">
            <v>0</v>
          </cell>
          <cell r="AP155" t="str">
            <v>0</v>
          </cell>
          <cell r="AQ155" t="str">
            <v>0</v>
          </cell>
          <cell r="AR155" t="str">
            <v>0</v>
          </cell>
          <cell r="AS155" t="str">
            <v>0</v>
          </cell>
          <cell r="AT155" t="str">
            <v>0</v>
          </cell>
          <cell r="AU155" t="str">
            <v>0</v>
          </cell>
          <cell r="AV155" t="str">
            <v>0</v>
          </cell>
        </row>
        <row r="156">
          <cell r="F156" t="str">
            <v>5095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 t="str">
            <v>0</v>
          </cell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0</v>
          </cell>
          <cell r="V156" t="str">
            <v>0</v>
          </cell>
          <cell r="W156" t="str">
            <v>0</v>
          </cell>
          <cell r="X156" t="str">
            <v>0</v>
          </cell>
          <cell r="Y156" t="str">
            <v>0</v>
          </cell>
          <cell r="Z156" t="str">
            <v>0</v>
          </cell>
          <cell r="AE156">
            <v>0</v>
          </cell>
          <cell r="AJ156">
            <v>0</v>
          </cell>
          <cell r="AM156" t="str">
            <v>0</v>
          </cell>
          <cell r="AN156" t="str">
            <v>0</v>
          </cell>
          <cell r="AO156" t="str">
            <v>0</v>
          </cell>
          <cell r="AP156" t="str">
            <v>0</v>
          </cell>
          <cell r="AQ156" t="str">
            <v>0</v>
          </cell>
          <cell r="AR156" t="str">
            <v>0</v>
          </cell>
          <cell r="AS156" t="str">
            <v>0</v>
          </cell>
          <cell r="AT156" t="str">
            <v>0</v>
          </cell>
          <cell r="AU156" t="str">
            <v>0</v>
          </cell>
          <cell r="AV156" t="str">
            <v>0</v>
          </cell>
        </row>
        <row r="157">
          <cell r="F157" t="str">
            <v>5100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0</v>
          </cell>
          <cell r="K157" t="str">
            <v>0</v>
          </cell>
          <cell r="L157" t="str">
            <v>0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0</v>
          </cell>
          <cell r="V157" t="str">
            <v>0</v>
          </cell>
          <cell r="W157" t="str">
            <v>0</v>
          </cell>
          <cell r="X157" t="str">
            <v>0</v>
          </cell>
          <cell r="Y157" t="str">
            <v>0</v>
          </cell>
          <cell r="Z157" t="str">
            <v>0</v>
          </cell>
          <cell r="AE157">
            <v>0</v>
          </cell>
          <cell r="AJ157">
            <v>0</v>
          </cell>
          <cell r="AM157" t="str">
            <v>0</v>
          </cell>
          <cell r="AN157" t="str">
            <v>0</v>
          </cell>
          <cell r="AO157" t="str">
            <v>0</v>
          </cell>
          <cell r="AP157" t="str">
            <v>0</v>
          </cell>
          <cell r="AQ157" t="str">
            <v>0</v>
          </cell>
          <cell r="AR157" t="str">
            <v>0</v>
          </cell>
          <cell r="AS157" t="str">
            <v>0</v>
          </cell>
          <cell r="AT157" t="str">
            <v>0</v>
          </cell>
          <cell r="AU157" t="str">
            <v>0</v>
          </cell>
          <cell r="AV157" t="str">
            <v>0</v>
          </cell>
        </row>
        <row r="158">
          <cell r="F158" t="str">
            <v>5105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0</v>
          </cell>
          <cell r="K158" t="str">
            <v>0</v>
          </cell>
          <cell r="L158" t="str">
            <v>0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0</v>
          </cell>
          <cell r="V158" t="str">
            <v>0</v>
          </cell>
          <cell r="W158" t="str">
            <v>0</v>
          </cell>
          <cell r="X158" t="str">
            <v>0</v>
          </cell>
          <cell r="Y158" t="str">
            <v>0</v>
          </cell>
          <cell r="Z158" t="str">
            <v>0</v>
          </cell>
          <cell r="AE158">
            <v>0</v>
          </cell>
          <cell r="AJ158">
            <v>0</v>
          </cell>
          <cell r="AM158" t="str">
            <v>0</v>
          </cell>
          <cell r="AN158" t="str">
            <v>0</v>
          </cell>
          <cell r="AO158" t="str">
            <v>0</v>
          </cell>
          <cell r="AP158" t="str">
            <v>0</v>
          </cell>
          <cell r="AQ158" t="str">
            <v>0</v>
          </cell>
          <cell r="AR158" t="str">
            <v>0</v>
          </cell>
          <cell r="AS158" t="str">
            <v>0</v>
          </cell>
          <cell r="AT158" t="str">
            <v>0</v>
          </cell>
          <cell r="AU158" t="str">
            <v>0</v>
          </cell>
          <cell r="AV158" t="str">
            <v>0</v>
          </cell>
        </row>
        <row r="159">
          <cell r="F159" t="str">
            <v>5110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 t="str">
            <v>0</v>
          </cell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0</v>
          </cell>
          <cell r="V159" t="str">
            <v>0</v>
          </cell>
          <cell r="W159" t="str">
            <v>0</v>
          </cell>
          <cell r="X159" t="str">
            <v>0</v>
          </cell>
          <cell r="Y159" t="str">
            <v>0</v>
          </cell>
          <cell r="Z159" t="str">
            <v>0</v>
          </cell>
          <cell r="AE159">
            <v>0</v>
          </cell>
          <cell r="AJ159">
            <v>0</v>
          </cell>
          <cell r="AM159" t="str">
            <v>0</v>
          </cell>
          <cell r="AN159" t="str">
            <v>0</v>
          </cell>
          <cell r="AO159" t="str">
            <v>0</v>
          </cell>
          <cell r="AP159" t="str">
            <v>0</v>
          </cell>
          <cell r="AQ159" t="str">
            <v>0</v>
          </cell>
          <cell r="AR159" t="str">
            <v>0</v>
          </cell>
          <cell r="AS159" t="str">
            <v>0</v>
          </cell>
          <cell r="AT159" t="str">
            <v>0</v>
          </cell>
          <cell r="AU159" t="str">
            <v>0</v>
          </cell>
          <cell r="AV159" t="str">
            <v>0</v>
          </cell>
        </row>
        <row r="160">
          <cell r="F160" t="str">
            <v>5115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 t="str">
            <v>0</v>
          </cell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0</v>
          </cell>
          <cell r="V160" t="str">
            <v>0</v>
          </cell>
          <cell r="W160" t="str">
            <v>0</v>
          </cell>
          <cell r="X160" t="str">
            <v>0</v>
          </cell>
          <cell r="Y160" t="str">
            <v>0</v>
          </cell>
          <cell r="Z160" t="str">
            <v>0</v>
          </cell>
          <cell r="AE160">
            <v>0</v>
          </cell>
          <cell r="AJ160">
            <v>0</v>
          </cell>
          <cell r="AM160" t="str">
            <v>0</v>
          </cell>
          <cell r="AN160" t="str">
            <v>0</v>
          </cell>
          <cell r="AO160" t="str">
            <v>0</v>
          </cell>
          <cell r="AP160" t="str">
            <v>0</v>
          </cell>
          <cell r="AQ160" t="str">
            <v>0</v>
          </cell>
          <cell r="AR160" t="str">
            <v>0</v>
          </cell>
          <cell r="AS160" t="str">
            <v>0</v>
          </cell>
          <cell r="AT160" t="str">
            <v>0</v>
          </cell>
          <cell r="AU160" t="str">
            <v>0</v>
          </cell>
          <cell r="AV160" t="str">
            <v>0</v>
          </cell>
        </row>
        <row r="161">
          <cell r="F161" t="str">
            <v>5120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0</v>
          </cell>
          <cell r="K161" t="str">
            <v>0</v>
          </cell>
          <cell r="L161" t="str">
            <v>0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0</v>
          </cell>
          <cell r="V161" t="str">
            <v>0</v>
          </cell>
          <cell r="W161" t="str">
            <v>0</v>
          </cell>
          <cell r="X161" t="str">
            <v>0</v>
          </cell>
          <cell r="Y161" t="str">
            <v>0</v>
          </cell>
          <cell r="Z161" t="str">
            <v>0</v>
          </cell>
          <cell r="AE161">
            <v>0</v>
          </cell>
          <cell r="AJ161">
            <v>0</v>
          </cell>
          <cell r="AM161" t="str">
            <v>0</v>
          </cell>
          <cell r="AN161" t="str">
            <v>0</v>
          </cell>
          <cell r="AO161" t="str">
            <v>0</v>
          </cell>
          <cell r="AP161" t="str">
            <v>0</v>
          </cell>
          <cell r="AQ161" t="str">
            <v>0</v>
          </cell>
          <cell r="AR161" t="str">
            <v>0</v>
          </cell>
          <cell r="AS161" t="str">
            <v>0</v>
          </cell>
          <cell r="AT161" t="str">
            <v>0</v>
          </cell>
          <cell r="AU161" t="str">
            <v>0</v>
          </cell>
          <cell r="AV161" t="str">
            <v>0</v>
          </cell>
        </row>
        <row r="162">
          <cell r="F162" t="str">
            <v>5125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 t="str">
            <v>0</v>
          </cell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0</v>
          </cell>
          <cell r="V162" t="str">
            <v>0</v>
          </cell>
          <cell r="W162" t="str">
            <v>0</v>
          </cell>
          <cell r="X162" t="str">
            <v>0</v>
          </cell>
          <cell r="Y162" t="str">
            <v>0</v>
          </cell>
          <cell r="Z162" t="str">
            <v>0</v>
          </cell>
          <cell r="AE162">
            <v>0</v>
          </cell>
          <cell r="AJ162">
            <v>0</v>
          </cell>
          <cell r="AM162" t="str">
            <v>0</v>
          </cell>
          <cell r="AN162" t="str">
            <v>0</v>
          </cell>
          <cell r="AO162" t="str">
            <v>0</v>
          </cell>
          <cell r="AP162" t="str">
            <v>0</v>
          </cell>
          <cell r="AQ162" t="str">
            <v>0</v>
          </cell>
          <cell r="AR162" t="str">
            <v>0</v>
          </cell>
          <cell r="AS162" t="str">
            <v>0</v>
          </cell>
          <cell r="AT162" t="str">
            <v>0</v>
          </cell>
          <cell r="AU162" t="str">
            <v>0</v>
          </cell>
          <cell r="AV162" t="str">
            <v>0</v>
          </cell>
        </row>
        <row r="163">
          <cell r="F163" t="str">
            <v>5130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 t="str">
            <v>0</v>
          </cell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0</v>
          </cell>
          <cell r="V163" t="str">
            <v>0</v>
          </cell>
          <cell r="W163" t="str">
            <v>0</v>
          </cell>
          <cell r="X163" t="str">
            <v>0</v>
          </cell>
          <cell r="Y163" t="str">
            <v>0</v>
          </cell>
          <cell r="Z163" t="str">
            <v>0</v>
          </cell>
          <cell r="AE163">
            <v>0</v>
          </cell>
          <cell r="AJ163">
            <v>0</v>
          </cell>
          <cell r="AM163" t="str">
            <v>0</v>
          </cell>
          <cell r="AN163" t="str">
            <v>0</v>
          </cell>
          <cell r="AO163" t="str">
            <v>0</v>
          </cell>
          <cell r="AP163" t="str">
            <v>0</v>
          </cell>
          <cell r="AQ163" t="str">
            <v>0</v>
          </cell>
          <cell r="AR163" t="str">
            <v>0</v>
          </cell>
          <cell r="AS163" t="str">
            <v>0</v>
          </cell>
          <cell r="AT163" t="str">
            <v>0</v>
          </cell>
          <cell r="AU163" t="str">
            <v>0</v>
          </cell>
          <cell r="AV163" t="str">
            <v>0</v>
          </cell>
        </row>
        <row r="164">
          <cell r="F164" t="str">
            <v>5135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 t="str">
            <v>0</v>
          </cell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0</v>
          </cell>
          <cell r="V164" t="str">
            <v>0</v>
          </cell>
          <cell r="W164" t="str">
            <v>0</v>
          </cell>
          <cell r="X164" t="str">
            <v>0</v>
          </cell>
          <cell r="Y164" t="str">
            <v>0</v>
          </cell>
          <cell r="Z164" t="str">
            <v>0</v>
          </cell>
          <cell r="AE164">
            <v>0</v>
          </cell>
          <cell r="AJ164">
            <v>0</v>
          </cell>
          <cell r="AM164" t="str">
            <v>0</v>
          </cell>
          <cell r="AN164" t="str">
            <v>0</v>
          </cell>
          <cell r="AO164" t="str">
            <v>0</v>
          </cell>
          <cell r="AP164" t="str">
            <v>0</v>
          </cell>
          <cell r="AQ164" t="str">
            <v>0</v>
          </cell>
          <cell r="AR164" t="str">
            <v>0</v>
          </cell>
          <cell r="AS164" t="str">
            <v>0</v>
          </cell>
          <cell r="AT164" t="str">
            <v>0</v>
          </cell>
          <cell r="AU164" t="str">
            <v>0</v>
          </cell>
          <cell r="AV164" t="str">
            <v>0</v>
          </cell>
        </row>
        <row r="165">
          <cell r="F165" t="str">
            <v>5150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0</v>
          </cell>
          <cell r="K165" t="str">
            <v>0</v>
          </cell>
          <cell r="L165" t="str">
            <v>0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0</v>
          </cell>
          <cell r="V165" t="str">
            <v>0</v>
          </cell>
          <cell r="W165" t="str">
            <v>0</v>
          </cell>
          <cell r="X165" t="str">
            <v>0</v>
          </cell>
          <cell r="Y165" t="str">
            <v>0</v>
          </cell>
          <cell r="Z165" t="str">
            <v>0</v>
          </cell>
          <cell r="AE165">
            <v>0</v>
          </cell>
          <cell r="AJ165">
            <v>0</v>
          </cell>
          <cell r="AM165" t="str">
            <v>0</v>
          </cell>
          <cell r="AN165" t="str">
            <v>0</v>
          </cell>
          <cell r="AO165" t="str">
            <v>0</v>
          </cell>
          <cell r="AP165" t="str">
            <v>0</v>
          </cell>
          <cell r="AQ165" t="str">
            <v>0</v>
          </cell>
          <cell r="AR165" t="str">
            <v>0</v>
          </cell>
          <cell r="AS165" t="str">
            <v>0</v>
          </cell>
          <cell r="AT165" t="str">
            <v>0</v>
          </cell>
          <cell r="AU165" t="str">
            <v>0</v>
          </cell>
          <cell r="AV165" t="str">
            <v>0</v>
          </cell>
        </row>
        <row r="166">
          <cell r="F166" t="str">
            <v>Other Operating Expenditure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E166">
            <v>0</v>
          </cell>
          <cell r="AJ166">
            <v>0</v>
          </cell>
          <cell r="AM166" t="str">
            <v>0</v>
          </cell>
          <cell r="AN166" t="str">
            <v>0</v>
          </cell>
          <cell r="AO166" t="str">
            <v>0</v>
          </cell>
          <cell r="AP166" t="str">
            <v>0</v>
          </cell>
          <cell r="AQ166" t="str">
            <v>0</v>
          </cell>
          <cell r="AR166" t="str">
            <v>0</v>
          </cell>
          <cell r="AS166" t="str">
            <v>0</v>
          </cell>
          <cell r="AT166" t="str">
            <v>0</v>
          </cell>
          <cell r="AU166" t="str">
            <v>0</v>
          </cell>
          <cell r="AV166" t="str">
            <v>0</v>
          </cell>
        </row>
        <row r="167">
          <cell r="F167" t="str">
            <v>5160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 t="str">
            <v>0</v>
          </cell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0</v>
          </cell>
          <cell r="V167" t="str">
            <v>0</v>
          </cell>
          <cell r="W167" t="str">
            <v>0</v>
          </cell>
          <cell r="X167" t="str">
            <v>0</v>
          </cell>
          <cell r="Y167" t="str">
            <v>0</v>
          </cell>
          <cell r="Z167" t="str">
            <v>0</v>
          </cell>
          <cell r="AE167">
            <v>0</v>
          </cell>
          <cell r="AJ167">
            <v>0</v>
          </cell>
          <cell r="AM167" t="str">
            <v>0</v>
          </cell>
          <cell r="AN167" t="str">
            <v>0</v>
          </cell>
          <cell r="AO167" t="str">
            <v>0</v>
          </cell>
          <cell r="AP167" t="str">
            <v>0</v>
          </cell>
          <cell r="AQ167" t="str">
            <v>0</v>
          </cell>
          <cell r="AR167" t="str">
            <v>0</v>
          </cell>
          <cell r="AS167" t="str">
            <v>0</v>
          </cell>
          <cell r="AT167" t="str">
            <v>0</v>
          </cell>
          <cell r="AU167" t="str">
            <v>0</v>
          </cell>
          <cell r="AV167" t="str">
            <v>0</v>
          </cell>
        </row>
        <row r="168">
          <cell r="F168" t="str">
            <v>Income Before Taxation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E168">
            <v>0</v>
          </cell>
          <cell r="AJ168">
            <v>0</v>
          </cell>
          <cell r="AM168" t="str">
            <v>0</v>
          </cell>
          <cell r="AN168" t="str">
            <v>0</v>
          </cell>
          <cell r="AO168" t="str">
            <v>0</v>
          </cell>
          <cell r="AP168" t="str">
            <v>0</v>
          </cell>
          <cell r="AQ168" t="str">
            <v>0</v>
          </cell>
          <cell r="AR168" t="str">
            <v>0</v>
          </cell>
          <cell r="AS168" t="str">
            <v>0</v>
          </cell>
          <cell r="AT168" t="str">
            <v>0</v>
          </cell>
          <cell r="AU168" t="str">
            <v>0</v>
          </cell>
          <cell r="AV168" t="str">
            <v>0</v>
          </cell>
        </row>
        <row r="169">
          <cell r="F169" t="str">
            <v>Taxation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0</v>
          </cell>
          <cell r="AJ169">
            <v>0</v>
          </cell>
          <cell r="AM169" t="str">
            <v>0</v>
          </cell>
          <cell r="AN169" t="str">
            <v>0</v>
          </cell>
          <cell r="AO169" t="str">
            <v>0</v>
          </cell>
          <cell r="AP169" t="str">
            <v>0</v>
          </cell>
          <cell r="AQ169" t="str">
            <v>0</v>
          </cell>
          <cell r="AR169" t="str">
            <v>0</v>
          </cell>
          <cell r="AS169" t="str">
            <v>0</v>
          </cell>
          <cell r="AT169" t="str">
            <v>0</v>
          </cell>
          <cell r="AU169" t="str">
            <v>0</v>
          </cell>
          <cell r="AV169" t="str">
            <v>0</v>
          </cell>
        </row>
        <row r="170">
          <cell r="F170" t="str">
            <v>5170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 t="str">
            <v>0</v>
          </cell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0</v>
          </cell>
          <cell r="V170" t="str">
            <v>0</v>
          </cell>
          <cell r="W170" t="str">
            <v>0</v>
          </cell>
          <cell r="X170" t="str">
            <v>0</v>
          </cell>
          <cell r="Y170" t="str">
            <v>0</v>
          </cell>
          <cell r="Z170" t="str">
            <v>0</v>
          </cell>
          <cell r="AE170">
            <v>0</v>
          </cell>
          <cell r="AJ170">
            <v>0</v>
          </cell>
          <cell r="AM170" t="str">
            <v>0</v>
          </cell>
          <cell r="AN170" t="str">
            <v>0</v>
          </cell>
          <cell r="AO170" t="str">
            <v>0</v>
          </cell>
          <cell r="AP170" t="str">
            <v>0</v>
          </cell>
          <cell r="AQ170" t="str">
            <v>0</v>
          </cell>
          <cell r="AR170" t="str">
            <v>0</v>
          </cell>
          <cell r="AS170" t="str">
            <v>0</v>
          </cell>
          <cell r="AT170" t="str">
            <v>0</v>
          </cell>
          <cell r="AU170" t="str">
            <v>0</v>
          </cell>
          <cell r="AV170" t="str">
            <v>0</v>
          </cell>
        </row>
        <row r="171">
          <cell r="F171" t="str">
            <v>5175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 t="str">
            <v>0</v>
          </cell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0</v>
          </cell>
          <cell r="V171" t="str">
            <v>0</v>
          </cell>
          <cell r="W171" t="str">
            <v>0</v>
          </cell>
          <cell r="X171" t="str">
            <v>0</v>
          </cell>
          <cell r="Y171" t="str">
            <v>0</v>
          </cell>
          <cell r="Z171" t="str">
            <v>0</v>
          </cell>
          <cell r="AE171">
            <v>0</v>
          </cell>
          <cell r="AJ171">
            <v>0</v>
          </cell>
          <cell r="AM171" t="str">
            <v>0</v>
          </cell>
          <cell r="AN171" t="str">
            <v>0</v>
          </cell>
          <cell r="AO171" t="str">
            <v>0</v>
          </cell>
          <cell r="AP171" t="str">
            <v>0</v>
          </cell>
          <cell r="AQ171" t="str">
            <v>0</v>
          </cell>
          <cell r="AR171" t="str">
            <v>0</v>
          </cell>
          <cell r="AS171" t="str">
            <v>0</v>
          </cell>
          <cell r="AT171" t="str">
            <v>0</v>
          </cell>
          <cell r="AU171" t="str">
            <v>0</v>
          </cell>
          <cell r="AV171" t="str">
            <v>0</v>
          </cell>
        </row>
        <row r="172">
          <cell r="F172" t="str">
            <v>5180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 t="str">
            <v>0</v>
          </cell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0</v>
          </cell>
          <cell r="V172" t="str">
            <v>0</v>
          </cell>
          <cell r="W172" t="str">
            <v>0</v>
          </cell>
          <cell r="X172" t="str">
            <v>0</v>
          </cell>
          <cell r="Y172" t="str">
            <v>0</v>
          </cell>
          <cell r="Z172" t="str">
            <v>0</v>
          </cell>
          <cell r="AE172">
            <v>0</v>
          </cell>
          <cell r="AJ172">
            <v>0</v>
          </cell>
          <cell r="AM172" t="str">
            <v>0</v>
          </cell>
          <cell r="AN172" t="str">
            <v>0</v>
          </cell>
          <cell r="AO172" t="str">
            <v>0</v>
          </cell>
          <cell r="AP172" t="str">
            <v>0</v>
          </cell>
          <cell r="AQ172" t="str">
            <v>0</v>
          </cell>
          <cell r="AR172" t="str">
            <v>0</v>
          </cell>
          <cell r="AS172" t="str">
            <v>0</v>
          </cell>
          <cell r="AT172" t="str">
            <v>0</v>
          </cell>
          <cell r="AU172" t="str">
            <v>0</v>
          </cell>
          <cell r="AV172" t="str">
            <v>0</v>
          </cell>
        </row>
        <row r="174">
          <cell r="F174" t="str">
            <v>Income after Tax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J174">
            <v>0</v>
          </cell>
          <cell r="AM174" t="str">
            <v>0</v>
          </cell>
          <cell r="AN174" t="str">
            <v>0</v>
          </cell>
          <cell r="AO174" t="str">
            <v>0</v>
          </cell>
          <cell r="AP174" t="str">
            <v>0</v>
          </cell>
          <cell r="AQ174" t="str">
            <v>0</v>
          </cell>
          <cell r="AR174" t="str">
            <v>0</v>
          </cell>
          <cell r="AS174" t="str">
            <v>0</v>
          </cell>
          <cell r="AT174" t="str">
            <v>0</v>
          </cell>
          <cell r="AU174" t="str">
            <v>0</v>
          </cell>
          <cell r="AV174" t="str">
            <v>0</v>
          </cell>
        </row>
        <row r="176">
          <cell r="F176" t="str">
            <v>5200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 t="str">
            <v>0</v>
          </cell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0</v>
          </cell>
          <cell r="V176" t="str">
            <v>0</v>
          </cell>
          <cell r="W176" t="str">
            <v>0</v>
          </cell>
          <cell r="X176" t="str">
            <v>0</v>
          </cell>
          <cell r="Y176" t="str">
            <v>0</v>
          </cell>
          <cell r="Z176" t="str">
            <v>0</v>
          </cell>
          <cell r="AE176">
            <v>0</v>
          </cell>
          <cell r="AJ176">
            <v>0</v>
          </cell>
          <cell r="AM176" t="str">
            <v>0</v>
          </cell>
          <cell r="AN176" t="str">
            <v>0</v>
          </cell>
          <cell r="AO176" t="str">
            <v>0</v>
          </cell>
          <cell r="AP176" t="str">
            <v>0</v>
          </cell>
          <cell r="AQ176" t="str">
            <v>0</v>
          </cell>
          <cell r="AR176" t="str">
            <v>0</v>
          </cell>
          <cell r="AS176" t="str">
            <v>0</v>
          </cell>
          <cell r="AT176" t="str">
            <v>0</v>
          </cell>
          <cell r="AU176" t="str">
            <v>0</v>
          </cell>
          <cell r="AV176" t="str">
            <v>0</v>
          </cell>
        </row>
        <row r="178">
          <cell r="F178" t="str">
            <v>Net Income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J178">
            <v>0</v>
          </cell>
          <cell r="AM178" t="str">
            <v>0</v>
          </cell>
          <cell r="AN178" t="str">
            <v>0</v>
          </cell>
          <cell r="AO178" t="str">
            <v>0</v>
          </cell>
          <cell r="AP178" t="str">
            <v>0</v>
          </cell>
          <cell r="AQ178" t="str">
            <v>0</v>
          </cell>
          <cell r="AR178" t="str">
            <v>0</v>
          </cell>
          <cell r="AS178" t="str">
            <v>0</v>
          </cell>
          <cell r="AT178" t="str">
            <v>0</v>
          </cell>
          <cell r="AU178" t="str">
            <v>0</v>
          </cell>
          <cell r="AV178" t="str">
            <v>0</v>
          </cell>
        </row>
        <row r="179">
          <cell r="F179" t="str">
            <v>5205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 t="str">
            <v>0</v>
          </cell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0</v>
          </cell>
          <cell r="V179" t="str">
            <v>0</v>
          </cell>
          <cell r="W179" t="str">
            <v>0</v>
          </cell>
          <cell r="X179" t="str">
            <v>0</v>
          </cell>
          <cell r="Y179" t="str">
            <v>0</v>
          </cell>
          <cell r="Z179" t="str">
            <v>0</v>
          </cell>
          <cell r="AE179">
            <v>0</v>
          </cell>
          <cell r="AJ179">
            <v>0</v>
          </cell>
          <cell r="AM179" t="str">
            <v>0</v>
          </cell>
          <cell r="AN179" t="str">
            <v>0</v>
          </cell>
          <cell r="AO179" t="str">
            <v>0</v>
          </cell>
          <cell r="AP179" t="str">
            <v>0</v>
          </cell>
          <cell r="AQ179" t="str">
            <v>0</v>
          </cell>
          <cell r="AR179" t="str">
            <v>0</v>
          </cell>
          <cell r="AS179" t="str">
            <v>0</v>
          </cell>
          <cell r="AT179" t="str">
            <v>0</v>
          </cell>
          <cell r="AU179" t="str">
            <v>0</v>
          </cell>
          <cell r="AV179" t="str">
            <v>0</v>
          </cell>
        </row>
        <row r="180">
          <cell r="F180" t="str">
            <v>5210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 t="str">
            <v>0</v>
          </cell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E180">
            <v>0</v>
          </cell>
          <cell r="AJ180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Q180" t="str">
            <v>0</v>
          </cell>
          <cell r="AR180" t="str">
            <v>0</v>
          </cell>
          <cell r="AS180" t="str">
            <v>0</v>
          </cell>
          <cell r="AT180" t="str">
            <v>0</v>
          </cell>
          <cell r="AU180" t="str">
            <v>0</v>
          </cell>
          <cell r="AV180" t="str">
            <v>0</v>
          </cell>
        </row>
        <row r="181">
          <cell r="F181" t="str">
            <v>Retained Income for the Period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E181">
            <v>0</v>
          </cell>
          <cell r="AJ181">
            <v>0</v>
          </cell>
          <cell r="AM181" t="str">
            <v>0</v>
          </cell>
          <cell r="AN181" t="str">
            <v>0</v>
          </cell>
          <cell r="AO181" t="str">
            <v>0</v>
          </cell>
          <cell r="AP181" t="str">
            <v>0</v>
          </cell>
          <cell r="AQ181" t="str">
            <v>0</v>
          </cell>
          <cell r="AR181" t="str">
            <v>0</v>
          </cell>
          <cell r="AS181" t="str">
            <v>0</v>
          </cell>
          <cell r="AT181" t="str">
            <v>0</v>
          </cell>
          <cell r="AU181" t="str">
            <v>0</v>
          </cell>
          <cell r="AV181" t="str">
            <v>0</v>
          </cell>
        </row>
        <row r="187">
          <cell r="F187" t="str">
            <v>Deposits and Current Accounts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-106000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E187">
            <v>-106000</v>
          </cell>
          <cell r="AJ187">
            <v>-106000</v>
          </cell>
          <cell r="AM187" t="str">
            <v>0</v>
          </cell>
          <cell r="AN187" t="str">
            <v>0</v>
          </cell>
          <cell r="AO187" t="str">
            <v>0</v>
          </cell>
          <cell r="AP187" t="str">
            <v>0</v>
          </cell>
          <cell r="AQ187" t="str">
            <v>0</v>
          </cell>
          <cell r="AR187" t="str">
            <v>0</v>
          </cell>
          <cell r="AS187" t="str">
            <v>0</v>
          </cell>
          <cell r="AT187" t="str">
            <v>0</v>
          </cell>
          <cell r="AU187" t="str">
            <v>0</v>
          </cell>
          <cell r="AV187" t="str">
            <v>0</v>
          </cell>
        </row>
        <row r="188">
          <cell r="F188" t="str">
            <v>5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 t="str">
            <v>0</v>
          </cell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0</v>
          </cell>
          <cell r="V188" t="str">
            <v>0</v>
          </cell>
          <cell r="W188" t="str">
            <v>0</v>
          </cell>
          <cell r="X188" t="str">
            <v>0</v>
          </cell>
          <cell r="Y188" t="str">
            <v>0</v>
          </cell>
          <cell r="Z188" t="str">
            <v>0</v>
          </cell>
          <cell r="AE188">
            <v>0</v>
          </cell>
          <cell r="AJ188">
            <v>0</v>
          </cell>
          <cell r="AM188" t="str">
            <v>0</v>
          </cell>
          <cell r="AN188" t="str">
            <v>0</v>
          </cell>
          <cell r="AO188" t="str">
            <v>0</v>
          </cell>
          <cell r="AP188" t="str">
            <v>0</v>
          </cell>
          <cell r="AQ188" t="str">
            <v>0</v>
          </cell>
          <cell r="AR188" t="str">
            <v>0</v>
          </cell>
          <cell r="AS188" t="str">
            <v>0</v>
          </cell>
          <cell r="AT188" t="str">
            <v>0</v>
          </cell>
          <cell r="AU188" t="str">
            <v>0</v>
          </cell>
          <cell r="AV188" t="str">
            <v>0</v>
          </cell>
        </row>
        <row r="189">
          <cell r="F189" t="str">
            <v>10</v>
          </cell>
          <cell r="G189" t="str">
            <v>0</v>
          </cell>
          <cell r="H189" t="str">
            <v>0</v>
          </cell>
          <cell r="I189" t="str">
            <v>0</v>
          </cell>
          <cell r="J189" t="str">
            <v>0</v>
          </cell>
          <cell r="K189" t="str">
            <v>0</v>
          </cell>
          <cell r="L189" t="str">
            <v>0</v>
          </cell>
          <cell r="M189" t="str">
            <v>0</v>
          </cell>
          <cell r="N189" t="str">
            <v>0</v>
          </cell>
          <cell r="O189" t="str">
            <v>0</v>
          </cell>
          <cell r="P189" t="str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0</v>
          </cell>
          <cell r="V189" t="str">
            <v>0</v>
          </cell>
          <cell r="W189" t="str">
            <v>0</v>
          </cell>
          <cell r="X189" t="str">
            <v>0</v>
          </cell>
          <cell r="Y189" t="str">
            <v>0</v>
          </cell>
          <cell r="Z189" t="str">
            <v>0</v>
          </cell>
          <cell r="AE189">
            <v>0</v>
          </cell>
          <cell r="AJ189">
            <v>0</v>
          </cell>
          <cell r="AM189" t="str">
            <v>0</v>
          </cell>
          <cell r="AN189" t="str">
            <v>0</v>
          </cell>
          <cell r="AO189" t="str">
            <v>0</v>
          </cell>
          <cell r="AP189" t="str">
            <v>0</v>
          </cell>
          <cell r="AQ189" t="str">
            <v>0</v>
          </cell>
          <cell r="AR189" t="str">
            <v>0</v>
          </cell>
          <cell r="AS189" t="str">
            <v>0</v>
          </cell>
          <cell r="AT189" t="str">
            <v>0</v>
          </cell>
          <cell r="AU189" t="str">
            <v>0</v>
          </cell>
          <cell r="AV189" t="str">
            <v>0</v>
          </cell>
        </row>
        <row r="190">
          <cell r="F190" t="str">
            <v>15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 t="str">
            <v>0</v>
          </cell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 t="str">
            <v>0</v>
          </cell>
          <cell r="X190" t="str">
            <v>0</v>
          </cell>
          <cell r="Y190" t="str">
            <v>0</v>
          </cell>
          <cell r="Z190" t="str">
            <v>0</v>
          </cell>
          <cell r="AE190">
            <v>0</v>
          </cell>
          <cell r="AJ190">
            <v>0</v>
          </cell>
          <cell r="AM190" t="str">
            <v>0</v>
          </cell>
          <cell r="AN190" t="str">
            <v>0</v>
          </cell>
          <cell r="AO190" t="str">
            <v>0</v>
          </cell>
          <cell r="AP190" t="str">
            <v>0</v>
          </cell>
          <cell r="AQ190" t="str">
            <v>0</v>
          </cell>
          <cell r="AR190" t="str">
            <v>0</v>
          </cell>
          <cell r="AS190" t="str">
            <v>0</v>
          </cell>
          <cell r="AT190" t="str">
            <v>0</v>
          </cell>
          <cell r="AU190" t="str">
            <v>0</v>
          </cell>
          <cell r="AV190" t="str">
            <v>0</v>
          </cell>
        </row>
        <row r="191">
          <cell r="F191" t="str">
            <v>20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 t="str">
            <v>0</v>
          </cell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0</v>
          </cell>
          <cell r="V191" t="str">
            <v>0</v>
          </cell>
          <cell r="W191" t="str">
            <v>0</v>
          </cell>
          <cell r="X191" t="str">
            <v>0</v>
          </cell>
          <cell r="Y191" t="str">
            <v>0</v>
          </cell>
          <cell r="Z191" t="str">
            <v>0</v>
          </cell>
          <cell r="AE191">
            <v>0</v>
          </cell>
          <cell r="AJ191">
            <v>0</v>
          </cell>
          <cell r="AM191" t="str">
            <v>0</v>
          </cell>
          <cell r="AN191" t="str">
            <v>0</v>
          </cell>
          <cell r="AO191" t="str">
            <v>0</v>
          </cell>
          <cell r="AP191" t="str">
            <v>0</v>
          </cell>
          <cell r="AQ191" t="str">
            <v>0</v>
          </cell>
          <cell r="AR191" t="str">
            <v>0</v>
          </cell>
          <cell r="AS191" t="str">
            <v>0</v>
          </cell>
          <cell r="AT191" t="str">
            <v>0</v>
          </cell>
          <cell r="AU191" t="str">
            <v>0</v>
          </cell>
          <cell r="AV191" t="str">
            <v>0</v>
          </cell>
        </row>
        <row r="192">
          <cell r="F192" t="str">
            <v>25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 t="str">
            <v>0</v>
          </cell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 t="str">
            <v>0</v>
          </cell>
          <cell r="X192" t="str">
            <v>0</v>
          </cell>
          <cell r="Y192" t="str">
            <v>0</v>
          </cell>
          <cell r="Z192" t="str">
            <v>0</v>
          </cell>
          <cell r="AE192">
            <v>0</v>
          </cell>
          <cell r="AJ192">
            <v>0</v>
          </cell>
          <cell r="AM192" t="str">
            <v>0</v>
          </cell>
          <cell r="AN192" t="str">
            <v>0</v>
          </cell>
          <cell r="AO192" t="str">
            <v>0</v>
          </cell>
          <cell r="AP192" t="str">
            <v>0</v>
          </cell>
          <cell r="AQ192" t="str">
            <v>0</v>
          </cell>
          <cell r="AR192" t="str">
            <v>0</v>
          </cell>
          <cell r="AS192" t="str">
            <v>0</v>
          </cell>
          <cell r="AT192" t="str">
            <v>0</v>
          </cell>
          <cell r="AU192" t="str">
            <v>0</v>
          </cell>
          <cell r="AV192" t="str">
            <v>0</v>
          </cell>
        </row>
        <row r="193">
          <cell r="F193" t="str">
            <v>30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 t="str">
            <v>0</v>
          </cell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 t="str">
            <v>0</v>
          </cell>
          <cell r="X193" t="str">
            <v>0</v>
          </cell>
          <cell r="Y193" t="str">
            <v>0</v>
          </cell>
          <cell r="Z193" t="str">
            <v>0</v>
          </cell>
          <cell r="AE193">
            <v>0</v>
          </cell>
          <cell r="AJ193">
            <v>0</v>
          </cell>
          <cell r="AM193" t="str">
            <v>0</v>
          </cell>
          <cell r="AN193" t="str">
            <v>0</v>
          </cell>
          <cell r="AO193" t="str">
            <v>0</v>
          </cell>
          <cell r="AP193" t="str">
            <v>0</v>
          </cell>
          <cell r="AQ193" t="str">
            <v>0</v>
          </cell>
          <cell r="AR193" t="str">
            <v>0</v>
          </cell>
          <cell r="AS193" t="str">
            <v>0</v>
          </cell>
          <cell r="AT193" t="str">
            <v>0</v>
          </cell>
          <cell r="AU193" t="str">
            <v>0</v>
          </cell>
          <cell r="AV193" t="str">
            <v>0</v>
          </cell>
        </row>
        <row r="194">
          <cell r="F194" t="str">
            <v>35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 t="str">
            <v>0</v>
          </cell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 t="str">
            <v>0</v>
          </cell>
          <cell r="X194" t="str">
            <v>0</v>
          </cell>
          <cell r="Y194" t="str">
            <v>0</v>
          </cell>
          <cell r="Z194" t="str">
            <v>0</v>
          </cell>
          <cell r="AE194">
            <v>0</v>
          </cell>
          <cell r="AJ194">
            <v>0</v>
          </cell>
          <cell r="AM194" t="str">
            <v>0</v>
          </cell>
          <cell r="AN194" t="str">
            <v>0</v>
          </cell>
          <cell r="AO194" t="str">
            <v>0</v>
          </cell>
          <cell r="AP194" t="str">
            <v>0</v>
          </cell>
          <cell r="AQ194" t="str">
            <v>0</v>
          </cell>
          <cell r="AR194" t="str">
            <v>0</v>
          </cell>
          <cell r="AS194" t="str">
            <v>0</v>
          </cell>
          <cell r="AT194" t="str">
            <v>0</v>
          </cell>
          <cell r="AU194" t="str">
            <v>0</v>
          </cell>
          <cell r="AV194" t="str">
            <v>0</v>
          </cell>
        </row>
        <row r="195">
          <cell r="F195" t="str">
            <v>40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 t="str">
            <v>0</v>
          </cell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 t="str">
            <v>0</v>
          </cell>
          <cell r="X195" t="str">
            <v>0</v>
          </cell>
          <cell r="Y195" t="str">
            <v>0</v>
          </cell>
          <cell r="Z195" t="str">
            <v>0</v>
          </cell>
          <cell r="AE195">
            <v>0</v>
          </cell>
          <cell r="AJ195">
            <v>0</v>
          </cell>
          <cell r="AM195" t="str">
            <v>0</v>
          </cell>
          <cell r="AN195" t="str">
            <v>0</v>
          </cell>
          <cell r="AO195" t="str">
            <v>0</v>
          </cell>
          <cell r="AP195" t="str">
            <v>0</v>
          </cell>
          <cell r="AQ195" t="str">
            <v>0</v>
          </cell>
          <cell r="AR195" t="str">
            <v>0</v>
          </cell>
          <cell r="AS195" t="str">
            <v>0</v>
          </cell>
          <cell r="AT195" t="str">
            <v>0</v>
          </cell>
          <cell r="AU195" t="str">
            <v>0</v>
          </cell>
          <cell r="AV195" t="str">
            <v>0</v>
          </cell>
        </row>
        <row r="196">
          <cell r="F196" t="str">
            <v>45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 t="str">
            <v>0</v>
          </cell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0</v>
          </cell>
          <cell r="V196" t="str">
            <v>0</v>
          </cell>
          <cell r="W196" t="str">
            <v>0</v>
          </cell>
          <cell r="X196" t="str">
            <v>0</v>
          </cell>
          <cell r="Y196" t="str">
            <v>0</v>
          </cell>
          <cell r="Z196" t="str">
            <v>0</v>
          </cell>
          <cell r="AE196">
            <v>0</v>
          </cell>
          <cell r="AJ196">
            <v>0</v>
          </cell>
          <cell r="AM196" t="str">
            <v>0</v>
          </cell>
          <cell r="AN196" t="str">
            <v>0</v>
          </cell>
          <cell r="AO196" t="str">
            <v>0</v>
          </cell>
          <cell r="AP196" t="str">
            <v>0</v>
          </cell>
          <cell r="AQ196" t="str">
            <v>0</v>
          </cell>
          <cell r="AR196" t="str">
            <v>0</v>
          </cell>
          <cell r="AS196" t="str">
            <v>0</v>
          </cell>
          <cell r="AT196" t="str">
            <v>0</v>
          </cell>
          <cell r="AU196" t="str">
            <v>0</v>
          </cell>
          <cell r="AV196" t="str">
            <v>0</v>
          </cell>
        </row>
        <row r="197">
          <cell r="F197" t="str">
            <v>50</v>
          </cell>
          <cell r="G197" t="str">
            <v>0</v>
          </cell>
          <cell r="H197" t="str">
            <v>0</v>
          </cell>
          <cell r="I197" t="str">
            <v>0</v>
          </cell>
          <cell r="J197" t="str">
            <v>0</v>
          </cell>
          <cell r="K197" t="str">
            <v>0</v>
          </cell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0</v>
          </cell>
          <cell r="V197" t="str">
            <v>0</v>
          </cell>
          <cell r="W197" t="str">
            <v>0</v>
          </cell>
          <cell r="X197" t="str">
            <v>0</v>
          </cell>
          <cell r="Y197" t="str">
            <v>0</v>
          </cell>
          <cell r="Z197" t="str">
            <v>0</v>
          </cell>
          <cell r="AE197">
            <v>0</v>
          </cell>
          <cell r="AJ197">
            <v>0</v>
          </cell>
          <cell r="AM197" t="str">
            <v>0</v>
          </cell>
          <cell r="AN197" t="str">
            <v>0</v>
          </cell>
          <cell r="AO197" t="str">
            <v>0</v>
          </cell>
          <cell r="AP197" t="str">
            <v>0</v>
          </cell>
          <cell r="AQ197" t="str">
            <v>0</v>
          </cell>
          <cell r="AR197" t="str">
            <v>0</v>
          </cell>
          <cell r="AS197" t="str">
            <v>0</v>
          </cell>
          <cell r="AT197" t="str">
            <v>0</v>
          </cell>
          <cell r="AU197" t="str">
            <v>0</v>
          </cell>
          <cell r="AV197" t="str">
            <v>0</v>
          </cell>
        </row>
        <row r="198">
          <cell r="F198" t="str">
            <v>55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 t="str">
            <v>0</v>
          </cell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0</v>
          </cell>
          <cell r="V198" t="str">
            <v>0</v>
          </cell>
          <cell r="W198" t="str">
            <v>0</v>
          </cell>
          <cell r="X198" t="str">
            <v>0</v>
          </cell>
          <cell r="Y198" t="str">
            <v>0</v>
          </cell>
          <cell r="Z198" t="str">
            <v>0</v>
          </cell>
          <cell r="AE198">
            <v>0</v>
          </cell>
          <cell r="AJ198">
            <v>0</v>
          </cell>
          <cell r="AM198" t="str">
            <v>0</v>
          </cell>
          <cell r="AN198" t="str">
            <v>0</v>
          </cell>
          <cell r="AO198" t="str">
            <v>0</v>
          </cell>
          <cell r="AP198" t="str">
            <v>0</v>
          </cell>
          <cell r="AQ198" t="str">
            <v>0</v>
          </cell>
          <cell r="AR198" t="str">
            <v>0</v>
          </cell>
          <cell r="AS198" t="str">
            <v>0</v>
          </cell>
          <cell r="AT198" t="str">
            <v>0</v>
          </cell>
          <cell r="AU198" t="str">
            <v>0</v>
          </cell>
          <cell r="AV198" t="str">
            <v>0</v>
          </cell>
        </row>
        <row r="199">
          <cell r="F199" t="str">
            <v>60</v>
          </cell>
          <cell r="G199" t="str">
            <v>0</v>
          </cell>
          <cell r="H199" t="str">
            <v>0</v>
          </cell>
          <cell r="I199" t="str">
            <v>0</v>
          </cell>
          <cell r="J199" t="str">
            <v>0</v>
          </cell>
          <cell r="K199" t="str">
            <v>0</v>
          </cell>
          <cell r="L199" t="str">
            <v>0</v>
          </cell>
          <cell r="M199" t="str">
            <v>0</v>
          </cell>
          <cell r="N199" t="str">
            <v>0</v>
          </cell>
          <cell r="O199" t="str">
            <v>0</v>
          </cell>
          <cell r="P199" t="str">
            <v>0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0</v>
          </cell>
          <cell r="V199" t="str">
            <v>0</v>
          </cell>
          <cell r="W199" t="str">
            <v>0</v>
          </cell>
          <cell r="X199" t="str">
            <v>0</v>
          </cell>
          <cell r="Y199" t="str">
            <v>0</v>
          </cell>
          <cell r="Z199" t="str">
            <v>0</v>
          </cell>
          <cell r="AE199">
            <v>0</v>
          </cell>
          <cell r="AJ199">
            <v>0</v>
          </cell>
          <cell r="AM199" t="str">
            <v>0</v>
          </cell>
          <cell r="AN199" t="str">
            <v>0</v>
          </cell>
          <cell r="AO199" t="str">
            <v>0</v>
          </cell>
          <cell r="AP199" t="str">
            <v>0</v>
          </cell>
          <cell r="AQ199" t="str">
            <v>0</v>
          </cell>
          <cell r="AR199" t="str">
            <v>0</v>
          </cell>
          <cell r="AS199" t="str">
            <v>0</v>
          </cell>
          <cell r="AT199" t="str">
            <v>0</v>
          </cell>
          <cell r="AU199" t="str">
            <v>0</v>
          </cell>
          <cell r="AV199" t="str">
            <v>0</v>
          </cell>
        </row>
        <row r="200">
          <cell r="F200" t="str">
            <v>65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 t="str">
            <v>0</v>
          </cell>
          <cell r="L200" t="str">
            <v>0</v>
          </cell>
          <cell r="M200" t="str">
            <v>0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0</v>
          </cell>
          <cell r="V200" t="str">
            <v>0</v>
          </cell>
          <cell r="W200" t="str">
            <v>0</v>
          </cell>
          <cell r="X200" t="str">
            <v>0</v>
          </cell>
          <cell r="Y200" t="str">
            <v>0</v>
          </cell>
          <cell r="Z200" t="str">
            <v>0</v>
          </cell>
          <cell r="AE200">
            <v>0</v>
          </cell>
          <cell r="AJ200">
            <v>0</v>
          </cell>
          <cell r="AM200" t="str">
            <v>0</v>
          </cell>
          <cell r="AN200" t="str">
            <v>0</v>
          </cell>
          <cell r="AO200" t="str">
            <v>0</v>
          </cell>
          <cell r="AP200" t="str">
            <v>0</v>
          </cell>
          <cell r="AQ200" t="str">
            <v>0</v>
          </cell>
          <cell r="AR200" t="str">
            <v>0</v>
          </cell>
          <cell r="AS200" t="str">
            <v>0</v>
          </cell>
          <cell r="AT200" t="str">
            <v>0</v>
          </cell>
          <cell r="AU200" t="str">
            <v>0</v>
          </cell>
          <cell r="AV200" t="str">
            <v>0</v>
          </cell>
        </row>
        <row r="201">
          <cell r="F201" t="str">
            <v>70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 t="str">
            <v>0</v>
          </cell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>
            <v>-106000</v>
          </cell>
          <cell r="V201" t="str">
            <v>0</v>
          </cell>
          <cell r="W201" t="str">
            <v>0</v>
          </cell>
          <cell r="X201" t="str">
            <v>0</v>
          </cell>
          <cell r="Y201" t="str">
            <v>0</v>
          </cell>
          <cell r="Z201" t="str">
            <v>0</v>
          </cell>
          <cell r="AE201">
            <v>-106000</v>
          </cell>
          <cell r="AJ201">
            <v>-106000</v>
          </cell>
          <cell r="AM201" t="str">
            <v>0</v>
          </cell>
          <cell r="AN201" t="str">
            <v>0</v>
          </cell>
          <cell r="AO201" t="str">
            <v>0</v>
          </cell>
          <cell r="AP201" t="str">
            <v>0</v>
          </cell>
          <cell r="AQ201" t="str">
            <v>0</v>
          </cell>
          <cell r="AR201" t="str">
            <v>0</v>
          </cell>
          <cell r="AS201" t="str">
            <v>0</v>
          </cell>
          <cell r="AT201" t="str">
            <v>0</v>
          </cell>
          <cell r="AU201" t="str">
            <v>0</v>
          </cell>
          <cell r="AV201" t="str">
            <v>0</v>
          </cell>
        </row>
        <row r="202">
          <cell r="F202" t="str">
            <v>Other Liabilities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E202">
            <v>0</v>
          </cell>
          <cell r="AJ202">
            <v>0</v>
          </cell>
          <cell r="AM202" t="str">
            <v>0</v>
          </cell>
          <cell r="AN202" t="str">
            <v>0</v>
          </cell>
          <cell r="AO202" t="str">
            <v>0</v>
          </cell>
          <cell r="AP202" t="str">
            <v>0</v>
          </cell>
          <cell r="AQ202" t="str">
            <v>0</v>
          </cell>
          <cell r="AR202" t="str">
            <v>0</v>
          </cell>
          <cell r="AS202" t="str">
            <v>0</v>
          </cell>
          <cell r="AT202" t="str">
            <v>0</v>
          </cell>
          <cell r="AU202" t="str">
            <v>0</v>
          </cell>
          <cell r="AV202" t="str">
            <v>0</v>
          </cell>
        </row>
        <row r="203">
          <cell r="F203" t="str">
            <v>100</v>
          </cell>
          <cell r="G203" t="str">
            <v>0</v>
          </cell>
          <cell r="H203" t="str">
            <v>0</v>
          </cell>
          <cell r="I203" t="str">
            <v>0</v>
          </cell>
          <cell r="J203" t="str">
            <v>0</v>
          </cell>
          <cell r="K203" t="str">
            <v>0</v>
          </cell>
          <cell r="L203" t="str">
            <v>0</v>
          </cell>
          <cell r="M203" t="str">
            <v>0</v>
          </cell>
          <cell r="N203" t="str">
            <v>0</v>
          </cell>
          <cell r="O203" t="str">
            <v>0</v>
          </cell>
          <cell r="P203" t="str">
            <v>0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0</v>
          </cell>
          <cell r="V203" t="str">
            <v>0</v>
          </cell>
          <cell r="W203" t="str">
            <v>0</v>
          </cell>
          <cell r="X203" t="str">
            <v>0</v>
          </cell>
          <cell r="Y203" t="str">
            <v>0</v>
          </cell>
          <cell r="Z203" t="str">
            <v>0</v>
          </cell>
          <cell r="AE203">
            <v>0</v>
          </cell>
          <cell r="AJ203">
            <v>0</v>
          </cell>
          <cell r="AM203" t="str">
            <v>0</v>
          </cell>
          <cell r="AN203" t="str">
            <v>0</v>
          </cell>
          <cell r="AO203" t="str">
            <v>0</v>
          </cell>
          <cell r="AP203" t="str">
            <v>0</v>
          </cell>
          <cell r="AQ203" t="str">
            <v>0</v>
          </cell>
          <cell r="AR203" t="str">
            <v>0</v>
          </cell>
          <cell r="AS203" t="str">
            <v>0</v>
          </cell>
          <cell r="AT203" t="str">
            <v>0</v>
          </cell>
          <cell r="AU203" t="str">
            <v>0</v>
          </cell>
          <cell r="AV203" t="str">
            <v>0</v>
          </cell>
        </row>
        <row r="204">
          <cell r="F204" t="str">
            <v>105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 t="str">
            <v>0</v>
          </cell>
          <cell r="L204" t="str">
            <v>0</v>
          </cell>
          <cell r="M204" t="str">
            <v>0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0</v>
          </cell>
          <cell r="V204" t="str">
            <v>0</v>
          </cell>
          <cell r="W204" t="str">
            <v>0</v>
          </cell>
          <cell r="X204" t="str">
            <v>0</v>
          </cell>
          <cell r="Y204" t="str">
            <v>0</v>
          </cell>
          <cell r="Z204" t="str">
            <v>0</v>
          </cell>
          <cell r="AE204">
            <v>0</v>
          </cell>
          <cell r="AJ204">
            <v>0</v>
          </cell>
          <cell r="AM204" t="str">
            <v>0</v>
          </cell>
          <cell r="AN204" t="str">
            <v>0</v>
          </cell>
          <cell r="AO204" t="str">
            <v>0</v>
          </cell>
          <cell r="AP204" t="str">
            <v>0</v>
          </cell>
          <cell r="AQ204" t="str">
            <v>0</v>
          </cell>
          <cell r="AR204" t="str">
            <v>0</v>
          </cell>
          <cell r="AS204" t="str">
            <v>0</v>
          </cell>
          <cell r="AT204" t="str">
            <v>0</v>
          </cell>
          <cell r="AU204" t="str">
            <v>0</v>
          </cell>
          <cell r="AV204" t="str">
            <v>0</v>
          </cell>
        </row>
        <row r="205">
          <cell r="F205" t="str">
            <v>110</v>
          </cell>
          <cell r="G205" t="str">
            <v>0</v>
          </cell>
          <cell r="H205" t="str">
            <v>0</v>
          </cell>
          <cell r="I205" t="str">
            <v>0</v>
          </cell>
          <cell r="J205" t="str">
            <v>0</v>
          </cell>
          <cell r="K205" t="str">
            <v>0</v>
          </cell>
          <cell r="L205" t="str">
            <v>0</v>
          </cell>
          <cell r="M205" t="str">
            <v>0</v>
          </cell>
          <cell r="N205" t="str">
            <v>0</v>
          </cell>
          <cell r="O205" t="str">
            <v>0</v>
          </cell>
          <cell r="P205" t="str">
            <v>0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0</v>
          </cell>
          <cell r="V205" t="str">
            <v>0</v>
          </cell>
          <cell r="W205" t="str">
            <v>0</v>
          </cell>
          <cell r="X205" t="str">
            <v>0</v>
          </cell>
          <cell r="Y205" t="str">
            <v>0</v>
          </cell>
          <cell r="Z205" t="str">
            <v>0</v>
          </cell>
          <cell r="AE205">
            <v>0</v>
          </cell>
          <cell r="AJ205">
            <v>0</v>
          </cell>
          <cell r="AM205" t="str">
            <v>0</v>
          </cell>
          <cell r="AN205" t="str">
            <v>0</v>
          </cell>
          <cell r="AO205" t="str">
            <v>0</v>
          </cell>
          <cell r="AP205" t="str">
            <v>0</v>
          </cell>
          <cell r="AQ205" t="str">
            <v>0</v>
          </cell>
          <cell r="AR205" t="str">
            <v>0</v>
          </cell>
          <cell r="AS205" t="str">
            <v>0</v>
          </cell>
          <cell r="AT205" t="str">
            <v>0</v>
          </cell>
          <cell r="AU205" t="str">
            <v>0</v>
          </cell>
          <cell r="AV205" t="str">
            <v>0</v>
          </cell>
        </row>
        <row r="206">
          <cell r="F206" t="str">
            <v>115</v>
          </cell>
          <cell r="G206" t="str">
            <v>0</v>
          </cell>
          <cell r="H206" t="str">
            <v>0</v>
          </cell>
          <cell r="I206" t="str">
            <v>0</v>
          </cell>
          <cell r="J206" t="str">
            <v>0</v>
          </cell>
          <cell r="K206" t="str">
            <v>0</v>
          </cell>
          <cell r="L206" t="str">
            <v>0</v>
          </cell>
          <cell r="M206" t="str">
            <v>0</v>
          </cell>
          <cell r="N206" t="str">
            <v>0</v>
          </cell>
          <cell r="O206" t="str">
            <v>0</v>
          </cell>
          <cell r="P206" t="str">
            <v>0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0</v>
          </cell>
          <cell r="V206" t="str">
            <v>0</v>
          </cell>
          <cell r="W206" t="str">
            <v>0</v>
          </cell>
          <cell r="X206" t="str">
            <v>0</v>
          </cell>
          <cell r="Y206" t="str">
            <v>0</v>
          </cell>
          <cell r="Z206" t="str">
            <v>0</v>
          </cell>
          <cell r="AE206">
            <v>0</v>
          </cell>
          <cell r="AJ206">
            <v>0</v>
          </cell>
          <cell r="AM206" t="str">
            <v>0</v>
          </cell>
          <cell r="AN206" t="str">
            <v>0</v>
          </cell>
          <cell r="AO206" t="str">
            <v>0</v>
          </cell>
          <cell r="AP206" t="str">
            <v>0</v>
          </cell>
          <cell r="AQ206" t="str">
            <v>0</v>
          </cell>
          <cell r="AR206" t="str">
            <v>0</v>
          </cell>
          <cell r="AS206" t="str">
            <v>0</v>
          </cell>
          <cell r="AT206" t="str">
            <v>0</v>
          </cell>
          <cell r="AU206" t="str">
            <v>0</v>
          </cell>
          <cell r="AV206" t="str">
            <v>0</v>
          </cell>
        </row>
        <row r="207">
          <cell r="F207" t="str">
            <v>120</v>
          </cell>
          <cell r="G207" t="str">
            <v>0</v>
          </cell>
          <cell r="H207" t="str">
            <v>0</v>
          </cell>
          <cell r="I207" t="str">
            <v>0</v>
          </cell>
          <cell r="J207" t="str">
            <v>0</v>
          </cell>
          <cell r="K207" t="str">
            <v>0</v>
          </cell>
          <cell r="L207" t="str">
            <v>0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0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0</v>
          </cell>
          <cell r="V207" t="str">
            <v>0</v>
          </cell>
          <cell r="W207" t="str">
            <v>0</v>
          </cell>
          <cell r="X207" t="str">
            <v>0</v>
          </cell>
          <cell r="Y207" t="str">
            <v>0</v>
          </cell>
          <cell r="Z207" t="str">
            <v>0</v>
          </cell>
          <cell r="AE207">
            <v>0</v>
          </cell>
          <cell r="AJ207">
            <v>0</v>
          </cell>
          <cell r="AM207" t="str">
            <v>0</v>
          </cell>
          <cell r="AN207" t="str">
            <v>0</v>
          </cell>
          <cell r="AO207" t="str">
            <v>0</v>
          </cell>
          <cell r="AP207" t="str">
            <v>0</v>
          </cell>
          <cell r="AQ207" t="str">
            <v>0</v>
          </cell>
          <cell r="AR207" t="str">
            <v>0</v>
          </cell>
          <cell r="AS207" t="str">
            <v>0</v>
          </cell>
          <cell r="AT207" t="str">
            <v>0</v>
          </cell>
          <cell r="AU207" t="str">
            <v>0</v>
          </cell>
          <cell r="AV207" t="str">
            <v>0</v>
          </cell>
        </row>
        <row r="208">
          <cell r="F208" t="str">
            <v>125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0</v>
          </cell>
          <cell r="K208" t="str">
            <v>0</v>
          </cell>
          <cell r="L208" t="str">
            <v>0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0</v>
          </cell>
          <cell r="V208" t="str">
            <v>0</v>
          </cell>
          <cell r="W208" t="str">
            <v>0</v>
          </cell>
          <cell r="X208" t="str">
            <v>0</v>
          </cell>
          <cell r="Y208" t="str">
            <v>0</v>
          </cell>
          <cell r="Z208" t="str">
            <v>0</v>
          </cell>
          <cell r="AE208">
            <v>0</v>
          </cell>
          <cell r="AJ208">
            <v>0</v>
          </cell>
          <cell r="AM208" t="str">
            <v>0</v>
          </cell>
          <cell r="AN208" t="str">
            <v>0</v>
          </cell>
          <cell r="AO208" t="str">
            <v>0</v>
          </cell>
          <cell r="AP208" t="str">
            <v>0</v>
          </cell>
          <cell r="AQ208" t="str">
            <v>0</v>
          </cell>
          <cell r="AR208" t="str">
            <v>0</v>
          </cell>
          <cell r="AS208" t="str">
            <v>0</v>
          </cell>
          <cell r="AT208" t="str">
            <v>0</v>
          </cell>
          <cell r="AU208" t="str">
            <v>0</v>
          </cell>
          <cell r="AV208" t="str">
            <v>0</v>
          </cell>
        </row>
        <row r="209">
          <cell r="F209" t="str">
            <v>130</v>
          </cell>
          <cell r="G209" t="str">
            <v>0</v>
          </cell>
          <cell r="H209" t="str">
            <v>0</v>
          </cell>
          <cell r="I209" t="str">
            <v>0</v>
          </cell>
          <cell r="J209" t="str">
            <v>0</v>
          </cell>
          <cell r="K209" t="str">
            <v>0</v>
          </cell>
          <cell r="L209" t="str">
            <v>0</v>
          </cell>
          <cell r="M209" t="str">
            <v>0</v>
          </cell>
          <cell r="N209" t="str">
            <v>0</v>
          </cell>
          <cell r="O209" t="str">
            <v>0</v>
          </cell>
          <cell r="P209" t="str">
            <v>0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>
            <v>0</v>
          </cell>
          <cell r="V209" t="str">
            <v>0</v>
          </cell>
          <cell r="W209" t="str">
            <v>0</v>
          </cell>
          <cell r="X209" t="str">
            <v>0</v>
          </cell>
          <cell r="Y209" t="str">
            <v>0</v>
          </cell>
          <cell r="Z209" t="str">
            <v>0</v>
          </cell>
          <cell r="AE209">
            <v>0</v>
          </cell>
          <cell r="AJ209">
            <v>0</v>
          </cell>
          <cell r="AM209" t="str">
            <v>0</v>
          </cell>
          <cell r="AN209" t="str">
            <v>0</v>
          </cell>
          <cell r="AO209" t="str">
            <v>0</v>
          </cell>
          <cell r="AP209" t="str">
            <v>0</v>
          </cell>
          <cell r="AQ209" t="str">
            <v>0</v>
          </cell>
          <cell r="AR209" t="str">
            <v>0</v>
          </cell>
          <cell r="AS209" t="str">
            <v>0</v>
          </cell>
          <cell r="AT209" t="str">
            <v>0</v>
          </cell>
          <cell r="AU209" t="str">
            <v>0</v>
          </cell>
          <cell r="AV209" t="str">
            <v>0</v>
          </cell>
        </row>
        <row r="210">
          <cell r="F210" t="str">
            <v>135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 t="str">
            <v>0</v>
          </cell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0</v>
          </cell>
          <cell r="V210" t="str">
            <v>0</v>
          </cell>
          <cell r="W210" t="str">
            <v>0</v>
          </cell>
          <cell r="X210" t="str">
            <v>0</v>
          </cell>
          <cell r="Y210" t="str">
            <v>0</v>
          </cell>
          <cell r="Z210" t="str">
            <v>0</v>
          </cell>
          <cell r="AE210">
            <v>0</v>
          </cell>
          <cell r="AJ210">
            <v>0</v>
          </cell>
          <cell r="AM210" t="str">
            <v>0</v>
          </cell>
          <cell r="AN210" t="str">
            <v>0</v>
          </cell>
          <cell r="AO210" t="str">
            <v>0</v>
          </cell>
          <cell r="AP210" t="str">
            <v>0</v>
          </cell>
          <cell r="AQ210" t="str">
            <v>0</v>
          </cell>
          <cell r="AR210" t="str">
            <v>0</v>
          </cell>
          <cell r="AS210" t="str">
            <v>0</v>
          </cell>
          <cell r="AT210" t="str">
            <v>0</v>
          </cell>
          <cell r="AU210" t="str">
            <v>0</v>
          </cell>
          <cell r="AV210" t="str">
            <v>0</v>
          </cell>
        </row>
        <row r="211">
          <cell r="F211" t="str">
            <v>140</v>
          </cell>
          <cell r="G211" t="str">
            <v>0</v>
          </cell>
          <cell r="H211" t="str">
            <v>0</v>
          </cell>
          <cell r="I211" t="str">
            <v>0</v>
          </cell>
          <cell r="J211" t="str">
            <v>0</v>
          </cell>
          <cell r="K211" t="str">
            <v>0</v>
          </cell>
          <cell r="L211" t="str">
            <v>0</v>
          </cell>
          <cell r="M211" t="str">
            <v>0</v>
          </cell>
          <cell r="N211" t="str">
            <v>0</v>
          </cell>
          <cell r="O211" t="str">
            <v>0</v>
          </cell>
          <cell r="P211" t="str">
            <v>0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0</v>
          </cell>
          <cell r="V211" t="str">
            <v>0</v>
          </cell>
          <cell r="W211" t="str">
            <v>0</v>
          </cell>
          <cell r="X211" t="str">
            <v>0</v>
          </cell>
          <cell r="Y211" t="str">
            <v>0</v>
          </cell>
          <cell r="Z211" t="str">
            <v>0</v>
          </cell>
          <cell r="AE211">
            <v>0</v>
          </cell>
          <cell r="AJ211">
            <v>0</v>
          </cell>
          <cell r="AM211" t="str">
            <v>0</v>
          </cell>
          <cell r="AN211" t="str">
            <v>0</v>
          </cell>
          <cell r="AO211" t="str">
            <v>0</v>
          </cell>
          <cell r="AP211" t="str">
            <v>0</v>
          </cell>
          <cell r="AQ211" t="str">
            <v>0</v>
          </cell>
          <cell r="AR211" t="str">
            <v>0</v>
          </cell>
          <cell r="AS211" t="str">
            <v>0</v>
          </cell>
          <cell r="AT211" t="str">
            <v>0</v>
          </cell>
          <cell r="AU211" t="str">
            <v>0</v>
          </cell>
          <cell r="AV211" t="str">
            <v>0</v>
          </cell>
        </row>
        <row r="212">
          <cell r="F212" t="str">
            <v>145</v>
          </cell>
          <cell r="G212" t="str">
            <v>0</v>
          </cell>
          <cell r="H212" t="str">
            <v>0</v>
          </cell>
          <cell r="I212" t="str">
            <v>0</v>
          </cell>
          <cell r="J212" t="str">
            <v>0</v>
          </cell>
          <cell r="K212" t="str">
            <v>0</v>
          </cell>
          <cell r="L212" t="str">
            <v>0</v>
          </cell>
          <cell r="M212" t="str">
            <v>0</v>
          </cell>
          <cell r="N212" t="str">
            <v>0</v>
          </cell>
          <cell r="O212" t="str">
            <v>0</v>
          </cell>
          <cell r="P212" t="str">
            <v>0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>
            <v>0</v>
          </cell>
          <cell r="V212" t="str">
            <v>0</v>
          </cell>
          <cell r="W212" t="str">
            <v>0</v>
          </cell>
          <cell r="X212" t="str">
            <v>0</v>
          </cell>
          <cell r="Y212" t="str">
            <v>0</v>
          </cell>
          <cell r="Z212" t="str">
            <v>0</v>
          </cell>
          <cell r="AE212">
            <v>0</v>
          </cell>
          <cell r="AJ212">
            <v>0</v>
          </cell>
          <cell r="AM212" t="str">
            <v>0</v>
          </cell>
          <cell r="AN212" t="str">
            <v>0</v>
          </cell>
          <cell r="AO212" t="str">
            <v>0</v>
          </cell>
          <cell r="AP212" t="str">
            <v>0</v>
          </cell>
          <cell r="AQ212" t="str">
            <v>0</v>
          </cell>
          <cell r="AR212" t="str">
            <v>0</v>
          </cell>
          <cell r="AS212" t="str">
            <v>0</v>
          </cell>
          <cell r="AT212" t="str">
            <v>0</v>
          </cell>
          <cell r="AU212" t="str">
            <v>0</v>
          </cell>
          <cell r="AV212" t="str">
            <v>0</v>
          </cell>
        </row>
        <row r="213">
          <cell r="F213" t="str">
            <v>150</v>
          </cell>
          <cell r="G213" t="str">
            <v>0</v>
          </cell>
          <cell r="H213" t="str">
            <v>0</v>
          </cell>
          <cell r="I213" t="str">
            <v>0</v>
          </cell>
          <cell r="J213" t="str">
            <v>0</v>
          </cell>
          <cell r="K213" t="str">
            <v>0</v>
          </cell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0</v>
          </cell>
          <cell r="V213" t="str">
            <v>0</v>
          </cell>
          <cell r="W213" t="str">
            <v>0</v>
          </cell>
          <cell r="X213" t="str">
            <v>0</v>
          </cell>
          <cell r="Y213" t="str">
            <v>0</v>
          </cell>
          <cell r="Z213" t="str">
            <v>0</v>
          </cell>
          <cell r="AE213">
            <v>0</v>
          </cell>
          <cell r="AJ213">
            <v>0</v>
          </cell>
          <cell r="AM213" t="str">
            <v>0</v>
          </cell>
          <cell r="AN213" t="str">
            <v>0</v>
          </cell>
          <cell r="AO213" t="str">
            <v>0</v>
          </cell>
          <cell r="AP213" t="str">
            <v>0</v>
          </cell>
          <cell r="AQ213" t="str">
            <v>0</v>
          </cell>
          <cell r="AR213" t="str">
            <v>0</v>
          </cell>
          <cell r="AS213" t="str">
            <v>0</v>
          </cell>
          <cell r="AT213" t="str">
            <v>0</v>
          </cell>
          <cell r="AU213" t="str">
            <v>0</v>
          </cell>
          <cell r="AV213" t="str">
            <v>0</v>
          </cell>
        </row>
        <row r="214">
          <cell r="F214" t="str">
            <v>Shareholders Funds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106000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E214">
            <v>106000</v>
          </cell>
          <cell r="AJ214">
            <v>106000</v>
          </cell>
          <cell r="AM214" t="str">
            <v>0</v>
          </cell>
          <cell r="AN214" t="str">
            <v>0</v>
          </cell>
          <cell r="AO214" t="str">
            <v>0</v>
          </cell>
          <cell r="AP214" t="str">
            <v>0</v>
          </cell>
          <cell r="AQ214" t="str">
            <v>0</v>
          </cell>
          <cell r="AR214" t="str">
            <v>0</v>
          </cell>
          <cell r="AS214" t="str">
            <v>0</v>
          </cell>
          <cell r="AT214" t="str">
            <v>0</v>
          </cell>
          <cell r="AU214" t="str">
            <v>0</v>
          </cell>
          <cell r="AV214" t="str">
            <v>0</v>
          </cell>
        </row>
        <row r="215">
          <cell r="F215" t="str">
            <v>170</v>
          </cell>
          <cell r="G215" t="str">
            <v>0</v>
          </cell>
          <cell r="H215" t="str">
            <v>0</v>
          </cell>
          <cell r="I215" t="str">
            <v>0</v>
          </cell>
          <cell r="J215" t="str">
            <v>0</v>
          </cell>
          <cell r="K215" t="str">
            <v>0</v>
          </cell>
          <cell r="L215" t="str">
            <v>0</v>
          </cell>
          <cell r="M215" t="str">
            <v>0</v>
          </cell>
          <cell r="N215" t="str">
            <v>0</v>
          </cell>
          <cell r="O215" t="str">
            <v>0</v>
          </cell>
          <cell r="P215" t="str">
            <v>0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>
            <v>106000</v>
          </cell>
          <cell r="V215" t="str">
            <v>0</v>
          </cell>
          <cell r="W215" t="str">
            <v>0</v>
          </cell>
          <cell r="X215" t="str">
            <v>0</v>
          </cell>
          <cell r="Y215" t="str">
            <v>0</v>
          </cell>
          <cell r="Z215" t="str">
            <v>0</v>
          </cell>
          <cell r="AE215">
            <v>106000</v>
          </cell>
          <cell r="AJ215">
            <v>106000</v>
          </cell>
          <cell r="AM215" t="str">
            <v>0</v>
          </cell>
          <cell r="AN215" t="str">
            <v>0</v>
          </cell>
          <cell r="AO215" t="str">
            <v>0</v>
          </cell>
          <cell r="AP215" t="str">
            <v>0</v>
          </cell>
          <cell r="AQ215" t="str">
            <v>0</v>
          </cell>
          <cell r="AR215" t="str">
            <v>0</v>
          </cell>
          <cell r="AS215" t="str">
            <v>0</v>
          </cell>
          <cell r="AT215" t="str">
            <v>0</v>
          </cell>
          <cell r="AU215" t="str">
            <v>0</v>
          </cell>
          <cell r="AV215" t="str">
            <v>0</v>
          </cell>
        </row>
        <row r="216">
          <cell r="F216" t="str">
            <v>175</v>
          </cell>
          <cell r="G216" t="str">
            <v>0</v>
          </cell>
          <cell r="H216" t="str">
            <v>0</v>
          </cell>
          <cell r="I216" t="str">
            <v>0</v>
          </cell>
          <cell r="J216" t="str">
            <v>0</v>
          </cell>
          <cell r="K216" t="str">
            <v>0</v>
          </cell>
          <cell r="L216" t="str">
            <v>0</v>
          </cell>
          <cell r="M216" t="str">
            <v>0</v>
          </cell>
          <cell r="N216" t="str">
            <v>0</v>
          </cell>
          <cell r="O216" t="str">
            <v>0</v>
          </cell>
          <cell r="P216" t="str">
            <v>0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0</v>
          </cell>
          <cell r="V216" t="str">
            <v>0</v>
          </cell>
          <cell r="W216" t="str">
            <v>0</v>
          </cell>
          <cell r="X216" t="str">
            <v>0</v>
          </cell>
          <cell r="Y216" t="str">
            <v>0</v>
          </cell>
          <cell r="Z216" t="str">
            <v>0</v>
          </cell>
          <cell r="AE216">
            <v>0</v>
          </cell>
          <cell r="AJ216">
            <v>0</v>
          </cell>
          <cell r="AM216" t="str">
            <v>0</v>
          </cell>
          <cell r="AN216" t="str">
            <v>0</v>
          </cell>
          <cell r="AO216" t="str">
            <v>0</v>
          </cell>
          <cell r="AP216" t="str">
            <v>0</v>
          </cell>
          <cell r="AQ216" t="str">
            <v>0</v>
          </cell>
          <cell r="AR216" t="str">
            <v>0</v>
          </cell>
          <cell r="AS216" t="str">
            <v>0</v>
          </cell>
          <cell r="AT216" t="str">
            <v>0</v>
          </cell>
          <cell r="AU216" t="str">
            <v>0</v>
          </cell>
          <cell r="AV216" t="str">
            <v>0</v>
          </cell>
        </row>
        <row r="217">
          <cell r="F217" t="str">
            <v>Total Liabilities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E217">
            <v>0</v>
          </cell>
          <cell r="AJ217">
            <v>0</v>
          </cell>
          <cell r="AM217" t="str">
            <v>0</v>
          </cell>
          <cell r="AN217" t="str">
            <v>0</v>
          </cell>
          <cell r="AO217" t="str">
            <v>0</v>
          </cell>
          <cell r="AP217" t="str">
            <v>0</v>
          </cell>
          <cell r="AQ217" t="str">
            <v>0</v>
          </cell>
          <cell r="AR217" t="str">
            <v>0</v>
          </cell>
          <cell r="AS217" t="str">
            <v>0</v>
          </cell>
          <cell r="AT217" t="str">
            <v>0</v>
          </cell>
          <cell r="AU217" t="str">
            <v>0</v>
          </cell>
          <cell r="AV217" t="str">
            <v>0</v>
          </cell>
        </row>
        <row r="220">
          <cell r="F220" t="str">
            <v>180</v>
          </cell>
          <cell r="G220" t="str">
            <v>0</v>
          </cell>
          <cell r="H220" t="str">
            <v>0</v>
          </cell>
          <cell r="I220" t="str">
            <v>0</v>
          </cell>
          <cell r="J220" t="str">
            <v>0</v>
          </cell>
          <cell r="K220" t="str">
            <v>0</v>
          </cell>
          <cell r="L220" t="str">
            <v>0</v>
          </cell>
          <cell r="M220" t="str">
            <v>0</v>
          </cell>
          <cell r="N220" t="str">
            <v>0</v>
          </cell>
          <cell r="O220" t="str">
            <v>0</v>
          </cell>
          <cell r="P220" t="str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0</v>
          </cell>
          <cell r="V220" t="str">
            <v>0</v>
          </cell>
          <cell r="W220" t="str">
            <v>0</v>
          </cell>
          <cell r="X220" t="str">
            <v>0</v>
          </cell>
          <cell r="Y220" t="str">
            <v>0</v>
          </cell>
          <cell r="Z220" t="str">
            <v>0</v>
          </cell>
          <cell r="AE220">
            <v>0</v>
          </cell>
          <cell r="AJ220">
            <v>0</v>
          </cell>
          <cell r="AM220" t="str">
            <v>0</v>
          </cell>
          <cell r="AN220" t="str">
            <v>0</v>
          </cell>
          <cell r="AO220" t="str">
            <v>0</v>
          </cell>
          <cell r="AP220" t="str">
            <v>0</v>
          </cell>
          <cell r="AQ220" t="str">
            <v>0</v>
          </cell>
          <cell r="AR220" t="str">
            <v>0</v>
          </cell>
          <cell r="AS220" t="str">
            <v>0</v>
          </cell>
          <cell r="AT220" t="str">
            <v>0</v>
          </cell>
          <cell r="AU220" t="str">
            <v>0</v>
          </cell>
          <cell r="AV220" t="str">
            <v>0</v>
          </cell>
        </row>
        <row r="221">
          <cell r="F221" t="str">
            <v>185</v>
          </cell>
          <cell r="G221" t="str">
            <v>0</v>
          </cell>
          <cell r="H221" t="str">
            <v>0</v>
          </cell>
          <cell r="I221" t="str">
            <v>0</v>
          </cell>
          <cell r="J221" t="str">
            <v>0</v>
          </cell>
          <cell r="K221" t="str">
            <v>0</v>
          </cell>
          <cell r="L221" t="str">
            <v>0</v>
          </cell>
          <cell r="M221" t="str">
            <v>0</v>
          </cell>
          <cell r="N221" t="str">
            <v>0</v>
          </cell>
          <cell r="O221" t="str">
            <v>0</v>
          </cell>
          <cell r="P221" t="str">
            <v>0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0</v>
          </cell>
          <cell r="V221" t="str">
            <v>0</v>
          </cell>
          <cell r="W221" t="str">
            <v>0</v>
          </cell>
          <cell r="X221" t="str">
            <v>0</v>
          </cell>
          <cell r="Y221" t="str">
            <v>0</v>
          </cell>
          <cell r="Z221" t="str">
            <v>0</v>
          </cell>
          <cell r="AE221">
            <v>0</v>
          </cell>
          <cell r="AJ221">
            <v>0</v>
          </cell>
          <cell r="AM221" t="str">
            <v>0</v>
          </cell>
          <cell r="AN221" t="str">
            <v>0</v>
          </cell>
          <cell r="AO221" t="str">
            <v>0</v>
          </cell>
          <cell r="AP221" t="str">
            <v>0</v>
          </cell>
          <cell r="AQ221" t="str">
            <v>0</v>
          </cell>
          <cell r="AR221" t="str">
            <v>0</v>
          </cell>
          <cell r="AS221" t="str">
            <v>0</v>
          </cell>
          <cell r="AT221" t="str">
            <v>0</v>
          </cell>
          <cell r="AU221" t="str">
            <v>0</v>
          </cell>
          <cell r="AV221" t="str">
            <v>0</v>
          </cell>
        </row>
        <row r="224">
          <cell r="F224" t="str">
            <v>Advances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E224">
            <v>0</v>
          </cell>
          <cell r="AJ224">
            <v>0</v>
          </cell>
          <cell r="AM224" t="str">
            <v>0</v>
          </cell>
          <cell r="AN224" t="str">
            <v>0</v>
          </cell>
          <cell r="AO224" t="str">
            <v>0</v>
          </cell>
          <cell r="AP224" t="str">
            <v>0</v>
          </cell>
          <cell r="AQ224" t="str">
            <v>0</v>
          </cell>
          <cell r="AR224" t="str">
            <v>0</v>
          </cell>
          <cell r="AS224" t="str">
            <v>0</v>
          </cell>
          <cell r="AT224" t="str">
            <v>0</v>
          </cell>
          <cell r="AU224" t="str">
            <v>0</v>
          </cell>
          <cell r="AV224" t="str">
            <v>0</v>
          </cell>
        </row>
        <row r="225">
          <cell r="F225" t="str">
            <v>500</v>
          </cell>
          <cell r="G225" t="str">
            <v>0</v>
          </cell>
          <cell r="H225" t="str">
            <v>0</v>
          </cell>
          <cell r="I225" t="str">
            <v>0</v>
          </cell>
          <cell r="J225" t="str">
            <v>0</v>
          </cell>
          <cell r="K225" t="str">
            <v>0</v>
          </cell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0</v>
          </cell>
          <cell r="V225" t="str">
            <v>0</v>
          </cell>
          <cell r="W225" t="str">
            <v>0</v>
          </cell>
          <cell r="X225" t="str">
            <v>0</v>
          </cell>
          <cell r="Y225" t="str">
            <v>0</v>
          </cell>
          <cell r="Z225" t="str">
            <v>0</v>
          </cell>
          <cell r="AE225">
            <v>0</v>
          </cell>
          <cell r="AJ225">
            <v>0</v>
          </cell>
          <cell r="AM225" t="str">
            <v>0</v>
          </cell>
          <cell r="AN225" t="str">
            <v>0</v>
          </cell>
          <cell r="AO225" t="str">
            <v>0</v>
          </cell>
          <cell r="AP225" t="str">
            <v>0</v>
          </cell>
          <cell r="AQ225" t="str">
            <v>0</v>
          </cell>
          <cell r="AR225" t="str">
            <v>0</v>
          </cell>
          <cell r="AS225" t="str">
            <v>0</v>
          </cell>
          <cell r="AT225" t="str">
            <v>0</v>
          </cell>
          <cell r="AU225" t="str">
            <v>0</v>
          </cell>
          <cell r="AV225" t="str">
            <v>0</v>
          </cell>
        </row>
        <row r="226">
          <cell r="F226" t="str">
            <v>505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 t="str">
            <v>0</v>
          </cell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0</v>
          </cell>
          <cell r="V226" t="str">
            <v>0</v>
          </cell>
          <cell r="W226" t="str">
            <v>0</v>
          </cell>
          <cell r="X226" t="str">
            <v>0</v>
          </cell>
          <cell r="Y226" t="str">
            <v>0</v>
          </cell>
          <cell r="Z226" t="str">
            <v>0</v>
          </cell>
          <cell r="AE226">
            <v>0</v>
          </cell>
          <cell r="AJ226">
            <v>0</v>
          </cell>
          <cell r="AM226" t="str">
            <v>0</v>
          </cell>
          <cell r="AN226" t="str">
            <v>0</v>
          </cell>
          <cell r="AO226" t="str">
            <v>0</v>
          </cell>
          <cell r="AP226" t="str">
            <v>0</v>
          </cell>
          <cell r="AQ226" t="str">
            <v>0</v>
          </cell>
          <cell r="AR226" t="str">
            <v>0</v>
          </cell>
          <cell r="AS226" t="str">
            <v>0</v>
          </cell>
          <cell r="AT226" t="str">
            <v>0</v>
          </cell>
          <cell r="AU226" t="str">
            <v>0</v>
          </cell>
          <cell r="AV226" t="str">
            <v>0</v>
          </cell>
        </row>
        <row r="227">
          <cell r="F227" t="str">
            <v>510</v>
          </cell>
          <cell r="G227" t="str">
            <v>0</v>
          </cell>
          <cell r="H227" t="str">
            <v>0</v>
          </cell>
          <cell r="I227" t="str">
            <v>0</v>
          </cell>
          <cell r="J227" t="str">
            <v>0</v>
          </cell>
          <cell r="K227" t="str">
            <v>0</v>
          </cell>
          <cell r="L227" t="str">
            <v>0</v>
          </cell>
          <cell r="M227" t="str">
            <v>0</v>
          </cell>
          <cell r="N227" t="str">
            <v>0</v>
          </cell>
          <cell r="O227" t="str">
            <v>0</v>
          </cell>
          <cell r="P227" t="str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0</v>
          </cell>
          <cell r="V227" t="str">
            <v>0</v>
          </cell>
          <cell r="W227" t="str">
            <v>0</v>
          </cell>
          <cell r="X227" t="str">
            <v>0</v>
          </cell>
          <cell r="Y227" t="str">
            <v>0</v>
          </cell>
          <cell r="Z227" t="str">
            <v>0</v>
          </cell>
          <cell r="AE227">
            <v>0</v>
          </cell>
          <cell r="AJ227">
            <v>0</v>
          </cell>
          <cell r="AM227" t="str">
            <v>0</v>
          </cell>
          <cell r="AN227" t="str">
            <v>0</v>
          </cell>
          <cell r="AO227" t="str">
            <v>0</v>
          </cell>
          <cell r="AP227" t="str">
            <v>0</v>
          </cell>
          <cell r="AQ227" t="str">
            <v>0</v>
          </cell>
          <cell r="AR227" t="str">
            <v>0</v>
          </cell>
          <cell r="AS227" t="str">
            <v>0</v>
          </cell>
          <cell r="AT227" t="str">
            <v>0</v>
          </cell>
          <cell r="AU227" t="str">
            <v>0</v>
          </cell>
          <cell r="AV227" t="str">
            <v>0</v>
          </cell>
        </row>
        <row r="228">
          <cell r="F228" t="str">
            <v>515</v>
          </cell>
          <cell r="G228" t="str">
            <v>0</v>
          </cell>
          <cell r="H228" t="str">
            <v>0</v>
          </cell>
          <cell r="I228" t="str">
            <v>0</v>
          </cell>
          <cell r="J228" t="str">
            <v>0</v>
          </cell>
          <cell r="K228" t="str">
            <v>0</v>
          </cell>
          <cell r="L228" t="str">
            <v>0</v>
          </cell>
          <cell r="M228" t="str">
            <v>0</v>
          </cell>
          <cell r="N228" t="str">
            <v>0</v>
          </cell>
          <cell r="O228" t="str">
            <v>0</v>
          </cell>
          <cell r="P228" t="str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0</v>
          </cell>
          <cell r="V228" t="str">
            <v>0</v>
          </cell>
          <cell r="W228" t="str">
            <v>0</v>
          </cell>
          <cell r="X228" t="str">
            <v>0</v>
          </cell>
          <cell r="Y228" t="str">
            <v>0</v>
          </cell>
          <cell r="Z228" t="str">
            <v>0</v>
          </cell>
          <cell r="AE228">
            <v>0</v>
          </cell>
          <cell r="AJ228">
            <v>0</v>
          </cell>
          <cell r="AM228" t="str">
            <v>0</v>
          </cell>
          <cell r="AN228" t="str">
            <v>0</v>
          </cell>
          <cell r="AO228" t="str">
            <v>0</v>
          </cell>
          <cell r="AP228" t="str">
            <v>0</v>
          </cell>
          <cell r="AQ228" t="str">
            <v>0</v>
          </cell>
          <cell r="AR228" t="str">
            <v>0</v>
          </cell>
          <cell r="AS228" t="str">
            <v>0</v>
          </cell>
          <cell r="AT228" t="str">
            <v>0</v>
          </cell>
          <cell r="AU228" t="str">
            <v>0</v>
          </cell>
          <cell r="AV228" t="str">
            <v>0</v>
          </cell>
        </row>
        <row r="229">
          <cell r="F229" t="str">
            <v>520</v>
          </cell>
          <cell r="G229" t="str">
            <v>0</v>
          </cell>
          <cell r="H229" t="str">
            <v>0</v>
          </cell>
          <cell r="I229" t="str">
            <v>0</v>
          </cell>
          <cell r="J229" t="str">
            <v>0</v>
          </cell>
          <cell r="K229" t="str">
            <v>0</v>
          </cell>
          <cell r="L229" t="str">
            <v>0</v>
          </cell>
          <cell r="M229" t="str">
            <v>0</v>
          </cell>
          <cell r="N229" t="str">
            <v>0</v>
          </cell>
          <cell r="O229" t="str">
            <v>0</v>
          </cell>
          <cell r="P229" t="str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0</v>
          </cell>
          <cell r="V229" t="str">
            <v>0</v>
          </cell>
          <cell r="W229" t="str">
            <v>0</v>
          </cell>
          <cell r="X229" t="str">
            <v>0</v>
          </cell>
          <cell r="Y229" t="str">
            <v>0</v>
          </cell>
          <cell r="Z229" t="str">
            <v>0</v>
          </cell>
          <cell r="AE229">
            <v>0</v>
          </cell>
          <cell r="AJ229">
            <v>0</v>
          </cell>
          <cell r="AM229" t="str">
            <v>0</v>
          </cell>
          <cell r="AN229" t="str">
            <v>0</v>
          </cell>
          <cell r="AO229" t="str">
            <v>0</v>
          </cell>
          <cell r="AP229" t="str">
            <v>0</v>
          </cell>
          <cell r="AQ229" t="str">
            <v>0</v>
          </cell>
          <cell r="AR229" t="str">
            <v>0</v>
          </cell>
          <cell r="AS229" t="str">
            <v>0</v>
          </cell>
          <cell r="AT229" t="str">
            <v>0</v>
          </cell>
          <cell r="AU229" t="str">
            <v>0</v>
          </cell>
          <cell r="AV229" t="str">
            <v>0</v>
          </cell>
        </row>
        <row r="230">
          <cell r="F230" t="str">
            <v>525</v>
          </cell>
          <cell r="G230" t="str">
            <v>0</v>
          </cell>
          <cell r="H230" t="str">
            <v>0</v>
          </cell>
          <cell r="I230" t="str">
            <v>0</v>
          </cell>
          <cell r="J230" t="str">
            <v>0</v>
          </cell>
          <cell r="K230" t="str">
            <v>0</v>
          </cell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0</v>
          </cell>
          <cell r="V230" t="str">
            <v>0</v>
          </cell>
          <cell r="W230" t="str">
            <v>0</v>
          </cell>
          <cell r="X230" t="str">
            <v>0</v>
          </cell>
          <cell r="Y230" t="str">
            <v>0</v>
          </cell>
          <cell r="Z230" t="str">
            <v>0</v>
          </cell>
          <cell r="AE230">
            <v>0</v>
          </cell>
          <cell r="AJ230">
            <v>0</v>
          </cell>
          <cell r="AM230" t="str">
            <v>0</v>
          </cell>
          <cell r="AN230" t="str">
            <v>0</v>
          </cell>
          <cell r="AO230" t="str">
            <v>0</v>
          </cell>
          <cell r="AP230" t="str">
            <v>0</v>
          </cell>
          <cell r="AQ230" t="str">
            <v>0</v>
          </cell>
          <cell r="AR230" t="str">
            <v>0</v>
          </cell>
          <cell r="AS230" t="str">
            <v>0</v>
          </cell>
          <cell r="AT230" t="str">
            <v>0</v>
          </cell>
          <cell r="AU230" t="str">
            <v>0</v>
          </cell>
          <cell r="AV230" t="str">
            <v>0</v>
          </cell>
        </row>
        <row r="231">
          <cell r="F231" t="str">
            <v>530</v>
          </cell>
          <cell r="G231" t="str">
            <v>0</v>
          </cell>
          <cell r="H231" t="str">
            <v>0</v>
          </cell>
          <cell r="I231" t="str">
            <v>0</v>
          </cell>
          <cell r="J231" t="str">
            <v>0</v>
          </cell>
          <cell r="K231" t="str">
            <v>0</v>
          </cell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0</v>
          </cell>
          <cell r="V231" t="str">
            <v>0</v>
          </cell>
          <cell r="W231" t="str">
            <v>0</v>
          </cell>
          <cell r="X231" t="str">
            <v>0</v>
          </cell>
          <cell r="Y231" t="str">
            <v>0</v>
          </cell>
          <cell r="Z231" t="str">
            <v>0</v>
          </cell>
          <cell r="AE231">
            <v>0</v>
          </cell>
          <cell r="AJ231">
            <v>0</v>
          </cell>
          <cell r="AM231" t="str">
            <v>0</v>
          </cell>
          <cell r="AN231" t="str">
            <v>0</v>
          </cell>
          <cell r="AO231" t="str">
            <v>0</v>
          </cell>
          <cell r="AP231" t="str">
            <v>0</v>
          </cell>
          <cell r="AQ231" t="str">
            <v>0</v>
          </cell>
          <cell r="AR231" t="str">
            <v>0</v>
          </cell>
          <cell r="AS231" t="str">
            <v>0</v>
          </cell>
          <cell r="AT231" t="str">
            <v>0</v>
          </cell>
          <cell r="AU231" t="str">
            <v>0</v>
          </cell>
          <cell r="AV231" t="str">
            <v>0</v>
          </cell>
        </row>
        <row r="232">
          <cell r="F232" t="str">
            <v>535</v>
          </cell>
          <cell r="G232" t="str">
            <v>0</v>
          </cell>
          <cell r="H232" t="str">
            <v>0</v>
          </cell>
          <cell r="I232" t="str">
            <v>0</v>
          </cell>
          <cell r="J232" t="str">
            <v>0</v>
          </cell>
          <cell r="K232" t="str">
            <v>0</v>
          </cell>
          <cell r="L232" t="str">
            <v>0</v>
          </cell>
          <cell r="M232" t="str">
            <v>0</v>
          </cell>
          <cell r="N232" t="str">
            <v>0</v>
          </cell>
          <cell r="O232" t="str">
            <v>0</v>
          </cell>
          <cell r="P232" t="str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0</v>
          </cell>
          <cell r="V232" t="str">
            <v>0</v>
          </cell>
          <cell r="W232" t="str">
            <v>0</v>
          </cell>
          <cell r="X232" t="str">
            <v>0</v>
          </cell>
          <cell r="Y232" t="str">
            <v>0</v>
          </cell>
          <cell r="Z232" t="str">
            <v>0</v>
          </cell>
          <cell r="AE232">
            <v>0</v>
          </cell>
          <cell r="AJ232">
            <v>0</v>
          </cell>
          <cell r="AM232" t="str">
            <v>0</v>
          </cell>
          <cell r="AN232" t="str">
            <v>0</v>
          </cell>
          <cell r="AO232" t="str">
            <v>0</v>
          </cell>
          <cell r="AP232" t="str">
            <v>0</v>
          </cell>
          <cell r="AQ232" t="str">
            <v>0</v>
          </cell>
          <cell r="AR232" t="str">
            <v>0</v>
          </cell>
          <cell r="AS232" t="str">
            <v>0</v>
          </cell>
          <cell r="AT232" t="str">
            <v>0</v>
          </cell>
          <cell r="AU232" t="str">
            <v>0</v>
          </cell>
          <cell r="AV232" t="str">
            <v>0</v>
          </cell>
        </row>
        <row r="233">
          <cell r="F233" t="str">
            <v>540</v>
          </cell>
          <cell r="G233" t="str">
            <v>0</v>
          </cell>
          <cell r="H233" t="str">
            <v>0</v>
          </cell>
          <cell r="I233" t="str">
            <v>0</v>
          </cell>
          <cell r="J233" t="str">
            <v>0</v>
          </cell>
          <cell r="K233" t="str">
            <v>0</v>
          </cell>
          <cell r="L233" t="str">
            <v>0</v>
          </cell>
          <cell r="M233" t="str">
            <v>0</v>
          </cell>
          <cell r="N233" t="str">
            <v>0</v>
          </cell>
          <cell r="O233" t="str">
            <v>0</v>
          </cell>
          <cell r="P233" t="str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0</v>
          </cell>
          <cell r="V233" t="str">
            <v>0</v>
          </cell>
          <cell r="W233" t="str">
            <v>0</v>
          </cell>
          <cell r="X233" t="str">
            <v>0</v>
          </cell>
          <cell r="Y233" t="str">
            <v>0</v>
          </cell>
          <cell r="Z233" t="str">
            <v>0</v>
          </cell>
          <cell r="AE233">
            <v>0</v>
          </cell>
          <cell r="AJ233">
            <v>0</v>
          </cell>
          <cell r="AM233" t="str">
            <v>0</v>
          </cell>
          <cell r="AN233" t="str">
            <v>0</v>
          </cell>
          <cell r="AO233" t="str">
            <v>0</v>
          </cell>
          <cell r="AP233" t="str">
            <v>0</v>
          </cell>
          <cell r="AQ233" t="str">
            <v>0</v>
          </cell>
          <cell r="AR233" t="str">
            <v>0</v>
          </cell>
          <cell r="AS233" t="str">
            <v>0</v>
          </cell>
          <cell r="AT233" t="str">
            <v>0</v>
          </cell>
          <cell r="AU233" t="str">
            <v>0</v>
          </cell>
          <cell r="AV233" t="str">
            <v>0</v>
          </cell>
        </row>
        <row r="234">
          <cell r="F234" t="str">
            <v>545</v>
          </cell>
          <cell r="G234" t="str">
            <v>0</v>
          </cell>
          <cell r="H234" t="str">
            <v>0</v>
          </cell>
          <cell r="I234" t="str">
            <v>0</v>
          </cell>
          <cell r="J234" t="str">
            <v>0</v>
          </cell>
          <cell r="K234" t="str">
            <v>0</v>
          </cell>
          <cell r="L234" t="str">
            <v>0</v>
          </cell>
          <cell r="M234" t="str">
            <v>0</v>
          </cell>
          <cell r="N234" t="str">
            <v>0</v>
          </cell>
          <cell r="O234" t="str">
            <v>0</v>
          </cell>
          <cell r="P234" t="str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0</v>
          </cell>
          <cell r="V234" t="str">
            <v>0</v>
          </cell>
          <cell r="W234" t="str">
            <v>0</v>
          </cell>
          <cell r="X234" t="str">
            <v>0</v>
          </cell>
          <cell r="Y234" t="str">
            <v>0</v>
          </cell>
          <cell r="Z234" t="str">
            <v>0</v>
          </cell>
          <cell r="AE234">
            <v>0</v>
          </cell>
          <cell r="AJ234">
            <v>0</v>
          </cell>
          <cell r="AM234" t="str">
            <v>0</v>
          </cell>
          <cell r="AN234" t="str">
            <v>0</v>
          </cell>
          <cell r="AO234" t="str">
            <v>0</v>
          </cell>
          <cell r="AP234" t="str">
            <v>0</v>
          </cell>
          <cell r="AQ234" t="str">
            <v>0</v>
          </cell>
          <cell r="AR234" t="str">
            <v>0</v>
          </cell>
          <cell r="AS234" t="str">
            <v>0</v>
          </cell>
          <cell r="AT234" t="str">
            <v>0</v>
          </cell>
          <cell r="AU234" t="str">
            <v>0</v>
          </cell>
          <cell r="AV234" t="str">
            <v>0</v>
          </cell>
        </row>
        <row r="235">
          <cell r="F235" t="str">
            <v>550</v>
          </cell>
          <cell r="G235" t="str">
            <v>0</v>
          </cell>
          <cell r="H235" t="str">
            <v>0</v>
          </cell>
          <cell r="I235" t="str">
            <v>0</v>
          </cell>
          <cell r="J235" t="str">
            <v>0</v>
          </cell>
          <cell r="K235" t="str">
            <v>0</v>
          </cell>
          <cell r="L235" t="str">
            <v>0</v>
          </cell>
          <cell r="M235" t="str">
            <v>0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0</v>
          </cell>
          <cell r="V235" t="str">
            <v>0</v>
          </cell>
          <cell r="W235" t="str">
            <v>0</v>
          </cell>
          <cell r="X235" t="str">
            <v>0</v>
          </cell>
          <cell r="Y235" t="str">
            <v>0</v>
          </cell>
          <cell r="Z235" t="str">
            <v>0</v>
          </cell>
          <cell r="AE235">
            <v>0</v>
          </cell>
          <cell r="AJ235">
            <v>0</v>
          </cell>
          <cell r="AM235" t="str">
            <v>0</v>
          </cell>
          <cell r="AN235" t="str">
            <v>0</v>
          </cell>
          <cell r="AO235" t="str">
            <v>0</v>
          </cell>
          <cell r="AP235" t="str">
            <v>0</v>
          </cell>
          <cell r="AQ235" t="str">
            <v>0</v>
          </cell>
          <cell r="AR235" t="str">
            <v>0</v>
          </cell>
          <cell r="AS235" t="str">
            <v>0</v>
          </cell>
          <cell r="AT235" t="str">
            <v>0</v>
          </cell>
          <cell r="AU235" t="str">
            <v>0</v>
          </cell>
          <cell r="AV235" t="str">
            <v>0</v>
          </cell>
        </row>
        <row r="236">
          <cell r="F236" t="str">
            <v>555</v>
          </cell>
          <cell r="G236" t="str">
            <v>0</v>
          </cell>
          <cell r="H236" t="str">
            <v>0</v>
          </cell>
          <cell r="I236" t="str">
            <v>0</v>
          </cell>
          <cell r="J236" t="str">
            <v>0</v>
          </cell>
          <cell r="K236" t="str">
            <v>0</v>
          </cell>
          <cell r="L236" t="str">
            <v>0</v>
          </cell>
          <cell r="M236" t="str">
            <v>0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 t="str">
            <v>0</v>
          </cell>
          <cell r="X236" t="str">
            <v>0</v>
          </cell>
          <cell r="Y236" t="str">
            <v>0</v>
          </cell>
          <cell r="Z236" t="str">
            <v>0</v>
          </cell>
          <cell r="AE236">
            <v>0</v>
          </cell>
          <cell r="AJ236">
            <v>0</v>
          </cell>
          <cell r="AM236" t="str">
            <v>0</v>
          </cell>
          <cell r="AN236" t="str">
            <v>0</v>
          </cell>
          <cell r="AO236" t="str">
            <v>0</v>
          </cell>
          <cell r="AP236" t="str">
            <v>0</v>
          </cell>
          <cell r="AQ236" t="str">
            <v>0</v>
          </cell>
          <cell r="AR236" t="str">
            <v>0</v>
          </cell>
          <cell r="AS236" t="str">
            <v>0</v>
          </cell>
          <cell r="AT236" t="str">
            <v>0</v>
          </cell>
          <cell r="AU236" t="str">
            <v>0</v>
          </cell>
          <cell r="AV236" t="str">
            <v>0</v>
          </cell>
        </row>
        <row r="237">
          <cell r="F237" t="str">
            <v>560</v>
          </cell>
          <cell r="G237" t="str">
            <v>0</v>
          </cell>
          <cell r="H237" t="str">
            <v>0</v>
          </cell>
          <cell r="I237" t="str">
            <v>0</v>
          </cell>
          <cell r="J237" t="str">
            <v>0</v>
          </cell>
          <cell r="K237" t="str">
            <v>0</v>
          </cell>
          <cell r="L237" t="str">
            <v>0</v>
          </cell>
          <cell r="M237" t="str">
            <v>0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 t="str">
            <v>0</v>
          </cell>
          <cell r="X237" t="str">
            <v>0</v>
          </cell>
          <cell r="Y237" t="str">
            <v>0</v>
          </cell>
          <cell r="Z237" t="str">
            <v>0</v>
          </cell>
          <cell r="AE237">
            <v>0</v>
          </cell>
          <cell r="AJ237">
            <v>0</v>
          </cell>
          <cell r="AM237" t="str">
            <v>0</v>
          </cell>
          <cell r="AN237" t="str">
            <v>0</v>
          </cell>
          <cell r="AO237" t="str">
            <v>0</v>
          </cell>
          <cell r="AP237" t="str">
            <v>0</v>
          </cell>
          <cell r="AQ237" t="str">
            <v>0</v>
          </cell>
          <cell r="AR237" t="str">
            <v>0</v>
          </cell>
          <cell r="AS237" t="str">
            <v>0</v>
          </cell>
          <cell r="AT237" t="str">
            <v>0</v>
          </cell>
          <cell r="AU237" t="str">
            <v>0</v>
          </cell>
          <cell r="AV237" t="str">
            <v>0</v>
          </cell>
        </row>
        <row r="238">
          <cell r="F238" t="str">
            <v>565</v>
          </cell>
          <cell r="G238" t="str">
            <v>0</v>
          </cell>
          <cell r="H238" t="str">
            <v>0</v>
          </cell>
          <cell r="I238" t="str">
            <v>0</v>
          </cell>
          <cell r="J238" t="str">
            <v>0</v>
          </cell>
          <cell r="K238" t="str">
            <v>0</v>
          </cell>
          <cell r="L238" t="str">
            <v>0</v>
          </cell>
          <cell r="M238" t="str">
            <v>0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0</v>
          </cell>
          <cell r="V238" t="str">
            <v>0</v>
          </cell>
          <cell r="W238" t="str">
            <v>0</v>
          </cell>
          <cell r="X238" t="str">
            <v>0</v>
          </cell>
          <cell r="Y238" t="str">
            <v>0</v>
          </cell>
          <cell r="Z238" t="str">
            <v>0</v>
          </cell>
          <cell r="AE238">
            <v>0</v>
          </cell>
          <cell r="AJ238">
            <v>0</v>
          </cell>
          <cell r="AM238" t="str">
            <v>0</v>
          </cell>
          <cell r="AN238" t="str">
            <v>0</v>
          </cell>
          <cell r="AO238" t="str">
            <v>0</v>
          </cell>
          <cell r="AP238" t="str">
            <v>0</v>
          </cell>
          <cell r="AQ238" t="str">
            <v>0</v>
          </cell>
          <cell r="AR238" t="str">
            <v>0</v>
          </cell>
          <cell r="AS238" t="str">
            <v>0</v>
          </cell>
          <cell r="AT238" t="str">
            <v>0</v>
          </cell>
          <cell r="AU238" t="str">
            <v>0</v>
          </cell>
          <cell r="AV238" t="str">
            <v>0</v>
          </cell>
        </row>
        <row r="239">
          <cell r="F239" t="str">
            <v>Provision for Doubtful Debts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E239">
            <v>0</v>
          </cell>
          <cell r="AJ239">
            <v>0</v>
          </cell>
          <cell r="AM239" t="str">
            <v>0</v>
          </cell>
          <cell r="AN239" t="str">
            <v>0</v>
          </cell>
          <cell r="AO239" t="str">
            <v>0</v>
          </cell>
          <cell r="AP239" t="str">
            <v>0</v>
          </cell>
          <cell r="AQ239" t="str">
            <v>0</v>
          </cell>
          <cell r="AR239" t="str">
            <v>0</v>
          </cell>
          <cell r="AS239" t="str">
            <v>0</v>
          </cell>
          <cell r="AT239" t="str">
            <v>0</v>
          </cell>
          <cell r="AU239" t="str">
            <v>0</v>
          </cell>
          <cell r="AV239" t="str">
            <v>0</v>
          </cell>
        </row>
        <row r="240">
          <cell r="F240" t="str">
            <v>Interest in Suspense (ISP)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E240">
            <v>0</v>
          </cell>
          <cell r="AJ240">
            <v>0</v>
          </cell>
          <cell r="AM240" t="str">
            <v>0</v>
          </cell>
          <cell r="AN240" t="str">
            <v>0</v>
          </cell>
          <cell r="AO240" t="str">
            <v>0</v>
          </cell>
          <cell r="AP240" t="str">
            <v>0</v>
          </cell>
          <cell r="AQ240" t="str">
            <v>0</v>
          </cell>
          <cell r="AR240" t="str">
            <v>0</v>
          </cell>
          <cell r="AS240" t="str">
            <v>0</v>
          </cell>
          <cell r="AT240" t="str">
            <v>0</v>
          </cell>
          <cell r="AU240" t="str">
            <v>0</v>
          </cell>
          <cell r="AV240" t="str">
            <v>0</v>
          </cell>
        </row>
        <row r="241">
          <cell r="F241" t="str">
            <v>Specific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E241">
            <v>0</v>
          </cell>
          <cell r="AJ241">
            <v>0</v>
          </cell>
          <cell r="AM241" t="str">
            <v>0</v>
          </cell>
          <cell r="AN241" t="str">
            <v>0</v>
          </cell>
          <cell r="AO241" t="str">
            <v>0</v>
          </cell>
          <cell r="AP241" t="str">
            <v>0</v>
          </cell>
          <cell r="AQ241" t="str">
            <v>0</v>
          </cell>
          <cell r="AR241" t="str">
            <v>0</v>
          </cell>
          <cell r="AS241" t="str">
            <v>0</v>
          </cell>
          <cell r="AT241" t="str">
            <v>0</v>
          </cell>
          <cell r="AU241" t="str">
            <v>0</v>
          </cell>
          <cell r="AV241" t="str">
            <v>0</v>
          </cell>
        </row>
        <row r="242">
          <cell r="F242" t="str">
            <v>General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E242">
            <v>0</v>
          </cell>
          <cell r="AJ242">
            <v>0</v>
          </cell>
          <cell r="AM242" t="str">
            <v>0</v>
          </cell>
          <cell r="AN242" t="str">
            <v>0</v>
          </cell>
          <cell r="AO242" t="str">
            <v>0</v>
          </cell>
          <cell r="AP242" t="str">
            <v>0</v>
          </cell>
          <cell r="AQ242" t="str">
            <v>0</v>
          </cell>
          <cell r="AR242" t="str">
            <v>0</v>
          </cell>
          <cell r="AS242" t="str">
            <v>0</v>
          </cell>
          <cell r="AT242" t="str">
            <v>0</v>
          </cell>
          <cell r="AU242" t="str">
            <v>0</v>
          </cell>
          <cell r="AV242" t="str">
            <v>0</v>
          </cell>
        </row>
        <row r="243">
          <cell r="F243" t="str">
            <v>Net Advances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E243">
            <v>0</v>
          </cell>
          <cell r="AJ243">
            <v>0</v>
          </cell>
          <cell r="AM243" t="str">
            <v>0</v>
          </cell>
          <cell r="AN243" t="str">
            <v>0</v>
          </cell>
          <cell r="AO243" t="str">
            <v>0</v>
          </cell>
          <cell r="AP243" t="str">
            <v>0</v>
          </cell>
          <cell r="AQ243" t="str">
            <v>0</v>
          </cell>
          <cell r="AR243" t="str">
            <v>0</v>
          </cell>
          <cell r="AS243" t="str">
            <v>0</v>
          </cell>
          <cell r="AT243" t="str">
            <v>0</v>
          </cell>
          <cell r="AU243" t="str">
            <v>0</v>
          </cell>
          <cell r="AV243" t="str">
            <v>0</v>
          </cell>
        </row>
        <row r="244">
          <cell r="F244" t="str">
            <v>Other Assets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E244">
            <v>0</v>
          </cell>
          <cell r="AJ244">
            <v>0</v>
          </cell>
          <cell r="AM244" t="str">
            <v>0</v>
          </cell>
          <cell r="AN244" t="str">
            <v>0</v>
          </cell>
          <cell r="AO244" t="str">
            <v>0</v>
          </cell>
          <cell r="AP244" t="str">
            <v>0</v>
          </cell>
          <cell r="AQ244" t="str">
            <v>0</v>
          </cell>
          <cell r="AR244" t="str">
            <v>0</v>
          </cell>
          <cell r="AS244" t="str">
            <v>0</v>
          </cell>
          <cell r="AT244" t="str">
            <v>0</v>
          </cell>
          <cell r="AU244" t="str">
            <v>0</v>
          </cell>
          <cell r="AV244" t="str">
            <v>0</v>
          </cell>
        </row>
        <row r="245">
          <cell r="F245" t="str">
            <v>1000</v>
          </cell>
          <cell r="G245" t="str">
            <v>0</v>
          </cell>
          <cell r="H245" t="str">
            <v>0</v>
          </cell>
          <cell r="I245" t="str">
            <v>0</v>
          </cell>
          <cell r="J245" t="str">
            <v>0</v>
          </cell>
          <cell r="K245" t="str">
            <v>0</v>
          </cell>
          <cell r="L245" t="str">
            <v>0</v>
          </cell>
          <cell r="M245" t="str">
            <v>0</v>
          </cell>
          <cell r="N245" t="str">
            <v>0</v>
          </cell>
          <cell r="O245" t="str">
            <v>0</v>
          </cell>
          <cell r="P245" t="str">
            <v>0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0</v>
          </cell>
          <cell r="V245" t="str">
            <v>0</v>
          </cell>
          <cell r="W245" t="str">
            <v>0</v>
          </cell>
          <cell r="X245" t="str">
            <v>0</v>
          </cell>
          <cell r="Y245" t="str">
            <v>0</v>
          </cell>
          <cell r="Z245" t="str">
            <v>0</v>
          </cell>
          <cell r="AE245">
            <v>0</v>
          </cell>
          <cell r="AJ245">
            <v>0</v>
          </cell>
          <cell r="AM245" t="str">
            <v>0</v>
          </cell>
          <cell r="AN245" t="str">
            <v>0</v>
          </cell>
          <cell r="AO245" t="str">
            <v>0</v>
          </cell>
          <cell r="AP245" t="str">
            <v>0</v>
          </cell>
          <cell r="AQ245" t="str">
            <v>0</v>
          </cell>
          <cell r="AR245" t="str">
            <v>0</v>
          </cell>
          <cell r="AS245" t="str">
            <v>0</v>
          </cell>
          <cell r="AT245" t="str">
            <v>0</v>
          </cell>
          <cell r="AU245" t="str">
            <v>0</v>
          </cell>
          <cell r="AV245" t="str">
            <v>0</v>
          </cell>
        </row>
        <row r="246">
          <cell r="F246" t="str">
            <v>1005</v>
          </cell>
          <cell r="G246" t="str">
            <v>0</v>
          </cell>
          <cell r="H246" t="str">
            <v>0</v>
          </cell>
          <cell r="I246" t="str">
            <v>0</v>
          </cell>
          <cell r="J246" t="str">
            <v>0</v>
          </cell>
          <cell r="K246" t="str">
            <v>0</v>
          </cell>
          <cell r="L246" t="str">
            <v>0</v>
          </cell>
          <cell r="M246" t="str">
            <v>0</v>
          </cell>
          <cell r="N246" t="str">
            <v>0</v>
          </cell>
          <cell r="O246" t="str">
            <v>0</v>
          </cell>
          <cell r="P246" t="str">
            <v>0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0</v>
          </cell>
          <cell r="V246" t="str">
            <v>0</v>
          </cell>
          <cell r="W246" t="str">
            <v>0</v>
          </cell>
          <cell r="X246" t="str">
            <v>0</v>
          </cell>
          <cell r="Y246" t="str">
            <v>0</v>
          </cell>
          <cell r="Z246" t="str">
            <v>0</v>
          </cell>
          <cell r="AE246">
            <v>0</v>
          </cell>
          <cell r="AJ246">
            <v>0</v>
          </cell>
          <cell r="AM246" t="str">
            <v>0</v>
          </cell>
          <cell r="AN246" t="str">
            <v>0</v>
          </cell>
          <cell r="AO246" t="str">
            <v>0</v>
          </cell>
          <cell r="AP246" t="str">
            <v>0</v>
          </cell>
          <cell r="AQ246" t="str">
            <v>0</v>
          </cell>
          <cell r="AR246" t="str">
            <v>0</v>
          </cell>
          <cell r="AS246" t="str">
            <v>0</v>
          </cell>
          <cell r="AT246" t="str">
            <v>0</v>
          </cell>
          <cell r="AU246" t="str">
            <v>0</v>
          </cell>
          <cell r="AV246" t="str">
            <v>0</v>
          </cell>
        </row>
        <row r="247">
          <cell r="F247" t="str">
            <v>1010</v>
          </cell>
          <cell r="G247" t="str">
            <v>0</v>
          </cell>
          <cell r="H247" t="str">
            <v>0</v>
          </cell>
          <cell r="I247" t="str">
            <v>0</v>
          </cell>
          <cell r="J247" t="str">
            <v>0</v>
          </cell>
          <cell r="K247" t="str">
            <v>0</v>
          </cell>
          <cell r="L247" t="str">
            <v>0</v>
          </cell>
          <cell r="M247" t="str">
            <v>0</v>
          </cell>
          <cell r="N247" t="str">
            <v>0</v>
          </cell>
          <cell r="O247" t="str">
            <v>0</v>
          </cell>
          <cell r="P247" t="str">
            <v>0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0</v>
          </cell>
          <cell r="V247" t="str">
            <v>0</v>
          </cell>
          <cell r="W247" t="str">
            <v>0</v>
          </cell>
          <cell r="X247" t="str">
            <v>0</v>
          </cell>
          <cell r="Y247" t="str">
            <v>0</v>
          </cell>
          <cell r="Z247" t="str">
            <v>0</v>
          </cell>
          <cell r="AE247">
            <v>0</v>
          </cell>
          <cell r="AJ247">
            <v>0</v>
          </cell>
          <cell r="AM247" t="str">
            <v>0</v>
          </cell>
          <cell r="AN247" t="str">
            <v>0</v>
          </cell>
          <cell r="AO247" t="str">
            <v>0</v>
          </cell>
          <cell r="AP247" t="str">
            <v>0</v>
          </cell>
          <cell r="AQ247" t="str">
            <v>0</v>
          </cell>
          <cell r="AR247" t="str">
            <v>0</v>
          </cell>
          <cell r="AS247" t="str">
            <v>0</v>
          </cell>
          <cell r="AT247" t="str">
            <v>0</v>
          </cell>
          <cell r="AU247" t="str">
            <v>0</v>
          </cell>
          <cell r="AV247" t="str">
            <v>0</v>
          </cell>
        </row>
        <row r="248">
          <cell r="F248" t="str">
            <v>1015</v>
          </cell>
          <cell r="G248" t="str">
            <v>0</v>
          </cell>
          <cell r="H248" t="str">
            <v>0</v>
          </cell>
          <cell r="I248" t="str">
            <v>0</v>
          </cell>
          <cell r="J248" t="str">
            <v>0</v>
          </cell>
          <cell r="K248" t="str">
            <v>0</v>
          </cell>
          <cell r="L248" t="str">
            <v>0</v>
          </cell>
          <cell r="M248" t="str">
            <v>0</v>
          </cell>
          <cell r="N248" t="str">
            <v>0</v>
          </cell>
          <cell r="O248" t="str">
            <v>0</v>
          </cell>
          <cell r="P248" t="str">
            <v>0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 t="str">
            <v>0</v>
          </cell>
          <cell r="X248" t="str">
            <v>0</v>
          </cell>
          <cell r="Y248" t="str">
            <v>0</v>
          </cell>
          <cell r="Z248" t="str">
            <v>0</v>
          </cell>
          <cell r="AE248">
            <v>0</v>
          </cell>
          <cell r="AJ248">
            <v>0</v>
          </cell>
          <cell r="AM248" t="str">
            <v>0</v>
          </cell>
          <cell r="AN248" t="str">
            <v>0</v>
          </cell>
          <cell r="AO248" t="str">
            <v>0</v>
          </cell>
          <cell r="AP248" t="str">
            <v>0</v>
          </cell>
          <cell r="AQ248" t="str">
            <v>0</v>
          </cell>
          <cell r="AR248" t="str">
            <v>0</v>
          </cell>
          <cell r="AS248" t="str">
            <v>0</v>
          </cell>
          <cell r="AT248" t="str">
            <v>0</v>
          </cell>
          <cell r="AU248" t="str">
            <v>0</v>
          </cell>
          <cell r="AV248" t="str">
            <v>0</v>
          </cell>
        </row>
        <row r="249">
          <cell r="F249" t="str">
            <v>1020</v>
          </cell>
          <cell r="G249" t="str">
            <v>0</v>
          </cell>
          <cell r="H249" t="str">
            <v>0</v>
          </cell>
          <cell r="I249" t="str">
            <v>0</v>
          </cell>
          <cell r="J249" t="str">
            <v>0</v>
          </cell>
          <cell r="K249" t="str">
            <v>0</v>
          </cell>
          <cell r="L249" t="str">
            <v>0</v>
          </cell>
          <cell r="M249" t="str">
            <v>0</v>
          </cell>
          <cell r="N249" t="str">
            <v>0</v>
          </cell>
          <cell r="O249" t="str">
            <v>0</v>
          </cell>
          <cell r="P249" t="str">
            <v>0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0</v>
          </cell>
          <cell r="V249" t="str">
            <v>0</v>
          </cell>
          <cell r="W249" t="str">
            <v>0</v>
          </cell>
          <cell r="X249" t="str">
            <v>0</v>
          </cell>
          <cell r="Y249" t="str">
            <v>0</v>
          </cell>
          <cell r="Z249" t="str">
            <v>0</v>
          </cell>
          <cell r="AE249">
            <v>0</v>
          </cell>
          <cell r="AJ249">
            <v>0</v>
          </cell>
          <cell r="AM249" t="str">
            <v>0</v>
          </cell>
          <cell r="AN249" t="str">
            <v>0</v>
          </cell>
          <cell r="AO249" t="str">
            <v>0</v>
          </cell>
          <cell r="AP249" t="str">
            <v>0</v>
          </cell>
          <cell r="AQ249" t="str">
            <v>0</v>
          </cell>
          <cell r="AR249" t="str">
            <v>0</v>
          </cell>
          <cell r="AS249" t="str">
            <v>0</v>
          </cell>
          <cell r="AT249" t="str">
            <v>0</v>
          </cell>
          <cell r="AU249" t="str">
            <v>0</v>
          </cell>
          <cell r="AV249" t="str">
            <v>0</v>
          </cell>
        </row>
        <row r="250">
          <cell r="F250" t="str">
            <v>1025</v>
          </cell>
          <cell r="G250" t="str">
            <v>0</v>
          </cell>
          <cell r="H250" t="str">
            <v>0</v>
          </cell>
          <cell r="I250" t="str">
            <v>0</v>
          </cell>
          <cell r="J250" t="str">
            <v>0</v>
          </cell>
          <cell r="K250" t="str">
            <v>0</v>
          </cell>
          <cell r="L250" t="str">
            <v>0</v>
          </cell>
          <cell r="M250" t="str">
            <v>0</v>
          </cell>
          <cell r="N250" t="str">
            <v>0</v>
          </cell>
          <cell r="O250" t="str">
            <v>0</v>
          </cell>
          <cell r="P250" t="str">
            <v>0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0</v>
          </cell>
          <cell r="V250" t="str">
            <v>0</v>
          </cell>
          <cell r="W250" t="str">
            <v>0</v>
          </cell>
          <cell r="X250" t="str">
            <v>0</v>
          </cell>
          <cell r="Y250" t="str">
            <v>0</v>
          </cell>
          <cell r="Z250" t="str">
            <v>0</v>
          </cell>
          <cell r="AE250">
            <v>0</v>
          </cell>
          <cell r="AJ250">
            <v>0</v>
          </cell>
          <cell r="AM250" t="str">
            <v>0</v>
          </cell>
          <cell r="AN250" t="str">
            <v>0</v>
          </cell>
          <cell r="AO250" t="str">
            <v>0</v>
          </cell>
          <cell r="AP250" t="str">
            <v>0</v>
          </cell>
          <cell r="AQ250" t="str">
            <v>0</v>
          </cell>
          <cell r="AR250" t="str">
            <v>0</v>
          </cell>
          <cell r="AS250" t="str">
            <v>0</v>
          </cell>
          <cell r="AT250" t="str">
            <v>0</v>
          </cell>
          <cell r="AU250" t="str">
            <v>0</v>
          </cell>
          <cell r="AV250" t="str">
            <v>0</v>
          </cell>
        </row>
        <row r="251">
          <cell r="F251" t="str">
            <v>1030</v>
          </cell>
          <cell r="G251" t="str">
            <v>0</v>
          </cell>
          <cell r="H251" t="str">
            <v>0</v>
          </cell>
          <cell r="I251" t="str">
            <v>0</v>
          </cell>
          <cell r="J251" t="str">
            <v>0</v>
          </cell>
          <cell r="K251" t="str">
            <v>0</v>
          </cell>
          <cell r="L251" t="str">
            <v>0</v>
          </cell>
          <cell r="M251" t="str">
            <v>0</v>
          </cell>
          <cell r="N251" t="str">
            <v>0</v>
          </cell>
          <cell r="O251" t="str">
            <v>0</v>
          </cell>
          <cell r="P251" t="str">
            <v>0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>
            <v>0</v>
          </cell>
          <cell r="V251" t="str">
            <v>0</v>
          </cell>
          <cell r="W251" t="str">
            <v>0</v>
          </cell>
          <cell r="X251" t="str">
            <v>0</v>
          </cell>
          <cell r="Y251" t="str">
            <v>0</v>
          </cell>
          <cell r="Z251" t="str">
            <v>0</v>
          </cell>
          <cell r="AE251">
            <v>0</v>
          </cell>
          <cell r="AJ251">
            <v>0</v>
          </cell>
          <cell r="AM251" t="str">
            <v>0</v>
          </cell>
          <cell r="AN251" t="str">
            <v>0</v>
          </cell>
          <cell r="AO251" t="str">
            <v>0</v>
          </cell>
          <cell r="AP251" t="str">
            <v>0</v>
          </cell>
          <cell r="AQ251" t="str">
            <v>0</v>
          </cell>
          <cell r="AR251" t="str">
            <v>0</v>
          </cell>
          <cell r="AS251" t="str">
            <v>0</v>
          </cell>
          <cell r="AT251" t="str">
            <v>0</v>
          </cell>
          <cell r="AU251" t="str">
            <v>0</v>
          </cell>
          <cell r="AV251" t="str">
            <v>0</v>
          </cell>
        </row>
        <row r="252">
          <cell r="F252" t="str">
            <v>1035</v>
          </cell>
          <cell r="G252" t="str">
            <v>0</v>
          </cell>
          <cell r="H252" t="str">
            <v>0</v>
          </cell>
          <cell r="I252" t="str">
            <v>0</v>
          </cell>
          <cell r="J252" t="str">
            <v>0</v>
          </cell>
          <cell r="K252" t="str">
            <v>0</v>
          </cell>
          <cell r="L252" t="str">
            <v>0</v>
          </cell>
          <cell r="M252" t="str">
            <v>0</v>
          </cell>
          <cell r="N252" t="str">
            <v>0</v>
          </cell>
          <cell r="O252" t="str">
            <v>0</v>
          </cell>
          <cell r="P252" t="str">
            <v>0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>
            <v>0</v>
          </cell>
          <cell r="V252" t="str">
            <v>0</v>
          </cell>
          <cell r="W252" t="str">
            <v>0</v>
          </cell>
          <cell r="X252" t="str">
            <v>0</v>
          </cell>
          <cell r="Y252" t="str">
            <v>0</v>
          </cell>
          <cell r="Z252" t="str">
            <v>0</v>
          </cell>
          <cell r="AE252">
            <v>0</v>
          </cell>
          <cell r="AJ252">
            <v>0</v>
          </cell>
          <cell r="AM252" t="str">
            <v>0</v>
          </cell>
          <cell r="AN252" t="str">
            <v>0</v>
          </cell>
          <cell r="AO252" t="str">
            <v>0</v>
          </cell>
          <cell r="AP252" t="str">
            <v>0</v>
          </cell>
          <cell r="AQ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</row>
        <row r="253">
          <cell r="F253" t="str">
            <v>1040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0</v>
          </cell>
          <cell r="K253" t="str">
            <v>0</v>
          </cell>
          <cell r="L253" t="str">
            <v>0</v>
          </cell>
          <cell r="M253" t="str">
            <v>0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0</v>
          </cell>
          <cell r="V253" t="str">
            <v>0</v>
          </cell>
          <cell r="W253" t="str">
            <v>0</v>
          </cell>
          <cell r="X253" t="str">
            <v>0</v>
          </cell>
          <cell r="Y253" t="str">
            <v>0</v>
          </cell>
          <cell r="Z253" t="str">
            <v>0</v>
          </cell>
          <cell r="AE253">
            <v>0</v>
          </cell>
          <cell r="AJ253">
            <v>0</v>
          </cell>
          <cell r="AM253" t="str">
            <v>0</v>
          </cell>
          <cell r="AN253" t="str">
            <v>0</v>
          </cell>
          <cell r="AO253" t="str">
            <v>0</v>
          </cell>
          <cell r="AP253" t="str">
            <v>0</v>
          </cell>
          <cell r="AQ253" t="str">
            <v>0</v>
          </cell>
          <cell r="AR253" t="str">
            <v>0</v>
          </cell>
          <cell r="AS253" t="str">
            <v>0</v>
          </cell>
          <cell r="AT253" t="str">
            <v>0</v>
          </cell>
          <cell r="AU253" t="str">
            <v>0</v>
          </cell>
          <cell r="AV253" t="str">
            <v>0</v>
          </cell>
        </row>
        <row r="254">
          <cell r="F254" t="str">
            <v>1045</v>
          </cell>
          <cell r="G254" t="str">
            <v>0</v>
          </cell>
          <cell r="H254" t="str">
            <v>0</v>
          </cell>
          <cell r="I254" t="str">
            <v>0</v>
          </cell>
          <cell r="J254" t="str">
            <v>0</v>
          </cell>
          <cell r="K254" t="str">
            <v>0</v>
          </cell>
          <cell r="L254" t="str">
            <v>0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0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0</v>
          </cell>
          <cell r="V254" t="str">
            <v>0</v>
          </cell>
          <cell r="W254" t="str">
            <v>0</v>
          </cell>
          <cell r="X254" t="str">
            <v>0</v>
          </cell>
          <cell r="Y254" t="str">
            <v>0</v>
          </cell>
          <cell r="Z254" t="str">
            <v>0</v>
          </cell>
          <cell r="AE254">
            <v>0</v>
          </cell>
          <cell r="AJ254">
            <v>0</v>
          </cell>
          <cell r="AM254" t="str">
            <v>0</v>
          </cell>
          <cell r="AN254" t="str">
            <v>0</v>
          </cell>
          <cell r="AO254" t="str">
            <v>0</v>
          </cell>
          <cell r="AP254" t="str">
            <v>0</v>
          </cell>
          <cell r="AQ254" t="str">
            <v>0</v>
          </cell>
          <cell r="AR254" t="str">
            <v>0</v>
          </cell>
          <cell r="AS254" t="str">
            <v>0</v>
          </cell>
          <cell r="AT254" t="str">
            <v>0</v>
          </cell>
          <cell r="AU254" t="str">
            <v>0</v>
          </cell>
          <cell r="AV254" t="str">
            <v>0</v>
          </cell>
        </row>
        <row r="255">
          <cell r="F255" t="str">
            <v>1050</v>
          </cell>
          <cell r="G255" t="str">
            <v>0</v>
          </cell>
          <cell r="H255" t="str">
            <v>0</v>
          </cell>
          <cell r="I255" t="str">
            <v>0</v>
          </cell>
          <cell r="J255" t="str">
            <v>0</v>
          </cell>
          <cell r="K255" t="str">
            <v>0</v>
          </cell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0</v>
          </cell>
          <cell r="V255" t="str">
            <v>0</v>
          </cell>
          <cell r="W255" t="str">
            <v>0</v>
          </cell>
          <cell r="X255" t="str">
            <v>0</v>
          </cell>
          <cell r="Y255" t="str">
            <v>0</v>
          </cell>
          <cell r="Z255" t="str">
            <v>0</v>
          </cell>
          <cell r="AE255">
            <v>0</v>
          </cell>
          <cell r="AJ255">
            <v>0</v>
          </cell>
          <cell r="AM255" t="str">
            <v>0</v>
          </cell>
          <cell r="AN255" t="str">
            <v>0</v>
          </cell>
          <cell r="AO255" t="str">
            <v>0</v>
          </cell>
          <cell r="AP255" t="str">
            <v>0</v>
          </cell>
          <cell r="AQ255" t="str">
            <v>0</v>
          </cell>
          <cell r="AR255" t="str">
            <v>0</v>
          </cell>
          <cell r="AS255" t="str">
            <v>0</v>
          </cell>
          <cell r="AT255" t="str">
            <v>0</v>
          </cell>
          <cell r="AU255" t="str">
            <v>0</v>
          </cell>
          <cell r="AV255" t="str">
            <v>0</v>
          </cell>
        </row>
        <row r="256">
          <cell r="F256" t="str">
            <v>1055</v>
          </cell>
          <cell r="G256" t="str">
            <v>0</v>
          </cell>
          <cell r="H256" t="str">
            <v>0</v>
          </cell>
          <cell r="I256" t="str">
            <v>0</v>
          </cell>
          <cell r="J256" t="str">
            <v>0</v>
          </cell>
          <cell r="K256" t="str">
            <v>0</v>
          </cell>
          <cell r="L256" t="str">
            <v>0</v>
          </cell>
          <cell r="M256" t="str">
            <v>0</v>
          </cell>
          <cell r="N256" t="str">
            <v>0</v>
          </cell>
          <cell r="O256" t="str">
            <v>0</v>
          </cell>
          <cell r="P256" t="str">
            <v>0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 t="str">
            <v>0</v>
          </cell>
          <cell r="X256" t="str">
            <v>0</v>
          </cell>
          <cell r="Y256" t="str">
            <v>0</v>
          </cell>
          <cell r="Z256" t="str">
            <v>0</v>
          </cell>
          <cell r="AE256">
            <v>0</v>
          </cell>
          <cell r="AJ256">
            <v>0</v>
          </cell>
          <cell r="AM256" t="str">
            <v>0</v>
          </cell>
          <cell r="AN256" t="str">
            <v>0</v>
          </cell>
          <cell r="AO256" t="str">
            <v>0</v>
          </cell>
          <cell r="AP256" t="str">
            <v>0</v>
          </cell>
          <cell r="AQ256" t="str">
            <v>0</v>
          </cell>
          <cell r="AR256" t="str">
            <v>0</v>
          </cell>
          <cell r="AS256" t="str">
            <v>0</v>
          </cell>
          <cell r="AT256" t="str">
            <v>0</v>
          </cell>
          <cell r="AU256" t="str">
            <v>0</v>
          </cell>
          <cell r="AV256" t="str">
            <v>0</v>
          </cell>
        </row>
        <row r="257">
          <cell r="F257" t="str">
            <v>1060</v>
          </cell>
          <cell r="G257" t="str">
            <v>0</v>
          </cell>
          <cell r="H257" t="str">
            <v>0</v>
          </cell>
          <cell r="I257" t="str">
            <v>0</v>
          </cell>
          <cell r="J257" t="str">
            <v>0</v>
          </cell>
          <cell r="K257" t="str">
            <v>0</v>
          </cell>
          <cell r="L257" t="str">
            <v>0</v>
          </cell>
          <cell r="M257" t="str">
            <v>0</v>
          </cell>
          <cell r="N257" t="str">
            <v>0</v>
          </cell>
          <cell r="O257" t="str">
            <v>0</v>
          </cell>
          <cell r="P257" t="str">
            <v>0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>
            <v>0</v>
          </cell>
          <cell r="V257" t="str">
            <v>0</v>
          </cell>
          <cell r="W257" t="str">
            <v>0</v>
          </cell>
          <cell r="X257" t="str">
            <v>0</v>
          </cell>
          <cell r="Y257" t="str">
            <v>0</v>
          </cell>
          <cell r="Z257" t="str">
            <v>0</v>
          </cell>
          <cell r="AE257">
            <v>0</v>
          </cell>
          <cell r="AJ257">
            <v>0</v>
          </cell>
          <cell r="AM257" t="str">
            <v>0</v>
          </cell>
          <cell r="AN257" t="str">
            <v>0</v>
          </cell>
          <cell r="AO257" t="str">
            <v>0</v>
          </cell>
          <cell r="AP257" t="str">
            <v>0</v>
          </cell>
          <cell r="AQ257" t="str">
            <v>0</v>
          </cell>
          <cell r="AR257" t="str">
            <v>0</v>
          </cell>
          <cell r="AS257" t="str">
            <v>0</v>
          </cell>
          <cell r="AT257" t="str">
            <v>0</v>
          </cell>
          <cell r="AU257" t="str">
            <v>0</v>
          </cell>
          <cell r="AV257" t="str">
            <v>0</v>
          </cell>
        </row>
        <row r="258">
          <cell r="F258" t="str">
            <v>1065</v>
          </cell>
          <cell r="G258" t="str">
            <v>0</v>
          </cell>
          <cell r="H258" t="str">
            <v>0</v>
          </cell>
          <cell r="I258" t="str">
            <v>0</v>
          </cell>
          <cell r="J258" t="str">
            <v>0</v>
          </cell>
          <cell r="K258" t="str">
            <v>0</v>
          </cell>
          <cell r="L258" t="str">
            <v>0</v>
          </cell>
          <cell r="M258" t="str">
            <v>0</v>
          </cell>
          <cell r="N258" t="str">
            <v>0</v>
          </cell>
          <cell r="O258" t="str">
            <v>0</v>
          </cell>
          <cell r="P258" t="str">
            <v>0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0</v>
          </cell>
          <cell r="V258" t="str">
            <v>0</v>
          </cell>
          <cell r="W258" t="str">
            <v>0</v>
          </cell>
          <cell r="X258" t="str">
            <v>0</v>
          </cell>
          <cell r="Y258" t="str">
            <v>0</v>
          </cell>
          <cell r="Z258" t="str">
            <v>0</v>
          </cell>
          <cell r="AE258">
            <v>0</v>
          </cell>
          <cell r="AJ258">
            <v>0</v>
          </cell>
          <cell r="AM258" t="str">
            <v>0</v>
          </cell>
          <cell r="AN258" t="str">
            <v>0</v>
          </cell>
          <cell r="AO258" t="str">
            <v>0</v>
          </cell>
          <cell r="AP258" t="str">
            <v>0</v>
          </cell>
          <cell r="AQ258" t="str">
            <v>0</v>
          </cell>
          <cell r="AR258" t="str">
            <v>0</v>
          </cell>
          <cell r="AS258" t="str">
            <v>0</v>
          </cell>
          <cell r="AT258" t="str">
            <v>0</v>
          </cell>
          <cell r="AU258" t="str">
            <v>0</v>
          </cell>
          <cell r="AV258" t="str">
            <v>0</v>
          </cell>
        </row>
        <row r="259">
          <cell r="F259" t="str">
            <v>1070</v>
          </cell>
          <cell r="G259" t="str">
            <v>0</v>
          </cell>
          <cell r="H259" t="str">
            <v>0</v>
          </cell>
          <cell r="I259" t="str">
            <v>0</v>
          </cell>
          <cell r="J259" t="str">
            <v>0</v>
          </cell>
          <cell r="K259" t="str">
            <v>0</v>
          </cell>
          <cell r="L259" t="str">
            <v>0</v>
          </cell>
          <cell r="M259" t="str">
            <v>0</v>
          </cell>
          <cell r="N259" t="str">
            <v>0</v>
          </cell>
          <cell r="O259" t="str">
            <v>0</v>
          </cell>
          <cell r="P259" t="str">
            <v>0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0</v>
          </cell>
          <cell r="V259" t="str">
            <v>0</v>
          </cell>
          <cell r="W259" t="str">
            <v>0</v>
          </cell>
          <cell r="X259" t="str">
            <v>0</v>
          </cell>
          <cell r="Y259" t="str">
            <v>0</v>
          </cell>
          <cell r="Z259" t="str">
            <v>0</v>
          </cell>
          <cell r="AE259">
            <v>0</v>
          </cell>
          <cell r="AJ259">
            <v>0</v>
          </cell>
          <cell r="AM259" t="str">
            <v>0</v>
          </cell>
          <cell r="AN259" t="str">
            <v>0</v>
          </cell>
          <cell r="AO259" t="str">
            <v>0</v>
          </cell>
          <cell r="AP259" t="str">
            <v>0</v>
          </cell>
          <cell r="AQ259" t="str">
            <v>0</v>
          </cell>
          <cell r="AR259" t="str">
            <v>0</v>
          </cell>
          <cell r="AS259" t="str">
            <v>0</v>
          </cell>
          <cell r="AT259" t="str">
            <v>0</v>
          </cell>
          <cell r="AU259" t="str">
            <v>0</v>
          </cell>
          <cell r="AV259" t="str">
            <v>0</v>
          </cell>
        </row>
        <row r="260">
          <cell r="F260" t="str">
            <v>1075</v>
          </cell>
          <cell r="G260" t="str">
            <v>0</v>
          </cell>
          <cell r="H260" t="str">
            <v>0</v>
          </cell>
          <cell r="I260" t="str">
            <v>0</v>
          </cell>
          <cell r="J260" t="str">
            <v>0</v>
          </cell>
          <cell r="K260" t="str">
            <v>0</v>
          </cell>
          <cell r="L260" t="str">
            <v>0</v>
          </cell>
          <cell r="M260" t="str">
            <v>0</v>
          </cell>
          <cell r="N260" t="str">
            <v>0</v>
          </cell>
          <cell r="O260" t="str">
            <v>0</v>
          </cell>
          <cell r="P260" t="str">
            <v>0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0</v>
          </cell>
          <cell r="V260" t="str">
            <v>0</v>
          </cell>
          <cell r="W260" t="str">
            <v>0</v>
          </cell>
          <cell r="X260" t="str">
            <v>0</v>
          </cell>
          <cell r="Y260" t="str">
            <v>0</v>
          </cell>
          <cell r="Z260" t="str">
            <v>0</v>
          </cell>
          <cell r="AE260">
            <v>0</v>
          </cell>
          <cell r="AJ260">
            <v>0</v>
          </cell>
          <cell r="AM260" t="str">
            <v>0</v>
          </cell>
          <cell r="AN260" t="str">
            <v>0</v>
          </cell>
          <cell r="AO260" t="str">
            <v>0</v>
          </cell>
          <cell r="AP260" t="str">
            <v>0</v>
          </cell>
          <cell r="AQ260" t="str">
            <v>0</v>
          </cell>
          <cell r="AR260" t="str">
            <v>0</v>
          </cell>
          <cell r="AS260" t="str">
            <v>0</v>
          </cell>
          <cell r="AT260" t="str">
            <v>0</v>
          </cell>
          <cell r="AU260" t="str">
            <v>0</v>
          </cell>
          <cell r="AV260" t="str">
            <v>0</v>
          </cell>
        </row>
        <row r="261">
          <cell r="F261" t="str">
            <v>Total Assets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E261">
            <v>0</v>
          </cell>
          <cell r="AJ261">
            <v>0</v>
          </cell>
          <cell r="AM261" t="str">
            <v>0</v>
          </cell>
          <cell r="AN261" t="str">
            <v>0</v>
          </cell>
          <cell r="AO261" t="str">
            <v>0</v>
          </cell>
          <cell r="AP261" t="str">
            <v>0</v>
          </cell>
          <cell r="AQ261" t="str">
            <v>0</v>
          </cell>
          <cell r="AR261" t="str">
            <v>0</v>
          </cell>
          <cell r="AS261" t="str">
            <v>0</v>
          </cell>
          <cell r="AT261" t="str">
            <v>0</v>
          </cell>
          <cell r="AU261" t="str">
            <v>0</v>
          </cell>
          <cell r="AV261" t="str">
            <v>0</v>
          </cell>
        </row>
        <row r="263">
          <cell r="F263" t="str">
            <v>Non-Permorming Loans (Gross)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E263">
            <v>0</v>
          </cell>
          <cell r="AJ263">
            <v>0</v>
          </cell>
          <cell r="AM263" t="str">
            <v>0</v>
          </cell>
          <cell r="AN263" t="str">
            <v>0</v>
          </cell>
          <cell r="AO263" t="str">
            <v>0</v>
          </cell>
          <cell r="AP263" t="str">
            <v>0</v>
          </cell>
          <cell r="AQ263" t="str">
            <v>0</v>
          </cell>
          <cell r="AR263" t="str">
            <v>0</v>
          </cell>
          <cell r="AS263" t="str">
            <v>0</v>
          </cell>
          <cell r="AT263" t="str">
            <v>0</v>
          </cell>
          <cell r="AU263" t="str">
            <v>0</v>
          </cell>
          <cell r="AV263" t="str">
            <v>0</v>
          </cell>
        </row>
        <row r="264">
          <cell r="F264" t="str">
            <v>1080</v>
          </cell>
          <cell r="G264" t="str">
            <v>0</v>
          </cell>
          <cell r="H264" t="str">
            <v>0</v>
          </cell>
          <cell r="I264" t="str">
            <v>0</v>
          </cell>
          <cell r="J264" t="str">
            <v>0</v>
          </cell>
          <cell r="K264" t="str">
            <v>0</v>
          </cell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0</v>
          </cell>
          <cell r="V264" t="str">
            <v>0</v>
          </cell>
          <cell r="W264" t="str">
            <v>0</v>
          </cell>
          <cell r="X264" t="str">
            <v>0</v>
          </cell>
          <cell r="Y264" t="str">
            <v>0</v>
          </cell>
          <cell r="Z264" t="str">
            <v>0</v>
          </cell>
          <cell r="AE264">
            <v>0</v>
          </cell>
          <cell r="AJ264">
            <v>0</v>
          </cell>
          <cell r="AM264" t="str">
            <v>0</v>
          </cell>
          <cell r="AN264" t="str">
            <v>0</v>
          </cell>
          <cell r="AO264" t="str">
            <v>0</v>
          </cell>
          <cell r="AP264" t="str">
            <v>0</v>
          </cell>
          <cell r="AQ264" t="str">
            <v>0</v>
          </cell>
          <cell r="AR264" t="str">
            <v>0</v>
          </cell>
          <cell r="AS264" t="str">
            <v>0</v>
          </cell>
          <cell r="AT264" t="str">
            <v>0</v>
          </cell>
          <cell r="AU264" t="str">
            <v>0</v>
          </cell>
          <cell r="AV264" t="str">
            <v>0</v>
          </cell>
        </row>
        <row r="265">
          <cell r="F265" t="str">
            <v>Provisions Held against NPL's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E265">
            <v>0</v>
          </cell>
          <cell r="AJ265">
            <v>0</v>
          </cell>
          <cell r="AM265" t="str">
            <v>0</v>
          </cell>
          <cell r="AN265" t="str">
            <v>0</v>
          </cell>
          <cell r="AO265" t="str">
            <v>0</v>
          </cell>
          <cell r="AP265" t="str">
            <v>0</v>
          </cell>
          <cell r="AQ265" t="str">
            <v>0</v>
          </cell>
          <cell r="AR265" t="str">
            <v>0</v>
          </cell>
          <cell r="AS265" t="str">
            <v>0</v>
          </cell>
          <cell r="AT265" t="str">
            <v>0</v>
          </cell>
          <cell r="AU265" t="str">
            <v>0</v>
          </cell>
          <cell r="AV265" t="str">
            <v>0</v>
          </cell>
        </row>
        <row r="268">
          <cell r="F268" t="str">
            <v>1200</v>
          </cell>
          <cell r="G268" t="str">
            <v>0</v>
          </cell>
          <cell r="H268" t="str">
            <v>0</v>
          </cell>
          <cell r="I268" t="str">
            <v>0</v>
          </cell>
          <cell r="J268" t="str">
            <v>0</v>
          </cell>
          <cell r="K268" t="str">
            <v>0</v>
          </cell>
          <cell r="L268" t="str">
            <v>0</v>
          </cell>
          <cell r="M268" t="str">
            <v>0</v>
          </cell>
          <cell r="N268" t="str">
            <v>0</v>
          </cell>
          <cell r="O268" t="str">
            <v>0</v>
          </cell>
          <cell r="P268" t="str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0</v>
          </cell>
          <cell r="V268" t="str">
            <v>0</v>
          </cell>
          <cell r="W268" t="str">
            <v>0</v>
          </cell>
          <cell r="X268" t="str">
            <v>0</v>
          </cell>
          <cell r="Y268" t="str">
            <v>0</v>
          </cell>
          <cell r="Z268" t="str">
            <v>0</v>
          </cell>
          <cell r="AE268">
            <v>0</v>
          </cell>
          <cell r="AJ268">
            <v>0</v>
          </cell>
          <cell r="AM268" t="str">
            <v>0</v>
          </cell>
          <cell r="AN268" t="str">
            <v>0</v>
          </cell>
          <cell r="AO268" t="str">
            <v>0</v>
          </cell>
          <cell r="AP268" t="str">
            <v>0</v>
          </cell>
          <cell r="AQ268" t="str">
            <v>0</v>
          </cell>
          <cell r="AR268" t="str">
            <v>0</v>
          </cell>
          <cell r="AS268" t="str">
            <v>0</v>
          </cell>
          <cell r="AT268" t="str">
            <v>0</v>
          </cell>
          <cell r="AU268" t="str">
            <v>0</v>
          </cell>
          <cell r="AV268" t="str">
            <v>0</v>
          </cell>
        </row>
        <row r="269">
          <cell r="F269" t="str">
            <v>1205</v>
          </cell>
          <cell r="G269" t="str">
            <v>0</v>
          </cell>
          <cell r="H269" t="str">
            <v>0</v>
          </cell>
          <cell r="I269" t="str">
            <v>0</v>
          </cell>
          <cell r="J269" t="str">
            <v>0</v>
          </cell>
          <cell r="K269" t="str">
            <v>0</v>
          </cell>
          <cell r="L269" t="str">
            <v>0</v>
          </cell>
          <cell r="M269" t="str">
            <v>0</v>
          </cell>
          <cell r="N269" t="str">
            <v>0</v>
          </cell>
          <cell r="O269" t="str">
            <v>0</v>
          </cell>
          <cell r="P269" t="str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0</v>
          </cell>
          <cell r="V269" t="str">
            <v>0</v>
          </cell>
          <cell r="W269" t="str">
            <v>0</v>
          </cell>
          <cell r="X269" t="str">
            <v>0</v>
          </cell>
          <cell r="Y269" t="str">
            <v>0</v>
          </cell>
          <cell r="Z269" t="str">
            <v>0</v>
          </cell>
          <cell r="AE269">
            <v>0</v>
          </cell>
          <cell r="AJ269">
            <v>0</v>
          </cell>
          <cell r="AM269" t="str">
            <v>0</v>
          </cell>
          <cell r="AN269" t="str">
            <v>0</v>
          </cell>
          <cell r="AO269" t="str">
            <v>0</v>
          </cell>
          <cell r="AP269" t="str">
            <v>0</v>
          </cell>
          <cell r="AQ269" t="str">
            <v>0</v>
          </cell>
          <cell r="AR269" t="str">
            <v>0</v>
          </cell>
          <cell r="AS269" t="str">
            <v>0</v>
          </cell>
          <cell r="AT269" t="str">
            <v>0</v>
          </cell>
          <cell r="AU269" t="str">
            <v>0</v>
          </cell>
          <cell r="AV269" t="str">
            <v>0</v>
          </cell>
        </row>
        <row r="270">
          <cell r="F270" t="str">
            <v>1210</v>
          </cell>
          <cell r="G270" t="str">
            <v>0</v>
          </cell>
          <cell r="H270" t="str">
            <v>0</v>
          </cell>
          <cell r="I270" t="str">
            <v>0</v>
          </cell>
          <cell r="J270" t="str">
            <v>0</v>
          </cell>
          <cell r="K270" t="str">
            <v>0</v>
          </cell>
          <cell r="L270" t="str">
            <v>0</v>
          </cell>
          <cell r="M270" t="str">
            <v>0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0</v>
          </cell>
          <cell r="V270" t="str">
            <v>0</v>
          </cell>
          <cell r="W270" t="str">
            <v>0</v>
          </cell>
          <cell r="X270" t="str">
            <v>0</v>
          </cell>
          <cell r="Y270" t="str">
            <v>0</v>
          </cell>
          <cell r="Z270" t="str">
            <v>0</v>
          </cell>
          <cell r="AE270">
            <v>0</v>
          </cell>
          <cell r="AJ270">
            <v>0</v>
          </cell>
          <cell r="AM270" t="str">
            <v>0</v>
          </cell>
          <cell r="AN270" t="str">
            <v>0</v>
          </cell>
          <cell r="AO270" t="str">
            <v>0</v>
          </cell>
          <cell r="AP270" t="str">
            <v>0</v>
          </cell>
          <cell r="AQ270" t="str">
            <v>0</v>
          </cell>
          <cell r="AR270" t="str">
            <v>0</v>
          </cell>
          <cell r="AS270" t="str">
            <v>0</v>
          </cell>
          <cell r="AT270" t="str">
            <v>0</v>
          </cell>
          <cell r="AU270" t="str">
            <v>0</v>
          </cell>
          <cell r="AV270" t="str">
            <v>0</v>
          </cell>
        </row>
        <row r="271">
          <cell r="F271" t="str">
            <v>1215</v>
          </cell>
          <cell r="G271" t="str">
            <v>0</v>
          </cell>
          <cell r="H271" t="str">
            <v>0</v>
          </cell>
          <cell r="I271" t="str">
            <v>0</v>
          </cell>
          <cell r="J271" t="str">
            <v>0</v>
          </cell>
          <cell r="K271" t="str">
            <v>0</v>
          </cell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0</v>
          </cell>
          <cell r="V271" t="str">
            <v>0</v>
          </cell>
          <cell r="W271" t="str">
            <v>0</v>
          </cell>
          <cell r="X271" t="str">
            <v>0</v>
          </cell>
          <cell r="Y271" t="str">
            <v>0</v>
          </cell>
          <cell r="Z271" t="str">
            <v>0</v>
          </cell>
          <cell r="AE271">
            <v>0</v>
          </cell>
          <cell r="AJ271">
            <v>0</v>
          </cell>
          <cell r="AM271" t="str">
            <v>0</v>
          </cell>
          <cell r="AN271" t="str">
            <v>0</v>
          </cell>
          <cell r="AO271" t="str">
            <v>0</v>
          </cell>
          <cell r="AP271" t="str">
            <v>0</v>
          </cell>
          <cell r="AQ271" t="str">
            <v>0</v>
          </cell>
          <cell r="AR271" t="str">
            <v>0</v>
          </cell>
          <cell r="AS271" t="str">
            <v>0</v>
          </cell>
          <cell r="AT271" t="str">
            <v>0</v>
          </cell>
          <cell r="AU271" t="str">
            <v>0</v>
          </cell>
          <cell r="AV271" t="str">
            <v>0</v>
          </cell>
        </row>
        <row r="272">
          <cell r="F272" t="str">
            <v>1220</v>
          </cell>
          <cell r="G272" t="str">
            <v>0</v>
          </cell>
          <cell r="H272" t="str">
            <v>0</v>
          </cell>
          <cell r="I272" t="str">
            <v>0</v>
          </cell>
          <cell r="J272" t="str">
            <v>0</v>
          </cell>
          <cell r="K272" t="str">
            <v>0</v>
          </cell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0</v>
          </cell>
          <cell r="V272" t="str">
            <v>0</v>
          </cell>
          <cell r="W272" t="str">
            <v>0</v>
          </cell>
          <cell r="X272" t="str">
            <v>0</v>
          </cell>
          <cell r="Y272" t="str">
            <v>0</v>
          </cell>
          <cell r="Z272" t="str">
            <v>0</v>
          </cell>
          <cell r="AE272">
            <v>0</v>
          </cell>
          <cell r="AJ272">
            <v>0</v>
          </cell>
          <cell r="AM272" t="str">
            <v>0</v>
          </cell>
          <cell r="AN272" t="str">
            <v>0</v>
          </cell>
          <cell r="AO272" t="str">
            <v>0</v>
          </cell>
          <cell r="AP272" t="str">
            <v>0</v>
          </cell>
          <cell r="AQ272" t="str">
            <v>0</v>
          </cell>
          <cell r="AR272" t="str">
            <v>0</v>
          </cell>
          <cell r="AS272" t="str">
            <v>0</v>
          </cell>
          <cell r="AT272" t="str">
            <v>0</v>
          </cell>
          <cell r="AU272" t="str">
            <v>0</v>
          </cell>
          <cell r="AV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E273">
            <v>0</v>
          </cell>
          <cell r="AJ273">
            <v>0</v>
          </cell>
          <cell r="AM273" t="str">
            <v>0</v>
          </cell>
          <cell r="AN273" t="str">
            <v>0</v>
          </cell>
          <cell r="AO273" t="str">
            <v>0</v>
          </cell>
          <cell r="AP273" t="str">
            <v>0</v>
          </cell>
          <cell r="AQ273" t="str">
            <v>0</v>
          </cell>
          <cell r="AR273" t="str">
            <v>0</v>
          </cell>
          <cell r="AS273" t="str">
            <v>0</v>
          </cell>
          <cell r="AT273" t="str">
            <v>0</v>
          </cell>
          <cell r="AU273" t="str">
            <v>0</v>
          </cell>
          <cell r="AV273" t="str">
            <v>0</v>
          </cell>
        </row>
        <row r="277">
          <cell r="F277" t="str">
            <v>Interest in Suspense (ISP)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E277">
            <v>0</v>
          </cell>
          <cell r="AJ277">
            <v>0</v>
          </cell>
          <cell r="AM277" t="str">
            <v>0</v>
          </cell>
          <cell r="AN277" t="str">
            <v>0</v>
          </cell>
          <cell r="AO277" t="str">
            <v>0</v>
          </cell>
          <cell r="AP277" t="str">
            <v>0</v>
          </cell>
          <cell r="AQ277" t="str">
            <v>0</v>
          </cell>
          <cell r="AR277" t="str">
            <v>0</v>
          </cell>
          <cell r="AS277" t="str">
            <v>0</v>
          </cell>
          <cell r="AT277" t="str">
            <v>0</v>
          </cell>
          <cell r="AU277" t="str">
            <v>0</v>
          </cell>
          <cell r="AV277" t="str">
            <v>0</v>
          </cell>
        </row>
        <row r="278">
          <cell r="F278" t="str">
            <v>605</v>
          </cell>
          <cell r="G278" t="str">
            <v>0</v>
          </cell>
          <cell r="H278" t="str">
            <v>0</v>
          </cell>
          <cell r="I278" t="str">
            <v>0</v>
          </cell>
          <cell r="J278" t="str">
            <v>0</v>
          </cell>
          <cell r="K278" t="str">
            <v>0</v>
          </cell>
          <cell r="L278" t="str">
            <v>0</v>
          </cell>
          <cell r="M278" t="str">
            <v>0</v>
          </cell>
          <cell r="N278" t="str">
            <v>0</v>
          </cell>
          <cell r="O278" t="str">
            <v>0</v>
          </cell>
          <cell r="P278" t="str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0</v>
          </cell>
          <cell r="V278" t="str">
            <v>0</v>
          </cell>
          <cell r="W278" t="str">
            <v>0</v>
          </cell>
          <cell r="X278" t="str">
            <v>0</v>
          </cell>
          <cell r="Y278" t="str">
            <v>0</v>
          </cell>
          <cell r="Z278" t="str">
            <v>0</v>
          </cell>
          <cell r="AE278">
            <v>0</v>
          </cell>
          <cell r="AJ278">
            <v>0</v>
          </cell>
          <cell r="AM278" t="str">
            <v>0</v>
          </cell>
          <cell r="AN278" t="str">
            <v>0</v>
          </cell>
          <cell r="AO278" t="str">
            <v>0</v>
          </cell>
          <cell r="AP278" t="str">
            <v>0</v>
          </cell>
          <cell r="AQ278" t="str">
            <v>0</v>
          </cell>
          <cell r="AR278" t="str">
            <v>0</v>
          </cell>
          <cell r="AS278" t="str">
            <v>0</v>
          </cell>
          <cell r="AT278" t="str">
            <v>0</v>
          </cell>
          <cell r="AU278" t="str">
            <v>0</v>
          </cell>
          <cell r="AV278" t="str">
            <v>0</v>
          </cell>
        </row>
        <row r="279">
          <cell r="F279" t="str">
            <v>610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 t="str">
            <v>0</v>
          </cell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0</v>
          </cell>
          <cell r="V279" t="str">
            <v>0</v>
          </cell>
          <cell r="W279" t="str">
            <v>0</v>
          </cell>
          <cell r="X279" t="str">
            <v>0</v>
          </cell>
          <cell r="Y279" t="str">
            <v>0</v>
          </cell>
          <cell r="Z279" t="str">
            <v>0</v>
          </cell>
          <cell r="AE279">
            <v>0</v>
          </cell>
          <cell r="AJ279">
            <v>0</v>
          </cell>
          <cell r="AM279" t="str">
            <v>0</v>
          </cell>
          <cell r="AN279" t="str">
            <v>0</v>
          </cell>
          <cell r="AO279" t="str">
            <v>0</v>
          </cell>
          <cell r="AP279" t="str">
            <v>0</v>
          </cell>
          <cell r="AQ279" t="str">
            <v>0</v>
          </cell>
          <cell r="AR279" t="str">
            <v>0</v>
          </cell>
          <cell r="AS279" t="str">
            <v>0</v>
          </cell>
          <cell r="AT279" t="str">
            <v>0</v>
          </cell>
          <cell r="AU279" t="str">
            <v>0</v>
          </cell>
          <cell r="AV279" t="str">
            <v>0</v>
          </cell>
        </row>
        <row r="280">
          <cell r="F280" t="str">
            <v>615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 t="str">
            <v>0</v>
          </cell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0</v>
          </cell>
          <cell r="V280" t="str">
            <v>0</v>
          </cell>
          <cell r="W280" t="str">
            <v>0</v>
          </cell>
          <cell r="X280" t="str">
            <v>0</v>
          </cell>
          <cell r="Y280" t="str">
            <v>0</v>
          </cell>
          <cell r="Z280" t="str">
            <v>0</v>
          </cell>
          <cell r="AE280">
            <v>0</v>
          </cell>
          <cell r="AJ280">
            <v>0</v>
          </cell>
          <cell r="AM280" t="str">
            <v>0</v>
          </cell>
          <cell r="AN280" t="str">
            <v>0</v>
          </cell>
          <cell r="AO280" t="str">
            <v>0</v>
          </cell>
          <cell r="AP280" t="str">
            <v>0</v>
          </cell>
          <cell r="AQ280" t="str">
            <v>0</v>
          </cell>
          <cell r="AR280" t="str">
            <v>0</v>
          </cell>
          <cell r="AS280" t="str">
            <v>0</v>
          </cell>
          <cell r="AT280" t="str">
            <v>0</v>
          </cell>
          <cell r="AU280" t="str">
            <v>0</v>
          </cell>
          <cell r="AV280" t="str">
            <v>0</v>
          </cell>
        </row>
        <row r="281">
          <cell r="F281" t="str">
            <v>620</v>
          </cell>
          <cell r="G281" t="str">
            <v>0</v>
          </cell>
          <cell r="H281" t="str">
            <v>0</v>
          </cell>
          <cell r="I281" t="str">
            <v>0</v>
          </cell>
          <cell r="J281" t="str">
            <v>0</v>
          </cell>
          <cell r="K281" t="str">
            <v>0</v>
          </cell>
          <cell r="L281" t="str">
            <v>0</v>
          </cell>
          <cell r="M281" t="str">
            <v>0</v>
          </cell>
          <cell r="N281" t="str">
            <v>0</v>
          </cell>
          <cell r="O281" t="str">
            <v>0</v>
          </cell>
          <cell r="P281" t="str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 t="str">
            <v>0</v>
          </cell>
          <cell r="U281" t="str">
            <v>0</v>
          </cell>
          <cell r="V281" t="str">
            <v>0</v>
          </cell>
          <cell r="W281" t="str">
            <v>0</v>
          </cell>
          <cell r="X281" t="str">
            <v>0</v>
          </cell>
          <cell r="Y281" t="str">
            <v>0</v>
          </cell>
          <cell r="Z281" t="str">
            <v>0</v>
          </cell>
          <cell r="AE281">
            <v>0</v>
          </cell>
          <cell r="AJ281">
            <v>0</v>
          </cell>
          <cell r="AM281" t="str">
            <v>0</v>
          </cell>
          <cell r="AN281" t="str">
            <v>0</v>
          </cell>
          <cell r="AO281" t="str">
            <v>0</v>
          </cell>
          <cell r="AP281" t="str">
            <v>0</v>
          </cell>
          <cell r="AQ281" t="str">
            <v>0</v>
          </cell>
          <cell r="AR281" t="str">
            <v>0</v>
          </cell>
          <cell r="AS281" t="str">
            <v>0</v>
          </cell>
          <cell r="AT281" t="str">
            <v>0</v>
          </cell>
          <cell r="AU281" t="str">
            <v>0</v>
          </cell>
          <cell r="AV281" t="str">
            <v>0</v>
          </cell>
        </row>
        <row r="282">
          <cell r="F282" t="str">
            <v>625</v>
          </cell>
          <cell r="G282" t="str">
            <v>0</v>
          </cell>
          <cell r="H282" t="str">
            <v>0</v>
          </cell>
          <cell r="I282" t="str">
            <v>0</v>
          </cell>
          <cell r="J282" t="str">
            <v>0</v>
          </cell>
          <cell r="K282" t="str">
            <v>0</v>
          </cell>
          <cell r="L282" t="str">
            <v>0</v>
          </cell>
          <cell r="M282" t="str">
            <v>0</v>
          </cell>
          <cell r="N282" t="str">
            <v>0</v>
          </cell>
          <cell r="O282" t="str">
            <v>0</v>
          </cell>
          <cell r="P282" t="str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 t="str">
            <v>0</v>
          </cell>
          <cell r="U282" t="str">
            <v>0</v>
          </cell>
          <cell r="V282" t="str">
            <v>0</v>
          </cell>
          <cell r="W282" t="str">
            <v>0</v>
          </cell>
          <cell r="X282" t="str">
            <v>0</v>
          </cell>
          <cell r="Y282" t="str">
            <v>0</v>
          </cell>
          <cell r="Z282" t="str">
            <v>0</v>
          </cell>
          <cell r="AE282">
            <v>0</v>
          </cell>
          <cell r="AJ282">
            <v>0</v>
          </cell>
          <cell r="AM282" t="str">
            <v>0</v>
          </cell>
          <cell r="AN282" t="str">
            <v>0</v>
          </cell>
          <cell r="AO282" t="str">
            <v>0</v>
          </cell>
          <cell r="AP282" t="str">
            <v>0</v>
          </cell>
          <cell r="AQ282" t="str">
            <v>0</v>
          </cell>
          <cell r="AR282" t="str">
            <v>0</v>
          </cell>
          <cell r="AS282" t="str">
            <v>0</v>
          </cell>
          <cell r="AT282" t="str">
            <v>0</v>
          </cell>
          <cell r="AU282" t="str">
            <v>0</v>
          </cell>
          <cell r="AV282" t="str">
            <v>0</v>
          </cell>
        </row>
        <row r="283">
          <cell r="F283" t="str">
            <v>630</v>
          </cell>
          <cell r="G283" t="str">
            <v>0</v>
          </cell>
          <cell r="H283" t="str">
            <v>0</v>
          </cell>
          <cell r="I283" t="str">
            <v>0</v>
          </cell>
          <cell r="J283" t="str">
            <v>0</v>
          </cell>
          <cell r="K283" t="str">
            <v>0</v>
          </cell>
          <cell r="L283" t="str">
            <v>0</v>
          </cell>
          <cell r="M283" t="str">
            <v>0</v>
          </cell>
          <cell r="N283" t="str">
            <v>0</v>
          </cell>
          <cell r="O283" t="str">
            <v>0</v>
          </cell>
          <cell r="P283" t="str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 t="str">
            <v>0</v>
          </cell>
          <cell r="U283" t="str">
            <v>0</v>
          </cell>
          <cell r="V283" t="str">
            <v>0</v>
          </cell>
          <cell r="W283" t="str">
            <v>0</v>
          </cell>
          <cell r="X283" t="str">
            <v>0</v>
          </cell>
          <cell r="Y283" t="str">
            <v>0</v>
          </cell>
          <cell r="Z283" t="str">
            <v>0</v>
          </cell>
          <cell r="AE283">
            <v>0</v>
          </cell>
          <cell r="AJ283">
            <v>0</v>
          </cell>
          <cell r="AM283" t="str">
            <v>0</v>
          </cell>
          <cell r="AN283" t="str">
            <v>0</v>
          </cell>
          <cell r="AO283" t="str">
            <v>0</v>
          </cell>
          <cell r="AP283" t="str">
            <v>0</v>
          </cell>
          <cell r="AQ283" t="str">
            <v>0</v>
          </cell>
          <cell r="AR283" t="str">
            <v>0</v>
          </cell>
          <cell r="AS283" t="str">
            <v>0</v>
          </cell>
          <cell r="AT283" t="str">
            <v>0</v>
          </cell>
          <cell r="AU283" t="str">
            <v>0</v>
          </cell>
          <cell r="AV283" t="str">
            <v>0</v>
          </cell>
        </row>
        <row r="284">
          <cell r="F284" t="str">
            <v>635</v>
          </cell>
          <cell r="G284" t="str">
            <v>0</v>
          </cell>
          <cell r="H284" t="str">
            <v>0</v>
          </cell>
          <cell r="I284" t="str">
            <v>0</v>
          </cell>
          <cell r="J284" t="str">
            <v>0</v>
          </cell>
          <cell r="K284" t="str">
            <v>0</v>
          </cell>
          <cell r="L284" t="str">
            <v>0</v>
          </cell>
          <cell r="M284" t="str">
            <v>0</v>
          </cell>
          <cell r="N284" t="str">
            <v>0</v>
          </cell>
          <cell r="O284" t="str">
            <v>0</v>
          </cell>
          <cell r="P284" t="str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 t="str">
            <v>0</v>
          </cell>
          <cell r="U284" t="str">
            <v>0</v>
          </cell>
          <cell r="V284" t="str">
            <v>0</v>
          </cell>
          <cell r="W284" t="str">
            <v>0</v>
          </cell>
          <cell r="X284" t="str">
            <v>0</v>
          </cell>
          <cell r="Y284" t="str">
            <v>0</v>
          </cell>
          <cell r="Z284" t="str">
            <v>0</v>
          </cell>
          <cell r="AE284">
            <v>0</v>
          </cell>
          <cell r="AJ284">
            <v>0</v>
          </cell>
          <cell r="AM284" t="str">
            <v>0</v>
          </cell>
          <cell r="AN284" t="str">
            <v>0</v>
          </cell>
          <cell r="AO284" t="str">
            <v>0</v>
          </cell>
          <cell r="AP284" t="str">
            <v>0</v>
          </cell>
          <cell r="AQ284" t="str">
            <v>0</v>
          </cell>
          <cell r="AR284" t="str">
            <v>0</v>
          </cell>
          <cell r="AS284" t="str">
            <v>0</v>
          </cell>
          <cell r="AT284" t="str">
            <v>0</v>
          </cell>
          <cell r="AU284" t="str">
            <v>0</v>
          </cell>
          <cell r="AV284" t="str">
            <v>0</v>
          </cell>
        </row>
        <row r="285">
          <cell r="F285" t="str">
            <v>640</v>
          </cell>
          <cell r="G285" t="str">
            <v>0</v>
          </cell>
          <cell r="H285" t="str">
            <v>0</v>
          </cell>
          <cell r="I285" t="str">
            <v>0</v>
          </cell>
          <cell r="J285" t="str">
            <v>0</v>
          </cell>
          <cell r="K285" t="str">
            <v>0</v>
          </cell>
          <cell r="L285" t="str">
            <v>0</v>
          </cell>
          <cell r="M285" t="str">
            <v>0</v>
          </cell>
          <cell r="N285" t="str">
            <v>0</v>
          </cell>
          <cell r="O285" t="str">
            <v>0</v>
          </cell>
          <cell r="P285" t="str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 t="str">
            <v>0</v>
          </cell>
          <cell r="U285" t="str">
            <v>0</v>
          </cell>
          <cell r="V285" t="str">
            <v>0</v>
          </cell>
          <cell r="W285" t="str">
            <v>0</v>
          </cell>
          <cell r="X285" t="str">
            <v>0</v>
          </cell>
          <cell r="Y285" t="str">
            <v>0</v>
          </cell>
          <cell r="Z285" t="str">
            <v>0</v>
          </cell>
          <cell r="AE285">
            <v>0</v>
          </cell>
          <cell r="AJ285">
            <v>0</v>
          </cell>
          <cell r="AM285" t="str">
            <v>0</v>
          </cell>
          <cell r="AN285" t="str">
            <v>0</v>
          </cell>
          <cell r="AO285" t="str">
            <v>0</v>
          </cell>
          <cell r="AP285" t="str">
            <v>0</v>
          </cell>
          <cell r="AQ285" t="str">
            <v>0</v>
          </cell>
          <cell r="AR285" t="str">
            <v>0</v>
          </cell>
          <cell r="AS285" t="str">
            <v>0</v>
          </cell>
          <cell r="AT285" t="str">
            <v>0</v>
          </cell>
          <cell r="AU285" t="str">
            <v>0</v>
          </cell>
          <cell r="AV285" t="str">
            <v>0</v>
          </cell>
        </row>
        <row r="286">
          <cell r="F286" t="str">
            <v>645</v>
          </cell>
          <cell r="G286" t="str">
            <v>0</v>
          </cell>
          <cell r="H286" t="str">
            <v>0</v>
          </cell>
          <cell r="I286" t="str">
            <v>0</v>
          </cell>
          <cell r="J286" t="str">
            <v>0</v>
          </cell>
          <cell r="K286" t="str">
            <v>0</v>
          </cell>
          <cell r="L286" t="str">
            <v>0</v>
          </cell>
          <cell r="M286" t="str">
            <v>0</v>
          </cell>
          <cell r="N286" t="str">
            <v>0</v>
          </cell>
          <cell r="O286" t="str">
            <v>0</v>
          </cell>
          <cell r="P286" t="str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 t="str">
            <v>0</v>
          </cell>
          <cell r="U286" t="str">
            <v>0</v>
          </cell>
          <cell r="V286" t="str">
            <v>0</v>
          </cell>
          <cell r="W286" t="str">
            <v>0</v>
          </cell>
          <cell r="X286" t="str">
            <v>0</v>
          </cell>
          <cell r="Y286" t="str">
            <v>0</v>
          </cell>
          <cell r="Z286" t="str">
            <v>0</v>
          </cell>
          <cell r="AE286">
            <v>0</v>
          </cell>
          <cell r="AJ286">
            <v>0</v>
          </cell>
          <cell r="AM286" t="str">
            <v>0</v>
          </cell>
          <cell r="AN286" t="str">
            <v>0</v>
          </cell>
          <cell r="AO286" t="str">
            <v>0</v>
          </cell>
          <cell r="AP286" t="str">
            <v>0</v>
          </cell>
          <cell r="AQ286" t="str">
            <v>0</v>
          </cell>
          <cell r="AR286" t="str">
            <v>0</v>
          </cell>
          <cell r="AS286" t="str">
            <v>0</v>
          </cell>
          <cell r="AT286" t="str">
            <v>0</v>
          </cell>
          <cell r="AU286" t="str">
            <v>0</v>
          </cell>
          <cell r="AV286" t="str">
            <v>0</v>
          </cell>
        </row>
        <row r="287">
          <cell r="F287" t="str">
            <v>650</v>
          </cell>
          <cell r="G287" t="str">
            <v>0</v>
          </cell>
          <cell r="H287" t="str">
            <v>0</v>
          </cell>
          <cell r="I287" t="str">
            <v>0</v>
          </cell>
          <cell r="J287" t="str">
            <v>0</v>
          </cell>
          <cell r="K287" t="str">
            <v>0</v>
          </cell>
          <cell r="L287" t="str">
            <v>0</v>
          </cell>
          <cell r="M287" t="str">
            <v>0</v>
          </cell>
          <cell r="N287" t="str">
            <v>0</v>
          </cell>
          <cell r="O287" t="str">
            <v>0</v>
          </cell>
          <cell r="P287" t="str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 t="str">
            <v>0</v>
          </cell>
          <cell r="U287" t="str">
            <v>0</v>
          </cell>
          <cell r="V287" t="str">
            <v>0</v>
          </cell>
          <cell r="W287" t="str">
            <v>0</v>
          </cell>
          <cell r="X287" t="str">
            <v>0</v>
          </cell>
          <cell r="Y287" t="str">
            <v>0</v>
          </cell>
          <cell r="Z287" t="str">
            <v>0</v>
          </cell>
          <cell r="AE287">
            <v>0</v>
          </cell>
          <cell r="AJ287">
            <v>0</v>
          </cell>
          <cell r="AM287" t="str">
            <v>0</v>
          </cell>
          <cell r="AN287" t="str">
            <v>0</v>
          </cell>
          <cell r="AO287" t="str">
            <v>0</v>
          </cell>
          <cell r="AP287" t="str">
            <v>0</v>
          </cell>
          <cell r="AQ287" t="str">
            <v>0</v>
          </cell>
          <cell r="AR287" t="str">
            <v>0</v>
          </cell>
          <cell r="AS287" t="str">
            <v>0</v>
          </cell>
          <cell r="AT287" t="str">
            <v>0</v>
          </cell>
          <cell r="AU287" t="str">
            <v>0</v>
          </cell>
          <cell r="AV287" t="str">
            <v>0</v>
          </cell>
        </row>
        <row r="288">
          <cell r="F288" t="str">
            <v>655</v>
          </cell>
          <cell r="G288" t="str">
            <v>0</v>
          </cell>
          <cell r="H288" t="str">
            <v>0</v>
          </cell>
          <cell r="I288" t="str">
            <v>0</v>
          </cell>
          <cell r="J288" t="str">
            <v>0</v>
          </cell>
          <cell r="K288" t="str">
            <v>0</v>
          </cell>
          <cell r="L288" t="str">
            <v>0</v>
          </cell>
          <cell r="M288" t="str">
            <v>0</v>
          </cell>
          <cell r="N288" t="str">
            <v>0</v>
          </cell>
          <cell r="O288" t="str">
            <v>0</v>
          </cell>
          <cell r="P288" t="str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 t="str">
            <v>0</v>
          </cell>
          <cell r="U288" t="str">
            <v>0</v>
          </cell>
          <cell r="V288" t="str">
            <v>0</v>
          </cell>
          <cell r="W288" t="str">
            <v>0</v>
          </cell>
          <cell r="X288" t="str">
            <v>0</v>
          </cell>
          <cell r="Y288" t="str">
            <v>0</v>
          </cell>
          <cell r="Z288" t="str">
            <v>0</v>
          </cell>
          <cell r="AE288">
            <v>0</v>
          </cell>
          <cell r="AJ288">
            <v>0</v>
          </cell>
          <cell r="AM288" t="str">
            <v>0</v>
          </cell>
          <cell r="AN288" t="str">
            <v>0</v>
          </cell>
          <cell r="AO288" t="str">
            <v>0</v>
          </cell>
          <cell r="AP288" t="str">
            <v>0</v>
          </cell>
          <cell r="AQ288" t="str">
            <v>0</v>
          </cell>
          <cell r="AR288" t="str">
            <v>0</v>
          </cell>
          <cell r="AS288" t="str">
            <v>0</v>
          </cell>
          <cell r="AT288" t="str">
            <v>0</v>
          </cell>
          <cell r="AU288" t="str">
            <v>0</v>
          </cell>
          <cell r="AV288" t="str">
            <v>0</v>
          </cell>
        </row>
        <row r="289">
          <cell r="F289" t="str">
            <v>660</v>
          </cell>
          <cell r="G289" t="str">
            <v>0</v>
          </cell>
          <cell r="H289" t="str">
            <v>0</v>
          </cell>
          <cell r="I289" t="str">
            <v>0</v>
          </cell>
          <cell r="J289" t="str">
            <v>0</v>
          </cell>
          <cell r="K289" t="str">
            <v>0</v>
          </cell>
          <cell r="L289" t="str">
            <v>0</v>
          </cell>
          <cell r="M289" t="str">
            <v>0</v>
          </cell>
          <cell r="N289" t="str">
            <v>0</v>
          </cell>
          <cell r="O289" t="str">
            <v>0</v>
          </cell>
          <cell r="P289" t="str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 t="str">
            <v>0</v>
          </cell>
          <cell r="U289" t="str">
            <v>0</v>
          </cell>
          <cell r="V289" t="str">
            <v>0</v>
          </cell>
          <cell r="W289" t="str">
            <v>0</v>
          </cell>
          <cell r="X289" t="str">
            <v>0</v>
          </cell>
          <cell r="Y289" t="str">
            <v>0</v>
          </cell>
          <cell r="Z289" t="str">
            <v>0</v>
          </cell>
          <cell r="AE289">
            <v>0</v>
          </cell>
          <cell r="AJ289">
            <v>0</v>
          </cell>
          <cell r="AM289" t="str">
            <v>0</v>
          </cell>
          <cell r="AN289" t="str">
            <v>0</v>
          </cell>
          <cell r="AO289" t="str">
            <v>0</v>
          </cell>
          <cell r="AP289" t="str">
            <v>0</v>
          </cell>
          <cell r="AQ289" t="str">
            <v>0</v>
          </cell>
          <cell r="AR289" t="str">
            <v>0</v>
          </cell>
          <cell r="AS289" t="str">
            <v>0</v>
          </cell>
          <cell r="AT289" t="str">
            <v>0</v>
          </cell>
          <cell r="AU289" t="str">
            <v>0</v>
          </cell>
          <cell r="AV289" t="str">
            <v>0</v>
          </cell>
        </row>
        <row r="290">
          <cell r="F290" t="str">
            <v>665</v>
          </cell>
          <cell r="G290" t="str">
            <v>0</v>
          </cell>
          <cell r="H290" t="str">
            <v>0</v>
          </cell>
          <cell r="I290" t="str">
            <v>0</v>
          </cell>
          <cell r="J290" t="str">
            <v>0</v>
          </cell>
          <cell r="K290" t="str">
            <v>0</v>
          </cell>
          <cell r="L290" t="str">
            <v>0</v>
          </cell>
          <cell r="M290" t="str">
            <v>0</v>
          </cell>
          <cell r="N290" t="str">
            <v>0</v>
          </cell>
          <cell r="O290" t="str">
            <v>0</v>
          </cell>
          <cell r="P290" t="str">
            <v>0</v>
          </cell>
          <cell r="Q290" t="str">
            <v>0</v>
          </cell>
          <cell r="R290" t="str">
            <v>0</v>
          </cell>
          <cell r="S290" t="str">
            <v>0</v>
          </cell>
          <cell r="T290" t="str">
            <v>0</v>
          </cell>
          <cell r="U290" t="str">
            <v>0</v>
          </cell>
          <cell r="V290" t="str">
            <v>0</v>
          </cell>
          <cell r="W290" t="str">
            <v>0</v>
          </cell>
          <cell r="X290" t="str">
            <v>0</v>
          </cell>
          <cell r="Y290" t="str">
            <v>0</v>
          </cell>
          <cell r="Z290" t="str">
            <v>0</v>
          </cell>
          <cell r="AE290">
            <v>0</v>
          </cell>
          <cell r="AJ290">
            <v>0</v>
          </cell>
          <cell r="AM290" t="str">
            <v>0</v>
          </cell>
          <cell r="AN290" t="str">
            <v>0</v>
          </cell>
          <cell r="AO290" t="str">
            <v>0</v>
          </cell>
          <cell r="AP290" t="str">
            <v>0</v>
          </cell>
          <cell r="AQ290" t="str">
            <v>0</v>
          </cell>
          <cell r="AR290" t="str">
            <v>0</v>
          </cell>
          <cell r="AS290" t="str">
            <v>0</v>
          </cell>
          <cell r="AT290" t="str">
            <v>0</v>
          </cell>
          <cell r="AU290" t="str">
            <v>0</v>
          </cell>
          <cell r="AV290" t="str">
            <v>0</v>
          </cell>
        </row>
        <row r="292">
          <cell r="F292" t="str">
            <v>Specific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E292">
            <v>0</v>
          </cell>
          <cell r="AJ292">
            <v>0</v>
          </cell>
          <cell r="AM292" t="str">
            <v>0</v>
          </cell>
          <cell r="AN292" t="str">
            <v>0</v>
          </cell>
          <cell r="AO292" t="str">
            <v>0</v>
          </cell>
          <cell r="AP292" t="str">
            <v>0</v>
          </cell>
          <cell r="AQ292" t="str">
            <v>0</v>
          </cell>
          <cell r="AR292" t="str">
            <v>0</v>
          </cell>
          <cell r="AS292" t="str">
            <v>0</v>
          </cell>
          <cell r="AT292" t="str">
            <v>0</v>
          </cell>
          <cell r="AU292" t="str">
            <v>0</v>
          </cell>
          <cell r="AV292" t="str">
            <v>0</v>
          </cell>
        </row>
        <row r="293">
          <cell r="F293" t="str">
            <v>700</v>
          </cell>
          <cell r="G293" t="str">
            <v>0</v>
          </cell>
          <cell r="H293" t="str">
            <v>0</v>
          </cell>
          <cell r="I293" t="str">
            <v>0</v>
          </cell>
          <cell r="J293" t="str">
            <v>0</v>
          </cell>
          <cell r="K293" t="str">
            <v>0</v>
          </cell>
          <cell r="L293" t="str">
            <v>0</v>
          </cell>
          <cell r="M293" t="str">
            <v>0</v>
          </cell>
          <cell r="N293" t="str">
            <v>0</v>
          </cell>
          <cell r="O293" t="str">
            <v>0</v>
          </cell>
          <cell r="P293" t="str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 t="str">
            <v>0</v>
          </cell>
          <cell r="U293" t="str">
            <v>0</v>
          </cell>
          <cell r="V293" t="str">
            <v>0</v>
          </cell>
          <cell r="W293" t="str">
            <v>0</v>
          </cell>
          <cell r="X293" t="str">
            <v>0</v>
          </cell>
          <cell r="Y293" t="str">
            <v>0</v>
          </cell>
          <cell r="Z293" t="str">
            <v>0</v>
          </cell>
          <cell r="AE293">
            <v>0</v>
          </cell>
          <cell r="AJ293">
            <v>0</v>
          </cell>
          <cell r="AM293" t="str">
            <v>0</v>
          </cell>
          <cell r="AN293" t="str">
            <v>0</v>
          </cell>
          <cell r="AO293" t="str">
            <v>0</v>
          </cell>
          <cell r="AP293" t="str">
            <v>0</v>
          </cell>
          <cell r="AQ293" t="str">
            <v>0</v>
          </cell>
          <cell r="AR293" t="str">
            <v>0</v>
          </cell>
          <cell r="AS293" t="str">
            <v>0</v>
          </cell>
          <cell r="AT293" t="str">
            <v>0</v>
          </cell>
          <cell r="AU293" t="str">
            <v>0</v>
          </cell>
          <cell r="AV293" t="str">
            <v>0</v>
          </cell>
        </row>
        <row r="294">
          <cell r="F294" t="str">
            <v>705</v>
          </cell>
          <cell r="G294" t="str">
            <v>0</v>
          </cell>
          <cell r="H294" t="str">
            <v>0</v>
          </cell>
          <cell r="I294" t="str">
            <v>0</v>
          </cell>
          <cell r="J294" t="str">
            <v>0</v>
          </cell>
          <cell r="K294" t="str">
            <v>0</v>
          </cell>
          <cell r="L294" t="str">
            <v>0</v>
          </cell>
          <cell r="M294" t="str">
            <v>0</v>
          </cell>
          <cell r="N294" t="str">
            <v>0</v>
          </cell>
          <cell r="O294" t="str">
            <v>0</v>
          </cell>
          <cell r="P294" t="str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 t="str">
            <v>0</v>
          </cell>
          <cell r="U294" t="str">
            <v>0</v>
          </cell>
          <cell r="V294" t="str">
            <v>0</v>
          </cell>
          <cell r="W294" t="str">
            <v>0</v>
          </cell>
          <cell r="X294" t="str">
            <v>0</v>
          </cell>
          <cell r="Y294" t="str">
            <v>0</v>
          </cell>
          <cell r="Z294" t="str">
            <v>0</v>
          </cell>
          <cell r="AE294">
            <v>0</v>
          </cell>
          <cell r="AJ294">
            <v>0</v>
          </cell>
          <cell r="AM294" t="str">
            <v>0</v>
          </cell>
          <cell r="AN294" t="str">
            <v>0</v>
          </cell>
          <cell r="AO294" t="str">
            <v>0</v>
          </cell>
          <cell r="AP294" t="str">
            <v>0</v>
          </cell>
          <cell r="AQ294" t="str">
            <v>0</v>
          </cell>
          <cell r="AR294" t="str">
            <v>0</v>
          </cell>
          <cell r="AS294" t="str">
            <v>0</v>
          </cell>
          <cell r="AT294" t="str">
            <v>0</v>
          </cell>
          <cell r="AU294" t="str">
            <v>0</v>
          </cell>
          <cell r="AV294" t="str">
            <v>0</v>
          </cell>
        </row>
        <row r="295">
          <cell r="F295" t="str">
            <v>710</v>
          </cell>
          <cell r="G295" t="str">
            <v>0</v>
          </cell>
          <cell r="H295" t="str">
            <v>0</v>
          </cell>
          <cell r="I295" t="str">
            <v>0</v>
          </cell>
          <cell r="J295" t="str">
            <v>0</v>
          </cell>
          <cell r="K295" t="str">
            <v>0</v>
          </cell>
          <cell r="L295" t="str">
            <v>0</v>
          </cell>
          <cell r="M295" t="str">
            <v>0</v>
          </cell>
          <cell r="N295" t="str">
            <v>0</v>
          </cell>
          <cell r="O295" t="str">
            <v>0</v>
          </cell>
          <cell r="P295" t="str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 t="str">
            <v>0</v>
          </cell>
          <cell r="U295" t="str">
            <v>0</v>
          </cell>
          <cell r="V295" t="str">
            <v>0</v>
          </cell>
          <cell r="W295" t="str">
            <v>0</v>
          </cell>
          <cell r="X295" t="str">
            <v>0</v>
          </cell>
          <cell r="Y295" t="str">
            <v>0</v>
          </cell>
          <cell r="Z295" t="str">
            <v>0</v>
          </cell>
          <cell r="AE295">
            <v>0</v>
          </cell>
          <cell r="AJ295">
            <v>0</v>
          </cell>
          <cell r="AM295" t="str">
            <v>0</v>
          </cell>
          <cell r="AN295" t="str">
            <v>0</v>
          </cell>
          <cell r="AO295" t="str">
            <v>0</v>
          </cell>
          <cell r="AP295" t="str">
            <v>0</v>
          </cell>
          <cell r="AQ295" t="str">
            <v>0</v>
          </cell>
          <cell r="AR295" t="str">
            <v>0</v>
          </cell>
          <cell r="AS295" t="str">
            <v>0</v>
          </cell>
          <cell r="AT295" t="str">
            <v>0</v>
          </cell>
          <cell r="AU295" t="str">
            <v>0</v>
          </cell>
          <cell r="AV295" t="str">
            <v>0</v>
          </cell>
        </row>
        <row r="296">
          <cell r="F296" t="str">
            <v>715</v>
          </cell>
          <cell r="G296" t="str">
            <v>0</v>
          </cell>
          <cell r="H296" t="str">
            <v>0</v>
          </cell>
          <cell r="I296" t="str">
            <v>0</v>
          </cell>
          <cell r="J296" t="str">
            <v>0</v>
          </cell>
          <cell r="K296" t="str">
            <v>0</v>
          </cell>
          <cell r="L296" t="str">
            <v>0</v>
          </cell>
          <cell r="M296" t="str">
            <v>0</v>
          </cell>
          <cell r="N296" t="str">
            <v>0</v>
          </cell>
          <cell r="O296" t="str">
            <v>0</v>
          </cell>
          <cell r="P296" t="str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 t="str">
            <v>0</v>
          </cell>
          <cell r="U296" t="str">
            <v>0</v>
          </cell>
          <cell r="V296" t="str">
            <v>0</v>
          </cell>
          <cell r="W296" t="str">
            <v>0</v>
          </cell>
          <cell r="X296" t="str">
            <v>0</v>
          </cell>
          <cell r="Y296" t="str">
            <v>0</v>
          </cell>
          <cell r="Z296" t="str">
            <v>0</v>
          </cell>
          <cell r="AE296">
            <v>0</v>
          </cell>
          <cell r="AJ296">
            <v>0</v>
          </cell>
          <cell r="AM296" t="str">
            <v>0</v>
          </cell>
          <cell r="AN296" t="str">
            <v>0</v>
          </cell>
          <cell r="AO296" t="str">
            <v>0</v>
          </cell>
          <cell r="AP296" t="str">
            <v>0</v>
          </cell>
          <cell r="AQ296" t="str">
            <v>0</v>
          </cell>
          <cell r="AR296" t="str">
            <v>0</v>
          </cell>
          <cell r="AS296" t="str">
            <v>0</v>
          </cell>
          <cell r="AT296" t="str">
            <v>0</v>
          </cell>
          <cell r="AU296" t="str">
            <v>0</v>
          </cell>
          <cell r="AV296" t="str">
            <v>0</v>
          </cell>
        </row>
        <row r="297">
          <cell r="F297" t="str">
            <v>720</v>
          </cell>
          <cell r="G297" t="str">
            <v>0</v>
          </cell>
          <cell r="H297" t="str">
            <v>0</v>
          </cell>
          <cell r="I297" t="str">
            <v>0</v>
          </cell>
          <cell r="J297" t="str">
            <v>0</v>
          </cell>
          <cell r="K297" t="str">
            <v>0</v>
          </cell>
          <cell r="L297" t="str">
            <v>0</v>
          </cell>
          <cell r="M297" t="str">
            <v>0</v>
          </cell>
          <cell r="N297" t="str">
            <v>0</v>
          </cell>
          <cell r="O297" t="str">
            <v>0</v>
          </cell>
          <cell r="P297" t="str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 t="str">
            <v>0</v>
          </cell>
          <cell r="U297" t="str">
            <v>0</v>
          </cell>
          <cell r="V297" t="str">
            <v>0</v>
          </cell>
          <cell r="W297" t="str">
            <v>0</v>
          </cell>
          <cell r="X297" t="str">
            <v>0</v>
          </cell>
          <cell r="Y297" t="str">
            <v>0</v>
          </cell>
          <cell r="Z297" t="str">
            <v>0</v>
          </cell>
          <cell r="AE297">
            <v>0</v>
          </cell>
          <cell r="AJ297">
            <v>0</v>
          </cell>
          <cell r="AM297" t="str">
            <v>0</v>
          </cell>
          <cell r="AN297" t="str">
            <v>0</v>
          </cell>
          <cell r="AO297" t="str">
            <v>0</v>
          </cell>
          <cell r="AP297" t="str">
            <v>0</v>
          </cell>
          <cell r="AQ297" t="str">
            <v>0</v>
          </cell>
          <cell r="AR297" t="str">
            <v>0</v>
          </cell>
          <cell r="AS297" t="str">
            <v>0</v>
          </cell>
          <cell r="AT297" t="str">
            <v>0</v>
          </cell>
          <cell r="AU297" t="str">
            <v>0</v>
          </cell>
          <cell r="AV297" t="str">
            <v>0</v>
          </cell>
        </row>
        <row r="298">
          <cell r="F298" t="str">
            <v>725</v>
          </cell>
          <cell r="G298" t="str">
            <v>0</v>
          </cell>
          <cell r="H298" t="str">
            <v>0</v>
          </cell>
          <cell r="I298" t="str">
            <v>0</v>
          </cell>
          <cell r="J298" t="str">
            <v>0</v>
          </cell>
          <cell r="K298" t="str">
            <v>0</v>
          </cell>
          <cell r="L298" t="str">
            <v>0</v>
          </cell>
          <cell r="M298" t="str">
            <v>0</v>
          </cell>
          <cell r="N298" t="str">
            <v>0</v>
          </cell>
          <cell r="O298" t="str">
            <v>0</v>
          </cell>
          <cell r="P298" t="str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 t="str">
            <v>0</v>
          </cell>
          <cell r="U298" t="str">
            <v>0</v>
          </cell>
          <cell r="V298" t="str">
            <v>0</v>
          </cell>
          <cell r="W298" t="str">
            <v>0</v>
          </cell>
          <cell r="X298" t="str">
            <v>0</v>
          </cell>
          <cell r="Y298" t="str">
            <v>0</v>
          </cell>
          <cell r="Z298" t="str">
            <v>0</v>
          </cell>
          <cell r="AE298">
            <v>0</v>
          </cell>
          <cell r="AJ298">
            <v>0</v>
          </cell>
          <cell r="AM298" t="str">
            <v>0</v>
          </cell>
          <cell r="AN298" t="str">
            <v>0</v>
          </cell>
          <cell r="AO298" t="str">
            <v>0</v>
          </cell>
          <cell r="AP298" t="str">
            <v>0</v>
          </cell>
          <cell r="AQ298" t="str">
            <v>0</v>
          </cell>
          <cell r="AR298" t="str">
            <v>0</v>
          </cell>
          <cell r="AS298" t="str">
            <v>0</v>
          </cell>
          <cell r="AT298" t="str">
            <v>0</v>
          </cell>
          <cell r="AU298" t="str">
            <v>0</v>
          </cell>
          <cell r="AV298" t="str">
            <v>0</v>
          </cell>
        </row>
        <row r="299">
          <cell r="F299" t="str">
            <v>730</v>
          </cell>
          <cell r="G299" t="str">
            <v>0</v>
          </cell>
          <cell r="H299" t="str">
            <v>0</v>
          </cell>
          <cell r="I299" t="str">
            <v>0</v>
          </cell>
          <cell r="J299" t="str">
            <v>0</v>
          </cell>
          <cell r="K299" t="str">
            <v>0</v>
          </cell>
          <cell r="L299" t="str">
            <v>0</v>
          </cell>
          <cell r="M299" t="str">
            <v>0</v>
          </cell>
          <cell r="N299" t="str">
            <v>0</v>
          </cell>
          <cell r="O299" t="str">
            <v>0</v>
          </cell>
          <cell r="P299" t="str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 t="str">
            <v>0</v>
          </cell>
          <cell r="U299" t="str">
            <v>0</v>
          </cell>
          <cell r="V299" t="str">
            <v>0</v>
          </cell>
          <cell r="W299" t="str">
            <v>0</v>
          </cell>
          <cell r="X299" t="str">
            <v>0</v>
          </cell>
          <cell r="Y299" t="str">
            <v>0</v>
          </cell>
          <cell r="Z299" t="str">
            <v>0</v>
          </cell>
          <cell r="AE299">
            <v>0</v>
          </cell>
          <cell r="AJ299">
            <v>0</v>
          </cell>
          <cell r="AM299" t="str">
            <v>0</v>
          </cell>
          <cell r="AN299" t="str">
            <v>0</v>
          </cell>
          <cell r="AO299" t="str">
            <v>0</v>
          </cell>
          <cell r="AP299" t="str">
            <v>0</v>
          </cell>
          <cell r="AQ299" t="str">
            <v>0</v>
          </cell>
          <cell r="AR299" t="str">
            <v>0</v>
          </cell>
          <cell r="AS299" t="str">
            <v>0</v>
          </cell>
          <cell r="AT299" t="str">
            <v>0</v>
          </cell>
          <cell r="AU299" t="str">
            <v>0</v>
          </cell>
          <cell r="AV299" t="str">
            <v>0</v>
          </cell>
        </row>
        <row r="300">
          <cell r="F300" t="str">
            <v>735</v>
          </cell>
          <cell r="G300" t="str">
            <v>0</v>
          </cell>
          <cell r="H300" t="str">
            <v>0</v>
          </cell>
          <cell r="I300" t="str">
            <v>0</v>
          </cell>
          <cell r="J300" t="str">
            <v>0</v>
          </cell>
          <cell r="K300" t="str">
            <v>0</v>
          </cell>
          <cell r="L300" t="str">
            <v>0</v>
          </cell>
          <cell r="M300" t="str">
            <v>0</v>
          </cell>
          <cell r="N300" t="str">
            <v>0</v>
          </cell>
          <cell r="O300" t="str">
            <v>0</v>
          </cell>
          <cell r="P300" t="str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 t="str">
            <v>0</v>
          </cell>
          <cell r="U300" t="str">
            <v>0</v>
          </cell>
          <cell r="V300" t="str">
            <v>0</v>
          </cell>
          <cell r="W300" t="str">
            <v>0</v>
          </cell>
          <cell r="X300" t="str">
            <v>0</v>
          </cell>
          <cell r="Y300" t="str">
            <v>0</v>
          </cell>
          <cell r="Z300" t="str">
            <v>0</v>
          </cell>
          <cell r="AE300">
            <v>0</v>
          </cell>
          <cell r="AJ300">
            <v>0</v>
          </cell>
          <cell r="AM300" t="str">
            <v>0</v>
          </cell>
          <cell r="AN300" t="str">
            <v>0</v>
          </cell>
          <cell r="AO300" t="str">
            <v>0</v>
          </cell>
          <cell r="AP300" t="str">
            <v>0</v>
          </cell>
          <cell r="AQ300" t="str">
            <v>0</v>
          </cell>
          <cell r="AR300" t="str">
            <v>0</v>
          </cell>
          <cell r="AS300" t="str">
            <v>0</v>
          </cell>
          <cell r="AT300" t="str">
            <v>0</v>
          </cell>
          <cell r="AU300" t="str">
            <v>0</v>
          </cell>
          <cell r="AV300" t="str">
            <v>0</v>
          </cell>
        </row>
        <row r="301">
          <cell r="F301" t="str">
            <v>740</v>
          </cell>
          <cell r="G301" t="str">
            <v>0</v>
          </cell>
          <cell r="H301" t="str">
            <v>0</v>
          </cell>
          <cell r="I301" t="str">
            <v>0</v>
          </cell>
          <cell r="J301" t="str">
            <v>0</v>
          </cell>
          <cell r="K301" t="str">
            <v>0</v>
          </cell>
          <cell r="L301" t="str">
            <v>0</v>
          </cell>
          <cell r="M301" t="str">
            <v>0</v>
          </cell>
          <cell r="N301" t="str">
            <v>0</v>
          </cell>
          <cell r="O301" t="str">
            <v>0</v>
          </cell>
          <cell r="P301" t="str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 t="str">
            <v>0</v>
          </cell>
          <cell r="U301" t="str">
            <v>0</v>
          </cell>
          <cell r="V301" t="str">
            <v>0</v>
          </cell>
          <cell r="W301" t="str">
            <v>0</v>
          </cell>
          <cell r="X301" t="str">
            <v>0</v>
          </cell>
          <cell r="Y301" t="str">
            <v>0</v>
          </cell>
          <cell r="Z301" t="str">
            <v>0</v>
          </cell>
          <cell r="AE301">
            <v>0</v>
          </cell>
          <cell r="AJ301">
            <v>0</v>
          </cell>
          <cell r="AM301" t="str">
            <v>0</v>
          </cell>
          <cell r="AN301" t="str">
            <v>0</v>
          </cell>
          <cell r="AO301" t="str">
            <v>0</v>
          </cell>
          <cell r="AP301" t="str">
            <v>0</v>
          </cell>
          <cell r="AQ301" t="str">
            <v>0</v>
          </cell>
          <cell r="AR301" t="str">
            <v>0</v>
          </cell>
          <cell r="AS301" t="str">
            <v>0</v>
          </cell>
          <cell r="AT301" t="str">
            <v>0</v>
          </cell>
          <cell r="AU301" t="str">
            <v>0</v>
          </cell>
          <cell r="AV301" t="str">
            <v>0</v>
          </cell>
        </row>
        <row r="302">
          <cell r="F302" t="str">
            <v>745</v>
          </cell>
          <cell r="G302" t="str">
            <v>0</v>
          </cell>
          <cell r="H302" t="str">
            <v>0</v>
          </cell>
          <cell r="I302" t="str">
            <v>0</v>
          </cell>
          <cell r="J302" t="str">
            <v>0</v>
          </cell>
          <cell r="K302" t="str">
            <v>0</v>
          </cell>
          <cell r="L302" t="str">
            <v>0</v>
          </cell>
          <cell r="M302" t="str">
            <v>0</v>
          </cell>
          <cell r="N302" t="str">
            <v>0</v>
          </cell>
          <cell r="O302" t="str">
            <v>0</v>
          </cell>
          <cell r="P302" t="str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 t="str">
            <v>0</v>
          </cell>
          <cell r="U302" t="str">
            <v>0</v>
          </cell>
          <cell r="V302" t="str">
            <v>0</v>
          </cell>
          <cell r="W302" t="str">
            <v>0</v>
          </cell>
          <cell r="X302" t="str">
            <v>0</v>
          </cell>
          <cell r="Y302" t="str">
            <v>0</v>
          </cell>
          <cell r="Z302" t="str">
            <v>0</v>
          </cell>
          <cell r="AE302">
            <v>0</v>
          </cell>
          <cell r="AJ302">
            <v>0</v>
          </cell>
          <cell r="AM302" t="str">
            <v>0</v>
          </cell>
          <cell r="AN302" t="str">
            <v>0</v>
          </cell>
          <cell r="AO302" t="str">
            <v>0</v>
          </cell>
          <cell r="AP302" t="str">
            <v>0</v>
          </cell>
          <cell r="AQ302" t="str">
            <v>0</v>
          </cell>
          <cell r="AR302" t="str">
            <v>0</v>
          </cell>
          <cell r="AS302" t="str">
            <v>0</v>
          </cell>
          <cell r="AT302" t="str">
            <v>0</v>
          </cell>
          <cell r="AU302" t="str">
            <v>0</v>
          </cell>
          <cell r="AV302" t="str">
            <v>0</v>
          </cell>
        </row>
        <row r="303">
          <cell r="F303" t="str">
            <v>750</v>
          </cell>
          <cell r="G303" t="str">
            <v>0</v>
          </cell>
          <cell r="H303" t="str">
            <v>0</v>
          </cell>
          <cell r="I303" t="str">
            <v>0</v>
          </cell>
          <cell r="J303" t="str">
            <v>0</v>
          </cell>
          <cell r="K303" t="str">
            <v>0</v>
          </cell>
          <cell r="L303" t="str">
            <v>0</v>
          </cell>
          <cell r="M303" t="str">
            <v>0</v>
          </cell>
          <cell r="N303" t="str">
            <v>0</v>
          </cell>
          <cell r="O303" t="str">
            <v>0</v>
          </cell>
          <cell r="P303" t="str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 t="str">
            <v>0</v>
          </cell>
          <cell r="U303" t="str">
            <v>0</v>
          </cell>
          <cell r="V303" t="str">
            <v>0</v>
          </cell>
          <cell r="W303" t="str">
            <v>0</v>
          </cell>
          <cell r="X303" t="str">
            <v>0</v>
          </cell>
          <cell r="Y303" t="str">
            <v>0</v>
          </cell>
          <cell r="Z303" t="str">
            <v>0</v>
          </cell>
          <cell r="AE303">
            <v>0</v>
          </cell>
          <cell r="AJ303">
            <v>0</v>
          </cell>
          <cell r="AM303" t="str">
            <v>0</v>
          </cell>
          <cell r="AN303" t="str">
            <v>0</v>
          </cell>
          <cell r="AO303" t="str">
            <v>0</v>
          </cell>
          <cell r="AP303" t="str">
            <v>0</v>
          </cell>
          <cell r="AQ303" t="str">
            <v>0</v>
          </cell>
          <cell r="AR303" t="str">
            <v>0</v>
          </cell>
          <cell r="AS303" t="str">
            <v>0</v>
          </cell>
          <cell r="AT303" t="str">
            <v>0</v>
          </cell>
          <cell r="AU303" t="str">
            <v>0</v>
          </cell>
          <cell r="AV303" t="str">
            <v>0</v>
          </cell>
        </row>
        <row r="304">
          <cell r="F304" t="str">
            <v>755</v>
          </cell>
          <cell r="G304" t="str">
            <v>0</v>
          </cell>
          <cell r="H304" t="str">
            <v>0</v>
          </cell>
          <cell r="I304" t="str">
            <v>0</v>
          </cell>
          <cell r="J304" t="str">
            <v>0</v>
          </cell>
          <cell r="K304" t="str">
            <v>0</v>
          </cell>
          <cell r="L304" t="str">
            <v>0</v>
          </cell>
          <cell r="M304" t="str">
            <v>0</v>
          </cell>
          <cell r="N304" t="str">
            <v>0</v>
          </cell>
          <cell r="O304" t="str">
            <v>0</v>
          </cell>
          <cell r="P304" t="str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 t="str">
            <v>0</v>
          </cell>
          <cell r="U304" t="str">
            <v>0</v>
          </cell>
          <cell r="V304" t="str">
            <v>0</v>
          </cell>
          <cell r="W304" t="str">
            <v>0</v>
          </cell>
          <cell r="X304" t="str">
            <v>0</v>
          </cell>
          <cell r="Y304" t="str">
            <v>0</v>
          </cell>
          <cell r="Z304" t="str">
            <v>0</v>
          </cell>
          <cell r="AE304">
            <v>0</v>
          </cell>
          <cell r="AJ304">
            <v>0</v>
          </cell>
          <cell r="AM304" t="str">
            <v>0</v>
          </cell>
          <cell r="AN304" t="str">
            <v>0</v>
          </cell>
          <cell r="AO304" t="str">
            <v>0</v>
          </cell>
          <cell r="AP304" t="str">
            <v>0</v>
          </cell>
          <cell r="AQ304" t="str">
            <v>0</v>
          </cell>
          <cell r="AR304" t="str">
            <v>0</v>
          </cell>
          <cell r="AS304" t="str">
            <v>0</v>
          </cell>
          <cell r="AT304" t="str">
            <v>0</v>
          </cell>
          <cell r="AU304" t="str">
            <v>0</v>
          </cell>
          <cell r="AV304" t="str">
            <v>0</v>
          </cell>
        </row>
        <row r="305">
          <cell r="F305" t="str">
            <v>760</v>
          </cell>
          <cell r="G305" t="str">
            <v>0</v>
          </cell>
          <cell r="H305" t="str">
            <v>0</v>
          </cell>
          <cell r="I305" t="str">
            <v>0</v>
          </cell>
          <cell r="J305" t="str">
            <v>0</v>
          </cell>
          <cell r="K305" t="str">
            <v>0</v>
          </cell>
          <cell r="L305" t="str">
            <v>0</v>
          </cell>
          <cell r="M305" t="str">
            <v>0</v>
          </cell>
          <cell r="N305" t="str">
            <v>0</v>
          </cell>
          <cell r="O305" t="str">
            <v>0</v>
          </cell>
          <cell r="P305" t="str">
            <v>0</v>
          </cell>
          <cell r="Q305" t="str">
            <v>0</v>
          </cell>
          <cell r="R305" t="str">
            <v>0</v>
          </cell>
          <cell r="S305" t="str">
            <v>0</v>
          </cell>
          <cell r="T305" t="str">
            <v>0</v>
          </cell>
          <cell r="U305" t="str">
            <v>0</v>
          </cell>
          <cell r="V305" t="str">
            <v>0</v>
          </cell>
          <cell r="W305" t="str">
            <v>0</v>
          </cell>
          <cell r="X305" t="str">
            <v>0</v>
          </cell>
          <cell r="Y305" t="str">
            <v>0</v>
          </cell>
          <cell r="Z305" t="str">
            <v>0</v>
          </cell>
          <cell r="AE305">
            <v>0</v>
          </cell>
          <cell r="AJ305">
            <v>0</v>
          </cell>
          <cell r="AM305" t="str">
            <v>0</v>
          </cell>
          <cell r="AN305" t="str">
            <v>0</v>
          </cell>
          <cell r="AO305" t="str">
            <v>0</v>
          </cell>
          <cell r="AP305" t="str">
            <v>0</v>
          </cell>
          <cell r="AQ305" t="str">
            <v>0</v>
          </cell>
          <cell r="AR305" t="str">
            <v>0</v>
          </cell>
          <cell r="AS305" t="str">
            <v>0</v>
          </cell>
          <cell r="AT305" t="str">
            <v>0</v>
          </cell>
          <cell r="AU305" t="str">
            <v>0</v>
          </cell>
          <cell r="AV305" t="str">
            <v>0</v>
          </cell>
        </row>
        <row r="307">
          <cell r="F307" t="str">
            <v>General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E307">
            <v>0</v>
          </cell>
          <cell r="AJ307">
            <v>0</v>
          </cell>
          <cell r="AM307" t="str">
            <v>0</v>
          </cell>
          <cell r="AN307" t="str">
            <v>0</v>
          </cell>
          <cell r="AO307" t="str">
            <v>0</v>
          </cell>
          <cell r="AP307" t="str">
            <v>0</v>
          </cell>
          <cell r="AQ307" t="str">
            <v>0</v>
          </cell>
          <cell r="AR307" t="str">
            <v>0</v>
          </cell>
          <cell r="AS307" t="str">
            <v>0</v>
          </cell>
          <cell r="AT307" t="str">
            <v>0</v>
          </cell>
          <cell r="AU307" t="str">
            <v>0</v>
          </cell>
          <cell r="AV307" t="str">
            <v>0</v>
          </cell>
        </row>
        <row r="308">
          <cell r="F308" t="str">
            <v>800</v>
          </cell>
          <cell r="G308" t="str">
            <v>0</v>
          </cell>
          <cell r="H308" t="str">
            <v>0</v>
          </cell>
          <cell r="I308" t="str">
            <v>0</v>
          </cell>
          <cell r="J308" t="str">
            <v>0</v>
          </cell>
          <cell r="K308" t="str">
            <v>0</v>
          </cell>
          <cell r="L308" t="str">
            <v>0</v>
          </cell>
          <cell r="M308" t="str">
            <v>0</v>
          </cell>
          <cell r="N308" t="str">
            <v>0</v>
          </cell>
          <cell r="O308" t="str">
            <v>0</v>
          </cell>
          <cell r="P308" t="str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 t="str">
            <v>0</v>
          </cell>
          <cell r="U308" t="str">
            <v>0</v>
          </cell>
          <cell r="V308" t="str">
            <v>0</v>
          </cell>
          <cell r="W308" t="str">
            <v>0</v>
          </cell>
          <cell r="X308" t="str">
            <v>0</v>
          </cell>
          <cell r="Y308" t="str">
            <v>0</v>
          </cell>
          <cell r="Z308" t="str">
            <v>0</v>
          </cell>
          <cell r="AE308">
            <v>0</v>
          </cell>
          <cell r="AJ308">
            <v>0</v>
          </cell>
          <cell r="AM308" t="str">
            <v>0</v>
          </cell>
          <cell r="AN308" t="str">
            <v>0</v>
          </cell>
          <cell r="AO308" t="str">
            <v>0</v>
          </cell>
          <cell r="AP308" t="str">
            <v>0</v>
          </cell>
          <cell r="AQ308" t="str">
            <v>0</v>
          </cell>
          <cell r="AR308" t="str">
            <v>0</v>
          </cell>
          <cell r="AS308" t="str">
            <v>0</v>
          </cell>
          <cell r="AT308" t="str">
            <v>0</v>
          </cell>
          <cell r="AU308" t="str">
            <v>0</v>
          </cell>
          <cell r="AV308" t="str">
            <v>0</v>
          </cell>
        </row>
        <row r="309">
          <cell r="F309" t="str">
            <v>805</v>
          </cell>
          <cell r="G309" t="str">
            <v>0</v>
          </cell>
          <cell r="H309" t="str">
            <v>0</v>
          </cell>
          <cell r="I309" t="str">
            <v>0</v>
          </cell>
          <cell r="J309" t="str">
            <v>0</v>
          </cell>
          <cell r="K309" t="str">
            <v>0</v>
          </cell>
          <cell r="L309" t="str">
            <v>0</v>
          </cell>
          <cell r="M309" t="str">
            <v>0</v>
          </cell>
          <cell r="N309" t="str">
            <v>0</v>
          </cell>
          <cell r="O309" t="str">
            <v>0</v>
          </cell>
          <cell r="P309" t="str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 t="str">
            <v>0</v>
          </cell>
          <cell r="U309" t="str">
            <v>0</v>
          </cell>
          <cell r="V309" t="str">
            <v>0</v>
          </cell>
          <cell r="W309" t="str">
            <v>0</v>
          </cell>
          <cell r="X309" t="str">
            <v>0</v>
          </cell>
          <cell r="Y309" t="str">
            <v>0</v>
          </cell>
          <cell r="Z309" t="str">
            <v>0</v>
          </cell>
          <cell r="AE309">
            <v>0</v>
          </cell>
          <cell r="AJ309">
            <v>0</v>
          </cell>
          <cell r="AM309" t="str">
            <v>0</v>
          </cell>
          <cell r="AN309" t="str">
            <v>0</v>
          </cell>
          <cell r="AO309" t="str">
            <v>0</v>
          </cell>
          <cell r="AP309" t="str">
            <v>0</v>
          </cell>
          <cell r="AQ309" t="str">
            <v>0</v>
          </cell>
          <cell r="AR309" t="str">
            <v>0</v>
          </cell>
          <cell r="AS309" t="str">
            <v>0</v>
          </cell>
          <cell r="AT309" t="str">
            <v>0</v>
          </cell>
          <cell r="AU309" t="str">
            <v>0</v>
          </cell>
          <cell r="AV309" t="str">
            <v>0</v>
          </cell>
        </row>
        <row r="310">
          <cell r="F310" t="str">
            <v>810</v>
          </cell>
          <cell r="G310" t="str">
            <v>0</v>
          </cell>
          <cell r="H310" t="str">
            <v>0</v>
          </cell>
          <cell r="I310" t="str">
            <v>0</v>
          </cell>
          <cell r="J310" t="str">
            <v>0</v>
          </cell>
          <cell r="K310" t="str">
            <v>0</v>
          </cell>
          <cell r="L310" t="str">
            <v>0</v>
          </cell>
          <cell r="M310" t="str">
            <v>0</v>
          </cell>
          <cell r="N310" t="str">
            <v>0</v>
          </cell>
          <cell r="O310" t="str">
            <v>0</v>
          </cell>
          <cell r="P310" t="str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 t="str">
            <v>0</v>
          </cell>
          <cell r="U310" t="str">
            <v>0</v>
          </cell>
          <cell r="V310" t="str">
            <v>0</v>
          </cell>
          <cell r="W310" t="str">
            <v>0</v>
          </cell>
          <cell r="X310" t="str">
            <v>0</v>
          </cell>
          <cell r="Y310" t="str">
            <v>0</v>
          </cell>
          <cell r="Z310" t="str">
            <v>0</v>
          </cell>
          <cell r="AE310">
            <v>0</v>
          </cell>
          <cell r="AJ310">
            <v>0</v>
          </cell>
          <cell r="AM310" t="str">
            <v>0</v>
          </cell>
          <cell r="AN310" t="str">
            <v>0</v>
          </cell>
          <cell r="AO310" t="str">
            <v>0</v>
          </cell>
          <cell r="AP310" t="str">
            <v>0</v>
          </cell>
          <cell r="AQ310" t="str">
            <v>0</v>
          </cell>
          <cell r="AR310" t="str">
            <v>0</v>
          </cell>
          <cell r="AS310" t="str">
            <v>0</v>
          </cell>
          <cell r="AT310" t="str">
            <v>0</v>
          </cell>
          <cell r="AU310" t="str">
            <v>0</v>
          </cell>
          <cell r="AV310" t="str">
            <v>0</v>
          </cell>
        </row>
        <row r="311">
          <cell r="F311" t="str">
            <v>815</v>
          </cell>
          <cell r="G311" t="str">
            <v>0</v>
          </cell>
          <cell r="H311" t="str">
            <v>0</v>
          </cell>
          <cell r="I311" t="str">
            <v>0</v>
          </cell>
          <cell r="J311" t="str">
            <v>0</v>
          </cell>
          <cell r="K311" t="str">
            <v>0</v>
          </cell>
          <cell r="L311" t="str">
            <v>0</v>
          </cell>
          <cell r="M311" t="str">
            <v>0</v>
          </cell>
          <cell r="N311" t="str">
            <v>0</v>
          </cell>
          <cell r="O311" t="str">
            <v>0</v>
          </cell>
          <cell r="P311" t="str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 t="str">
            <v>0</v>
          </cell>
          <cell r="U311" t="str">
            <v>0</v>
          </cell>
          <cell r="V311" t="str">
            <v>0</v>
          </cell>
          <cell r="W311" t="str">
            <v>0</v>
          </cell>
          <cell r="X311" t="str">
            <v>0</v>
          </cell>
          <cell r="Y311" t="str">
            <v>0</v>
          </cell>
          <cell r="Z311" t="str">
            <v>0</v>
          </cell>
          <cell r="AE311">
            <v>0</v>
          </cell>
          <cell r="AJ311">
            <v>0</v>
          </cell>
          <cell r="AM311" t="str">
            <v>0</v>
          </cell>
          <cell r="AN311" t="str">
            <v>0</v>
          </cell>
          <cell r="AO311" t="str">
            <v>0</v>
          </cell>
          <cell r="AP311" t="str">
            <v>0</v>
          </cell>
          <cell r="AQ311" t="str">
            <v>0</v>
          </cell>
          <cell r="AR311" t="str">
            <v>0</v>
          </cell>
          <cell r="AS311" t="str">
            <v>0</v>
          </cell>
          <cell r="AT311" t="str">
            <v>0</v>
          </cell>
          <cell r="AU311" t="str">
            <v>0</v>
          </cell>
          <cell r="AV311" t="str">
            <v>0</v>
          </cell>
        </row>
        <row r="312">
          <cell r="F312" t="str">
            <v>820</v>
          </cell>
          <cell r="G312" t="str">
            <v>0</v>
          </cell>
          <cell r="H312" t="str">
            <v>0</v>
          </cell>
          <cell r="I312" t="str">
            <v>0</v>
          </cell>
          <cell r="J312" t="str">
            <v>0</v>
          </cell>
          <cell r="K312" t="str">
            <v>0</v>
          </cell>
          <cell r="L312" t="str">
            <v>0</v>
          </cell>
          <cell r="M312" t="str">
            <v>0</v>
          </cell>
          <cell r="N312" t="str">
            <v>0</v>
          </cell>
          <cell r="O312" t="str">
            <v>0</v>
          </cell>
          <cell r="P312" t="str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 t="str">
            <v>0</v>
          </cell>
          <cell r="U312" t="str">
            <v>0</v>
          </cell>
          <cell r="V312" t="str">
            <v>0</v>
          </cell>
          <cell r="W312" t="str">
            <v>0</v>
          </cell>
          <cell r="X312" t="str">
            <v>0</v>
          </cell>
          <cell r="Y312" t="str">
            <v>0</v>
          </cell>
          <cell r="Z312" t="str">
            <v>0</v>
          </cell>
          <cell r="AE312">
            <v>0</v>
          </cell>
          <cell r="AJ312">
            <v>0</v>
          </cell>
          <cell r="AM312" t="str">
            <v>0</v>
          </cell>
          <cell r="AN312" t="str">
            <v>0</v>
          </cell>
          <cell r="AO312" t="str">
            <v>0</v>
          </cell>
          <cell r="AP312" t="str">
            <v>0</v>
          </cell>
          <cell r="AQ312" t="str">
            <v>0</v>
          </cell>
          <cell r="AR312" t="str">
            <v>0</v>
          </cell>
          <cell r="AS312" t="str">
            <v>0</v>
          </cell>
          <cell r="AT312" t="str">
            <v>0</v>
          </cell>
          <cell r="AU312" t="str">
            <v>0</v>
          </cell>
          <cell r="AV312" t="str">
            <v>0</v>
          </cell>
        </row>
        <row r="313">
          <cell r="F313" t="str">
            <v>825</v>
          </cell>
          <cell r="G313" t="str">
            <v>0</v>
          </cell>
          <cell r="H313" t="str">
            <v>0</v>
          </cell>
          <cell r="I313" t="str">
            <v>0</v>
          </cell>
          <cell r="J313" t="str">
            <v>0</v>
          </cell>
          <cell r="K313" t="str">
            <v>0</v>
          </cell>
          <cell r="L313" t="str">
            <v>0</v>
          </cell>
          <cell r="M313" t="str">
            <v>0</v>
          </cell>
          <cell r="N313" t="str">
            <v>0</v>
          </cell>
          <cell r="O313" t="str">
            <v>0</v>
          </cell>
          <cell r="P313" t="str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 t="str">
            <v>0</v>
          </cell>
          <cell r="U313" t="str">
            <v>0</v>
          </cell>
          <cell r="V313" t="str">
            <v>0</v>
          </cell>
          <cell r="W313" t="str">
            <v>0</v>
          </cell>
          <cell r="X313" t="str">
            <v>0</v>
          </cell>
          <cell r="Y313" t="str">
            <v>0</v>
          </cell>
          <cell r="Z313" t="str">
            <v>0</v>
          </cell>
          <cell r="AE313">
            <v>0</v>
          </cell>
          <cell r="AJ313">
            <v>0</v>
          </cell>
          <cell r="AM313" t="str">
            <v>0</v>
          </cell>
          <cell r="AN313" t="str">
            <v>0</v>
          </cell>
          <cell r="AO313" t="str">
            <v>0</v>
          </cell>
          <cell r="AP313" t="str">
            <v>0</v>
          </cell>
          <cell r="AQ313" t="str">
            <v>0</v>
          </cell>
          <cell r="AR313" t="str">
            <v>0</v>
          </cell>
          <cell r="AS313" t="str">
            <v>0</v>
          </cell>
          <cell r="AT313" t="str">
            <v>0</v>
          </cell>
          <cell r="AU313" t="str">
            <v>0</v>
          </cell>
          <cell r="AV313" t="str">
            <v>0</v>
          </cell>
        </row>
        <row r="314">
          <cell r="F314" t="str">
            <v>830</v>
          </cell>
          <cell r="G314" t="str">
            <v>0</v>
          </cell>
          <cell r="H314" t="str">
            <v>0</v>
          </cell>
          <cell r="I314" t="str">
            <v>0</v>
          </cell>
          <cell r="J314" t="str">
            <v>0</v>
          </cell>
          <cell r="K314" t="str">
            <v>0</v>
          </cell>
          <cell r="L314" t="str">
            <v>0</v>
          </cell>
          <cell r="M314" t="str">
            <v>0</v>
          </cell>
          <cell r="N314" t="str">
            <v>0</v>
          </cell>
          <cell r="O314" t="str">
            <v>0</v>
          </cell>
          <cell r="P314" t="str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 t="str">
            <v>0</v>
          </cell>
          <cell r="U314" t="str">
            <v>0</v>
          </cell>
          <cell r="V314" t="str">
            <v>0</v>
          </cell>
          <cell r="W314" t="str">
            <v>0</v>
          </cell>
          <cell r="X314" t="str">
            <v>0</v>
          </cell>
          <cell r="Y314" t="str">
            <v>0</v>
          </cell>
          <cell r="Z314" t="str">
            <v>0</v>
          </cell>
          <cell r="AE314">
            <v>0</v>
          </cell>
          <cell r="AJ314">
            <v>0</v>
          </cell>
          <cell r="AM314" t="str">
            <v>0</v>
          </cell>
          <cell r="AN314" t="str">
            <v>0</v>
          </cell>
          <cell r="AO314" t="str">
            <v>0</v>
          </cell>
          <cell r="AP314" t="str">
            <v>0</v>
          </cell>
          <cell r="AQ314" t="str">
            <v>0</v>
          </cell>
          <cell r="AR314" t="str">
            <v>0</v>
          </cell>
          <cell r="AS314" t="str">
            <v>0</v>
          </cell>
          <cell r="AT314" t="str">
            <v>0</v>
          </cell>
          <cell r="AU314" t="str">
            <v>0</v>
          </cell>
          <cell r="AV314" t="str">
            <v>0</v>
          </cell>
        </row>
        <row r="315">
          <cell r="F315" t="str">
            <v>835</v>
          </cell>
          <cell r="G315" t="str">
            <v>0</v>
          </cell>
          <cell r="H315" t="str">
            <v>0</v>
          </cell>
          <cell r="I315" t="str">
            <v>0</v>
          </cell>
          <cell r="J315" t="str">
            <v>0</v>
          </cell>
          <cell r="K315" t="str">
            <v>0</v>
          </cell>
          <cell r="L315" t="str">
            <v>0</v>
          </cell>
          <cell r="M315" t="str">
            <v>0</v>
          </cell>
          <cell r="N315" t="str">
            <v>0</v>
          </cell>
          <cell r="O315" t="str">
            <v>0</v>
          </cell>
          <cell r="P315" t="str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 t="str">
            <v>0</v>
          </cell>
          <cell r="U315" t="str">
            <v>0</v>
          </cell>
          <cell r="V315" t="str">
            <v>0</v>
          </cell>
          <cell r="W315" t="str">
            <v>0</v>
          </cell>
          <cell r="X315" t="str">
            <v>0</v>
          </cell>
          <cell r="Y315" t="str">
            <v>0</v>
          </cell>
          <cell r="Z315" t="str">
            <v>0</v>
          </cell>
          <cell r="AE315">
            <v>0</v>
          </cell>
          <cell r="AJ315">
            <v>0</v>
          </cell>
          <cell r="AM315" t="str">
            <v>0</v>
          </cell>
          <cell r="AN315" t="str">
            <v>0</v>
          </cell>
          <cell r="AO315" t="str">
            <v>0</v>
          </cell>
          <cell r="AP315" t="str">
            <v>0</v>
          </cell>
          <cell r="AQ315" t="str">
            <v>0</v>
          </cell>
          <cell r="AR315" t="str">
            <v>0</v>
          </cell>
          <cell r="AS315" t="str">
            <v>0</v>
          </cell>
          <cell r="AT315" t="str">
            <v>0</v>
          </cell>
          <cell r="AU315" t="str">
            <v>0</v>
          </cell>
          <cell r="AV315" t="str">
            <v>0</v>
          </cell>
        </row>
        <row r="316">
          <cell r="F316" t="str">
            <v>840</v>
          </cell>
          <cell r="G316" t="str">
            <v>0</v>
          </cell>
          <cell r="H316" t="str">
            <v>0</v>
          </cell>
          <cell r="I316" t="str">
            <v>0</v>
          </cell>
          <cell r="J316" t="str">
            <v>0</v>
          </cell>
          <cell r="K316" t="str">
            <v>0</v>
          </cell>
          <cell r="L316" t="str">
            <v>0</v>
          </cell>
          <cell r="M316" t="str">
            <v>0</v>
          </cell>
          <cell r="N316" t="str">
            <v>0</v>
          </cell>
          <cell r="O316" t="str">
            <v>0</v>
          </cell>
          <cell r="P316" t="str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 t="str">
            <v>0</v>
          </cell>
          <cell r="U316" t="str">
            <v>0</v>
          </cell>
          <cell r="V316" t="str">
            <v>0</v>
          </cell>
          <cell r="W316" t="str">
            <v>0</v>
          </cell>
          <cell r="X316" t="str">
            <v>0</v>
          </cell>
          <cell r="Y316" t="str">
            <v>0</v>
          </cell>
          <cell r="Z316" t="str">
            <v>0</v>
          </cell>
          <cell r="AE316">
            <v>0</v>
          </cell>
          <cell r="AJ316">
            <v>0</v>
          </cell>
          <cell r="AM316" t="str">
            <v>0</v>
          </cell>
          <cell r="AN316" t="str">
            <v>0</v>
          </cell>
          <cell r="AO316" t="str">
            <v>0</v>
          </cell>
          <cell r="AP316" t="str">
            <v>0</v>
          </cell>
          <cell r="AQ316" t="str">
            <v>0</v>
          </cell>
          <cell r="AR316" t="str">
            <v>0</v>
          </cell>
          <cell r="AS316" t="str">
            <v>0</v>
          </cell>
          <cell r="AT316" t="str">
            <v>0</v>
          </cell>
          <cell r="AU316" t="str">
            <v>0</v>
          </cell>
          <cell r="AV316" t="str">
            <v>0</v>
          </cell>
        </row>
        <row r="317">
          <cell r="F317" t="str">
            <v>845</v>
          </cell>
          <cell r="G317" t="str">
            <v>0</v>
          </cell>
          <cell r="H317" t="str">
            <v>0</v>
          </cell>
          <cell r="I317" t="str">
            <v>0</v>
          </cell>
          <cell r="J317" t="str">
            <v>0</v>
          </cell>
          <cell r="K317" t="str">
            <v>0</v>
          </cell>
          <cell r="L317" t="str">
            <v>0</v>
          </cell>
          <cell r="M317" t="str">
            <v>0</v>
          </cell>
          <cell r="N317" t="str">
            <v>0</v>
          </cell>
          <cell r="O317" t="str">
            <v>0</v>
          </cell>
          <cell r="P317" t="str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 t="str">
            <v>0</v>
          </cell>
          <cell r="U317" t="str">
            <v>0</v>
          </cell>
          <cell r="V317" t="str">
            <v>0</v>
          </cell>
          <cell r="W317" t="str">
            <v>0</v>
          </cell>
          <cell r="X317" t="str">
            <v>0</v>
          </cell>
          <cell r="Y317" t="str">
            <v>0</v>
          </cell>
          <cell r="Z317" t="str">
            <v>0</v>
          </cell>
          <cell r="AE317">
            <v>0</v>
          </cell>
          <cell r="AJ317">
            <v>0</v>
          </cell>
          <cell r="AM317" t="str">
            <v>0</v>
          </cell>
          <cell r="AN317" t="str">
            <v>0</v>
          </cell>
          <cell r="AO317" t="str">
            <v>0</v>
          </cell>
          <cell r="AP317" t="str">
            <v>0</v>
          </cell>
          <cell r="AQ317" t="str">
            <v>0</v>
          </cell>
          <cell r="AR317" t="str">
            <v>0</v>
          </cell>
          <cell r="AS317" t="str">
            <v>0</v>
          </cell>
          <cell r="AT317" t="str">
            <v>0</v>
          </cell>
          <cell r="AU317" t="str">
            <v>0</v>
          </cell>
          <cell r="AV317" t="str">
            <v>0</v>
          </cell>
        </row>
        <row r="318">
          <cell r="F318" t="str">
            <v>850</v>
          </cell>
          <cell r="G318" t="str">
            <v>0</v>
          </cell>
          <cell r="H318" t="str">
            <v>0</v>
          </cell>
          <cell r="I318" t="str">
            <v>0</v>
          </cell>
          <cell r="J318" t="str">
            <v>0</v>
          </cell>
          <cell r="K318" t="str">
            <v>0</v>
          </cell>
          <cell r="L318" t="str">
            <v>0</v>
          </cell>
          <cell r="M318" t="str">
            <v>0</v>
          </cell>
          <cell r="N318" t="str">
            <v>0</v>
          </cell>
          <cell r="O318" t="str">
            <v>0</v>
          </cell>
          <cell r="P318" t="str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 t="str">
            <v>0</v>
          </cell>
          <cell r="U318" t="str">
            <v>0</v>
          </cell>
          <cell r="V318" t="str">
            <v>0</v>
          </cell>
          <cell r="W318" t="str">
            <v>0</v>
          </cell>
          <cell r="X318" t="str">
            <v>0</v>
          </cell>
          <cell r="Y318" t="str">
            <v>0</v>
          </cell>
          <cell r="Z318" t="str">
            <v>0</v>
          </cell>
          <cell r="AE318">
            <v>0</v>
          </cell>
          <cell r="AJ318">
            <v>0</v>
          </cell>
          <cell r="AM318" t="str">
            <v>0</v>
          </cell>
          <cell r="AN318" t="str">
            <v>0</v>
          </cell>
          <cell r="AO318" t="str">
            <v>0</v>
          </cell>
          <cell r="AP318" t="str">
            <v>0</v>
          </cell>
          <cell r="AQ318" t="str">
            <v>0</v>
          </cell>
          <cell r="AR318" t="str">
            <v>0</v>
          </cell>
          <cell r="AS318" t="str">
            <v>0</v>
          </cell>
          <cell r="AT318" t="str">
            <v>0</v>
          </cell>
          <cell r="AU318" t="str">
            <v>0</v>
          </cell>
          <cell r="AV318" t="str">
            <v>0</v>
          </cell>
        </row>
        <row r="319">
          <cell r="F319" t="str">
            <v>855</v>
          </cell>
          <cell r="G319" t="str">
            <v>0</v>
          </cell>
          <cell r="H319" t="str">
            <v>0</v>
          </cell>
          <cell r="I319" t="str">
            <v>0</v>
          </cell>
          <cell r="J319" t="str">
            <v>0</v>
          </cell>
          <cell r="K319" t="str">
            <v>0</v>
          </cell>
          <cell r="L319" t="str">
            <v>0</v>
          </cell>
          <cell r="M319" t="str">
            <v>0</v>
          </cell>
          <cell r="N319" t="str">
            <v>0</v>
          </cell>
          <cell r="O319" t="str">
            <v>0</v>
          </cell>
          <cell r="P319" t="str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 t="str">
            <v>0</v>
          </cell>
          <cell r="U319" t="str">
            <v>0</v>
          </cell>
          <cell r="V319" t="str">
            <v>0</v>
          </cell>
          <cell r="W319" t="str">
            <v>0</v>
          </cell>
          <cell r="X319" t="str">
            <v>0</v>
          </cell>
          <cell r="Y319" t="str">
            <v>0</v>
          </cell>
          <cell r="Z319" t="str">
            <v>0</v>
          </cell>
          <cell r="AE319">
            <v>0</v>
          </cell>
          <cell r="AJ319">
            <v>0</v>
          </cell>
          <cell r="AM319" t="str">
            <v>0</v>
          </cell>
          <cell r="AN319" t="str">
            <v>0</v>
          </cell>
          <cell r="AO319" t="str">
            <v>0</v>
          </cell>
          <cell r="AP319" t="str">
            <v>0</v>
          </cell>
          <cell r="AQ319" t="str">
            <v>0</v>
          </cell>
          <cell r="AR319" t="str">
            <v>0</v>
          </cell>
          <cell r="AS319" t="str">
            <v>0</v>
          </cell>
          <cell r="AT319" t="str">
            <v>0</v>
          </cell>
          <cell r="AU319" t="str">
            <v>0</v>
          </cell>
          <cell r="AV319" t="str">
            <v>0</v>
          </cell>
        </row>
        <row r="320">
          <cell r="F320" t="str">
            <v>860</v>
          </cell>
          <cell r="G320" t="str">
            <v>0</v>
          </cell>
          <cell r="H320" t="str">
            <v>0</v>
          </cell>
          <cell r="I320" t="str">
            <v>0</v>
          </cell>
          <cell r="J320" t="str">
            <v>0</v>
          </cell>
          <cell r="K320" t="str">
            <v>0</v>
          </cell>
          <cell r="L320" t="str">
            <v>0</v>
          </cell>
          <cell r="M320" t="str">
            <v>0</v>
          </cell>
          <cell r="N320" t="str">
            <v>0</v>
          </cell>
          <cell r="O320" t="str">
            <v>0</v>
          </cell>
          <cell r="P320" t="str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 t="str">
            <v>0</v>
          </cell>
          <cell r="U320" t="str">
            <v>0</v>
          </cell>
          <cell r="V320" t="str">
            <v>0</v>
          </cell>
          <cell r="W320" t="str">
            <v>0</v>
          </cell>
          <cell r="X320" t="str">
            <v>0</v>
          </cell>
          <cell r="Y320" t="str">
            <v>0</v>
          </cell>
          <cell r="Z320" t="str">
            <v>0</v>
          </cell>
          <cell r="AE320">
            <v>0</v>
          </cell>
          <cell r="AJ320">
            <v>0</v>
          </cell>
          <cell r="AM320" t="str">
            <v>0</v>
          </cell>
          <cell r="AN320" t="str">
            <v>0</v>
          </cell>
          <cell r="AO320" t="str">
            <v>0</v>
          </cell>
          <cell r="AP320" t="str">
            <v>0</v>
          </cell>
          <cell r="AQ320" t="str">
            <v>0</v>
          </cell>
          <cell r="AR320" t="str">
            <v>0</v>
          </cell>
          <cell r="AS320" t="str">
            <v>0</v>
          </cell>
          <cell r="AT320" t="str">
            <v>0</v>
          </cell>
          <cell r="AU320" t="str">
            <v>0</v>
          </cell>
          <cell r="AV320" t="str">
            <v>0</v>
          </cell>
        </row>
        <row r="321">
          <cell r="F321" t="str">
            <v>865</v>
          </cell>
          <cell r="G321" t="str">
            <v>0</v>
          </cell>
          <cell r="H321" t="str">
            <v>0</v>
          </cell>
          <cell r="I321" t="str">
            <v>0</v>
          </cell>
          <cell r="J321" t="str">
            <v>0</v>
          </cell>
          <cell r="K321" t="str">
            <v>0</v>
          </cell>
          <cell r="L321" t="str">
            <v>0</v>
          </cell>
          <cell r="M321" t="str">
            <v>0</v>
          </cell>
          <cell r="N321" t="str">
            <v>0</v>
          </cell>
          <cell r="O321" t="str">
            <v>0</v>
          </cell>
          <cell r="P321" t="str">
            <v>0</v>
          </cell>
          <cell r="Q321" t="str">
            <v>0</v>
          </cell>
          <cell r="R321" t="str">
            <v>0</v>
          </cell>
          <cell r="S321" t="str">
            <v>0</v>
          </cell>
          <cell r="T321" t="str">
            <v>0</v>
          </cell>
          <cell r="U321" t="str">
            <v>0</v>
          </cell>
          <cell r="V321" t="str">
            <v>0</v>
          </cell>
          <cell r="W321" t="str">
            <v>0</v>
          </cell>
          <cell r="X321" t="str">
            <v>0</v>
          </cell>
          <cell r="Y321" t="str">
            <v>0</v>
          </cell>
          <cell r="Z321" t="str">
            <v>0</v>
          </cell>
          <cell r="AE321">
            <v>0</v>
          </cell>
          <cell r="AJ321">
            <v>0</v>
          </cell>
          <cell r="AM321" t="str">
            <v>0</v>
          </cell>
          <cell r="AN321" t="str">
            <v>0</v>
          </cell>
          <cell r="AO321" t="str">
            <v>0</v>
          </cell>
          <cell r="AP321" t="str">
            <v>0</v>
          </cell>
          <cell r="AQ321" t="str">
            <v>0</v>
          </cell>
          <cell r="AR321" t="str">
            <v>0</v>
          </cell>
          <cell r="AS321" t="str">
            <v>0</v>
          </cell>
          <cell r="AT321" t="str">
            <v>0</v>
          </cell>
          <cell r="AU321" t="str">
            <v>0</v>
          </cell>
          <cell r="AV321" t="str">
            <v>0</v>
          </cell>
        </row>
        <row r="323">
          <cell r="F323" t="str">
            <v>Non-Permorming Loans (Gross)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E323">
            <v>0</v>
          </cell>
          <cell r="AJ323">
            <v>0</v>
          </cell>
          <cell r="AM323" t="str">
            <v>0</v>
          </cell>
          <cell r="AN323" t="str">
            <v>0</v>
          </cell>
          <cell r="AO323" t="str">
            <v>0</v>
          </cell>
          <cell r="AP323" t="str">
            <v>0</v>
          </cell>
          <cell r="AQ323" t="str">
            <v>0</v>
          </cell>
          <cell r="AR323" t="str">
            <v>0</v>
          </cell>
          <cell r="AS323" t="str">
            <v>0</v>
          </cell>
          <cell r="AT323" t="str">
            <v>0</v>
          </cell>
          <cell r="AU323" t="str">
            <v>0</v>
          </cell>
          <cell r="AV323" t="str">
            <v>0</v>
          </cell>
        </row>
        <row r="324">
          <cell r="F324" t="str">
            <v>900</v>
          </cell>
          <cell r="G324" t="str">
            <v>0</v>
          </cell>
          <cell r="H324" t="str">
            <v>0</v>
          </cell>
          <cell r="I324" t="str">
            <v>0</v>
          </cell>
          <cell r="J324" t="str">
            <v>0</v>
          </cell>
          <cell r="K324" t="str">
            <v>0</v>
          </cell>
          <cell r="L324" t="str">
            <v>0</v>
          </cell>
          <cell r="M324" t="str">
            <v>0</v>
          </cell>
          <cell r="N324" t="str">
            <v>0</v>
          </cell>
          <cell r="O324" t="str">
            <v>0</v>
          </cell>
          <cell r="P324" t="str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 t="str">
            <v>0</v>
          </cell>
          <cell r="U324" t="str">
            <v>0</v>
          </cell>
          <cell r="V324" t="str">
            <v>0</v>
          </cell>
          <cell r="W324" t="str">
            <v>0</v>
          </cell>
          <cell r="X324" t="str">
            <v>0</v>
          </cell>
          <cell r="Y324" t="str">
            <v>0</v>
          </cell>
          <cell r="Z324" t="str">
            <v>0</v>
          </cell>
          <cell r="AE324">
            <v>0</v>
          </cell>
          <cell r="AJ324">
            <v>0</v>
          </cell>
          <cell r="AM324" t="str">
            <v>0</v>
          </cell>
          <cell r="AN324" t="str">
            <v>0</v>
          </cell>
          <cell r="AO324" t="str">
            <v>0</v>
          </cell>
          <cell r="AP324" t="str">
            <v>0</v>
          </cell>
          <cell r="AQ324" t="str">
            <v>0</v>
          </cell>
          <cell r="AR324" t="str">
            <v>0</v>
          </cell>
          <cell r="AS324" t="str">
            <v>0</v>
          </cell>
          <cell r="AT324" t="str">
            <v>0</v>
          </cell>
          <cell r="AU324" t="str">
            <v>0</v>
          </cell>
          <cell r="AV324" t="str">
            <v>0</v>
          </cell>
        </row>
        <row r="325">
          <cell r="F325" t="str">
            <v>905</v>
          </cell>
          <cell r="G325" t="str">
            <v>0</v>
          </cell>
          <cell r="H325" t="str">
            <v>0</v>
          </cell>
          <cell r="I325" t="str">
            <v>0</v>
          </cell>
          <cell r="J325" t="str">
            <v>0</v>
          </cell>
          <cell r="K325" t="str">
            <v>0</v>
          </cell>
          <cell r="L325" t="str">
            <v>0</v>
          </cell>
          <cell r="M325" t="str">
            <v>0</v>
          </cell>
          <cell r="N325" t="str">
            <v>0</v>
          </cell>
          <cell r="O325" t="str">
            <v>0</v>
          </cell>
          <cell r="P325" t="str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 t="str">
            <v>0</v>
          </cell>
          <cell r="U325" t="str">
            <v>0</v>
          </cell>
          <cell r="V325" t="str">
            <v>0</v>
          </cell>
          <cell r="W325" t="str">
            <v>0</v>
          </cell>
          <cell r="X325" t="str">
            <v>0</v>
          </cell>
          <cell r="Y325" t="str">
            <v>0</v>
          </cell>
          <cell r="Z325" t="str">
            <v>0</v>
          </cell>
          <cell r="AE325">
            <v>0</v>
          </cell>
          <cell r="AJ325">
            <v>0</v>
          </cell>
          <cell r="AM325" t="str">
            <v>0</v>
          </cell>
          <cell r="AN325" t="str">
            <v>0</v>
          </cell>
          <cell r="AO325" t="str">
            <v>0</v>
          </cell>
          <cell r="AP325" t="str">
            <v>0</v>
          </cell>
          <cell r="AQ325" t="str">
            <v>0</v>
          </cell>
          <cell r="AR325" t="str">
            <v>0</v>
          </cell>
          <cell r="AS325" t="str">
            <v>0</v>
          </cell>
          <cell r="AT325" t="str">
            <v>0</v>
          </cell>
          <cell r="AU325" t="str">
            <v>0</v>
          </cell>
          <cell r="AV325" t="str">
            <v>0</v>
          </cell>
        </row>
        <row r="326">
          <cell r="F326" t="str">
            <v>910</v>
          </cell>
          <cell r="G326" t="str">
            <v>0</v>
          </cell>
          <cell r="H326" t="str">
            <v>0</v>
          </cell>
          <cell r="I326" t="str">
            <v>0</v>
          </cell>
          <cell r="J326" t="str">
            <v>0</v>
          </cell>
          <cell r="K326" t="str">
            <v>0</v>
          </cell>
          <cell r="L326" t="str">
            <v>0</v>
          </cell>
          <cell r="M326" t="str">
            <v>0</v>
          </cell>
          <cell r="N326" t="str">
            <v>0</v>
          </cell>
          <cell r="O326" t="str">
            <v>0</v>
          </cell>
          <cell r="P326" t="str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 t="str">
            <v>0</v>
          </cell>
          <cell r="U326" t="str">
            <v>0</v>
          </cell>
          <cell r="V326" t="str">
            <v>0</v>
          </cell>
          <cell r="W326" t="str">
            <v>0</v>
          </cell>
          <cell r="X326" t="str">
            <v>0</v>
          </cell>
          <cell r="Y326" t="str">
            <v>0</v>
          </cell>
          <cell r="Z326" t="str">
            <v>0</v>
          </cell>
          <cell r="AE326">
            <v>0</v>
          </cell>
          <cell r="AJ326">
            <v>0</v>
          </cell>
          <cell r="AM326" t="str">
            <v>0</v>
          </cell>
          <cell r="AN326" t="str">
            <v>0</v>
          </cell>
          <cell r="AO326" t="str">
            <v>0</v>
          </cell>
          <cell r="AP326" t="str">
            <v>0</v>
          </cell>
          <cell r="AQ326" t="str">
            <v>0</v>
          </cell>
          <cell r="AR326" t="str">
            <v>0</v>
          </cell>
          <cell r="AS326" t="str">
            <v>0</v>
          </cell>
          <cell r="AT326" t="str">
            <v>0</v>
          </cell>
          <cell r="AU326" t="str">
            <v>0</v>
          </cell>
          <cell r="AV326" t="str">
            <v>0</v>
          </cell>
        </row>
        <row r="327">
          <cell r="F327" t="str">
            <v>915</v>
          </cell>
          <cell r="G327" t="str">
            <v>0</v>
          </cell>
          <cell r="H327" t="str">
            <v>0</v>
          </cell>
          <cell r="I327" t="str">
            <v>0</v>
          </cell>
          <cell r="J327" t="str">
            <v>0</v>
          </cell>
          <cell r="K327" t="str">
            <v>0</v>
          </cell>
          <cell r="L327" t="str">
            <v>0</v>
          </cell>
          <cell r="M327" t="str">
            <v>0</v>
          </cell>
          <cell r="N327" t="str">
            <v>0</v>
          </cell>
          <cell r="O327" t="str">
            <v>0</v>
          </cell>
          <cell r="P327" t="str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 t="str">
            <v>0</v>
          </cell>
          <cell r="U327" t="str">
            <v>0</v>
          </cell>
          <cell r="V327" t="str">
            <v>0</v>
          </cell>
          <cell r="W327" t="str">
            <v>0</v>
          </cell>
          <cell r="X327" t="str">
            <v>0</v>
          </cell>
          <cell r="Y327" t="str">
            <v>0</v>
          </cell>
          <cell r="Z327" t="str">
            <v>0</v>
          </cell>
          <cell r="AE327">
            <v>0</v>
          </cell>
          <cell r="AJ327">
            <v>0</v>
          </cell>
          <cell r="AM327" t="str">
            <v>0</v>
          </cell>
          <cell r="AN327" t="str">
            <v>0</v>
          </cell>
          <cell r="AO327" t="str">
            <v>0</v>
          </cell>
          <cell r="AP327" t="str">
            <v>0</v>
          </cell>
          <cell r="AQ327" t="str">
            <v>0</v>
          </cell>
          <cell r="AR327" t="str">
            <v>0</v>
          </cell>
          <cell r="AS327" t="str">
            <v>0</v>
          </cell>
          <cell r="AT327" t="str">
            <v>0</v>
          </cell>
          <cell r="AU327" t="str">
            <v>0</v>
          </cell>
          <cell r="AV327" t="str">
            <v>0</v>
          </cell>
        </row>
        <row r="328">
          <cell r="F328" t="str">
            <v>920</v>
          </cell>
          <cell r="G328" t="str">
            <v>0</v>
          </cell>
          <cell r="H328" t="str">
            <v>0</v>
          </cell>
          <cell r="I328" t="str">
            <v>0</v>
          </cell>
          <cell r="J328" t="str">
            <v>0</v>
          </cell>
          <cell r="K328" t="str">
            <v>0</v>
          </cell>
          <cell r="L328" t="str">
            <v>0</v>
          </cell>
          <cell r="M328" t="str">
            <v>0</v>
          </cell>
          <cell r="N328" t="str">
            <v>0</v>
          </cell>
          <cell r="O328" t="str">
            <v>0</v>
          </cell>
          <cell r="P328" t="str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 t="str">
            <v>0</v>
          </cell>
          <cell r="U328" t="str">
            <v>0</v>
          </cell>
          <cell r="V328" t="str">
            <v>0</v>
          </cell>
          <cell r="W328" t="str">
            <v>0</v>
          </cell>
          <cell r="X328" t="str">
            <v>0</v>
          </cell>
          <cell r="Y328" t="str">
            <v>0</v>
          </cell>
          <cell r="Z328" t="str">
            <v>0</v>
          </cell>
          <cell r="AE328">
            <v>0</v>
          </cell>
          <cell r="AJ328">
            <v>0</v>
          </cell>
          <cell r="AM328" t="str">
            <v>0</v>
          </cell>
          <cell r="AN328" t="str">
            <v>0</v>
          </cell>
          <cell r="AO328" t="str">
            <v>0</v>
          </cell>
          <cell r="AP328" t="str">
            <v>0</v>
          </cell>
          <cell r="AQ328" t="str">
            <v>0</v>
          </cell>
          <cell r="AR328" t="str">
            <v>0</v>
          </cell>
          <cell r="AS328" t="str">
            <v>0</v>
          </cell>
          <cell r="AT328" t="str">
            <v>0</v>
          </cell>
          <cell r="AU328" t="str">
            <v>0</v>
          </cell>
          <cell r="AV328" t="str">
            <v>0</v>
          </cell>
        </row>
        <row r="329">
          <cell r="F329" t="str">
            <v>925</v>
          </cell>
          <cell r="G329" t="str">
            <v>0</v>
          </cell>
          <cell r="H329" t="str">
            <v>0</v>
          </cell>
          <cell r="I329" t="str">
            <v>0</v>
          </cell>
          <cell r="J329" t="str">
            <v>0</v>
          </cell>
          <cell r="K329" t="str">
            <v>0</v>
          </cell>
          <cell r="L329" t="str">
            <v>0</v>
          </cell>
          <cell r="M329" t="str">
            <v>0</v>
          </cell>
          <cell r="N329" t="str">
            <v>0</v>
          </cell>
          <cell r="O329" t="str">
            <v>0</v>
          </cell>
          <cell r="P329" t="str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 t="str">
            <v>0</v>
          </cell>
          <cell r="U329" t="str">
            <v>0</v>
          </cell>
          <cell r="V329" t="str">
            <v>0</v>
          </cell>
          <cell r="W329" t="str">
            <v>0</v>
          </cell>
          <cell r="X329" t="str">
            <v>0</v>
          </cell>
          <cell r="Y329" t="str">
            <v>0</v>
          </cell>
          <cell r="Z329" t="str">
            <v>0</v>
          </cell>
          <cell r="AE329">
            <v>0</v>
          </cell>
          <cell r="AJ329">
            <v>0</v>
          </cell>
          <cell r="AM329" t="str">
            <v>0</v>
          </cell>
          <cell r="AN329" t="str">
            <v>0</v>
          </cell>
          <cell r="AO329" t="str">
            <v>0</v>
          </cell>
          <cell r="AP329" t="str">
            <v>0</v>
          </cell>
          <cell r="AQ329" t="str">
            <v>0</v>
          </cell>
          <cell r="AR329" t="str">
            <v>0</v>
          </cell>
          <cell r="AS329" t="str">
            <v>0</v>
          </cell>
          <cell r="AT329" t="str">
            <v>0</v>
          </cell>
          <cell r="AU329" t="str">
            <v>0</v>
          </cell>
          <cell r="AV329" t="str">
            <v>0</v>
          </cell>
        </row>
        <row r="330">
          <cell r="F330" t="str">
            <v>930</v>
          </cell>
          <cell r="G330" t="str">
            <v>0</v>
          </cell>
          <cell r="H330" t="str">
            <v>0</v>
          </cell>
          <cell r="I330" t="str">
            <v>0</v>
          </cell>
          <cell r="J330" t="str">
            <v>0</v>
          </cell>
          <cell r="K330" t="str">
            <v>0</v>
          </cell>
          <cell r="L330" t="str">
            <v>0</v>
          </cell>
          <cell r="M330" t="str">
            <v>0</v>
          </cell>
          <cell r="N330" t="str">
            <v>0</v>
          </cell>
          <cell r="O330" t="str">
            <v>0</v>
          </cell>
          <cell r="P330" t="str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0</v>
          </cell>
          <cell r="V330" t="str">
            <v>0</v>
          </cell>
          <cell r="W330" t="str">
            <v>0</v>
          </cell>
          <cell r="X330" t="str">
            <v>0</v>
          </cell>
          <cell r="Y330" t="str">
            <v>0</v>
          </cell>
          <cell r="Z330" t="str">
            <v>0</v>
          </cell>
          <cell r="AE330">
            <v>0</v>
          </cell>
          <cell r="AJ330">
            <v>0</v>
          </cell>
          <cell r="AM330" t="str">
            <v>0</v>
          </cell>
          <cell r="AN330" t="str">
            <v>0</v>
          </cell>
          <cell r="AO330" t="str">
            <v>0</v>
          </cell>
          <cell r="AP330" t="str">
            <v>0</v>
          </cell>
          <cell r="AQ330" t="str">
            <v>0</v>
          </cell>
          <cell r="AR330" t="str">
            <v>0</v>
          </cell>
          <cell r="AS330" t="str">
            <v>0</v>
          </cell>
          <cell r="AT330" t="str">
            <v>0</v>
          </cell>
          <cell r="AU330" t="str">
            <v>0</v>
          </cell>
          <cell r="AV330" t="str">
            <v>0</v>
          </cell>
        </row>
        <row r="331">
          <cell r="F331" t="str">
            <v>935</v>
          </cell>
          <cell r="G331" t="str">
            <v>0</v>
          </cell>
          <cell r="H331" t="str">
            <v>0</v>
          </cell>
          <cell r="I331" t="str">
            <v>0</v>
          </cell>
          <cell r="J331" t="str">
            <v>0</v>
          </cell>
          <cell r="K331" t="str">
            <v>0</v>
          </cell>
          <cell r="L331" t="str">
            <v>0</v>
          </cell>
          <cell r="M331" t="str">
            <v>0</v>
          </cell>
          <cell r="N331" t="str">
            <v>0</v>
          </cell>
          <cell r="O331" t="str">
            <v>0</v>
          </cell>
          <cell r="P331" t="str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0</v>
          </cell>
          <cell r="V331" t="str">
            <v>0</v>
          </cell>
          <cell r="W331" t="str">
            <v>0</v>
          </cell>
          <cell r="X331" t="str">
            <v>0</v>
          </cell>
          <cell r="Y331" t="str">
            <v>0</v>
          </cell>
          <cell r="Z331" t="str">
            <v>0</v>
          </cell>
          <cell r="AE331">
            <v>0</v>
          </cell>
          <cell r="AJ331">
            <v>0</v>
          </cell>
          <cell r="AM331" t="str">
            <v>0</v>
          </cell>
          <cell r="AN331" t="str">
            <v>0</v>
          </cell>
          <cell r="AO331" t="str">
            <v>0</v>
          </cell>
          <cell r="AP331" t="str">
            <v>0</v>
          </cell>
          <cell r="AQ331" t="str">
            <v>0</v>
          </cell>
          <cell r="AR331" t="str">
            <v>0</v>
          </cell>
          <cell r="AS331" t="str">
            <v>0</v>
          </cell>
          <cell r="AT331" t="str">
            <v>0</v>
          </cell>
          <cell r="AU331" t="str">
            <v>0</v>
          </cell>
          <cell r="AV331" t="str">
            <v>0</v>
          </cell>
        </row>
        <row r="332">
          <cell r="F332" t="str">
            <v>940</v>
          </cell>
          <cell r="G332" t="str">
            <v>0</v>
          </cell>
          <cell r="H332" t="str">
            <v>0</v>
          </cell>
          <cell r="I332" t="str">
            <v>0</v>
          </cell>
          <cell r="J332" t="str">
            <v>0</v>
          </cell>
          <cell r="K332" t="str">
            <v>0</v>
          </cell>
          <cell r="L332" t="str">
            <v>0</v>
          </cell>
          <cell r="M332" t="str">
            <v>0</v>
          </cell>
          <cell r="N332" t="str">
            <v>0</v>
          </cell>
          <cell r="O332" t="str">
            <v>0</v>
          </cell>
          <cell r="P332" t="str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 t="str">
            <v>0</v>
          </cell>
          <cell r="U332" t="str">
            <v>0</v>
          </cell>
          <cell r="V332" t="str">
            <v>0</v>
          </cell>
          <cell r="W332" t="str">
            <v>0</v>
          </cell>
          <cell r="X332" t="str">
            <v>0</v>
          </cell>
          <cell r="Y332" t="str">
            <v>0</v>
          </cell>
          <cell r="Z332" t="str">
            <v>0</v>
          </cell>
          <cell r="AE332">
            <v>0</v>
          </cell>
          <cell r="AJ332">
            <v>0</v>
          </cell>
          <cell r="AM332" t="str">
            <v>0</v>
          </cell>
          <cell r="AN332" t="str">
            <v>0</v>
          </cell>
          <cell r="AO332" t="str">
            <v>0</v>
          </cell>
          <cell r="AP332" t="str">
            <v>0</v>
          </cell>
          <cell r="AQ332" t="str">
            <v>0</v>
          </cell>
          <cell r="AR332" t="str">
            <v>0</v>
          </cell>
          <cell r="AS332" t="str">
            <v>0</v>
          </cell>
          <cell r="AT332" t="str">
            <v>0</v>
          </cell>
          <cell r="AU332" t="str">
            <v>0</v>
          </cell>
          <cell r="AV332" t="str">
            <v>0</v>
          </cell>
        </row>
        <row r="333">
          <cell r="F333" t="str">
            <v>945</v>
          </cell>
          <cell r="G333" t="str">
            <v>0</v>
          </cell>
          <cell r="H333" t="str">
            <v>0</v>
          </cell>
          <cell r="I333" t="str">
            <v>0</v>
          </cell>
          <cell r="J333" t="str">
            <v>0</v>
          </cell>
          <cell r="K333" t="str">
            <v>0</v>
          </cell>
          <cell r="L333" t="str">
            <v>0</v>
          </cell>
          <cell r="M333" t="str">
            <v>0</v>
          </cell>
          <cell r="N333" t="str">
            <v>0</v>
          </cell>
          <cell r="O333" t="str">
            <v>0</v>
          </cell>
          <cell r="P333" t="str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 t="str">
            <v>0</v>
          </cell>
          <cell r="U333" t="str">
            <v>0</v>
          </cell>
          <cell r="V333" t="str">
            <v>0</v>
          </cell>
          <cell r="W333" t="str">
            <v>0</v>
          </cell>
          <cell r="X333" t="str">
            <v>0</v>
          </cell>
          <cell r="Y333" t="str">
            <v>0</v>
          </cell>
          <cell r="Z333" t="str">
            <v>0</v>
          </cell>
          <cell r="AE333">
            <v>0</v>
          </cell>
          <cell r="AJ333">
            <v>0</v>
          </cell>
          <cell r="AM333" t="str">
            <v>0</v>
          </cell>
          <cell r="AN333" t="str">
            <v>0</v>
          </cell>
          <cell r="AO333" t="str">
            <v>0</v>
          </cell>
          <cell r="AP333" t="str">
            <v>0</v>
          </cell>
          <cell r="AQ333" t="str">
            <v>0</v>
          </cell>
          <cell r="AR333" t="str">
            <v>0</v>
          </cell>
          <cell r="AS333" t="str">
            <v>0</v>
          </cell>
          <cell r="AT333" t="str">
            <v>0</v>
          </cell>
          <cell r="AU333" t="str">
            <v>0</v>
          </cell>
          <cell r="AV333" t="str">
            <v>0</v>
          </cell>
        </row>
        <row r="334">
          <cell r="F334" t="str">
            <v>950</v>
          </cell>
          <cell r="G334" t="str">
            <v>0</v>
          </cell>
          <cell r="H334" t="str">
            <v>0</v>
          </cell>
          <cell r="I334" t="str">
            <v>0</v>
          </cell>
          <cell r="J334" t="str">
            <v>0</v>
          </cell>
          <cell r="K334" t="str">
            <v>0</v>
          </cell>
          <cell r="L334" t="str">
            <v>0</v>
          </cell>
          <cell r="M334" t="str">
            <v>0</v>
          </cell>
          <cell r="N334" t="str">
            <v>0</v>
          </cell>
          <cell r="O334" t="str">
            <v>0</v>
          </cell>
          <cell r="P334" t="str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 t="str">
            <v>0</v>
          </cell>
          <cell r="U334" t="str">
            <v>0</v>
          </cell>
          <cell r="V334" t="str">
            <v>0</v>
          </cell>
          <cell r="W334" t="str">
            <v>0</v>
          </cell>
          <cell r="X334" t="str">
            <v>0</v>
          </cell>
          <cell r="Y334" t="str">
            <v>0</v>
          </cell>
          <cell r="Z334" t="str">
            <v>0</v>
          </cell>
          <cell r="AE334">
            <v>0</v>
          </cell>
          <cell r="AJ334">
            <v>0</v>
          </cell>
          <cell r="AM334" t="str">
            <v>0</v>
          </cell>
          <cell r="AN334" t="str">
            <v>0</v>
          </cell>
          <cell r="AO334" t="str">
            <v>0</v>
          </cell>
          <cell r="AP334" t="str">
            <v>0</v>
          </cell>
          <cell r="AQ334" t="str">
            <v>0</v>
          </cell>
          <cell r="AR334" t="str">
            <v>0</v>
          </cell>
          <cell r="AS334" t="str">
            <v>0</v>
          </cell>
          <cell r="AT334" t="str">
            <v>0</v>
          </cell>
          <cell r="AU334" t="str">
            <v>0</v>
          </cell>
          <cell r="AV334" t="str">
            <v>0</v>
          </cell>
        </row>
        <row r="335">
          <cell r="F335" t="str">
            <v>955</v>
          </cell>
          <cell r="G335" t="str">
            <v>0</v>
          </cell>
          <cell r="H335" t="str">
            <v>0</v>
          </cell>
          <cell r="I335" t="str">
            <v>0</v>
          </cell>
          <cell r="J335" t="str">
            <v>0</v>
          </cell>
          <cell r="K335" t="str">
            <v>0</v>
          </cell>
          <cell r="L335" t="str">
            <v>0</v>
          </cell>
          <cell r="M335" t="str">
            <v>0</v>
          </cell>
          <cell r="N335" t="str">
            <v>0</v>
          </cell>
          <cell r="O335" t="str">
            <v>0</v>
          </cell>
          <cell r="P335" t="str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 t="str">
            <v>0</v>
          </cell>
          <cell r="U335" t="str">
            <v>0</v>
          </cell>
          <cell r="V335" t="str">
            <v>0</v>
          </cell>
          <cell r="W335" t="str">
            <v>0</v>
          </cell>
          <cell r="X335" t="str">
            <v>0</v>
          </cell>
          <cell r="Y335" t="str">
            <v>0</v>
          </cell>
          <cell r="Z335" t="str">
            <v>0</v>
          </cell>
          <cell r="AE335">
            <v>0</v>
          </cell>
          <cell r="AJ335">
            <v>0</v>
          </cell>
          <cell r="AM335" t="str">
            <v>0</v>
          </cell>
          <cell r="AN335" t="str">
            <v>0</v>
          </cell>
          <cell r="AO335" t="str">
            <v>0</v>
          </cell>
          <cell r="AP335" t="str">
            <v>0</v>
          </cell>
          <cell r="AQ335" t="str">
            <v>0</v>
          </cell>
          <cell r="AR335" t="str">
            <v>0</v>
          </cell>
          <cell r="AS335" t="str">
            <v>0</v>
          </cell>
          <cell r="AT335" t="str">
            <v>0</v>
          </cell>
          <cell r="AU335" t="str">
            <v>0</v>
          </cell>
          <cell r="AV335" t="str">
            <v>0</v>
          </cell>
        </row>
        <row r="336">
          <cell r="F336" t="str">
            <v>960</v>
          </cell>
          <cell r="G336" t="str">
            <v>0</v>
          </cell>
          <cell r="H336" t="str">
            <v>0</v>
          </cell>
          <cell r="I336" t="str">
            <v>0</v>
          </cell>
          <cell r="J336" t="str">
            <v>0</v>
          </cell>
          <cell r="K336" t="str">
            <v>0</v>
          </cell>
          <cell r="L336" t="str">
            <v>0</v>
          </cell>
          <cell r="M336" t="str">
            <v>0</v>
          </cell>
          <cell r="N336" t="str">
            <v>0</v>
          </cell>
          <cell r="O336" t="str">
            <v>0</v>
          </cell>
          <cell r="P336" t="str">
            <v>0</v>
          </cell>
          <cell r="Q336" t="str">
            <v>0</v>
          </cell>
          <cell r="R336" t="str">
            <v>0</v>
          </cell>
          <cell r="S336" t="str">
            <v>0</v>
          </cell>
          <cell r="T336" t="str">
            <v>0</v>
          </cell>
          <cell r="U336" t="str">
            <v>0</v>
          </cell>
          <cell r="V336" t="str">
            <v>0</v>
          </cell>
          <cell r="W336" t="str">
            <v>0</v>
          </cell>
          <cell r="X336" t="str">
            <v>0</v>
          </cell>
          <cell r="Y336" t="str">
            <v>0</v>
          </cell>
          <cell r="Z336" t="str">
            <v>0</v>
          </cell>
          <cell r="AE336">
            <v>0</v>
          </cell>
          <cell r="AJ336">
            <v>0</v>
          </cell>
          <cell r="AM336" t="str">
            <v>0</v>
          </cell>
          <cell r="AN336" t="str">
            <v>0</v>
          </cell>
          <cell r="AO336" t="str">
            <v>0</v>
          </cell>
          <cell r="AP336" t="str">
            <v>0</v>
          </cell>
          <cell r="AQ336" t="str">
            <v>0</v>
          </cell>
          <cell r="AR336" t="str">
            <v>0</v>
          </cell>
          <cell r="AS336" t="str">
            <v>0</v>
          </cell>
          <cell r="AT336" t="str">
            <v>0</v>
          </cell>
          <cell r="AU336" t="str">
            <v>0</v>
          </cell>
          <cell r="AV336" t="str">
            <v>0</v>
          </cell>
        </row>
        <row r="337">
          <cell r="AE337">
            <v>0</v>
          </cell>
          <cell r="AJ337">
            <v>0</v>
          </cell>
        </row>
        <row r="339">
          <cell r="F339" t="str">
            <v>Interest in Suspense (Charge)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E339">
            <v>0</v>
          </cell>
          <cell r="AJ339">
            <v>0</v>
          </cell>
          <cell r="AM339" t="str">
            <v>0</v>
          </cell>
          <cell r="AN339" t="str">
            <v>0</v>
          </cell>
          <cell r="AO339" t="str">
            <v>0</v>
          </cell>
          <cell r="AP339" t="str">
            <v>0</v>
          </cell>
          <cell r="AQ339" t="str">
            <v>0</v>
          </cell>
          <cell r="AR339" t="str">
            <v>0</v>
          </cell>
          <cell r="AS339" t="str">
            <v>0</v>
          </cell>
          <cell r="AT339" t="str">
            <v>0</v>
          </cell>
          <cell r="AU339" t="str">
            <v>0</v>
          </cell>
          <cell r="AV339" t="str">
            <v>0</v>
          </cell>
        </row>
        <row r="340">
          <cell r="F340" t="str">
            <v>4000</v>
          </cell>
          <cell r="G340" t="str">
            <v>0</v>
          </cell>
          <cell r="H340" t="str">
            <v>0</v>
          </cell>
          <cell r="I340" t="str">
            <v>0</v>
          </cell>
          <cell r="J340" t="str">
            <v>0</v>
          </cell>
          <cell r="K340" t="str">
            <v>0</v>
          </cell>
          <cell r="L340" t="str">
            <v>0</v>
          </cell>
          <cell r="M340" t="str">
            <v>0</v>
          </cell>
          <cell r="N340" t="str">
            <v>0</v>
          </cell>
          <cell r="O340" t="str">
            <v>0</v>
          </cell>
          <cell r="P340" t="str">
            <v>0</v>
          </cell>
          <cell r="Q340" t="str">
            <v>0</v>
          </cell>
          <cell r="R340" t="str">
            <v>0</v>
          </cell>
          <cell r="S340" t="str">
            <v>0</v>
          </cell>
          <cell r="T340" t="str">
            <v>0</v>
          </cell>
          <cell r="U340" t="str">
            <v>0</v>
          </cell>
          <cell r="V340" t="str">
            <v>0</v>
          </cell>
          <cell r="W340" t="str">
            <v>0</v>
          </cell>
          <cell r="X340" t="str">
            <v>0</v>
          </cell>
          <cell r="Y340" t="str">
            <v>0</v>
          </cell>
          <cell r="Z340" t="str">
            <v>0</v>
          </cell>
          <cell r="AE340">
            <v>0</v>
          </cell>
          <cell r="AJ340">
            <v>0</v>
          </cell>
          <cell r="AM340" t="str">
            <v>0</v>
          </cell>
          <cell r="AN340" t="str">
            <v>0</v>
          </cell>
          <cell r="AO340" t="str">
            <v>0</v>
          </cell>
          <cell r="AP340" t="str">
            <v>0</v>
          </cell>
          <cell r="AQ340" t="str">
            <v>0</v>
          </cell>
          <cell r="AR340" t="str">
            <v>0</v>
          </cell>
          <cell r="AS340" t="str">
            <v>0</v>
          </cell>
          <cell r="AT340" t="str">
            <v>0</v>
          </cell>
          <cell r="AU340" t="str">
            <v>0</v>
          </cell>
          <cell r="AV340" t="str">
            <v>0</v>
          </cell>
        </row>
        <row r="341">
          <cell r="F341" t="str">
            <v>4005</v>
          </cell>
          <cell r="G341" t="str">
            <v>0</v>
          </cell>
          <cell r="H341" t="str">
            <v>0</v>
          </cell>
          <cell r="I341" t="str">
            <v>0</v>
          </cell>
          <cell r="J341" t="str">
            <v>0</v>
          </cell>
          <cell r="K341" t="str">
            <v>0</v>
          </cell>
          <cell r="L341" t="str">
            <v>0</v>
          </cell>
          <cell r="M341" t="str">
            <v>0</v>
          </cell>
          <cell r="N341" t="str">
            <v>0</v>
          </cell>
          <cell r="O341" t="str">
            <v>0</v>
          </cell>
          <cell r="P341" t="str">
            <v>0</v>
          </cell>
          <cell r="Q341" t="str">
            <v>0</v>
          </cell>
          <cell r="R341" t="str">
            <v>0</v>
          </cell>
          <cell r="S341" t="str">
            <v>0</v>
          </cell>
          <cell r="T341" t="str">
            <v>0</v>
          </cell>
          <cell r="U341" t="str">
            <v>0</v>
          </cell>
          <cell r="V341" t="str">
            <v>0</v>
          </cell>
          <cell r="W341" t="str">
            <v>0</v>
          </cell>
          <cell r="X341" t="str">
            <v>0</v>
          </cell>
          <cell r="Y341" t="str">
            <v>0</v>
          </cell>
          <cell r="Z341" t="str">
            <v>0</v>
          </cell>
          <cell r="AE341">
            <v>0</v>
          </cell>
          <cell r="AJ341">
            <v>0</v>
          </cell>
          <cell r="AM341" t="str">
            <v>0</v>
          </cell>
          <cell r="AN341" t="str">
            <v>0</v>
          </cell>
          <cell r="AO341" t="str">
            <v>0</v>
          </cell>
          <cell r="AP341" t="str">
            <v>0</v>
          </cell>
          <cell r="AQ341" t="str">
            <v>0</v>
          </cell>
          <cell r="AR341" t="str">
            <v>0</v>
          </cell>
          <cell r="AS341" t="str">
            <v>0</v>
          </cell>
          <cell r="AT341" t="str">
            <v>0</v>
          </cell>
          <cell r="AU341" t="str">
            <v>0</v>
          </cell>
          <cell r="AV341" t="str">
            <v>0</v>
          </cell>
        </row>
        <row r="342">
          <cell r="F342" t="str">
            <v>4010</v>
          </cell>
          <cell r="G342" t="str">
            <v>0</v>
          </cell>
          <cell r="H342" t="str">
            <v>0</v>
          </cell>
          <cell r="I342" t="str">
            <v>0</v>
          </cell>
          <cell r="J342" t="str">
            <v>0</v>
          </cell>
          <cell r="K342" t="str">
            <v>0</v>
          </cell>
          <cell r="L342" t="str">
            <v>0</v>
          </cell>
          <cell r="M342" t="str">
            <v>0</v>
          </cell>
          <cell r="N342" t="str">
            <v>0</v>
          </cell>
          <cell r="O342" t="str">
            <v>0</v>
          </cell>
          <cell r="P342" t="str">
            <v>0</v>
          </cell>
          <cell r="Q342" t="str">
            <v>0</v>
          </cell>
          <cell r="R342" t="str">
            <v>0</v>
          </cell>
          <cell r="S342" t="str">
            <v>0</v>
          </cell>
          <cell r="T342" t="str">
            <v>0</v>
          </cell>
          <cell r="U342" t="str">
            <v>0</v>
          </cell>
          <cell r="V342" t="str">
            <v>0</v>
          </cell>
          <cell r="W342" t="str">
            <v>0</v>
          </cell>
          <cell r="X342" t="str">
            <v>0</v>
          </cell>
          <cell r="Y342" t="str">
            <v>0</v>
          </cell>
          <cell r="Z342" t="str">
            <v>0</v>
          </cell>
          <cell r="AE342">
            <v>0</v>
          </cell>
          <cell r="AJ342">
            <v>0</v>
          </cell>
          <cell r="AM342" t="str">
            <v>0</v>
          </cell>
          <cell r="AN342" t="str">
            <v>0</v>
          </cell>
          <cell r="AO342" t="str">
            <v>0</v>
          </cell>
          <cell r="AP342" t="str">
            <v>0</v>
          </cell>
          <cell r="AQ342" t="str">
            <v>0</v>
          </cell>
          <cell r="AR342" t="str">
            <v>0</v>
          </cell>
          <cell r="AS342" t="str">
            <v>0</v>
          </cell>
          <cell r="AT342" t="str">
            <v>0</v>
          </cell>
          <cell r="AU342" t="str">
            <v>0</v>
          </cell>
          <cell r="AV342" t="str">
            <v>0</v>
          </cell>
        </row>
        <row r="343">
          <cell r="F343" t="str">
            <v>4015</v>
          </cell>
          <cell r="G343" t="str">
            <v>0</v>
          </cell>
          <cell r="H343" t="str">
            <v>0</v>
          </cell>
          <cell r="I343" t="str">
            <v>0</v>
          </cell>
          <cell r="J343" t="str">
            <v>0</v>
          </cell>
          <cell r="K343" t="str">
            <v>0</v>
          </cell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0</v>
          </cell>
          <cell r="U343" t="str">
            <v>0</v>
          </cell>
          <cell r="V343" t="str">
            <v>0</v>
          </cell>
          <cell r="W343" t="str">
            <v>0</v>
          </cell>
          <cell r="X343" t="str">
            <v>0</v>
          </cell>
          <cell r="Y343" t="str">
            <v>0</v>
          </cell>
          <cell r="Z343" t="str">
            <v>0</v>
          </cell>
          <cell r="AE343">
            <v>0</v>
          </cell>
          <cell r="AJ343">
            <v>0</v>
          </cell>
          <cell r="AM343" t="str">
            <v>0</v>
          </cell>
          <cell r="AN343" t="str">
            <v>0</v>
          </cell>
          <cell r="AO343" t="str">
            <v>0</v>
          </cell>
          <cell r="AP343" t="str">
            <v>0</v>
          </cell>
          <cell r="AQ343" t="str">
            <v>0</v>
          </cell>
          <cell r="AR343" t="str">
            <v>0</v>
          </cell>
          <cell r="AS343" t="str">
            <v>0</v>
          </cell>
          <cell r="AT343" t="str">
            <v>0</v>
          </cell>
          <cell r="AU343" t="str">
            <v>0</v>
          </cell>
          <cell r="AV343" t="str">
            <v>0</v>
          </cell>
        </row>
        <row r="344">
          <cell r="F344" t="str">
            <v>4020</v>
          </cell>
          <cell r="G344" t="str">
            <v>0</v>
          </cell>
          <cell r="H344" t="str">
            <v>0</v>
          </cell>
          <cell r="I344" t="str">
            <v>0</v>
          </cell>
          <cell r="J344" t="str">
            <v>0</v>
          </cell>
          <cell r="K344" t="str">
            <v>0</v>
          </cell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0</v>
          </cell>
          <cell r="V344" t="str">
            <v>0</v>
          </cell>
          <cell r="W344" t="str">
            <v>0</v>
          </cell>
          <cell r="X344" t="str">
            <v>0</v>
          </cell>
          <cell r="Y344" t="str">
            <v>0</v>
          </cell>
          <cell r="Z344" t="str">
            <v>0</v>
          </cell>
          <cell r="AE344">
            <v>0</v>
          </cell>
          <cell r="AJ344">
            <v>0</v>
          </cell>
          <cell r="AM344" t="str">
            <v>0</v>
          </cell>
          <cell r="AN344" t="str">
            <v>0</v>
          </cell>
          <cell r="AO344" t="str">
            <v>0</v>
          </cell>
          <cell r="AP344" t="str">
            <v>0</v>
          </cell>
          <cell r="AQ344" t="str">
            <v>0</v>
          </cell>
          <cell r="AR344" t="str">
            <v>0</v>
          </cell>
          <cell r="AS344" t="str">
            <v>0</v>
          </cell>
          <cell r="AT344" t="str">
            <v>0</v>
          </cell>
          <cell r="AU344" t="str">
            <v>0</v>
          </cell>
          <cell r="AV344" t="str">
            <v>0</v>
          </cell>
        </row>
        <row r="345">
          <cell r="F345" t="str">
            <v>4025</v>
          </cell>
          <cell r="G345" t="str">
            <v>0</v>
          </cell>
          <cell r="H345" t="str">
            <v>0</v>
          </cell>
          <cell r="I345" t="str">
            <v>0</v>
          </cell>
          <cell r="J345" t="str">
            <v>0</v>
          </cell>
          <cell r="K345" t="str">
            <v>0</v>
          </cell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0</v>
          </cell>
          <cell r="V345" t="str">
            <v>0</v>
          </cell>
          <cell r="W345" t="str">
            <v>0</v>
          </cell>
          <cell r="X345" t="str">
            <v>0</v>
          </cell>
          <cell r="Y345" t="str">
            <v>0</v>
          </cell>
          <cell r="Z345" t="str">
            <v>0</v>
          </cell>
          <cell r="AE345">
            <v>0</v>
          </cell>
          <cell r="AJ345">
            <v>0</v>
          </cell>
          <cell r="AM345" t="str">
            <v>0</v>
          </cell>
          <cell r="AN345" t="str">
            <v>0</v>
          </cell>
          <cell r="AO345" t="str">
            <v>0</v>
          </cell>
          <cell r="AP345" t="str">
            <v>0</v>
          </cell>
          <cell r="AQ345" t="str">
            <v>0</v>
          </cell>
          <cell r="AR345" t="str">
            <v>0</v>
          </cell>
          <cell r="AS345" t="str">
            <v>0</v>
          </cell>
          <cell r="AT345" t="str">
            <v>0</v>
          </cell>
          <cell r="AU345" t="str">
            <v>0</v>
          </cell>
          <cell r="AV345" t="str">
            <v>0</v>
          </cell>
        </row>
        <row r="346">
          <cell r="F346" t="str">
            <v>4030</v>
          </cell>
          <cell r="G346" t="str">
            <v>0</v>
          </cell>
          <cell r="H346" t="str">
            <v>0</v>
          </cell>
          <cell r="I346" t="str">
            <v>0</v>
          </cell>
          <cell r="J346" t="str">
            <v>0</v>
          </cell>
          <cell r="K346" t="str">
            <v>0</v>
          </cell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0</v>
          </cell>
          <cell r="V346" t="str">
            <v>0</v>
          </cell>
          <cell r="W346" t="str">
            <v>0</v>
          </cell>
          <cell r="X346" t="str">
            <v>0</v>
          </cell>
          <cell r="Y346" t="str">
            <v>0</v>
          </cell>
          <cell r="Z346" t="str">
            <v>0</v>
          </cell>
          <cell r="AE346">
            <v>0</v>
          </cell>
          <cell r="AJ346">
            <v>0</v>
          </cell>
          <cell r="AM346" t="str">
            <v>0</v>
          </cell>
          <cell r="AN346" t="str">
            <v>0</v>
          </cell>
          <cell r="AO346" t="str">
            <v>0</v>
          </cell>
          <cell r="AP346" t="str">
            <v>0</v>
          </cell>
          <cell r="AQ346" t="str">
            <v>0</v>
          </cell>
          <cell r="AR346" t="str">
            <v>0</v>
          </cell>
          <cell r="AS346" t="str">
            <v>0</v>
          </cell>
          <cell r="AT346" t="str">
            <v>0</v>
          </cell>
          <cell r="AU346" t="str">
            <v>0</v>
          </cell>
          <cell r="AV346" t="str">
            <v>0</v>
          </cell>
        </row>
        <row r="347">
          <cell r="F347" t="str">
            <v>4035</v>
          </cell>
          <cell r="G347" t="str">
            <v>0</v>
          </cell>
          <cell r="H347" t="str">
            <v>0</v>
          </cell>
          <cell r="I347" t="str">
            <v>0</v>
          </cell>
          <cell r="J347" t="str">
            <v>0</v>
          </cell>
          <cell r="K347" t="str">
            <v>0</v>
          </cell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0</v>
          </cell>
          <cell r="V347" t="str">
            <v>0</v>
          </cell>
          <cell r="W347" t="str">
            <v>0</v>
          </cell>
          <cell r="X347" t="str">
            <v>0</v>
          </cell>
          <cell r="Y347" t="str">
            <v>0</v>
          </cell>
          <cell r="Z347" t="str">
            <v>0</v>
          </cell>
          <cell r="AE347">
            <v>0</v>
          </cell>
          <cell r="AJ347">
            <v>0</v>
          </cell>
          <cell r="AM347" t="str">
            <v>0</v>
          </cell>
          <cell r="AN347" t="str">
            <v>0</v>
          </cell>
          <cell r="AO347" t="str">
            <v>0</v>
          </cell>
          <cell r="AP347" t="str">
            <v>0</v>
          </cell>
          <cell r="AQ347" t="str">
            <v>0</v>
          </cell>
          <cell r="AR347" t="str">
            <v>0</v>
          </cell>
          <cell r="AS347" t="str">
            <v>0</v>
          </cell>
          <cell r="AT347" t="str">
            <v>0</v>
          </cell>
          <cell r="AU347" t="str">
            <v>0</v>
          </cell>
          <cell r="AV347" t="str">
            <v>0</v>
          </cell>
        </row>
        <row r="348">
          <cell r="F348" t="str">
            <v>4040</v>
          </cell>
          <cell r="G348" t="str">
            <v>0</v>
          </cell>
          <cell r="H348" t="str">
            <v>0</v>
          </cell>
          <cell r="I348" t="str">
            <v>0</v>
          </cell>
          <cell r="J348" t="str">
            <v>0</v>
          </cell>
          <cell r="K348" t="str">
            <v>0</v>
          </cell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0</v>
          </cell>
          <cell r="V348" t="str">
            <v>0</v>
          </cell>
          <cell r="W348" t="str">
            <v>0</v>
          </cell>
          <cell r="X348" t="str">
            <v>0</v>
          </cell>
          <cell r="Y348" t="str">
            <v>0</v>
          </cell>
          <cell r="Z348" t="str">
            <v>0</v>
          </cell>
          <cell r="AE348">
            <v>0</v>
          </cell>
          <cell r="AJ348">
            <v>0</v>
          </cell>
          <cell r="AM348" t="str">
            <v>0</v>
          </cell>
          <cell r="AN348" t="str">
            <v>0</v>
          </cell>
          <cell r="AO348" t="str">
            <v>0</v>
          </cell>
          <cell r="AP348" t="str">
            <v>0</v>
          </cell>
          <cell r="AQ348" t="str">
            <v>0</v>
          </cell>
          <cell r="AR348" t="str">
            <v>0</v>
          </cell>
          <cell r="AS348" t="str">
            <v>0</v>
          </cell>
          <cell r="AT348" t="str">
            <v>0</v>
          </cell>
          <cell r="AU348" t="str">
            <v>0</v>
          </cell>
          <cell r="AV348" t="str">
            <v>0</v>
          </cell>
        </row>
        <row r="349">
          <cell r="F349" t="str">
            <v>4045</v>
          </cell>
          <cell r="G349" t="str">
            <v>0</v>
          </cell>
          <cell r="H349" t="str">
            <v>0</v>
          </cell>
          <cell r="I349" t="str">
            <v>0</v>
          </cell>
          <cell r="J349" t="str">
            <v>0</v>
          </cell>
          <cell r="K349" t="str">
            <v>0</v>
          </cell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0</v>
          </cell>
          <cell r="V349" t="str">
            <v>0</v>
          </cell>
          <cell r="W349" t="str">
            <v>0</v>
          </cell>
          <cell r="X349" t="str">
            <v>0</v>
          </cell>
          <cell r="Y349" t="str">
            <v>0</v>
          </cell>
          <cell r="Z349" t="str">
            <v>0</v>
          </cell>
          <cell r="AE349">
            <v>0</v>
          </cell>
          <cell r="AJ349">
            <v>0</v>
          </cell>
          <cell r="AM349" t="str">
            <v>0</v>
          </cell>
          <cell r="AN349" t="str">
            <v>0</v>
          </cell>
          <cell r="AO349" t="str">
            <v>0</v>
          </cell>
          <cell r="AP349" t="str">
            <v>0</v>
          </cell>
          <cell r="AQ349" t="str">
            <v>0</v>
          </cell>
          <cell r="AR349" t="str">
            <v>0</v>
          </cell>
          <cell r="AS349" t="str">
            <v>0</v>
          </cell>
          <cell r="AT349" t="str">
            <v>0</v>
          </cell>
          <cell r="AU349" t="str">
            <v>0</v>
          </cell>
          <cell r="AV349" t="str">
            <v>0</v>
          </cell>
        </row>
        <row r="350">
          <cell r="F350" t="str">
            <v>4050</v>
          </cell>
          <cell r="G350" t="str">
            <v>0</v>
          </cell>
          <cell r="H350" t="str">
            <v>0</v>
          </cell>
          <cell r="I350" t="str">
            <v>0</v>
          </cell>
          <cell r="J350" t="str">
            <v>0</v>
          </cell>
          <cell r="K350" t="str">
            <v>0</v>
          </cell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0</v>
          </cell>
          <cell r="V350" t="str">
            <v>0</v>
          </cell>
          <cell r="W350" t="str">
            <v>0</v>
          </cell>
          <cell r="X350" t="str">
            <v>0</v>
          </cell>
          <cell r="Y350" t="str">
            <v>0</v>
          </cell>
          <cell r="Z350" t="str">
            <v>0</v>
          </cell>
          <cell r="AE350">
            <v>0</v>
          </cell>
          <cell r="AJ350">
            <v>0</v>
          </cell>
          <cell r="AM350" t="str">
            <v>0</v>
          </cell>
          <cell r="AN350" t="str">
            <v>0</v>
          </cell>
          <cell r="AO350" t="str">
            <v>0</v>
          </cell>
          <cell r="AP350" t="str">
            <v>0</v>
          </cell>
          <cell r="AQ350" t="str">
            <v>0</v>
          </cell>
          <cell r="AR350" t="str">
            <v>0</v>
          </cell>
          <cell r="AS350" t="str">
            <v>0</v>
          </cell>
          <cell r="AT350" t="str">
            <v>0</v>
          </cell>
          <cell r="AU350" t="str">
            <v>0</v>
          </cell>
          <cell r="AV350" t="str">
            <v>0</v>
          </cell>
        </row>
        <row r="351">
          <cell r="F351" t="str">
            <v>4055</v>
          </cell>
          <cell r="G351" t="str">
            <v>0</v>
          </cell>
          <cell r="H351" t="str">
            <v>0</v>
          </cell>
          <cell r="I351" t="str">
            <v>0</v>
          </cell>
          <cell r="J351" t="str">
            <v>0</v>
          </cell>
          <cell r="K351" t="str">
            <v>0</v>
          </cell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0</v>
          </cell>
          <cell r="V351" t="str">
            <v>0</v>
          </cell>
          <cell r="W351" t="str">
            <v>0</v>
          </cell>
          <cell r="X351" t="str">
            <v>0</v>
          </cell>
          <cell r="Y351" t="str">
            <v>0</v>
          </cell>
          <cell r="Z351" t="str">
            <v>0</v>
          </cell>
          <cell r="AE351">
            <v>0</v>
          </cell>
          <cell r="AJ351">
            <v>0</v>
          </cell>
          <cell r="AM351" t="str">
            <v>0</v>
          </cell>
          <cell r="AN351" t="str">
            <v>0</v>
          </cell>
          <cell r="AO351" t="str">
            <v>0</v>
          </cell>
          <cell r="AP351" t="str">
            <v>0</v>
          </cell>
          <cell r="AQ351" t="str">
            <v>0</v>
          </cell>
          <cell r="AR351" t="str">
            <v>0</v>
          </cell>
          <cell r="AS351" t="str">
            <v>0</v>
          </cell>
          <cell r="AT351" t="str">
            <v>0</v>
          </cell>
          <cell r="AU351" t="str">
            <v>0</v>
          </cell>
          <cell r="AV351" t="str">
            <v>0</v>
          </cell>
        </row>
        <row r="352">
          <cell r="F352" t="str">
            <v>4060</v>
          </cell>
          <cell r="G352" t="str">
            <v>0</v>
          </cell>
          <cell r="H352" t="str">
            <v>0</v>
          </cell>
          <cell r="I352" t="str">
            <v>0</v>
          </cell>
          <cell r="J352" t="str">
            <v>0</v>
          </cell>
          <cell r="K352" t="str">
            <v>0</v>
          </cell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0</v>
          </cell>
          <cell r="V352" t="str">
            <v>0</v>
          </cell>
          <cell r="W352" t="str">
            <v>0</v>
          </cell>
          <cell r="X352" t="str">
            <v>0</v>
          </cell>
          <cell r="Y352" t="str">
            <v>0</v>
          </cell>
          <cell r="Z352" t="str">
            <v>0</v>
          </cell>
          <cell r="AE352">
            <v>0</v>
          </cell>
          <cell r="AJ352">
            <v>0</v>
          </cell>
          <cell r="AM352" t="str">
            <v>0</v>
          </cell>
          <cell r="AN352" t="str">
            <v>0</v>
          </cell>
          <cell r="AO352" t="str">
            <v>0</v>
          </cell>
          <cell r="AP352" t="str">
            <v>0</v>
          </cell>
          <cell r="AQ352" t="str">
            <v>0</v>
          </cell>
          <cell r="AR352" t="str">
            <v>0</v>
          </cell>
          <cell r="AS352" t="str">
            <v>0</v>
          </cell>
          <cell r="AT352" t="str">
            <v>0</v>
          </cell>
          <cell r="AU352" t="str">
            <v>0</v>
          </cell>
          <cell r="AV352" t="str">
            <v>0</v>
          </cell>
        </row>
        <row r="355">
          <cell r="F355" t="str">
            <v>Specific Charge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E355">
            <v>0</v>
          </cell>
          <cell r="AJ355">
            <v>0</v>
          </cell>
          <cell r="AM355" t="str">
            <v>0</v>
          </cell>
          <cell r="AN355" t="str">
            <v>0</v>
          </cell>
          <cell r="AO355" t="str">
            <v>0</v>
          </cell>
          <cell r="AP355" t="str">
            <v>0</v>
          </cell>
          <cell r="AQ355" t="str">
            <v>0</v>
          </cell>
          <cell r="AR355" t="str">
            <v>0</v>
          </cell>
          <cell r="AS355" t="str">
            <v>0</v>
          </cell>
          <cell r="AT355" t="str">
            <v>0</v>
          </cell>
          <cell r="AU355" t="str">
            <v>0</v>
          </cell>
          <cell r="AV355" t="str">
            <v>0</v>
          </cell>
        </row>
        <row r="356">
          <cell r="F356" t="str">
            <v>4100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 t="str">
            <v>0</v>
          </cell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0</v>
          </cell>
          <cell r="V356" t="str">
            <v>0</v>
          </cell>
          <cell r="W356" t="str">
            <v>0</v>
          </cell>
          <cell r="X356" t="str">
            <v>0</v>
          </cell>
          <cell r="Y356" t="str">
            <v>0</v>
          </cell>
          <cell r="Z356" t="str">
            <v>0</v>
          </cell>
          <cell r="AE356">
            <v>0</v>
          </cell>
          <cell r="AJ356">
            <v>0</v>
          </cell>
          <cell r="AM356" t="str">
            <v>0</v>
          </cell>
          <cell r="AN356" t="str">
            <v>0</v>
          </cell>
          <cell r="AO356" t="str">
            <v>0</v>
          </cell>
          <cell r="AP356" t="str">
            <v>0</v>
          </cell>
          <cell r="AQ356" t="str">
            <v>0</v>
          </cell>
          <cell r="AR356" t="str">
            <v>0</v>
          </cell>
          <cell r="AS356" t="str">
            <v>0</v>
          </cell>
          <cell r="AT356" t="str">
            <v>0</v>
          </cell>
          <cell r="AU356" t="str">
            <v>0</v>
          </cell>
          <cell r="AV356" t="str">
            <v>0</v>
          </cell>
        </row>
        <row r="357">
          <cell r="F357" t="str">
            <v>4105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 t="str">
            <v>0</v>
          </cell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0</v>
          </cell>
          <cell r="V357" t="str">
            <v>0</v>
          </cell>
          <cell r="W357" t="str">
            <v>0</v>
          </cell>
          <cell r="X357" t="str">
            <v>0</v>
          </cell>
          <cell r="Y357" t="str">
            <v>0</v>
          </cell>
          <cell r="Z357" t="str">
            <v>0</v>
          </cell>
          <cell r="AE357">
            <v>0</v>
          </cell>
          <cell r="AJ357">
            <v>0</v>
          </cell>
          <cell r="AM357" t="str">
            <v>0</v>
          </cell>
          <cell r="AN357" t="str">
            <v>0</v>
          </cell>
          <cell r="AO357" t="str">
            <v>0</v>
          </cell>
          <cell r="AP357" t="str">
            <v>0</v>
          </cell>
          <cell r="AQ357" t="str">
            <v>0</v>
          </cell>
          <cell r="AR357" t="str">
            <v>0</v>
          </cell>
          <cell r="AS357" t="str">
            <v>0</v>
          </cell>
          <cell r="AT357" t="str">
            <v>0</v>
          </cell>
          <cell r="AU357" t="str">
            <v>0</v>
          </cell>
          <cell r="AV357" t="str">
            <v>0</v>
          </cell>
        </row>
        <row r="358">
          <cell r="F358" t="str">
            <v>4110</v>
          </cell>
          <cell r="G358" t="str">
            <v>0</v>
          </cell>
          <cell r="H358" t="str">
            <v>0</v>
          </cell>
          <cell r="I358" t="str">
            <v>0</v>
          </cell>
          <cell r="J358" t="str">
            <v>0</v>
          </cell>
          <cell r="K358" t="str">
            <v>0</v>
          </cell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0</v>
          </cell>
          <cell r="V358" t="str">
            <v>0</v>
          </cell>
          <cell r="W358" t="str">
            <v>0</v>
          </cell>
          <cell r="X358" t="str">
            <v>0</v>
          </cell>
          <cell r="Y358" t="str">
            <v>0</v>
          </cell>
          <cell r="Z358" t="str">
            <v>0</v>
          </cell>
          <cell r="AE358">
            <v>0</v>
          </cell>
          <cell r="AJ358">
            <v>0</v>
          </cell>
          <cell r="AM358" t="str">
            <v>0</v>
          </cell>
          <cell r="AN358" t="str">
            <v>0</v>
          </cell>
          <cell r="AO358" t="str">
            <v>0</v>
          </cell>
          <cell r="AP358" t="str">
            <v>0</v>
          </cell>
          <cell r="AQ358" t="str">
            <v>0</v>
          </cell>
          <cell r="AR358" t="str">
            <v>0</v>
          </cell>
          <cell r="AS358" t="str">
            <v>0</v>
          </cell>
          <cell r="AT358" t="str">
            <v>0</v>
          </cell>
          <cell r="AU358" t="str">
            <v>0</v>
          </cell>
          <cell r="AV358" t="str">
            <v>0</v>
          </cell>
        </row>
        <row r="359">
          <cell r="F359" t="str">
            <v>4115</v>
          </cell>
          <cell r="G359" t="str">
            <v>0</v>
          </cell>
          <cell r="H359" t="str">
            <v>0</v>
          </cell>
          <cell r="I359" t="str">
            <v>0</v>
          </cell>
          <cell r="J359" t="str">
            <v>0</v>
          </cell>
          <cell r="K359" t="str">
            <v>0</v>
          </cell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0</v>
          </cell>
          <cell r="V359" t="str">
            <v>0</v>
          </cell>
          <cell r="W359" t="str">
            <v>0</v>
          </cell>
          <cell r="X359" t="str">
            <v>0</v>
          </cell>
          <cell r="Y359" t="str">
            <v>0</v>
          </cell>
          <cell r="Z359" t="str">
            <v>0</v>
          </cell>
          <cell r="AE359">
            <v>0</v>
          </cell>
          <cell r="AJ359">
            <v>0</v>
          </cell>
          <cell r="AM359" t="str">
            <v>0</v>
          </cell>
          <cell r="AN359" t="str">
            <v>0</v>
          </cell>
          <cell r="AO359" t="str">
            <v>0</v>
          </cell>
          <cell r="AP359" t="str">
            <v>0</v>
          </cell>
          <cell r="AQ359" t="str">
            <v>0</v>
          </cell>
          <cell r="AR359" t="str">
            <v>0</v>
          </cell>
          <cell r="AS359" t="str">
            <v>0</v>
          </cell>
          <cell r="AT359" t="str">
            <v>0</v>
          </cell>
          <cell r="AU359" t="str">
            <v>0</v>
          </cell>
          <cell r="AV359" t="str">
            <v>0</v>
          </cell>
        </row>
        <row r="360">
          <cell r="F360" t="str">
            <v>4120</v>
          </cell>
          <cell r="G360" t="str">
            <v>0</v>
          </cell>
          <cell r="H360" t="str">
            <v>0</v>
          </cell>
          <cell r="I360" t="str">
            <v>0</v>
          </cell>
          <cell r="J360" t="str">
            <v>0</v>
          </cell>
          <cell r="K360" t="str">
            <v>0</v>
          </cell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0</v>
          </cell>
          <cell r="V360" t="str">
            <v>0</v>
          </cell>
          <cell r="W360" t="str">
            <v>0</v>
          </cell>
          <cell r="X360" t="str">
            <v>0</v>
          </cell>
          <cell r="Y360" t="str">
            <v>0</v>
          </cell>
          <cell r="Z360" t="str">
            <v>0</v>
          </cell>
          <cell r="AE360">
            <v>0</v>
          </cell>
          <cell r="AJ360">
            <v>0</v>
          </cell>
          <cell r="AM360" t="str">
            <v>0</v>
          </cell>
          <cell r="AN360" t="str">
            <v>0</v>
          </cell>
          <cell r="AO360" t="str">
            <v>0</v>
          </cell>
          <cell r="AP360" t="str">
            <v>0</v>
          </cell>
          <cell r="AQ360" t="str">
            <v>0</v>
          </cell>
          <cell r="AR360" t="str">
            <v>0</v>
          </cell>
          <cell r="AS360" t="str">
            <v>0</v>
          </cell>
          <cell r="AT360" t="str">
            <v>0</v>
          </cell>
          <cell r="AU360" t="str">
            <v>0</v>
          </cell>
          <cell r="AV360" t="str">
            <v>0</v>
          </cell>
        </row>
        <row r="361">
          <cell r="F361" t="str">
            <v>4125</v>
          </cell>
          <cell r="G361" t="str">
            <v>0</v>
          </cell>
          <cell r="H361" t="str">
            <v>0</v>
          </cell>
          <cell r="I361" t="str">
            <v>0</v>
          </cell>
          <cell r="J361" t="str">
            <v>0</v>
          </cell>
          <cell r="K361" t="str">
            <v>0</v>
          </cell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0</v>
          </cell>
          <cell r="V361" t="str">
            <v>0</v>
          </cell>
          <cell r="W361" t="str">
            <v>0</v>
          </cell>
          <cell r="X361" t="str">
            <v>0</v>
          </cell>
          <cell r="Y361" t="str">
            <v>0</v>
          </cell>
          <cell r="Z361" t="str">
            <v>0</v>
          </cell>
          <cell r="AE361">
            <v>0</v>
          </cell>
          <cell r="AJ361">
            <v>0</v>
          </cell>
          <cell r="AM361" t="str">
            <v>0</v>
          </cell>
          <cell r="AN361" t="str">
            <v>0</v>
          </cell>
          <cell r="AO361" t="str">
            <v>0</v>
          </cell>
          <cell r="AP361" t="str">
            <v>0</v>
          </cell>
          <cell r="AQ361" t="str">
            <v>0</v>
          </cell>
          <cell r="AR361" t="str">
            <v>0</v>
          </cell>
          <cell r="AS361" t="str">
            <v>0</v>
          </cell>
          <cell r="AT361" t="str">
            <v>0</v>
          </cell>
          <cell r="AU361" t="str">
            <v>0</v>
          </cell>
          <cell r="AV361" t="str">
            <v>0</v>
          </cell>
        </row>
        <row r="362">
          <cell r="F362" t="str">
            <v>4130</v>
          </cell>
          <cell r="G362" t="str">
            <v>0</v>
          </cell>
          <cell r="H362" t="str">
            <v>0</v>
          </cell>
          <cell r="I362" t="str">
            <v>0</v>
          </cell>
          <cell r="J362" t="str">
            <v>0</v>
          </cell>
          <cell r="K362" t="str">
            <v>0</v>
          </cell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0</v>
          </cell>
          <cell r="V362" t="str">
            <v>0</v>
          </cell>
          <cell r="W362" t="str">
            <v>0</v>
          </cell>
          <cell r="X362" t="str">
            <v>0</v>
          </cell>
          <cell r="Y362" t="str">
            <v>0</v>
          </cell>
          <cell r="Z362" t="str">
            <v>0</v>
          </cell>
          <cell r="AE362">
            <v>0</v>
          </cell>
          <cell r="AJ362">
            <v>0</v>
          </cell>
          <cell r="AM362" t="str">
            <v>0</v>
          </cell>
          <cell r="AN362" t="str">
            <v>0</v>
          </cell>
          <cell r="AO362" t="str">
            <v>0</v>
          </cell>
          <cell r="AP362" t="str">
            <v>0</v>
          </cell>
          <cell r="AQ362" t="str">
            <v>0</v>
          </cell>
          <cell r="AR362" t="str">
            <v>0</v>
          </cell>
          <cell r="AS362" t="str">
            <v>0</v>
          </cell>
          <cell r="AT362" t="str">
            <v>0</v>
          </cell>
          <cell r="AU362" t="str">
            <v>0</v>
          </cell>
          <cell r="AV362" t="str">
            <v>0</v>
          </cell>
        </row>
        <row r="363">
          <cell r="F363" t="str">
            <v>4135</v>
          </cell>
          <cell r="G363" t="str">
            <v>0</v>
          </cell>
          <cell r="H363" t="str">
            <v>0</v>
          </cell>
          <cell r="I363" t="str">
            <v>0</v>
          </cell>
          <cell r="J363" t="str">
            <v>0</v>
          </cell>
          <cell r="K363" t="str">
            <v>0</v>
          </cell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0</v>
          </cell>
          <cell r="V363" t="str">
            <v>0</v>
          </cell>
          <cell r="W363" t="str">
            <v>0</v>
          </cell>
          <cell r="X363" t="str">
            <v>0</v>
          </cell>
          <cell r="Y363" t="str">
            <v>0</v>
          </cell>
          <cell r="Z363" t="str">
            <v>0</v>
          </cell>
          <cell r="AE363">
            <v>0</v>
          </cell>
          <cell r="AJ363">
            <v>0</v>
          </cell>
          <cell r="AM363" t="str">
            <v>0</v>
          </cell>
          <cell r="AN363" t="str">
            <v>0</v>
          </cell>
          <cell r="AO363" t="str">
            <v>0</v>
          </cell>
          <cell r="AP363" t="str">
            <v>0</v>
          </cell>
          <cell r="AQ363" t="str">
            <v>0</v>
          </cell>
          <cell r="AR363" t="str">
            <v>0</v>
          </cell>
          <cell r="AS363" t="str">
            <v>0</v>
          </cell>
          <cell r="AT363" t="str">
            <v>0</v>
          </cell>
          <cell r="AU363" t="str">
            <v>0</v>
          </cell>
          <cell r="AV363" t="str">
            <v>0</v>
          </cell>
        </row>
        <row r="364">
          <cell r="F364" t="str">
            <v>4140</v>
          </cell>
          <cell r="G364" t="str">
            <v>0</v>
          </cell>
          <cell r="H364" t="str">
            <v>0</v>
          </cell>
          <cell r="I364" t="str">
            <v>0</v>
          </cell>
          <cell r="J364" t="str">
            <v>0</v>
          </cell>
          <cell r="K364" t="str">
            <v>0</v>
          </cell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0</v>
          </cell>
          <cell r="V364" t="str">
            <v>0</v>
          </cell>
          <cell r="W364" t="str">
            <v>0</v>
          </cell>
          <cell r="X364" t="str">
            <v>0</v>
          </cell>
          <cell r="Y364" t="str">
            <v>0</v>
          </cell>
          <cell r="Z364" t="str">
            <v>0</v>
          </cell>
          <cell r="AE364">
            <v>0</v>
          </cell>
          <cell r="AJ364">
            <v>0</v>
          </cell>
          <cell r="AM364" t="str">
            <v>0</v>
          </cell>
          <cell r="AN364" t="str">
            <v>0</v>
          </cell>
          <cell r="AO364" t="str">
            <v>0</v>
          </cell>
          <cell r="AP364" t="str">
            <v>0</v>
          </cell>
          <cell r="AQ364" t="str">
            <v>0</v>
          </cell>
          <cell r="AR364" t="str">
            <v>0</v>
          </cell>
          <cell r="AS364" t="str">
            <v>0</v>
          </cell>
          <cell r="AT364" t="str">
            <v>0</v>
          </cell>
          <cell r="AU364" t="str">
            <v>0</v>
          </cell>
          <cell r="AV364" t="str">
            <v>0</v>
          </cell>
        </row>
        <row r="365">
          <cell r="F365" t="str">
            <v>4145</v>
          </cell>
          <cell r="G365" t="str">
            <v>0</v>
          </cell>
          <cell r="H365" t="str">
            <v>0</v>
          </cell>
          <cell r="I365" t="str">
            <v>0</v>
          </cell>
          <cell r="J365" t="str">
            <v>0</v>
          </cell>
          <cell r="K365" t="str">
            <v>0</v>
          </cell>
          <cell r="L365" t="str">
            <v>0</v>
          </cell>
          <cell r="M365" t="str">
            <v>0</v>
          </cell>
          <cell r="N365" t="str">
            <v>0</v>
          </cell>
          <cell r="O365" t="str">
            <v>0</v>
          </cell>
          <cell r="P365" t="str">
            <v>0</v>
          </cell>
          <cell r="Q365" t="str">
            <v>0</v>
          </cell>
          <cell r="R365" t="str">
            <v>0</v>
          </cell>
          <cell r="S365" t="str">
            <v>0</v>
          </cell>
          <cell r="T365" t="str">
            <v>0</v>
          </cell>
          <cell r="U365" t="str">
            <v>0</v>
          </cell>
          <cell r="V365" t="str">
            <v>0</v>
          </cell>
          <cell r="W365" t="str">
            <v>0</v>
          </cell>
          <cell r="X365" t="str">
            <v>0</v>
          </cell>
          <cell r="Y365" t="str">
            <v>0</v>
          </cell>
          <cell r="Z365" t="str">
            <v>0</v>
          </cell>
          <cell r="AE365">
            <v>0</v>
          </cell>
          <cell r="AJ365">
            <v>0</v>
          </cell>
          <cell r="AM365" t="str">
            <v>0</v>
          </cell>
          <cell r="AN365" t="str">
            <v>0</v>
          </cell>
          <cell r="AO365" t="str">
            <v>0</v>
          </cell>
          <cell r="AP365" t="str">
            <v>0</v>
          </cell>
          <cell r="AQ365" t="str">
            <v>0</v>
          </cell>
          <cell r="AR365" t="str">
            <v>0</v>
          </cell>
          <cell r="AS365" t="str">
            <v>0</v>
          </cell>
          <cell r="AT365" t="str">
            <v>0</v>
          </cell>
          <cell r="AU365" t="str">
            <v>0</v>
          </cell>
          <cell r="AV365" t="str">
            <v>0</v>
          </cell>
        </row>
        <row r="366">
          <cell r="F366" t="str">
            <v>4150</v>
          </cell>
          <cell r="G366" t="str">
            <v>0</v>
          </cell>
          <cell r="H366" t="str">
            <v>0</v>
          </cell>
          <cell r="I366" t="str">
            <v>0</v>
          </cell>
          <cell r="J366" t="str">
            <v>0</v>
          </cell>
          <cell r="K366" t="str">
            <v>0</v>
          </cell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0</v>
          </cell>
          <cell r="V366" t="str">
            <v>0</v>
          </cell>
          <cell r="W366" t="str">
            <v>0</v>
          </cell>
          <cell r="X366" t="str">
            <v>0</v>
          </cell>
          <cell r="Y366" t="str">
            <v>0</v>
          </cell>
          <cell r="Z366" t="str">
            <v>0</v>
          </cell>
          <cell r="AE366">
            <v>0</v>
          </cell>
          <cell r="AJ366">
            <v>0</v>
          </cell>
          <cell r="AM366" t="str">
            <v>0</v>
          </cell>
          <cell r="AN366" t="str">
            <v>0</v>
          </cell>
          <cell r="AO366" t="str">
            <v>0</v>
          </cell>
          <cell r="AP366" t="str">
            <v>0</v>
          </cell>
          <cell r="AQ366" t="str">
            <v>0</v>
          </cell>
          <cell r="AR366" t="str">
            <v>0</v>
          </cell>
          <cell r="AS366" t="str">
            <v>0</v>
          </cell>
          <cell r="AT366" t="str">
            <v>0</v>
          </cell>
          <cell r="AU366" t="str">
            <v>0</v>
          </cell>
          <cell r="AV366" t="str">
            <v>0</v>
          </cell>
        </row>
        <row r="367">
          <cell r="F367" t="str">
            <v>4155</v>
          </cell>
          <cell r="G367" t="str">
            <v>0</v>
          </cell>
          <cell r="H367" t="str">
            <v>0</v>
          </cell>
          <cell r="I367" t="str">
            <v>0</v>
          </cell>
          <cell r="J367" t="str">
            <v>0</v>
          </cell>
          <cell r="K367" t="str">
            <v>0</v>
          </cell>
          <cell r="L367" t="str">
            <v>0</v>
          </cell>
          <cell r="M367" t="str">
            <v>0</v>
          </cell>
          <cell r="N367" t="str">
            <v>0</v>
          </cell>
          <cell r="O367" t="str">
            <v>0</v>
          </cell>
          <cell r="P367" t="str">
            <v>0</v>
          </cell>
          <cell r="Q367" t="str">
            <v>0</v>
          </cell>
          <cell r="R367" t="str">
            <v>0</v>
          </cell>
          <cell r="S367" t="str">
            <v>0</v>
          </cell>
          <cell r="T367" t="str">
            <v>0</v>
          </cell>
          <cell r="U367" t="str">
            <v>0</v>
          </cell>
          <cell r="V367" t="str">
            <v>0</v>
          </cell>
          <cell r="W367" t="str">
            <v>0</v>
          </cell>
          <cell r="X367" t="str">
            <v>0</v>
          </cell>
          <cell r="Y367" t="str">
            <v>0</v>
          </cell>
          <cell r="Z367" t="str">
            <v>0</v>
          </cell>
          <cell r="AE367">
            <v>0</v>
          </cell>
          <cell r="AJ367">
            <v>0</v>
          </cell>
          <cell r="AM367" t="str">
            <v>0</v>
          </cell>
          <cell r="AN367" t="str">
            <v>0</v>
          </cell>
          <cell r="AO367" t="str">
            <v>0</v>
          </cell>
          <cell r="AP367" t="str">
            <v>0</v>
          </cell>
          <cell r="AQ367" t="str">
            <v>0</v>
          </cell>
          <cell r="AR367" t="str">
            <v>0</v>
          </cell>
          <cell r="AS367" t="str">
            <v>0</v>
          </cell>
          <cell r="AT367" t="str">
            <v>0</v>
          </cell>
          <cell r="AU367" t="str">
            <v>0</v>
          </cell>
          <cell r="AV367" t="str">
            <v>0</v>
          </cell>
        </row>
        <row r="368">
          <cell r="F368" t="str">
            <v>4160</v>
          </cell>
          <cell r="G368" t="str">
            <v>0</v>
          </cell>
          <cell r="H368" t="str">
            <v>0</v>
          </cell>
          <cell r="I368" t="str">
            <v>0</v>
          </cell>
          <cell r="J368" t="str">
            <v>0</v>
          </cell>
          <cell r="K368" t="str">
            <v>0</v>
          </cell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0</v>
          </cell>
          <cell r="V368" t="str">
            <v>0</v>
          </cell>
          <cell r="W368" t="str">
            <v>0</v>
          </cell>
          <cell r="X368" t="str">
            <v>0</v>
          </cell>
          <cell r="Y368" t="str">
            <v>0</v>
          </cell>
          <cell r="Z368" t="str">
            <v>0</v>
          </cell>
          <cell r="AE368">
            <v>0</v>
          </cell>
          <cell r="AJ368">
            <v>0</v>
          </cell>
          <cell r="AM368" t="str">
            <v>0</v>
          </cell>
          <cell r="AN368" t="str">
            <v>0</v>
          </cell>
          <cell r="AO368" t="str">
            <v>0</v>
          </cell>
          <cell r="AP368" t="str">
            <v>0</v>
          </cell>
          <cell r="AQ368" t="str">
            <v>0</v>
          </cell>
          <cell r="AR368" t="str">
            <v>0</v>
          </cell>
          <cell r="AS368" t="str">
            <v>0</v>
          </cell>
          <cell r="AT368" t="str">
            <v>0</v>
          </cell>
          <cell r="AU368" t="str">
            <v>0</v>
          </cell>
          <cell r="AV368" t="str">
            <v>0</v>
          </cell>
        </row>
        <row r="370">
          <cell r="F370" t="str">
            <v>Write-Offs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E370">
            <v>0</v>
          </cell>
          <cell r="AJ370">
            <v>0</v>
          </cell>
          <cell r="AM370" t="str">
            <v>0</v>
          </cell>
          <cell r="AN370" t="str">
            <v>0</v>
          </cell>
          <cell r="AO370" t="str">
            <v>0</v>
          </cell>
          <cell r="AP370" t="str">
            <v>0</v>
          </cell>
          <cell r="AQ370" t="str">
            <v>0</v>
          </cell>
          <cell r="AR370" t="str">
            <v>0</v>
          </cell>
          <cell r="AS370" t="str">
            <v>0</v>
          </cell>
          <cell r="AT370" t="str">
            <v>0</v>
          </cell>
          <cell r="AU370" t="str">
            <v>0</v>
          </cell>
          <cell r="AV370" t="str">
            <v>0</v>
          </cell>
        </row>
        <row r="371">
          <cell r="F371" t="str">
            <v>4200</v>
          </cell>
          <cell r="G371" t="str">
            <v>0</v>
          </cell>
          <cell r="H371" t="str">
            <v>0</v>
          </cell>
          <cell r="I371" t="str">
            <v>0</v>
          </cell>
          <cell r="J371" t="str">
            <v>0</v>
          </cell>
          <cell r="K371" t="str">
            <v>0</v>
          </cell>
          <cell r="L371" t="str">
            <v>0</v>
          </cell>
          <cell r="M371" t="str">
            <v>0</v>
          </cell>
          <cell r="N371" t="str">
            <v>0</v>
          </cell>
          <cell r="O371" t="str">
            <v>0</v>
          </cell>
          <cell r="P371" t="str">
            <v>0</v>
          </cell>
          <cell r="Q371" t="str">
            <v>0</v>
          </cell>
          <cell r="R371" t="str">
            <v>0</v>
          </cell>
          <cell r="S371" t="str">
            <v>0</v>
          </cell>
          <cell r="T371" t="str">
            <v>0</v>
          </cell>
          <cell r="U371" t="str">
            <v>0</v>
          </cell>
          <cell r="V371" t="str">
            <v>0</v>
          </cell>
          <cell r="W371" t="str">
            <v>0</v>
          </cell>
          <cell r="X371" t="str">
            <v>0</v>
          </cell>
          <cell r="Y371" t="str">
            <v>0</v>
          </cell>
          <cell r="Z371" t="str">
            <v>0</v>
          </cell>
          <cell r="AE371">
            <v>0</v>
          </cell>
          <cell r="AJ371">
            <v>0</v>
          </cell>
          <cell r="AM371" t="str">
            <v>0</v>
          </cell>
          <cell r="AN371" t="str">
            <v>0</v>
          </cell>
          <cell r="AO371" t="str">
            <v>0</v>
          </cell>
          <cell r="AP371" t="str">
            <v>0</v>
          </cell>
          <cell r="AQ371" t="str">
            <v>0</v>
          </cell>
          <cell r="AR371" t="str">
            <v>0</v>
          </cell>
          <cell r="AS371" t="str">
            <v>0</v>
          </cell>
          <cell r="AT371" t="str">
            <v>0</v>
          </cell>
          <cell r="AU371" t="str">
            <v>0</v>
          </cell>
          <cell r="AV371" t="str">
            <v>0</v>
          </cell>
        </row>
        <row r="372">
          <cell r="F372" t="str">
            <v>4205</v>
          </cell>
          <cell r="G372" t="str">
            <v>0</v>
          </cell>
          <cell r="H372" t="str">
            <v>0</v>
          </cell>
          <cell r="I372" t="str">
            <v>0</v>
          </cell>
          <cell r="J372" t="str">
            <v>0</v>
          </cell>
          <cell r="K372" t="str">
            <v>0</v>
          </cell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0</v>
          </cell>
          <cell r="V372" t="str">
            <v>0</v>
          </cell>
          <cell r="W372" t="str">
            <v>0</v>
          </cell>
          <cell r="X372" t="str">
            <v>0</v>
          </cell>
          <cell r="Y372" t="str">
            <v>0</v>
          </cell>
          <cell r="Z372" t="str">
            <v>0</v>
          </cell>
          <cell r="AE372">
            <v>0</v>
          </cell>
          <cell r="AJ372">
            <v>0</v>
          </cell>
          <cell r="AM372" t="str">
            <v>0</v>
          </cell>
          <cell r="AN372" t="str">
            <v>0</v>
          </cell>
          <cell r="AO372" t="str">
            <v>0</v>
          </cell>
          <cell r="AP372" t="str">
            <v>0</v>
          </cell>
          <cell r="AQ372" t="str">
            <v>0</v>
          </cell>
          <cell r="AR372" t="str">
            <v>0</v>
          </cell>
          <cell r="AS372" t="str">
            <v>0</v>
          </cell>
          <cell r="AT372" t="str">
            <v>0</v>
          </cell>
          <cell r="AU372" t="str">
            <v>0</v>
          </cell>
          <cell r="AV372" t="str">
            <v>0</v>
          </cell>
        </row>
        <row r="373">
          <cell r="F373" t="str">
            <v>4210</v>
          </cell>
          <cell r="G373" t="str">
            <v>0</v>
          </cell>
          <cell r="H373" t="str">
            <v>0</v>
          </cell>
          <cell r="I373" t="str">
            <v>0</v>
          </cell>
          <cell r="J373" t="str">
            <v>0</v>
          </cell>
          <cell r="K373" t="str">
            <v>0</v>
          </cell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0</v>
          </cell>
          <cell r="V373" t="str">
            <v>0</v>
          </cell>
          <cell r="W373" t="str">
            <v>0</v>
          </cell>
          <cell r="X373" t="str">
            <v>0</v>
          </cell>
          <cell r="Y373" t="str">
            <v>0</v>
          </cell>
          <cell r="Z373" t="str">
            <v>0</v>
          </cell>
          <cell r="AE373">
            <v>0</v>
          </cell>
          <cell r="AJ373">
            <v>0</v>
          </cell>
          <cell r="AM373" t="str">
            <v>0</v>
          </cell>
          <cell r="AN373" t="str">
            <v>0</v>
          </cell>
          <cell r="AO373" t="str">
            <v>0</v>
          </cell>
          <cell r="AP373" t="str">
            <v>0</v>
          </cell>
          <cell r="AQ373" t="str">
            <v>0</v>
          </cell>
          <cell r="AR373" t="str">
            <v>0</v>
          </cell>
          <cell r="AS373" t="str">
            <v>0</v>
          </cell>
          <cell r="AT373" t="str">
            <v>0</v>
          </cell>
          <cell r="AU373" t="str">
            <v>0</v>
          </cell>
          <cell r="AV373" t="str">
            <v>0</v>
          </cell>
        </row>
        <row r="374">
          <cell r="F374" t="str">
            <v>4215</v>
          </cell>
          <cell r="G374" t="str">
            <v>0</v>
          </cell>
          <cell r="H374" t="str">
            <v>0</v>
          </cell>
          <cell r="I374" t="str">
            <v>0</v>
          </cell>
          <cell r="J374" t="str">
            <v>0</v>
          </cell>
          <cell r="K374" t="str">
            <v>0</v>
          </cell>
          <cell r="L374" t="str">
            <v>0</v>
          </cell>
          <cell r="M374" t="str">
            <v>0</v>
          </cell>
          <cell r="N374" t="str">
            <v>0</v>
          </cell>
          <cell r="O374" t="str">
            <v>0</v>
          </cell>
          <cell r="P374" t="str">
            <v>0</v>
          </cell>
          <cell r="Q374" t="str">
            <v>0</v>
          </cell>
          <cell r="R374" t="str">
            <v>0</v>
          </cell>
          <cell r="S374" t="str">
            <v>0</v>
          </cell>
          <cell r="T374" t="str">
            <v>0</v>
          </cell>
          <cell r="U374" t="str">
            <v>0</v>
          </cell>
          <cell r="V374" t="str">
            <v>0</v>
          </cell>
          <cell r="W374" t="str">
            <v>0</v>
          </cell>
          <cell r="X374" t="str">
            <v>0</v>
          </cell>
          <cell r="Y374" t="str">
            <v>0</v>
          </cell>
          <cell r="Z374" t="str">
            <v>0</v>
          </cell>
          <cell r="AE374">
            <v>0</v>
          </cell>
          <cell r="AJ374">
            <v>0</v>
          </cell>
          <cell r="AM374" t="str">
            <v>0</v>
          </cell>
          <cell r="AN374" t="str">
            <v>0</v>
          </cell>
          <cell r="AO374" t="str">
            <v>0</v>
          </cell>
          <cell r="AP374" t="str">
            <v>0</v>
          </cell>
          <cell r="AQ374" t="str">
            <v>0</v>
          </cell>
          <cell r="AR374" t="str">
            <v>0</v>
          </cell>
          <cell r="AS374" t="str">
            <v>0</v>
          </cell>
          <cell r="AT374" t="str">
            <v>0</v>
          </cell>
          <cell r="AU374" t="str">
            <v>0</v>
          </cell>
          <cell r="AV374" t="str">
            <v>0</v>
          </cell>
        </row>
        <row r="375">
          <cell r="F375" t="str">
            <v>4220</v>
          </cell>
          <cell r="G375" t="str">
            <v>0</v>
          </cell>
          <cell r="H375" t="str">
            <v>0</v>
          </cell>
          <cell r="I375" t="str">
            <v>0</v>
          </cell>
          <cell r="J375" t="str">
            <v>0</v>
          </cell>
          <cell r="K375" t="str">
            <v>0</v>
          </cell>
          <cell r="L375" t="str">
            <v>0</v>
          </cell>
          <cell r="M375" t="str">
            <v>0</v>
          </cell>
          <cell r="N375" t="str">
            <v>0</v>
          </cell>
          <cell r="O375" t="str">
            <v>0</v>
          </cell>
          <cell r="P375" t="str">
            <v>0</v>
          </cell>
          <cell r="Q375" t="str">
            <v>0</v>
          </cell>
          <cell r="R375" t="str">
            <v>0</v>
          </cell>
          <cell r="S375" t="str">
            <v>0</v>
          </cell>
          <cell r="T375" t="str">
            <v>0</v>
          </cell>
          <cell r="U375" t="str">
            <v>0</v>
          </cell>
          <cell r="V375" t="str">
            <v>0</v>
          </cell>
          <cell r="W375" t="str">
            <v>0</v>
          </cell>
          <cell r="X375" t="str">
            <v>0</v>
          </cell>
          <cell r="Y375" t="str">
            <v>0</v>
          </cell>
          <cell r="Z375" t="str">
            <v>0</v>
          </cell>
          <cell r="AE375">
            <v>0</v>
          </cell>
          <cell r="AJ375">
            <v>0</v>
          </cell>
          <cell r="AM375" t="str">
            <v>0</v>
          </cell>
          <cell r="AN375" t="str">
            <v>0</v>
          </cell>
          <cell r="AO375" t="str">
            <v>0</v>
          </cell>
          <cell r="AP375" t="str">
            <v>0</v>
          </cell>
          <cell r="AQ375" t="str">
            <v>0</v>
          </cell>
          <cell r="AR375" t="str">
            <v>0</v>
          </cell>
          <cell r="AS375" t="str">
            <v>0</v>
          </cell>
          <cell r="AT375" t="str">
            <v>0</v>
          </cell>
          <cell r="AU375" t="str">
            <v>0</v>
          </cell>
          <cell r="AV375" t="str">
            <v>0</v>
          </cell>
        </row>
        <row r="376">
          <cell r="F376" t="str">
            <v>4225</v>
          </cell>
          <cell r="G376" t="str">
            <v>0</v>
          </cell>
          <cell r="H376" t="str">
            <v>0</v>
          </cell>
          <cell r="I376" t="str">
            <v>0</v>
          </cell>
          <cell r="J376" t="str">
            <v>0</v>
          </cell>
          <cell r="K376" t="str">
            <v>0</v>
          </cell>
          <cell r="L376" t="str">
            <v>0</v>
          </cell>
          <cell r="M376" t="str">
            <v>0</v>
          </cell>
          <cell r="N376" t="str">
            <v>0</v>
          </cell>
          <cell r="O376" t="str">
            <v>0</v>
          </cell>
          <cell r="P376" t="str">
            <v>0</v>
          </cell>
          <cell r="Q376" t="str">
            <v>0</v>
          </cell>
          <cell r="R376" t="str">
            <v>0</v>
          </cell>
          <cell r="S376" t="str">
            <v>0</v>
          </cell>
          <cell r="T376" t="str">
            <v>0</v>
          </cell>
          <cell r="U376" t="str">
            <v>0</v>
          </cell>
          <cell r="V376" t="str">
            <v>0</v>
          </cell>
          <cell r="W376" t="str">
            <v>0</v>
          </cell>
          <cell r="X376" t="str">
            <v>0</v>
          </cell>
          <cell r="Y376" t="str">
            <v>0</v>
          </cell>
          <cell r="Z376" t="str">
            <v>0</v>
          </cell>
          <cell r="AE376">
            <v>0</v>
          </cell>
          <cell r="AJ376">
            <v>0</v>
          </cell>
          <cell r="AM376" t="str">
            <v>0</v>
          </cell>
          <cell r="AN376" t="str">
            <v>0</v>
          </cell>
          <cell r="AO376" t="str">
            <v>0</v>
          </cell>
          <cell r="AP376" t="str">
            <v>0</v>
          </cell>
          <cell r="AQ376" t="str">
            <v>0</v>
          </cell>
          <cell r="AR376" t="str">
            <v>0</v>
          </cell>
          <cell r="AS376" t="str">
            <v>0</v>
          </cell>
          <cell r="AT376" t="str">
            <v>0</v>
          </cell>
          <cell r="AU376" t="str">
            <v>0</v>
          </cell>
          <cell r="AV376" t="str">
            <v>0</v>
          </cell>
        </row>
        <row r="377">
          <cell r="F377" t="str">
            <v>4230</v>
          </cell>
          <cell r="G377" t="str">
            <v>0</v>
          </cell>
          <cell r="H377" t="str">
            <v>0</v>
          </cell>
          <cell r="I377" t="str">
            <v>0</v>
          </cell>
          <cell r="J377" t="str">
            <v>0</v>
          </cell>
          <cell r="K377" t="str">
            <v>0</v>
          </cell>
          <cell r="L377" t="str">
            <v>0</v>
          </cell>
          <cell r="M377" t="str">
            <v>0</v>
          </cell>
          <cell r="N377" t="str">
            <v>0</v>
          </cell>
          <cell r="O377" t="str">
            <v>0</v>
          </cell>
          <cell r="P377" t="str">
            <v>0</v>
          </cell>
          <cell r="Q377" t="str">
            <v>0</v>
          </cell>
          <cell r="R377" t="str">
            <v>0</v>
          </cell>
          <cell r="S377" t="str">
            <v>0</v>
          </cell>
          <cell r="T377" t="str">
            <v>0</v>
          </cell>
          <cell r="U377" t="str">
            <v>0</v>
          </cell>
          <cell r="V377" t="str">
            <v>0</v>
          </cell>
          <cell r="W377" t="str">
            <v>0</v>
          </cell>
          <cell r="X377" t="str">
            <v>0</v>
          </cell>
          <cell r="Y377" t="str">
            <v>0</v>
          </cell>
          <cell r="Z377" t="str">
            <v>0</v>
          </cell>
          <cell r="AE377">
            <v>0</v>
          </cell>
          <cell r="AJ377">
            <v>0</v>
          </cell>
          <cell r="AM377" t="str">
            <v>0</v>
          </cell>
          <cell r="AN377" t="str">
            <v>0</v>
          </cell>
          <cell r="AO377" t="str">
            <v>0</v>
          </cell>
          <cell r="AP377" t="str">
            <v>0</v>
          </cell>
          <cell r="AQ377" t="str">
            <v>0</v>
          </cell>
          <cell r="AR377" t="str">
            <v>0</v>
          </cell>
          <cell r="AS377" t="str">
            <v>0</v>
          </cell>
          <cell r="AT377" t="str">
            <v>0</v>
          </cell>
          <cell r="AU377" t="str">
            <v>0</v>
          </cell>
          <cell r="AV377" t="str">
            <v>0</v>
          </cell>
        </row>
        <row r="378">
          <cell r="F378" t="str">
            <v>4235</v>
          </cell>
          <cell r="G378" t="str">
            <v>0</v>
          </cell>
          <cell r="H378" t="str">
            <v>0</v>
          </cell>
          <cell r="I378" t="str">
            <v>0</v>
          </cell>
          <cell r="J378" t="str">
            <v>0</v>
          </cell>
          <cell r="K378" t="str">
            <v>0</v>
          </cell>
          <cell r="L378" t="str">
            <v>0</v>
          </cell>
          <cell r="M378" t="str">
            <v>0</v>
          </cell>
          <cell r="N378" t="str">
            <v>0</v>
          </cell>
          <cell r="O378" t="str">
            <v>0</v>
          </cell>
          <cell r="P378" t="str">
            <v>0</v>
          </cell>
          <cell r="Q378" t="str">
            <v>0</v>
          </cell>
          <cell r="R378" t="str">
            <v>0</v>
          </cell>
          <cell r="S378" t="str">
            <v>0</v>
          </cell>
          <cell r="T378" t="str">
            <v>0</v>
          </cell>
          <cell r="U378" t="str">
            <v>0</v>
          </cell>
          <cell r="V378" t="str">
            <v>0</v>
          </cell>
          <cell r="W378" t="str">
            <v>0</v>
          </cell>
          <cell r="X378" t="str">
            <v>0</v>
          </cell>
          <cell r="Y378" t="str">
            <v>0</v>
          </cell>
          <cell r="Z378" t="str">
            <v>0</v>
          </cell>
          <cell r="AE378">
            <v>0</v>
          </cell>
          <cell r="AJ378">
            <v>0</v>
          </cell>
          <cell r="AM378" t="str">
            <v>0</v>
          </cell>
          <cell r="AN378" t="str">
            <v>0</v>
          </cell>
          <cell r="AO378" t="str">
            <v>0</v>
          </cell>
          <cell r="AP378" t="str">
            <v>0</v>
          </cell>
          <cell r="AQ378" t="str">
            <v>0</v>
          </cell>
          <cell r="AR378" t="str">
            <v>0</v>
          </cell>
          <cell r="AS378" t="str">
            <v>0</v>
          </cell>
          <cell r="AT378" t="str">
            <v>0</v>
          </cell>
          <cell r="AU378" t="str">
            <v>0</v>
          </cell>
          <cell r="AV378" t="str">
            <v>0</v>
          </cell>
        </row>
        <row r="379">
          <cell r="F379" t="str">
            <v>4240</v>
          </cell>
          <cell r="G379" t="str">
            <v>0</v>
          </cell>
          <cell r="H379" t="str">
            <v>0</v>
          </cell>
          <cell r="I379" t="str">
            <v>0</v>
          </cell>
          <cell r="J379" t="str">
            <v>0</v>
          </cell>
          <cell r="K379" t="str">
            <v>0</v>
          </cell>
          <cell r="L379" t="str">
            <v>0</v>
          </cell>
          <cell r="M379" t="str">
            <v>0</v>
          </cell>
          <cell r="N379" t="str">
            <v>0</v>
          </cell>
          <cell r="O379" t="str">
            <v>0</v>
          </cell>
          <cell r="P379" t="str">
            <v>0</v>
          </cell>
          <cell r="Q379" t="str">
            <v>0</v>
          </cell>
          <cell r="R379" t="str">
            <v>0</v>
          </cell>
          <cell r="S379" t="str">
            <v>0</v>
          </cell>
          <cell r="T379" t="str">
            <v>0</v>
          </cell>
          <cell r="U379" t="str">
            <v>0</v>
          </cell>
          <cell r="V379" t="str">
            <v>0</v>
          </cell>
          <cell r="W379" t="str">
            <v>0</v>
          </cell>
          <cell r="X379" t="str">
            <v>0</v>
          </cell>
          <cell r="Y379" t="str">
            <v>0</v>
          </cell>
          <cell r="Z379" t="str">
            <v>0</v>
          </cell>
          <cell r="AE379">
            <v>0</v>
          </cell>
          <cell r="AJ379">
            <v>0</v>
          </cell>
          <cell r="AM379" t="str">
            <v>0</v>
          </cell>
          <cell r="AN379" t="str">
            <v>0</v>
          </cell>
          <cell r="AO379" t="str">
            <v>0</v>
          </cell>
          <cell r="AP379" t="str">
            <v>0</v>
          </cell>
          <cell r="AQ379" t="str">
            <v>0</v>
          </cell>
          <cell r="AR379" t="str">
            <v>0</v>
          </cell>
          <cell r="AS379" t="str">
            <v>0</v>
          </cell>
          <cell r="AT379" t="str">
            <v>0</v>
          </cell>
          <cell r="AU379" t="str">
            <v>0</v>
          </cell>
          <cell r="AV379" t="str">
            <v>0</v>
          </cell>
        </row>
        <row r="380">
          <cell r="F380" t="str">
            <v>4245</v>
          </cell>
          <cell r="G380" t="str">
            <v>0</v>
          </cell>
          <cell r="H380" t="str">
            <v>0</v>
          </cell>
          <cell r="I380" t="str">
            <v>0</v>
          </cell>
          <cell r="J380" t="str">
            <v>0</v>
          </cell>
          <cell r="K380" t="str">
            <v>0</v>
          </cell>
          <cell r="L380" t="str">
            <v>0</v>
          </cell>
          <cell r="M380" t="str">
            <v>0</v>
          </cell>
          <cell r="N380" t="str">
            <v>0</v>
          </cell>
          <cell r="O380" t="str">
            <v>0</v>
          </cell>
          <cell r="P380" t="str">
            <v>0</v>
          </cell>
          <cell r="Q380" t="str">
            <v>0</v>
          </cell>
          <cell r="R380" t="str">
            <v>0</v>
          </cell>
          <cell r="S380" t="str">
            <v>0</v>
          </cell>
          <cell r="T380" t="str">
            <v>0</v>
          </cell>
          <cell r="U380" t="str">
            <v>0</v>
          </cell>
          <cell r="V380" t="str">
            <v>0</v>
          </cell>
          <cell r="W380" t="str">
            <v>0</v>
          </cell>
          <cell r="X380" t="str">
            <v>0</v>
          </cell>
          <cell r="Y380" t="str">
            <v>0</v>
          </cell>
          <cell r="Z380" t="str">
            <v>0</v>
          </cell>
          <cell r="AE380">
            <v>0</v>
          </cell>
          <cell r="AJ380">
            <v>0</v>
          </cell>
          <cell r="AM380" t="str">
            <v>0</v>
          </cell>
          <cell r="AN380" t="str">
            <v>0</v>
          </cell>
          <cell r="AO380" t="str">
            <v>0</v>
          </cell>
          <cell r="AP380" t="str">
            <v>0</v>
          </cell>
          <cell r="AQ380" t="str">
            <v>0</v>
          </cell>
          <cell r="AR380" t="str">
            <v>0</v>
          </cell>
          <cell r="AS380" t="str">
            <v>0</v>
          </cell>
          <cell r="AT380" t="str">
            <v>0</v>
          </cell>
          <cell r="AU380" t="str">
            <v>0</v>
          </cell>
          <cell r="AV380" t="str">
            <v>0</v>
          </cell>
        </row>
        <row r="381">
          <cell r="F381" t="str">
            <v>4250</v>
          </cell>
          <cell r="G381" t="str">
            <v>0</v>
          </cell>
          <cell r="H381" t="str">
            <v>0</v>
          </cell>
          <cell r="I381" t="str">
            <v>0</v>
          </cell>
          <cell r="J381" t="str">
            <v>0</v>
          </cell>
          <cell r="K381" t="str">
            <v>0</v>
          </cell>
          <cell r="L381" t="str">
            <v>0</v>
          </cell>
          <cell r="M381" t="str">
            <v>0</v>
          </cell>
          <cell r="N381" t="str">
            <v>0</v>
          </cell>
          <cell r="O381" t="str">
            <v>0</v>
          </cell>
          <cell r="P381" t="str">
            <v>0</v>
          </cell>
          <cell r="Q381" t="str">
            <v>0</v>
          </cell>
          <cell r="R381" t="str">
            <v>0</v>
          </cell>
          <cell r="S381" t="str">
            <v>0</v>
          </cell>
          <cell r="T381" t="str">
            <v>0</v>
          </cell>
          <cell r="U381" t="str">
            <v>0</v>
          </cell>
          <cell r="V381" t="str">
            <v>0</v>
          </cell>
          <cell r="W381" t="str">
            <v>0</v>
          </cell>
          <cell r="X381" t="str">
            <v>0</v>
          </cell>
          <cell r="Y381" t="str">
            <v>0</v>
          </cell>
          <cell r="Z381" t="str">
            <v>0</v>
          </cell>
          <cell r="AE381">
            <v>0</v>
          </cell>
          <cell r="AJ381">
            <v>0</v>
          </cell>
          <cell r="AM381" t="str">
            <v>0</v>
          </cell>
          <cell r="AN381" t="str">
            <v>0</v>
          </cell>
          <cell r="AO381" t="str">
            <v>0</v>
          </cell>
          <cell r="AP381" t="str">
            <v>0</v>
          </cell>
          <cell r="AQ381" t="str">
            <v>0</v>
          </cell>
          <cell r="AR381" t="str">
            <v>0</v>
          </cell>
          <cell r="AS381" t="str">
            <v>0</v>
          </cell>
          <cell r="AT381" t="str">
            <v>0</v>
          </cell>
          <cell r="AU381" t="str">
            <v>0</v>
          </cell>
          <cell r="AV381" t="str">
            <v>0</v>
          </cell>
        </row>
        <row r="382">
          <cell r="F382" t="str">
            <v>4255</v>
          </cell>
          <cell r="G382" t="str">
            <v>0</v>
          </cell>
          <cell r="H382" t="str">
            <v>0</v>
          </cell>
          <cell r="I382" t="str">
            <v>0</v>
          </cell>
          <cell r="J382" t="str">
            <v>0</v>
          </cell>
          <cell r="K382" t="str">
            <v>0</v>
          </cell>
          <cell r="L382" t="str">
            <v>0</v>
          </cell>
          <cell r="M382" t="str">
            <v>0</v>
          </cell>
          <cell r="N382" t="str">
            <v>0</v>
          </cell>
          <cell r="O382" t="str">
            <v>0</v>
          </cell>
          <cell r="P382" t="str">
            <v>0</v>
          </cell>
          <cell r="Q382" t="str">
            <v>0</v>
          </cell>
          <cell r="R382" t="str">
            <v>0</v>
          </cell>
          <cell r="S382" t="str">
            <v>0</v>
          </cell>
          <cell r="T382" t="str">
            <v>0</v>
          </cell>
          <cell r="U382" t="str">
            <v>0</v>
          </cell>
          <cell r="V382" t="str">
            <v>0</v>
          </cell>
          <cell r="W382" t="str">
            <v>0</v>
          </cell>
          <cell r="X382" t="str">
            <v>0</v>
          </cell>
          <cell r="Y382" t="str">
            <v>0</v>
          </cell>
          <cell r="Z382" t="str">
            <v>0</v>
          </cell>
          <cell r="AE382">
            <v>0</v>
          </cell>
          <cell r="AJ382">
            <v>0</v>
          </cell>
          <cell r="AM382" t="str">
            <v>0</v>
          </cell>
          <cell r="AN382" t="str">
            <v>0</v>
          </cell>
          <cell r="AO382" t="str">
            <v>0</v>
          </cell>
          <cell r="AP382" t="str">
            <v>0</v>
          </cell>
          <cell r="AQ382" t="str">
            <v>0</v>
          </cell>
          <cell r="AR382" t="str">
            <v>0</v>
          </cell>
          <cell r="AS382" t="str">
            <v>0</v>
          </cell>
          <cell r="AT382" t="str">
            <v>0</v>
          </cell>
          <cell r="AU382" t="str">
            <v>0</v>
          </cell>
          <cell r="AV382" t="str">
            <v>0</v>
          </cell>
        </row>
        <row r="383">
          <cell r="F383" t="str">
            <v>4260</v>
          </cell>
          <cell r="G383" t="str">
            <v>0</v>
          </cell>
          <cell r="H383" t="str">
            <v>0</v>
          </cell>
          <cell r="I383" t="str">
            <v>0</v>
          </cell>
          <cell r="J383" t="str">
            <v>0</v>
          </cell>
          <cell r="K383" t="str">
            <v>0</v>
          </cell>
          <cell r="L383" t="str">
            <v>0</v>
          </cell>
          <cell r="M383" t="str">
            <v>0</v>
          </cell>
          <cell r="N383" t="str">
            <v>0</v>
          </cell>
          <cell r="O383" t="str">
            <v>0</v>
          </cell>
          <cell r="P383" t="str">
            <v>0</v>
          </cell>
          <cell r="Q383" t="str">
            <v>0</v>
          </cell>
          <cell r="R383" t="str">
            <v>0</v>
          </cell>
          <cell r="S383" t="str">
            <v>0</v>
          </cell>
          <cell r="T383" t="str">
            <v>0</v>
          </cell>
          <cell r="U383" t="str">
            <v>0</v>
          </cell>
          <cell r="V383" t="str">
            <v>0</v>
          </cell>
          <cell r="W383" t="str">
            <v>0</v>
          </cell>
          <cell r="X383" t="str">
            <v>0</v>
          </cell>
          <cell r="Y383" t="str">
            <v>0</v>
          </cell>
          <cell r="Z383" t="str">
            <v>0</v>
          </cell>
          <cell r="AE383">
            <v>0</v>
          </cell>
          <cell r="AJ383">
            <v>0</v>
          </cell>
          <cell r="AM383" t="str">
            <v>0</v>
          </cell>
          <cell r="AN383" t="str">
            <v>0</v>
          </cell>
          <cell r="AO383" t="str">
            <v>0</v>
          </cell>
          <cell r="AP383" t="str">
            <v>0</v>
          </cell>
          <cell r="AQ383" t="str">
            <v>0</v>
          </cell>
          <cell r="AR383" t="str">
            <v>0</v>
          </cell>
          <cell r="AS383" t="str">
            <v>0</v>
          </cell>
          <cell r="AT383" t="str">
            <v>0</v>
          </cell>
          <cell r="AU383" t="str">
            <v>0</v>
          </cell>
          <cell r="AV383" t="str">
            <v>0</v>
          </cell>
        </row>
        <row r="385">
          <cell r="F385" t="str">
            <v>General Charge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E385">
            <v>0</v>
          </cell>
          <cell r="AJ385">
            <v>0</v>
          </cell>
          <cell r="AM385" t="str">
            <v>0</v>
          </cell>
          <cell r="AN385" t="str">
            <v>0</v>
          </cell>
          <cell r="AO385" t="str">
            <v>0</v>
          </cell>
          <cell r="AP385" t="str">
            <v>0</v>
          </cell>
          <cell r="AQ385" t="str">
            <v>0</v>
          </cell>
          <cell r="AR385" t="str">
            <v>0</v>
          </cell>
          <cell r="AS385" t="str">
            <v>0</v>
          </cell>
          <cell r="AT385" t="str">
            <v>0</v>
          </cell>
          <cell r="AU385" t="str">
            <v>0</v>
          </cell>
          <cell r="AV385" t="str">
            <v>0</v>
          </cell>
        </row>
        <row r="386">
          <cell r="F386" t="str">
            <v>4300</v>
          </cell>
          <cell r="G386" t="str">
            <v>0</v>
          </cell>
          <cell r="H386" t="str">
            <v>0</v>
          </cell>
          <cell r="I386" t="str">
            <v>0</v>
          </cell>
          <cell r="J386" t="str">
            <v>0</v>
          </cell>
          <cell r="K386" t="str">
            <v>0</v>
          </cell>
          <cell r="L386" t="str">
            <v>0</v>
          </cell>
          <cell r="M386" t="str">
            <v>0</v>
          </cell>
          <cell r="N386" t="str">
            <v>0</v>
          </cell>
          <cell r="O386" t="str">
            <v>0</v>
          </cell>
          <cell r="P386" t="str">
            <v>0</v>
          </cell>
          <cell r="Q386" t="str">
            <v>0</v>
          </cell>
          <cell r="R386" t="str">
            <v>0</v>
          </cell>
          <cell r="S386" t="str">
            <v>0</v>
          </cell>
          <cell r="T386" t="str">
            <v>0</v>
          </cell>
          <cell r="U386" t="str">
            <v>0</v>
          </cell>
          <cell r="V386" t="str">
            <v>0</v>
          </cell>
          <cell r="W386" t="str">
            <v>0</v>
          </cell>
          <cell r="X386" t="str">
            <v>0</v>
          </cell>
          <cell r="Y386" t="str">
            <v>0</v>
          </cell>
          <cell r="Z386" t="str">
            <v>0</v>
          </cell>
          <cell r="AE386">
            <v>0</v>
          </cell>
          <cell r="AJ386">
            <v>0</v>
          </cell>
          <cell r="AM386" t="str">
            <v>0</v>
          </cell>
          <cell r="AN386" t="str">
            <v>0</v>
          </cell>
          <cell r="AO386" t="str">
            <v>0</v>
          </cell>
          <cell r="AP386" t="str">
            <v>0</v>
          </cell>
          <cell r="AQ386" t="str">
            <v>0</v>
          </cell>
          <cell r="AR386" t="str">
            <v>0</v>
          </cell>
          <cell r="AS386" t="str">
            <v>0</v>
          </cell>
          <cell r="AT386" t="str">
            <v>0</v>
          </cell>
          <cell r="AU386" t="str">
            <v>0</v>
          </cell>
          <cell r="AV386" t="str">
            <v>0</v>
          </cell>
        </row>
        <row r="387">
          <cell r="F387" t="str">
            <v>4305</v>
          </cell>
          <cell r="G387" t="str">
            <v>0</v>
          </cell>
          <cell r="H387" t="str">
            <v>0</v>
          </cell>
          <cell r="I387" t="str">
            <v>0</v>
          </cell>
          <cell r="J387" t="str">
            <v>0</v>
          </cell>
          <cell r="K387" t="str">
            <v>0</v>
          </cell>
          <cell r="L387" t="str">
            <v>0</v>
          </cell>
          <cell r="M387" t="str">
            <v>0</v>
          </cell>
          <cell r="N387" t="str">
            <v>0</v>
          </cell>
          <cell r="O387" t="str">
            <v>0</v>
          </cell>
          <cell r="P387" t="str">
            <v>0</v>
          </cell>
          <cell r="Q387" t="str">
            <v>0</v>
          </cell>
          <cell r="R387" t="str">
            <v>0</v>
          </cell>
          <cell r="S387" t="str">
            <v>0</v>
          </cell>
          <cell r="T387" t="str">
            <v>0</v>
          </cell>
          <cell r="U387" t="str">
            <v>0</v>
          </cell>
          <cell r="V387" t="str">
            <v>0</v>
          </cell>
          <cell r="W387" t="str">
            <v>0</v>
          </cell>
          <cell r="X387" t="str">
            <v>0</v>
          </cell>
          <cell r="Y387" t="str">
            <v>0</v>
          </cell>
          <cell r="Z387" t="str">
            <v>0</v>
          </cell>
          <cell r="AE387">
            <v>0</v>
          </cell>
          <cell r="AJ387">
            <v>0</v>
          </cell>
          <cell r="AM387" t="str">
            <v>0</v>
          </cell>
          <cell r="AN387" t="str">
            <v>0</v>
          </cell>
          <cell r="AO387" t="str">
            <v>0</v>
          </cell>
          <cell r="AP387" t="str">
            <v>0</v>
          </cell>
          <cell r="AQ387" t="str">
            <v>0</v>
          </cell>
          <cell r="AR387" t="str">
            <v>0</v>
          </cell>
          <cell r="AS387" t="str">
            <v>0</v>
          </cell>
          <cell r="AT387" t="str">
            <v>0</v>
          </cell>
          <cell r="AU387" t="str">
            <v>0</v>
          </cell>
          <cell r="AV387" t="str">
            <v>0</v>
          </cell>
        </row>
        <row r="388">
          <cell r="F388" t="str">
            <v>4310</v>
          </cell>
          <cell r="G388" t="str">
            <v>0</v>
          </cell>
          <cell r="H388" t="str">
            <v>0</v>
          </cell>
          <cell r="I388" t="str">
            <v>0</v>
          </cell>
          <cell r="J388" t="str">
            <v>0</v>
          </cell>
          <cell r="K388" t="str">
            <v>0</v>
          </cell>
          <cell r="L388" t="str">
            <v>0</v>
          </cell>
          <cell r="M388" t="str">
            <v>0</v>
          </cell>
          <cell r="N388" t="str">
            <v>0</v>
          </cell>
          <cell r="O388" t="str">
            <v>0</v>
          </cell>
          <cell r="P388" t="str">
            <v>0</v>
          </cell>
          <cell r="Q388" t="str">
            <v>0</v>
          </cell>
          <cell r="R388" t="str">
            <v>0</v>
          </cell>
          <cell r="S388" t="str">
            <v>0</v>
          </cell>
          <cell r="T388" t="str">
            <v>0</v>
          </cell>
          <cell r="U388" t="str">
            <v>0</v>
          </cell>
          <cell r="V388" t="str">
            <v>0</v>
          </cell>
          <cell r="W388" t="str">
            <v>0</v>
          </cell>
          <cell r="X388" t="str">
            <v>0</v>
          </cell>
          <cell r="Y388" t="str">
            <v>0</v>
          </cell>
          <cell r="Z388" t="str">
            <v>0</v>
          </cell>
          <cell r="AE388">
            <v>0</v>
          </cell>
          <cell r="AJ388">
            <v>0</v>
          </cell>
          <cell r="AM388" t="str">
            <v>0</v>
          </cell>
          <cell r="AN388" t="str">
            <v>0</v>
          </cell>
          <cell r="AO388" t="str">
            <v>0</v>
          </cell>
          <cell r="AP388" t="str">
            <v>0</v>
          </cell>
          <cell r="AQ388" t="str">
            <v>0</v>
          </cell>
          <cell r="AR388" t="str">
            <v>0</v>
          </cell>
          <cell r="AS388" t="str">
            <v>0</v>
          </cell>
          <cell r="AT388" t="str">
            <v>0</v>
          </cell>
          <cell r="AU388" t="str">
            <v>0</v>
          </cell>
          <cell r="AV388" t="str">
            <v>0</v>
          </cell>
        </row>
        <row r="389">
          <cell r="F389" t="str">
            <v>4315</v>
          </cell>
          <cell r="G389" t="str">
            <v>0</v>
          </cell>
          <cell r="H389" t="str">
            <v>0</v>
          </cell>
          <cell r="I389" t="str">
            <v>0</v>
          </cell>
          <cell r="J389" t="str">
            <v>0</v>
          </cell>
          <cell r="K389" t="str">
            <v>0</v>
          </cell>
          <cell r="L389" t="str">
            <v>0</v>
          </cell>
          <cell r="M389" t="str">
            <v>0</v>
          </cell>
          <cell r="N389" t="str">
            <v>0</v>
          </cell>
          <cell r="O389" t="str">
            <v>0</v>
          </cell>
          <cell r="P389" t="str">
            <v>0</v>
          </cell>
          <cell r="Q389" t="str">
            <v>0</v>
          </cell>
          <cell r="R389" t="str">
            <v>0</v>
          </cell>
          <cell r="S389" t="str">
            <v>0</v>
          </cell>
          <cell r="T389" t="str">
            <v>0</v>
          </cell>
          <cell r="U389" t="str">
            <v>0</v>
          </cell>
          <cell r="V389" t="str">
            <v>0</v>
          </cell>
          <cell r="W389" t="str">
            <v>0</v>
          </cell>
          <cell r="X389" t="str">
            <v>0</v>
          </cell>
          <cell r="Y389" t="str">
            <v>0</v>
          </cell>
          <cell r="Z389" t="str">
            <v>0</v>
          </cell>
          <cell r="AE389">
            <v>0</v>
          </cell>
          <cell r="AJ389">
            <v>0</v>
          </cell>
          <cell r="AM389" t="str">
            <v>0</v>
          </cell>
          <cell r="AN389" t="str">
            <v>0</v>
          </cell>
          <cell r="AO389" t="str">
            <v>0</v>
          </cell>
          <cell r="AP389" t="str">
            <v>0</v>
          </cell>
          <cell r="AQ389" t="str">
            <v>0</v>
          </cell>
          <cell r="AR389" t="str">
            <v>0</v>
          </cell>
          <cell r="AS389" t="str">
            <v>0</v>
          </cell>
          <cell r="AT389" t="str">
            <v>0</v>
          </cell>
          <cell r="AU389" t="str">
            <v>0</v>
          </cell>
          <cell r="AV389" t="str">
            <v>0</v>
          </cell>
        </row>
        <row r="390">
          <cell r="F390" t="str">
            <v>4320</v>
          </cell>
          <cell r="G390" t="str">
            <v>0</v>
          </cell>
          <cell r="H390" t="str">
            <v>0</v>
          </cell>
          <cell r="I390" t="str">
            <v>0</v>
          </cell>
          <cell r="J390" t="str">
            <v>0</v>
          </cell>
          <cell r="K390" t="str">
            <v>0</v>
          </cell>
          <cell r="L390" t="str">
            <v>0</v>
          </cell>
          <cell r="M390" t="str">
            <v>0</v>
          </cell>
          <cell r="N390" t="str">
            <v>0</v>
          </cell>
          <cell r="O390" t="str">
            <v>0</v>
          </cell>
          <cell r="P390" t="str">
            <v>0</v>
          </cell>
          <cell r="Q390" t="str">
            <v>0</v>
          </cell>
          <cell r="R390" t="str">
            <v>0</v>
          </cell>
          <cell r="S390" t="str">
            <v>0</v>
          </cell>
          <cell r="T390" t="str">
            <v>0</v>
          </cell>
          <cell r="U390" t="str">
            <v>0</v>
          </cell>
          <cell r="V390" t="str">
            <v>0</v>
          </cell>
          <cell r="W390" t="str">
            <v>0</v>
          </cell>
          <cell r="X390" t="str">
            <v>0</v>
          </cell>
          <cell r="Y390" t="str">
            <v>0</v>
          </cell>
          <cell r="Z390" t="str">
            <v>0</v>
          </cell>
          <cell r="AE390">
            <v>0</v>
          </cell>
          <cell r="AJ390">
            <v>0</v>
          </cell>
          <cell r="AM390" t="str">
            <v>0</v>
          </cell>
          <cell r="AN390" t="str">
            <v>0</v>
          </cell>
          <cell r="AO390" t="str">
            <v>0</v>
          </cell>
          <cell r="AP390" t="str">
            <v>0</v>
          </cell>
          <cell r="AQ390" t="str">
            <v>0</v>
          </cell>
          <cell r="AR390" t="str">
            <v>0</v>
          </cell>
          <cell r="AS390" t="str">
            <v>0</v>
          </cell>
          <cell r="AT390" t="str">
            <v>0</v>
          </cell>
          <cell r="AU390" t="str">
            <v>0</v>
          </cell>
          <cell r="AV390" t="str">
            <v>0</v>
          </cell>
        </row>
        <row r="391">
          <cell r="F391" t="str">
            <v>4325</v>
          </cell>
          <cell r="G391" t="str">
            <v>0</v>
          </cell>
          <cell r="H391" t="str">
            <v>0</v>
          </cell>
          <cell r="I391" t="str">
            <v>0</v>
          </cell>
          <cell r="J391" t="str">
            <v>0</v>
          </cell>
          <cell r="K391" t="str">
            <v>0</v>
          </cell>
          <cell r="L391" t="str">
            <v>0</v>
          </cell>
          <cell r="M391" t="str">
            <v>0</v>
          </cell>
          <cell r="N391" t="str">
            <v>0</v>
          </cell>
          <cell r="O391" t="str">
            <v>0</v>
          </cell>
          <cell r="P391" t="str">
            <v>0</v>
          </cell>
          <cell r="Q391" t="str">
            <v>0</v>
          </cell>
          <cell r="R391" t="str">
            <v>0</v>
          </cell>
          <cell r="S391" t="str">
            <v>0</v>
          </cell>
          <cell r="T391" t="str">
            <v>0</v>
          </cell>
          <cell r="U391" t="str">
            <v>0</v>
          </cell>
          <cell r="V391" t="str">
            <v>0</v>
          </cell>
          <cell r="W391" t="str">
            <v>0</v>
          </cell>
          <cell r="X391" t="str">
            <v>0</v>
          </cell>
          <cell r="Y391" t="str">
            <v>0</v>
          </cell>
          <cell r="Z391" t="str">
            <v>0</v>
          </cell>
          <cell r="AE391">
            <v>0</v>
          </cell>
          <cell r="AJ391">
            <v>0</v>
          </cell>
          <cell r="AM391" t="str">
            <v>0</v>
          </cell>
          <cell r="AN391" t="str">
            <v>0</v>
          </cell>
          <cell r="AO391" t="str">
            <v>0</v>
          </cell>
          <cell r="AP391" t="str">
            <v>0</v>
          </cell>
          <cell r="AQ391" t="str">
            <v>0</v>
          </cell>
          <cell r="AR391" t="str">
            <v>0</v>
          </cell>
          <cell r="AS391" t="str">
            <v>0</v>
          </cell>
          <cell r="AT391" t="str">
            <v>0</v>
          </cell>
          <cell r="AU391" t="str">
            <v>0</v>
          </cell>
          <cell r="AV391" t="str">
            <v>0</v>
          </cell>
        </row>
        <row r="392">
          <cell r="F392" t="str">
            <v>4330</v>
          </cell>
          <cell r="G392" t="str">
            <v>0</v>
          </cell>
          <cell r="H392" t="str">
            <v>0</v>
          </cell>
          <cell r="I392" t="str">
            <v>0</v>
          </cell>
          <cell r="J392" t="str">
            <v>0</v>
          </cell>
          <cell r="K392" t="str">
            <v>0</v>
          </cell>
          <cell r="L392" t="str">
            <v>0</v>
          </cell>
          <cell r="M392" t="str">
            <v>0</v>
          </cell>
          <cell r="N392" t="str">
            <v>0</v>
          </cell>
          <cell r="O392" t="str">
            <v>0</v>
          </cell>
          <cell r="P392" t="str">
            <v>0</v>
          </cell>
          <cell r="Q392" t="str">
            <v>0</v>
          </cell>
          <cell r="R392" t="str">
            <v>0</v>
          </cell>
          <cell r="S392" t="str">
            <v>0</v>
          </cell>
          <cell r="T392" t="str">
            <v>0</v>
          </cell>
          <cell r="U392" t="str">
            <v>0</v>
          </cell>
          <cell r="V392" t="str">
            <v>0</v>
          </cell>
          <cell r="W392" t="str">
            <v>0</v>
          </cell>
          <cell r="X392" t="str">
            <v>0</v>
          </cell>
          <cell r="Y392" t="str">
            <v>0</v>
          </cell>
          <cell r="Z392" t="str">
            <v>0</v>
          </cell>
          <cell r="AE392">
            <v>0</v>
          </cell>
          <cell r="AJ392">
            <v>0</v>
          </cell>
          <cell r="AM392" t="str">
            <v>0</v>
          </cell>
          <cell r="AN392" t="str">
            <v>0</v>
          </cell>
          <cell r="AO392" t="str">
            <v>0</v>
          </cell>
          <cell r="AP392" t="str">
            <v>0</v>
          </cell>
          <cell r="AQ392" t="str">
            <v>0</v>
          </cell>
          <cell r="AR392" t="str">
            <v>0</v>
          </cell>
          <cell r="AS392" t="str">
            <v>0</v>
          </cell>
          <cell r="AT392" t="str">
            <v>0</v>
          </cell>
          <cell r="AU392" t="str">
            <v>0</v>
          </cell>
          <cell r="AV392" t="str">
            <v>0</v>
          </cell>
        </row>
        <row r="393">
          <cell r="F393" t="str">
            <v>4335</v>
          </cell>
          <cell r="G393" t="str">
            <v>0</v>
          </cell>
          <cell r="H393" t="str">
            <v>0</v>
          </cell>
          <cell r="I393" t="str">
            <v>0</v>
          </cell>
          <cell r="J393" t="str">
            <v>0</v>
          </cell>
          <cell r="K393" t="str">
            <v>0</v>
          </cell>
          <cell r="L393" t="str">
            <v>0</v>
          </cell>
          <cell r="M393" t="str">
            <v>0</v>
          </cell>
          <cell r="N393" t="str">
            <v>0</v>
          </cell>
          <cell r="O393" t="str">
            <v>0</v>
          </cell>
          <cell r="P393" t="str">
            <v>0</v>
          </cell>
          <cell r="Q393" t="str">
            <v>0</v>
          </cell>
          <cell r="R393" t="str">
            <v>0</v>
          </cell>
          <cell r="S393" t="str">
            <v>0</v>
          </cell>
          <cell r="T393" t="str">
            <v>0</v>
          </cell>
          <cell r="U393" t="str">
            <v>0</v>
          </cell>
          <cell r="V393" t="str">
            <v>0</v>
          </cell>
          <cell r="W393" t="str">
            <v>0</v>
          </cell>
          <cell r="X393" t="str">
            <v>0</v>
          </cell>
          <cell r="Y393" t="str">
            <v>0</v>
          </cell>
          <cell r="Z393" t="str">
            <v>0</v>
          </cell>
          <cell r="AE393">
            <v>0</v>
          </cell>
          <cell r="AJ393">
            <v>0</v>
          </cell>
          <cell r="AM393" t="str">
            <v>0</v>
          </cell>
          <cell r="AN393" t="str">
            <v>0</v>
          </cell>
          <cell r="AO393" t="str">
            <v>0</v>
          </cell>
          <cell r="AP393" t="str">
            <v>0</v>
          </cell>
          <cell r="AQ393" t="str">
            <v>0</v>
          </cell>
          <cell r="AR393" t="str">
            <v>0</v>
          </cell>
          <cell r="AS393" t="str">
            <v>0</v>
          </cell>
          <cell r="AT393" t="str">
            <v>0</v>
          </cell>
          <cell r="AU393" t="str">
            <v>0</v>
          </cell>
          <cell r="AV393" t="str">
            <v>0</v>
          </cell>
        </row>
        <row r="394">
          <cell r="F394" t="str">
            <v>4340</v>
          </cell>
          <cell r="G394" t="str">
            <v>0</v>
          </cell>
          <cell r="H394" t="str">
            <v>0</v>
          </cell>
          <cell r="I394" t="str">
            <v>0</v>
          </cell>
          <cell r="J394" t="str">
            <v>0</v>
          </cell>
          <cell r="K394" t="str">
            <v>0</v>
          </cell>
          <cell r="L394" t="str">
            <v>0</v>
          </cell>
          <cell r="M394" t="str">
            <v>0</v>
          </cell>
          <cell r="N394" t="str">
            <v>0</v>
          </cell>
          <cell r="O394" t="str">
            <v>0</v>
          </cell>
          <cell r="P394" t="str">
            <v>0</v>
          </cell>
          <cell r="Q394" t="str">
            <v>0</v>
          </cell>
          <cell r="R394" t="str">
            <v>0</v>
          </cell>
          <cell r="S394" t="str">
            <v>0</v>
          </cell>
          <cell r="T394" t="str">
            <v>0</v>
          </cell>
          <cell r="U394" t="str">
            <v>0</v>
          </cell>
          <cell r="V394" t="str">
            <v>0</v>
          </cell>
          <cell r="W394" t="str">
            <v>0</v>
          </cell>
          <cell r="X394" t="str">
            <v>0</v>
          </cell>
          <cell r="Y394" t="str">
            <v>0</v>
          </cell>
          <cell r="Z394" t="str">
            <v>0</v>
          </cell>
          <cell r="AE394">
            <v>0</v>
          </cell>
          <cell r="AJ394">
            <v>0</v>
          </cell>
          <cell r="AM394" t="str">
            <v>0</v>
          </cell>
          <cell r="AN394" t="str">
            <v>0</v>
          </cell>
          <cell r="AO394" t="str">
            <v>0</v>
          </cell>
          <cell r="AP394" t="str">
            <v>0</v>
          </cell>
          <cell r="AQ394" t="str">
            <v>0</v>
          </cell>
          <cell r="AR394" t="str">
            <v>0</v>
          </cell>
          <cell r="AS394" t="str">
            <v>0</v>
          </cell>
          <cell r="AT394" t="str">
            <v>0</v>
          </cell>
          <cell r="AU394" t="str">
            <v>0</v>
          </cell>
          <cell r="AV394" t="str">
            <v>0</v>
          </cell>
        </row>
        <row r="395">
          <cell r="F395" t="str">
            <v>4345</v>
          </cell>
          <cell r="G395" t="str">
            <v>0</v>
          </cell>
          <cell r="H395" t="str">
            <v>0</v>
          </cell>
          <cell r="I395" t="str">
            <v>0</v>
          </cell>
          <cell r="J395" t="str">
            <v>0</v>
          </cell>
          <cell r="K395" t="str">
            <v>0</v>
          </cell>
          <cell r="L395" t="str">
            <v>0</v>
          </cell>
          <cell r="M395" t="str">
            <v>0</v>
          </cell>
          <cell r="N395" t="str">
            <v>0</v>
          </cell>
          <cell r="O395" t="str">
            <v>0</v>
          </cell>
          <cell r="P395" t="str">
            <v>0</v>
          </cell>
          <cell r="Q395" t="str">
            <v>0</v>
          </cell>
          <cell r="R395" t="str">
            <v>0</v>
          </cell>
          <cell r="S395" t="str">
            <v>0</v>
          </cell>
          <cell r="T395" t="str">
            <v>0</v>
          </cell>
          <cell r="U395" t="str">
            <v>0</v>
          </cell>
          <cell r="V395" t="str">
            <v>0</v>
          </cell>
          <cell r="W395" t="str">
            <v>0</v>
          </cell>
          <cell r="X395" t="str">
            <v>0</v>
          </cell>
          <cell r="Y395" t="str">
            <v>0</v>
          </cell>
          <cell r="Z395" t="str">
            <v>0</v>
          </cell>
          <cell r="AE395">
            <v>0</v>
          </cell>
          <cell r="AJ395">
            <v>0</v>
          </cell>
          <cell r="AM395" t="str">
            <v>0</v>
          </cell>
          <cell r="AN395" t="str">
            <v>0</v>
          </cell>
          <cell r="AO395" t="str">
            <v>0</v>
          </cell>
          <cell r="AP395" t="str">
            <v>0</v>
          </cell>
          <cell r="AQ395" t="str">
            <v>0</v>
          </cell>
          <cell r="AR395" t="str">
            <v>0</v>
          </cell>
          <cell r="AS395" t="str">
            <v>0</v>
          </cell>
          <cell r="AT395" t="str">
            <v>0</v>
          </cell>
          <cell r="AU395" t="str">
            <v>0</v>
          </cell>
          <cell r="AV395" t="str">
            <v>0</v>
          </cell>
        </row>
        <row r="396">
          <cell r="F396" t="str">
            <v>4350</v>
          </cell>
          <cell r="G396" t="str">
            <v>0</v>
          </cell>
          <cell r="H396" t="str">
            <v>0</v>
          </cell>
          <cell r="I396" t="str">
            <v>0</v>
          </cell>
          <cell r="J396" t="str">
            <v>0</v>
          </cell>
          <cell r="K396" t="str">
            <v>0</v>
          </cell>
          <cell r="L396" t="str">
            <v>0</v>
          </cell>
          <cell r="M396" t="str">
            <v>0</v>
          </cell>
          <cell r="N396" t="str">
            <v>0</v>
          </cell>
          <cell r="O396" t="str">
            <v>0</v>
          </cell>
          <cell r="P396" t="str">
            <v>0</v>
          </cell>
          <cell r="Q396" t="str">
            <v>0</v>
          </cell>
          <cell r="R396" t="str">
            <v>0</v>
          </cell>
          <cell r="S396" t="str">
            <v>0</v>
          </cell>
          <cell r="T396" t="str">
            <v>0</v>
          </cell>
          <cell r="U396" t="str">
            <v>0</v>
          </cell>
          <cell r="V396" t="str">
            <v>0</v>
          </cell>
          <cell r="W396" t="str">
            <v>0</v>
          </cell>
          <cell r="X396" t="str">
            <v>0</v>
          </cell>
          <cell r="Y396" t="str">
            <v>0</v>
          </cell>
          <cell r="Z396" t="str">
            <v>0</v>
          </cell>
          <cell r="AE396">
            <v>0</v>
          </cell>
          <cell r="AJ396">
            <v>0</v>
          </cell>
          <cell r="AM396" t="str">
            <v>0</v>
          </cell>
          <cell r="AN396" t="str">
            <v>0</v>
          </cell>
          <cell r="AO396" t="str">
            <v>0</v>
          </cell>
          <cell r="AP396" t="str">
            <v>0</v>
          </cell>
          <cell r="AQ396" t="str">
            <v>0</v>
          </cell>
          <cell r="AR396" t="str">
            <v>0</v>
          </cell>
          <cell r="AS396" t="str">
            <v>0</v>
          </cell>
          <cell r="AT396" t="str">
            <v>0</v>
          </cell>
          <cell r="AU396" t="str">
            <v>0</v>
          </cell>
          <cell r="AV396" t="str">
            <v>0</v>
          </cell>
        </row>
        <row r="397">
          <cell r="F397" t="str">
            <v>4355</v>
          </cell>
          <cell r="G397" t="str">
            <v>0</v>
          </cell>
          <cell r="H397" t="str">
            <v>0</v>
          </cell>
          <cell r="I397" t="str">
            <v>0</v>
          </cell>
          <cell r="J397" t="str">
            <v>0</v>
          </cell>
          <cell r="K397" t="str">
            <v>0</v>
          </cell>
          <cell r="L397" t="str">
            <v>0</v>
          </cell>
          <cell r="M397" t="str">
            <v>0</v>
          </cell>
          <cell r="N397" t="str">
            <v>0</v>
          </cell>
          <cell r="O397" t="str">
            <v>0</v>
          </cell>
          <cell r="P397" t="str">
            <v>0</v>
          </cell>
          <cell r="Q397" t="str">
            <v>0</v>
          </cell>
          <cell r="R397" t="str">
            <v>0</v>
          </cell>
          <cell r="S397" t="str">
            <v>0</v>
          </cell>
          <cell r="T397" t="str">
            <v>0</v>
          </cell>
          <cell r="U397" t="str">
            <v>0</v>
          </cell>
          <cell r="V397" t="str">
            <v>0</v>
          </cell>
          <cell r="W397" t="str">
            <v>0</v>
          </cell>
          <cell r="X397" t="str">
            <v>0</v>
          </cell>
          <cell r="Y397" t="str">
            <v>0</v>
          </cell>
          <cell r="Z397" t="str">
            <v>0</v>
          </cell>
          <cell r="AE397">
            <v>0</v>
          </cell>
          <cell r="AJ397">
            <v>0</v>
          </cell>
          <cell r="AM397" t="str">
            <v>0</v>
          </cell>
          <cell r="AN397" t="str">
            <v>0</v>
          </cell>
          <cell r="AO397" t="str">
            <v>0</v>
          </cell>
          <cell r="AP397" t="str">
            <v>0</v>
          </cell>
          <cell r="AQ397" t="str">
            <v>0</v>
          </cell>
          <cell r="AR397" t="str">
            <v>0</v>
          </cell>
          <cell r="AS397" t="str">
            <v>0</v>
          </cell>
          <cell r="AT397" t="str">
            <v>0</v>
          </cell>
          <cell r="AU397" t="str">
            <v>0</v>
          </cell>
          <cell r="AV397" t="str">
            <v>0</v>
          </cell>
        </row>
        <row r="398">
          <cell r="F398" t="str">
            <v>4360</v>
          </cell>
          <cell r="G398" t="str">
            <v>0</v>
          </cell>
          <cell r="H398" t="str">
            <v>0</v>
          </cell>
          <cell r="I398" t="str">
            <v>0</v>
          </cell>
          <cell r="J398" t="str">
            <v>0</v>
          </cell>
          <cell r="K398" t="str">
            <v>0</v>
          </cell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0</v>
          </cell>
          <cell r="V398" t="str">
            <v>0</v>
          </cell>
          <cell r="W398" t="str">
            <v>0</v>
          </cell>
          <cell r="X398" t="str">
            <v>0</v>
          </cell>
          <cell r="Y398" t="str">
            <v>0</v>
          </cell>
          <cell r="Z398" t="str">
            <v>0</v>
          </cell>
          <cell r="AE398">
            <v>0</v>
          </cell>
          <cell r="AJ398">
            <v>0</v>
          </cell>
          <cell r="AM398" t="str">
            <v>0</v>
          </cell>
          <cell r="AN398" t="str">
            <v>0</v>
          </cell>
          <cell r="AO398" t="str">
            <v>0</v>
          </cell>
          <cell r="AP398" t="str">
            <v>0</v>
          </cell>
          <cell r="AQ398" t="str">
            <v>0</v>
          </cell>
          <cell r="AR398" t="str">
            <v>0</v>
          </cell>
          <cell r="AS398" t="str">
            <v>0</v>
          </cell>
          <cell r="AT398" t="str">
            <v>0</v>
          </cell>
          <cell r="AU398" t="str">
            <v>0</v>
          </cell>
          <cell r="AV398" t="str">
            <v>0</v>
          </cell>
        </row>
        <row r="399">
          <cell r="F399" t="str">
            <v>4365</v>
          </cell>
          <cell r="G399" t="str">
            <v>0</v>
          </cell>
          <cell r="H399" t="str">
            <v>0</v>
          </cell>
          <cell r="I399" t="str">
            <v>0</v>
          </cell>
          <cell r="J399" t="str">
            <v>0</v>
          </cell>
          <cell r="K399" t="str">
            <v>0</v>
          </cell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0</v>
          </cell>
          <cell r="V399" t="str">
            <v>0</v>
          </cell>
          <cell r="W399" t="str">
            <v>0</v>
          </cell>
          <cell r="X399" t="str">
            <v>0</v>
          </cell>
          <cell r="Y399" t="str">
            <v>0</v>
          </cell>
          <cell r="Z399" t="str">
            <v>0</v>
          </cell>
          <cell r="AE399">
            <v>0</v>
          </cell>
          <cell r="AJ399">
            <v>0</v>
          </cell>
          <cell r="AM399" t="str">
            <v>0</v>
          </cell>
          <cell r="AN399" t="str">
            <v>0</v>
          </cell>
          <cell r="AO399" t="str">
            <v>0</v>
          </cell>
          <cell r="AP399" t="str">
            <v>0</v>
          </cell>
          <cell r="AQ399" t="str">
            <v>0</v>
          </cell>
          <cell r="AR399" t="str">
            <v>0</v>
          </cell>
          <cell r="AS399" t="str">
            <v>0</v>
          </cell>
          <cell r="AT399" t="str">
            <v>0</v>
          </cell>
          <cell r="AU399" t="str">
            <v>0</v>
          </cell>
          <cell r="AV399" t="str">
            <v>0</v>
          </cell>
        </row>
        <row r="401">
          <cell r="AE401">
            <v>0</v>
          </cell>
          <cell r="AJ401">
            <v>0</v>
          </cell>
        </row>
        <row r="402">
          <cell r="F402" t="str">
            <v>6000</v>
          </cell>
          <cell r="G402" t="str">
            <v>0</v>
          </cell>
          <cell r="H402" t="str">
            <v>0</v>
          </cell>
          <cell r="I402" t="str">
            <v>0</v>
          </cell>
          <cell r="J402" t="str">
            <v>0</v>
          </cell>
          <cell r="K402" t="str">
            <v>0</v>
          </cell>
          <cell r="L402" t="str">
            <v>0</v>
          </cell>
          <cell r="M402" t="str">
            <v>0</v>
          </cell>
          <cell r="N402" t="str">
            <v>0</v>
          </cell>
          <cell r="O402" t="str">
            <v>0</v>
          </cell>
          <cell r="P402" t="str">
            <v>0</v>
          </cell>
          <cell r="Q402" t="str">
            <v>0</v>
          </cell>
          <cell r="R402" t="str">
            <v>0</v>
          </cell>
          <cell r="S402" t="str">
            <v>0</v>
          </cell>
          <cell r="T402" t="str">
            <v>0</v>
          </cell>
          <cell r="U402" t="str">
            <v>0</v>
          </cell>
          <cell r="V402" t="str">
            <v>0</v>
          </cell>
          <cell r="W402" t="str">
            <v>0</v>
          </cell>
          <cell r="X402" t="str">
            <v>0</v>
          </cell>
          <cell r="Y402" t="str">
            <v>0</v>
          </cell>
          <cell r="Z402" t="str">
            <v>0</v>
          </cell>
          <cell r="AE402">
            <v>0</v>
          </cell>
          <cell r="AJ402">
            <v>0</v>
          </cell>
          <cell r="AM402" t="str">
            <v>0</v>
          </cell>
          <cell r="AN402" t="str">
            <v>0</v>
          </cell>
          <cell r="AO402" t="str">
            <v>0</v>
          </cell>
          <cell r="AP402" t="str">
            <v>0</v>
          </cell>
          <cell r="AQ402" t="str">
            <v>0</v>
          </cell>
          <cell r="AR402" t="str">
            <v>0</v>
          </cell>
          <cell r="AS402" t="str">
            <v>0</v>
          </cell>
          <cell r="AT402" t="str">
            <v>0</v>
          </cell>
          <cell r="AU402" t="str">
            <v>0</v>
          </cell>
          <cell r="AV402" t="str">
            <v>0</v>
          </cell>
        </row>
        <row r="403">
          <cell r="F403" t="str">
            <v>6005</v>
          </cell>
          <cell r="G403" t="str">
            <v>0</v>
          </cell>
          <cell r="H403" t="str">
            <v>0</v>
          </cell>
          <cell r="I403" t="str">
            <v>0</v>
          </cell>
          <cell r="J403" t="str">
            <v>0</v>
          </cell>
          <cell r="K403" t="str">
            <v>0</v>
          </cell>
          <cell r="L403" t="str">
            <v>0</v>
          </cell>
          <cell r="M403" t="str">
            <v>0</v>
          </cell>
          <cell r="N403" t="str">
            <v>0</v>
          </cell>
          <cell r="O403" t="str">
            <v>0</v>
          </cell>
          <cell r="P403" t="str">
            <v>0</v>
          </cell>
          <cell r="Q403" t="str">
            <v>0</v>
          </cell>
          <cell r="R403" t="str">
            <v>0</v>
          </cell>
          <cell r="S403" t="str">
            <v>0</v>
          </cell>
          <cell r="T403" t="str">
            <v>0</v>
          </cell>
          <cell r="U403" t="str">
            <v>0</v>
          </cell>
          <cell r="V403" t="str">
            <v>0</v>
          </cell>
          <cell r="W403" t="str">
            <v>0</v>
          </cell>
          <cell r="X403" t="str">
            <v>0</v>
          </cell>
          <cell r="Y403" t="str">
            <v>0</v>
          </cell>
          <cell r="Z403" t="str">
            <v>0</v>
          </cell>
          <cell r="AE403">
            <v>0</v>
          </cell>
          <cell r="AJ403">
            <v>0</v>
          </cell>
          <cell r="AM403" t="str">
            <v>0</v>
          </cell>
          <cell r="AN403" t="str">
            <v>0</v>
          </cell>
          <cell r="AO403" t="str">
            <v>0</v>
          </cell>
          <cell r="AP403" t="str">
            <v>0</v>
          </cell>
          <cell r="AQ403" t="str">
            <v>0</v>
          </cell>
          <cell r="AR403" t="str">
            <v>0</v>
          </cell>
          <cell r="AS403" t="str">
            <v>0</v>
          </cell>
          <cell r="AT403" t="str">
            <v>0</v>
          </cell>
          <cell r="AU403" t="str">
            <v>0</v>
          </cell>
          <cell r="AV403" t="str">
            <v>0</v>
          </cell>
        </row>
        <row r="404">
          <cell r="F404" t="str">
            <v>6010</v>
          </cell>
          <cell r="G404" t="str">
            <v>0</v>
          </cell>
          <cell r="H404" t="str">
            <v>0</v>
          </cell>
          <cell r="I404" t="str">
            <v>0</v>
          </cell>
          <cell r="J404" t="str">
            <v>0</v>
          </cell>
          <cell r="K404" t="str">
            <v>0</v>
          </cell>
          <cell r="L404" t="str">
            <v>0</v>
          </cell>
          <cell r="M404" t="str">
            <v>0</v>
          </cell>
          <cell r="N404" t="str">
            <v>0</v>
          </cell>
          <cell r="O404" t="str">
            <v>0</v>
          </cell>
          <cell r="P404" t="str">
            <v>0</v>
          </cell>
          <cell r="Q404" t="str">
            <v>0</v>
          </cell>
          <cell r="R404" t="str">
            <v>0</v>
          </cell>
          <cell r="S404" t="str">
            <v>0</v>
          </cell>
          <cell r="T404" t="str">
            <v>0</v>
          </cell>
          <cell r="U404" t="str">
            <v>0</v>
          </cell>
          <cell r="V404" t="str">
            <v>0</v>
          </cell>
          <cell r="W404" t="str">
            <v>0</v>
          </cell>
          <cell r="X404" t="str">
            <v>0</v>
          </cell>
          <cell r="Y404" t="str">
            <v>0</v>
          </cell>
          <cell r="Z404" t="str">
            <v>0</v>
          </cell>
          <cell r="AE404">
            <v>0</v>
          </cell>
          <cell r="AJ404">
            <v>0</v>
          </cell>
          <cell r="AM404" t="str">
            <v>0</v>
          </cell>
          <cell r="AN404" t="str">
            <v>0</v>
          </cell>
          <cell r="AO404" t="str">
            <v>0</v>
          </cell>
          <cell r="AP404" t="str">
            <v>0</v>
          </cell>
          <cell r="AQ404" t="str">
            <v>0</v>
          </cell>
          <cell r="AR404" t="str">
            <v>0</v>
          </cell>
          <cell r="AS404" t="str">
            <v>0</v>
          </cell>
          <cell r="AT404" t="str">
            <v>0</v>
          </cell>
          <cell r="AU404" t="str">
            <v>0</v>
          </cell>
          <cell r="AV404" t="str">
            <v>0</v>
          </cell>
        </row>
        <row r="405">
          <cell r="F405" t="str">
            <v>6015</v>
          </cell>
          <cell r="G405" t="str">
            <v>0</v>
          </cell>
          <cell r="H405" t="str">
            <v>0</v>
          </cell>
          <cell r="I405" t="str">
            <v>0</v>
          </cell>
          <cell r="J405" t="str">
            <v>0</v>
          </cell>
          <cell r="K405" t="str">
            <v>0</v>
          </cell>
          <cell r="L405" t="str">
            <v>0</v>
          </cell>
          <cell r="M405" t="str">
            <v>0</v>
          </cell>
          <cell r="N405" t="str">
            <v>0</v>
          </cell>
          <cell r="O405" t="str">
            <v>0</v>
          </cell>
          <cell r="P405" t="str">
            <v>0</v>
          </cell>
          <cell r="Q405" t="str">
            <v>0</v>
          </cell>
          <cell r="R405" t="str">
            <v>0</v>
          </cell>
          <cell r="S405" t="str">
            <v>0</v>
          </cell>
          <cell r="T405" t="str">
            <v>0</v>
          </cell>
          <cell r="U405" t="str">
            <v>0</v>
          </cell>
          <cell r="V405" t="str">
            <v>0</v>
          </cell>
          <cell r="W405" t="str">
            <v>0</v>
          </cell>
          <cell r="X405" t="str">
            <v>0</v>
          </cell>
          <cell r="Y405" t="str">
            <v>0</v>
          </cell>
          <cell r="Z405" t="str">
            <v>0</v>
          </cell>
          <cell r="AE405">
            <v>0</v>
          </cell>
          <cell r="AJ405">
            <v>0</v>
          </cell>
          <cell r="AM405" t="str">
            <v>0</v>
          </cell>
          <cell r="AN405" t="str">
            <v>0</v>
          </cell>
          <cell r="AO405" t="str">
            <v>0</v>
          </cell>
          <cell r="AP405" t="str">
            <v>0</v>
          </cell>
          <cell r="AQ405" t="str">
            <v>0</v>
          </cell>
          <cell r="AR405" t="str">
            <v>0</v>
          </cell>
          <cell r="AS405" t="str">
            <v>0</v>
          </cell>
          <cell r="AT405" t="str">
            <v>0</v>
          </cell>
          <cell r="AU405" t="str">
            <v>0</v>
          </cell>
          <cell r="AV405" t="str">
            <v>0</v>
          </cell>
        </row>
        <row r="406">
          <cell r="F406" t="str">
            <v>6020</v>
          </cell>
          <cell r="G406" t="str">
            <v>0</v>
          </cell>
          <cell r="H406" t="str">
            <v>0</v>
          </cell>
          <cell r="I406" t="str">
            <v>0</v>
          </cell>
          <cell r="J406" t="str">
            <v>0</v>
          </cell>
          <cell r="K406" t="str">
            <v>0</v>
          </cell>
          <cell r="L406" t="str">
            <v>0</v>
          </cell>
          <cell r="M406" t="str">
            <v>0</v>
          </cell>
          <cell r="N406" t="str">
            <v>0</v>
          </cell>
          <cell r="O406" t="str">
            <v>0</v>
          </cell>
          <cell r="P406" t="str">
            <v>0</v>
          </cell>
          <cell r="Q406" t="str">
            <v>0</v>
          </cell>
          <cell r="R406" t="str">
            <v>0</v>
          </cell>
          <cell r="S406" t="str">
            <v>0</v>
          </cell>
          <cell r="T406" t="str">
            <v>0</v>
          </cell>
          <cell r="U406" t="str">
            <v>0</v>
          </cell>
          <cell r="V406" t="str">
            <v>0</v>
          </cell>
          <cell r="W406" t="str">
            <v>0</v>
          </cell>
          <cell r="X406" t="str">
            <v>0</v>
          </cell>
          <cell r="Y406" t="str">
            <v>0</v>
          </cell>
          <cell r="Z406" t="str">
            <v>0</v>
          </cell>
          <cell r="AE406">
            <v>0</v>
          </cell>
          <cell r="AJ406">
            <v>0</v>
          </cell>
          <cell r="AM406" t="str">
            <v>0</v>
          </cell>
          <cell r="AN406" t="str">
            <v>0</v>
          </cell>
          <cell r="AO406" t="str">
            <v>0</v>
          </cell>
          <cell r="AP406" t="str">
            <v>0</v>
          </cell>
          <cell r="AQ406" t="str">
            <v>0</v>
          </cell>
          <cell r="AR406" t="str">
            <v>0</v>
          </cell>
          <cell r="AS406" t="str">
            <v>0</v>
          </cell>
          <cell r="AT406" t="str">
            <v>0</v>
          </cell>
          <cell r="AU406" t="str">
            <v>0</v>
          </cell>
          <cell r="AV406" t="str">
            <v>0</v>
          </cell>
        </row>
        <row r="407">
          <cell r="F407" t="str">
            <v>6022</v>
          </cell>
          <cell r="G407" t="str">
            <v>0</v>
          </cell>
          <cell r="H407" t="str">
            <v>0</v>
          </cell>
          <cell r="I407" t="str">
            <v>0</v>
          </cell>
          <cell r="J407" t="str">
            <v>0</v>
          </cell>
          <cell r="K407" t="str">
            <v>0</v>
          </cell>
          <cell r="L407" t="str">
            <v>0</v>
          </cell>
          <cell r="M407" t="str">
            <v>0</v>
          </cell>
          <cell r="N407" t="str">
            <v>0</v>
          </cell>
          <cell r="O407" t="str">
            <v>0</v>
          </cell>
          <cell r="P407" t="str">
            <v>0</v>
          </cell>
          <cell r="Q407" t="str">
            <v>0</v>
          </cell>
          <cell r="R407" t="str">
            <v>0</v>
          </cell>
          <cell r="S407" t="str">
            <v>0</v>
          </cell>
          <cell r="T407" t="str">
            <v>0</v>
          </cell>
          <cell r="U407" t="str">
            <v>0</v>
          </cell>
          <cell r="V407" t="str">
            <v>0</v>
          </cell>
          <cell r="W407" t="str">
            <v>0</v>
          </cell>
          <cell r="X407" t="str">
            <v>0</v>
          </cell>
          <cell r="Y407" t="str">
            <v>0</v>
          </cell>
          <cell r="Z407" t="str">
            <v>0</v>
          </cell>
          <cell r="AE407">
            <v>0</v>
          </cell>
          <cell r="AJ407">
            <v>0</v>
          </cell>
          <cell r="AM407" t="str">
            <v>0</v>
          </cell>
          <cell r="AN407" t="str">
            <v>0</v>
          </cell>
          <cell r="AO407" t="str">
            <v>0</v>
          </cell>
          <cell r="AP407" t="str">
            <v>0</v>
          </cell>
          <cell r="AQ407" t="str">
            <v>0</v>
          </cell>
          <cell r="AR407" t="str">
            <v>0</v>
          </cell>
          <cell r="AS407" t="str">
            <v>0</v>
          </cell>
          <cell r="AT407" t="str">
            <v>0</v>
          </cell>
          <cell r="AU407" t="str">
            <v>0</v>
          </cell>
          <cell r="AV407" t="str">
            <v>0</v>
          </cell>
        </row>
        <row r="408">
          <cell r="F408" t="str">
            <v>6025</v>
          </cell>
          <cell r="G408" t="str">
            <v>0</v>
          </cell>
          <cell r="H408" t="str">
            <v>0</v>
          </cell>
          <cell r="I408" t="str">
            <v>0</v>
          </cell>
          <cell r="J408" t="str">
            <v>0</v>
          </cell>
          <cell r="K408" t="str">
            <v>0</v>
          </cell>
          <cell r="L408" t="str">
            <v>0</v>
          </cell>
          <cell r="M408" t="str">
            <v>0</v>
          </cell>
          <cell r="N408" t="str">
            <v>0</v>
          </cell>
          <cell r="O408" t="str">
            <v>0</v>
          </cell>
          <cell r="P408" t="str">
            <v>0</v>
          </cell>
          <cell r="Q408" t="str">
            <v>0</v>
          </cell>
          <cell r="R408" t="str">
            <v>0</v>
          </cell>
          <cell r="S408" t="str">
            <v>0</v>
          </cell>
          <cell r="T408" t="str">
            <v>0</v>
          </cell>
          <cell r="U408" t="str">
            <v>0</v>
          </cell>
          <cell r="V408" t="str">
            <v>0</v>
          </cell>
          <cell r="W408" t="str">
            <v>0</v>
          </cell>
          <cell r="X408" t="str">
            <v>0</v>
          </cell>
          <cell r="Y408" t="str">
            <v>0</v>
          </cell>
          <cell r="Z408" t="str">
            <v>0</v>
          </cell>
          <cell r="AE408">
            <v>0</v>
          </cell>
          <cell r="AJ408">
            <v>0</v>
          </cell>
          <cell r="AM408" t="str">
            <v>0</v>
          </cell>
          <cell r="AN408" t="str">
            <v>0</v>
          </cell>
          <cell r="AO408" t="str">
            <v>0</v>
          </cell>
          <cell r="AP408" t="str">
            <v>0</v>
          </cell>
          <cell r="AQ408" t="str">
            <v>0</v>
          </cell>
          <cell r="AR408" t="str">
            <v>0</v>
          </cell>
          <cell r="AS408" t="str">
            <v>0</v>
          </cell>
          <cell r="AT408" t="str">
            <v>0</v>
          </cell>
          <cell r="AU408" t="str">
            <v>0</v>
          </cell>
          <cell r="AV408" t="str">
            <v>0</v>
          </cell>
        </row>
        <row r="409">
          <cell r="F409" t="str">
            <v>6030</v>
          </cell>
          <cell r="G409" t="str">
            <v>0</v>
          </cell>
          <cell r="H409" t="str">
            <v>0</v>
          </cell>
          <cell r="I409" t="str">
            <v>0</v>
          </cell>
          <cell r="J409" t="str">
            <v>0</v>
          </cell>
          <cell r="K409" t="str">
            <v>0</v>
          </cell>
          <cell r="L409" t="str">
            <v>0</v>
          </cell>
          <cell r="M409" t="str">
            <v>0</v>
          </cell>
          <cell r="N409" t="str">
            <v>0</v>
          </cell>
          <cell r="O409" t="str">
            <v>0</v>
          </cell>
          <cell r="P409" t="str">
            <v>0</v>
          </cell>
          <cell r="Q409" t="str">
            <v>0</v>
          </cell>
          <cell r="R409" t="str">
            <v>0</v>
          </cell>
          <cell r="S409" t="str">
            <v>0</v>
          </cell>
          <cell r="T409" t="str">
            <v>0</v>
          </cell>
          <cell r="U409" t="str">
            <v>0</v>
          </cell>
          <cell r="V409" t="str">
            <v>0</v>
          </cell>
          <cell r="W409" t="str">
            <v>0</v>
          </cell>
          <cell r="X409" t="str">
            <v>0</v>
          </cell>
          <cell r="Y409" t="str">
            <v>0</v>
          </cell>
          <cell r="Z409" t="str">
            <v>0</v>
          </cell>
          <cell r="AE409">
            <v>0</v>
          </cell>
          <cell r="AJ409">
            <v>0</v>
          </cell>
          <cell r="AM409" t="str">
            <v>0</v>
          </cell>
          <cell r="AN409" t="str">
            <v>0</v>
          </cell>
          <cell r="AO409" t="str">
            <v>0</v>
          </cell>
          <cell r="AP409" t="str">
            <v>0</v>
          </cell>
          <cell r="AQ409" t="str">
            <v>0</v>
          </cell>
          <cell r="AR409" t="str">
            <v>0</v>
          </cell>
          <cell r="AS409" t="str">
            <v>0</v>
          </cell>
          <cell r="AT409" t="str">
            <v>0</v>
          </cell>
          <cell r="AU409" t="str">
            <v>0</v>
          </cell>
          <cell r="AV409" t="str">
            <v>0</v>
          </cell>
        </row>
        <row r="410">
          <cell r="F410" t="str">
            <v>Analysis of Profit Before Taxation - By Sector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E410">
            <v>0</v>
          </cell>
          <cell r="AJ410">
            <v>0</v>
          </cell>
          <cell r="AM410" t="str">
            <v>0</v>
          </cell>
          <cell r="AN410" t="str">
            <v>0</v>
          </cell>
          <cell r="AO410" t="str">
            <v>0</v>
          </cell>
          <cell r="AP410" t="str">
            <v>0</v>
          </cell>
          <cell r="AQ410" t="str">
            <v>0</v>
          </cell>
          <cell r="AR410" t="str">
            <v>0</v>
          </cell>
          <cell r="AS410" t="str">
            <v>0</v>
          </cell>
          <cell r="AT410" t="str">
            <v>0</v>
          </cell>
          <cell r="AU410" t="str">
            <v>0</v>
          </cell>
          <cell r="AV410" t="str">
            <v>0</v>
          </cell>
        </row>
        <row r="413">
          <cell r="F413" t="str">
            <v>FirstRand Bank Limited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E413">
            <v>0</v>
          </cell>
          <cell r="AJ413">
            <v>0</v>
          </cell>
          <cell r="AM413" t="str">
            <v>0</v>
          </cell>
          <cell r="AN413" t="str">
            <v>0</v>
          </cell>
          <cell r="AO413" t="str">
            <v>0</v>
          </cell>
          <cell r="AP413" t="str">
            <v>0</v>
          </cell>
          <cell r="AQ413" t="str">
            <v>0</v>
          </cell>
          <cell r="AR413" t="str">
            <v>0</v>
          </cell>
          <cell r="AS413" t="str">
            <v>0</v>
          </cell>
          <cell r="AT413" t="str">
            <v>0</v>
          </cell>
          <cell r="AU413" t="str">
            <v>0</v>
          </cell>
          <cell r="AV413" t="str">
            <v>0</v>
          </cell>
        </row>
        <row r="414">
          <cell r="F414" t="str">
            <v>6050</v>
          </cell>
          <cell r="G414" t="str">
            <v>0</v>
          </cell>
          <cell r="H414" t="str">
            <v>0</v>
          </cell>
          <cell r="I414" t="str">
            <v>0</v>
          </cell>
          <cell r="J414" t="str">
            <v>0</v>
          </cell>
          <cell r="K414" t="str">
            <v>0</v>
          </cell>
          <cell r="L414" t="str">
            <v>0</v>
          </cell>
          <cell r="M414" t="str">
            <v>0</v>
          </cell>
          <cell r="N414" t="str">
            <v>0</v>
          </cell>
          <cell r="O414" t="str">
            <v>0</v>
          </cell>
          <cell r="P414" t="str">
            <v>0</v>
          </cell>
          <cell r="Q414" t="str">
            <v>0</v>
          </cell>
          <cell r="R414" t="str">
            <v>0</v>
          </cell>
          <cell r="S414" t="str">
            <v>0</v>
          </cell>
          <cell r="T414" t="str">
            <v>0</v>
          </cell>
          <cell r="U414" t="str">
            <v>0</v>
          </cell>
          <cell r="V414" t="str">
            <v>0</v>
          </cell>
          <cell r="W414" t="str">
            <v>0</v>
          </cell>
          <cell r="X414" t="str">
            <v>0</v>
          </cell>
          <cell r="Y414" t="str">
            <v>0</v>
          </cell>
          <cell r="Z414" t="str">
            <v>0</v>
          </cell>
          <cell r="AE414">
            <v>0</v>
          </cell>
          <cell r="AJ414">
            <v>0</v>
          </cell>
          <cell r="AM414" t="str">
            <v>0</v>
          </cell>
          <cell r="AN414" t="str">
            <v>0</v>
          </cell>
          <cell r="AO414" t="str">
            <v>0</v>
          </cell>
          <cell r="AP414" t="str">
            <v>0</v>
          </cell>
          <cell r="AQ414" t="str">
            <v>0</v>
          </cell>
          <cell r="AR414" t="str">
            <v>0</v>
          </cell>
          <cell r="AS414" t="str">
            <v>0</v>
          </cell>
          <cell r="AT414" t="str">
            <v>0</v>
          </cell>
          <cell r="AU414" t="str">
            <v>0</v>
          </cell>
          <cell r="AV414" t="str">
            <v>0</v>
          </cell>
        </row>
        <row r="415">
          <cell r="F415" t="str">
            <v>6055</v>
          </cell>
          <cell r="G415" t="str">
            <v>0</v>
          </cell>
          <cell r="H415" t="str">
            <v>0</v>
          </cell>
          <cell r="I415" t="str">
            <v>0</v>
          </cell>
          <cell r="J415" t="str">
            <v>0</v>
          </cell>
          <cell r="K415" t="str">
            <v>0</v>
          </cell>
          <cell r="L415" t="str">
            <v>0</v>
          </cell>
          <cell r="M415" t="str">
            <v>0</v>
          </cell>
          <cell r="N415" t="str">
            <v>0</v>
          </cell>
          <cell r="O415" t="str">
            <v>0</v>
          </cell>
          <cell r="P415" t="str">
            <v>0</v>
          </cell>
          <cell r="Q415" t="str">
            <v>0</v>
          </cell>
          <cell r="R415" t="str">
            <v>0</v>
          </cell>
          <cell r="S415" t="str">
            <v>0</v>
          </cell>
          <cell r="T415" t="str">
            <v>0</v>
          </cell>
          <cell r="U415" t="str">
            <v>0</v>
          </cell>
          <cell r="V415" t="str">
            <v>0</v>
          </cell>
          <cell r="W415" t="str">
            <v>0</v>
          </cell>
          <cell r="X415" t="str">
            <v>0</v>
          </cell>
          <cell r="Y415" t="str">
            <v>0</v>
          </cell>
          <cell r="Z415" t="str">
            <v>0</v>
          </cell>
          <cell r="AE415">
            <v>0</v>
          </cell>
          <cell r="AJ415">
            <v>0</v>
          </cell>
          <cell r="AM415" t="str">
            <v>0</v>
          </cell>
          <cell r="AN415" t="str">
            <v>0</v>
          </cell>
          <cell r="AO415" t="str">
            <v>0</v>
          </cell>
          <cell r="AP415" t="str">
            <v>0</v>
          </cell>
          <cell r="AQ415" t="str">
            <v>0</v>
          </cell>
          <cell r="AR415" t="str">
            <v>0</v>
          </cell>
          <cell r="AS415" t="str">
            <v>0</v>
          </cell>
          <cell r="AT415" t="str">
            <v>0</v>
          </cell>
          <cell r="AU415" t="str">
            <v>0</v>
          </cell>
          <cell r="AV415" t="str">
            <v>0</v>
          </cell>
        </row>
        <row r="416">
          <cell r="F416" t="str">
            <v>6060</v>
          </cell>
          <cell r="G416" t="str">
            <v>0</v>
          </cell>
          <cell r="H416" t="str">
            <v>0</v>
          </cell>
          <cell r="I416" t="str">
            <v>0</v>
          </cell>
          <cell r="J416" t="str">
            <v>0</v>
          </cell>
          <cell r="K416" t="str">
            <v>0</v>
          </cell>
          <cell r="L416" t="str">
            <v>0</v>
          </cell>
          <cell r="M416" t="str">
            <v>0</v>
          </cell>
          <cell r="N416" t="str">
            <v>0</v>
          </cell>
          <cell r="O416" t="str">
            <v>0</v>
          </cell>
          <cell r="P416" t="str">
            <v>0</v>
          </cell>
          <cell r="Q416" t="str">
            <v>0</v>
          </cell>
          <cell r="R416" t="str">
            <v>0</v>
          </cell>
          <cell r="S416" t="str">
            <v>0</v>
          </cell>
          <cell r="T416" t="str">
            <v>0</v>
          </cell>
          <cell r="U416" t="str">
            <v>0</v>
          </cell>
          <cell r="V416" t="str">
            <v>0</v>
          </cell>
          <cell r="W416" t="str">
            <v>0</v>
          </cell>
          <cell r="X416" t="str">
            <v>0</v>
          </cell>
          <cell r="Y416" t="str">
            <v>0</v>
          </cell>
          <cell r="Z416" t="str">
            <v>0</v>
          </cell>
          <cell r="AE416">
            <v>0</v>
          </cell>
          <cell r="AJ416">
            <v>0</v>
          </cell>
          <cell r="AM416" t="str">
            <v>0</v>
          </cell>
          <cell r="AN416" t="str">
            <v>0</v>
          </cell>
          <cell r="AO416" t="str">
            <v>0</v>
          </cell>
          <cell r="AP416" t="str">
            <v>0</v>
          </cell>
          <cell r="AQ416" t="str">
            <v>0</v>
          </cell>
          <cell r="AR416" t="str">
            <v>0</v>
          </cell>
          <cell r="AS416" t="str">
            <v>0</v>
          </cell>
          <cell r="AT416" t="str">
            <v>0</v>
          </cell>
          <cell r="AU416" t="str">
            <v>0</v>
          </cell>
          <cell r="AV416" t="str">
            <v>0</v>
          </cell>
        </row>
        <row r="417">
          <cell r="F417" t="str">
            <v>6065</v>
          </cell>
          <cell r="G417" t="str">
            <v>0</v>
          </cell>
          <cell r="H417" t="str">
            <v>0</v>
          </cell>
          <cell r="I417" t="str">
            <v>0</v>
          </cell>
          <cell r="J417" t="str">
            <v>0</v>
          </cell>
          <cell r="K417" t="str">
            <v>0</v>
          </cell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0</v>
          </cell>
          <cell r="V417" t="str">
            <v>0</v>
          </cell>
          <cell r="W417" t="str">
            <v>0</v>
          </cell>
          <cell r="X417" t="str">
            <v>0</v>
          </cell>
          <cell r="Y417" t="str">
            <v>0</v>
          </cell>
          <cell r="Z417" t="str">
            <v>0</v>
          </cell>
          <cell r="AE417">
            <v>0</v>
          </cell>
          <cell r="AJ417">
            <v>0</v>
          </cell>
          <cell r="AM417" t="str">
            <v>0</v>
          </cell>
          <cell r="AN417" t="str">
            <v>0</v>
          </cell>
          <cell r="AO417" t="str">
            <v>0</v>
          </cell>
          <cell r="AP417" t="str">
            <v>0</v>
          </cell>
          <cell r="AQ417" t="str">
            <v>0</v>
          </cell>
          <cell r="AR417" t="str">
            <v>0</v>
          </cell>
          <cell r="AS417" t="str">
            <v>0</v>
          </cell>
          <cell r="AT417" t="str">
            <v>0</v>
          </cell>
          <cell r="AU417" t="str">
            <v>0</v>
          </cell>
          <cell r="AV417" t="str">
            <v>0</v>
          </cell>
        </row>
        <row r="418">
          <cell r="F418" t="str">
            <v>6070</v>
          </cell>
          <cell r="G418" t="str">
            <v>0</v>
          </cell>
          <cell r="H418" t="str">
            <v>0</v>
          </cell>
          <cell r="I418" t="str">
            <v>0</v>
          </cell>
          <cell r="J418" t="str">
            <v>0</v>
          </cell>
          <cell r="K418" t="str">
            <v>0</v>
          </cell>
          <cell r="L418" t="str">
            <v>0</v>
          </cell>
          <cell r="M418" t="str">
            <v>0</v>
          </cell>
          <cell r="N418" t="str">
            <v>0</v>
          </cell>
          <cell r="O418" t="str">
            <v>0</v>
          </cell>
          <cell r="P418" t="str">
            <v>0</v>
          </cell>
          <cell r="Q418" t="str">
            <v>0</v>
          </cell>
          <cell r="R418" t="str">
            <v>0</v>
          </cell>
          <cell r="S418" t="str">
            <v>0</v>
          </cell>
          <cell r="T418" t="str">
            <v>0</v>
          </cell>
          <cell r="U418" t="str">
            <v>0</v>
          </cell>
          <cell r="V418" t="str">
            <v>0</v>
          </cell>
          <cell r="W418" t="str">
            <v>0</v>
          </cell>
          <cell r="X418" t="str">
            <v>0</v>
          </cell>
          <cell r="Y418" t="str">
            <v>0</v>
          </cell>
          <cell r="Z418" t="str">
            <v>0</v>
          </cell>
          <cell r="AE418">
            <v>0</v>
          </cell>
          <cell r="AJ418">
            <v>0</v>
          </cell>
          <cell r="AM418" t="str">
            <v>0</v>
          </cell>
          <cell r="AN418" t="str">
            <v>0</v>
          </cell>
          <cell r="AO418" t="str">
            <v>0</v>
          </cell>
          <cell r="AP418" t="str">
            <v>0</v>
          </cell>
          <cell r="AQ418" t="str">
            <v>0</v>
          </cell>
          <cell r="AR418" t="str">
            <v>0</v>
          </cell>
          <cell r="AS418" t="str">
            <v>0</v>
          </cell>
          <cell r="AT418" t="str">
            <v>0</v>
          </cell>
          <cell r="AU418" t="str">
            <v>0</v>
          </cell>
          <cell r="AV418" t="str">
            <v>0</v>
          </cell>
        </row>
        <row r="419">
          <cell r="F419" t="str">
            <v>6075</v>
          </cell>
          <cell r="G419" t="str">
            <v>0</v>
          </cell>
          <cell r="H419" t="str">
            <v>0</v>
          </cell>
          <cell r="I419" t="str">
            <v>0</v>
          </cell>
          <cell r="J419" t="str">
            <v>0</v>
          </cell>
          <cell r="K419" t="str">
            <v>0</v>
          </cell>
          <cell r="L419" t="str">
            <v>0</v>
          </cell>
          <cell r="M419" t="str">
            <v>0</v>
          </cell>
          <cell r="N419" t="str">
            <v>0</v>
          </cell>
          <cell r="O419" t="str">
            <v>0</v>
          </cell>
          <cell r="P419" t="str">
            <v>0</v>
          </cell>
          <cell r="Q419" t="str">
            <v>0</v>
          </cell>
          <cell r="R419" t="str">
            <v>0</v>
          </cell>
          <cell r="S419" t="str">
            <v>0</v>
          </cell>
          <cell r="T419" t="str">
            <v>0</v>
          </cell>
          <cell r="U419" t="str">
            <v>0</v>
          </cell>
          <cell r="V419" t="str">
            <v>0</v>
          </cell>
          <cell r="W419" t="str">
            <v>0</v>
          </cell>
          <cell r="X419" t="str">
            <v>0</v>
          </cell>
          <cell r="Y419" t="str">
            <v>0</v>
          </cell>
          <cell r="Z419" t="str">
            <v>0</v>
          </cell>
          <cell r="AE419">
            <v>0</v>
          </cell>
          <cell r="AJ419">
            <v>0</v>
          </cell>
          <cell r="AM419" t="str">
            <v>0</v>
          </cell>
          <cell r="AN419" t="str">
            <v>0</v>
          </cell>
          <cell r="AO419" t="str">
            <v>0</v>
          </cell>
          <cell r="AP419" t="str">
            <v>0</v>
          </cell>
          <cell r="AQ419" t="str">
            <v>0</v>
          </cell>
          <cell r="AR419" t="str">
            <v>0</v>
          </cell>
          <cell r="AS419" t="str">
            <v>0</v>
          </cell>
          <cell r="AT419" t="str">
            <v>0</v>
          </cell>
          <cell r="AU419" t="str">
            <v>0</v>
          </cell>
          <cell r="AV419" t="str">
            <v>0</v>
          </cell>
        </row>
        <row r="420">
          <cell r="F420" t="str">
            <v>6085</v>
          </cell>
          <cell r="G420" t="str">
            <v>0</v>
          </cell>
          <cell r="H420" t="str">
            <v>0</v>
          </cell>
          <cell r="I420" t="str">
            <v>0</v>
          </cell>
          <cell r="J420" t="str">
            <v>0</v>
          </cell>
          <cell r="K420" t="str">
            <v>0</v>
          </cell>
          <cell r="L420" t="str">
            <v>0</v>
          </cell>
          <cell r="M420" t="str">
            <v>0</v>
          </cell>
          <cell r="N420" t="str">
            <v>0</v>
          </cell>
          <cell r="O420" t="str">
            <v>0</v>
          </cell>
          <cell r="P420" t="str">
            <v>0</v>
          </cell>
          <cell r="Q420" t="str">
            <v>0</v>
          </cell>
          <cell r="R420" t="str">
            <v>0</v>
          </cell>
          <cell r="S420" t="str">
            <v>0</v>
          </cell>
          <cell r="T420" t="str">
            <v>0</v>
          </cell>
          <cell r="U420" t="str">
            <v>0</v>
          </cell>
          <cell r="V420" t="str">
            <v>0</v>
          </cell>
          <cell r="W420" t="str">
            <v>0</v>
          </cell>
          <cell r="X420" t="str">
            <v>0</v>
          </cell>
          <cell r="Y420" t="str">
            <v>0</v>
          </cell>
          <cell r="Z420" t="str">
            <v>0</v>
          </cell>
          <cell r="AE420">
            <v>0</v>
          </cell>
          <cell r="AJ420">
            <v>0</v>
          </cell>
          <cell r="AM420" t="str">
            <v>0</v>
          </cell>
          <cell r="AN420" t="str">
            <v>0</v>
          </cell>
          <cell r="AO420" t="str">
            <v>0</v>
          </cell>
          <cell r="AP420" t="str">
            <v>0</v>
          </cell>
          <cell r="AQ420" t="str">
            <v>0</v>
          </cell>
          <cell r="AR420" t="str">
            <v>0</v>
          </cell>
          <cell r="AS420" t="str">
            <v>0</v>
          </cell>
          <cell r="AT420" t="str">
            <v>0</v>
          </cell>
          <cell r="AU420" t="str">
            <v>0</v>
          </cell>
          <cell r="AV420" t="str">
            <v>0</v>
          </cell>
        </row>
        <row r="421">
          <cell r="F421" t="str">
            <v>6090</v>
          </cell>
          <cell r="G421" t="str">
            <v>0</v>
          </cell>
          <cell r="H421" t="str">
            <v>0</v>
          </cell>
          <cell r="I421" t="str">
            <v>0</v>
          </cell>
          <cell r="J421" t="str">
            <v>0</v>
          </cell>
          <cell r="K421" t="str">
            <v>0</v>
          </cell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0</v>
          </cell>
          <cell r="U421" t="str">
            <v>0</v>
          </cell>
          <cell r="V421" t="str">
            <v>0</v>
          </cell>
          <cell r="W421" t="str">
            <v>0</v>
          </cell>
          <cell r="X421" t="str">
            <v>0</v>
          </cell>
          <cell r="Y421" t="str">
            <v>0</v>
          </cell>
          <cell r="Z421" t="str">
            <v>0</v>
          </cell>
          <cell r="AE421">
            <v>0</v>
          </cell>
          <cell r="AJ421">
            <v>0</v>
          </cell>
          <cell r="AM421" t="str">
            <v>0</v>
          </cell>
          <cell r="AN421" t="str">
            <v>0</v>
          </cell>
          <cell r="AO421" t="str">
            <v>0</v>
          </cell>
          <cell r="AP421" t="str">
            <v>0</v>
          </cell>
          <cell r="AQ421" t="str">
            <v>0</v>
          </cell>
          <cell r="AR421" t="str">
            <v>0</v>
          </cell>
          <cell r="AS421" t="str">
            <v>0</v>
          </cell>
          <cell r="AT421" t="str">
            <v>0</v>
          </cell>
          <cell r="AU421" t="str">
            <v>0</v>
          </cell>
          <cell r="AV421" t="str">
            <v>0</v>
          </cell>
        </row>
        <row r="422">
          <cell r="F422" t="str">
            <v>6095</v>
          </cell>
          <cell r="G422" t="str">
            <v>0</v>
          </cell>
          <cell r="H422" t="str">
            <v>0</v>
          </cell>
          <cell r="I422" t="str">
            <v>0</v>
          </cell>
          <cell r="J422" t="str">
            <v>0</v>
          </cell>
          <cell r="K422" t="str">
            <v>0</v>
          </cell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0</v>
          </cell>
          <cell r="V422" t="str">
            <v>0</v>
          </cell>
          <cell r="W422" t="str">
            <v>0</v>
          </cell>
          <cell r="X422" t="str">
            <v>0</v>
          </cell>
          <cell r="Y422" t="str">
            <v>0</v>
          </cell>
          <cell r="Z422" t="str">
            <v>0</v>
          </cell>
          <cell r="AE422">
            <v>0</v>
          </cell>
          <cell r="AJ422">
            <v>0</v>
          </cell>
          <cell r="AM422" t="str">
            <v>0</v>
          </cell>
          <cell r="AN422" t="str">
            <v>0</v>
          </cell>
          <cell r="AO422" t="str">
            <v>0</v>
          </cell>
          <cell r="AP422" t="str">
            <v>0</v>
          </cell>
          <cell r="AQ422" t="str">
            <v>0</v>
          </cell>
          <cell r="AR422" t="str">
            <v>0</v>
          </cell>
          <cell r="AS422" t="str">
            <v>0</v>
          </cell>
          <cell r="AT422" t="str">
            <v>0</v>
          </cell>
          <cell r="AU422" t="str">
            <v>0</v>
          </cell>
          <cell r="AV422" t="str">
            <v>0</v>
          </cell>
        </row>
        <row r="423">
          <cell r="F423" t="str">
            <v>6100</v>
          </cell>
          <cell r="G423" t="str">
            <v>0</v>
          </cell>
          <cell r="H423" t="str">
            <v>0</v>
          </cell>
          <cell r="I423" t="str">
            <v>0</v>
          </cell>
          <cell r="J423" t="str">
            <v>0</v>
          </cell>
          <cell r="K423" t="str">
            <v>0</v>
          </cell>
          <cell r="L423" t="str">
            <v>0</v>
          </cell>
          <cell r="M423" t="str">
            <v>0</v>
          </cell>
          <cell r="N423" t="str">
            <v>0</v>
          </cell>
          <cell r="O423" t="str">
            <v>0</v>
          </cell>
          <cell r="P423" t="str">
            <v>0</v>
          </cell>
          <cell r="Q423" t="str">
            <v>0</v>
          </cell>
          <cell r="R423" t="str">
            <v>0</v>
          </cell>
          <cell r="S423" t="str">
            <v>0</v>
          </cell>
          <cell r="T423" t="str">
            <v>0</v>
          </cell>
          <cell r="U423" t="str">
            <v>0</v>
          </cell>
          <cell r="V423" t="str">
            <v>0</v>
          </cell>
          <cell r="W423" t="str">
            <v>0</v>
          </cell>
          <cell r="X423" t="str">
            <v>0</v>
          </cell>
          <cell r="Y423" t="str">
            <v>0</v>
          </cell>
          <cell r="Z423" t="str">
            <v>0</v>
          </cell>
          <cell r="AE423">
            <v>0</v>
          </cell>
          <cell r="AJ423">
            <v>0</v>
          </cell>
          <cell r="AM423" t="str">
            <v>0</v>
          </cell>
          <cell r="AN423" t="str">
            <v>0</v>
          </cell>
          <cell r="AO423" t="str">
            <v>0</v>
          </cell>
          <cell r="AP423" t="str">
            <v>0</v>
          </cell>
          <cell r="AQ423" t="str">
            <v>0</v>
          </cell>
          <cell r="AR423" t="str">
            <v>0</v>
          </cell>
          <cell r="AS423" t="str">
            <v>0</v>
          </cell>
          <cell r="AT423" t="str">
            <v>0</v>
          </cell>
          <cell r="AU423" t="str">
            <v>0</v>
          </cell>
          <cell r="AV423" t="str">
            <v>0</v>
          </cell>
        </row>
        <row r="424">
          <cell r="F424" t="str">
            <v>Analysis of Profit Before Taxation - By Entity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E424">
            <v>0</v>
          </cell>
          <cell r="AJ424">
            <v>0</v>
          </cell>
          <cell r="AM424" t="str">
            <v>0</v>
          </cell>
          <cell r="AN424" t="str">
            <v>0</v>
          </cell>
          <cell r="AO424" t="str">
            <v>0</v>
          </cell>
          <cell r="AP424" t="str">
            <v>0</v>
          </cell>
          <cell r="AQ424" t="str">
            <v>0</v>
          </cell>
          <cell r="AR424" t="str">
            <v>0</v>
          </cell>
          <cell r="AS424" t="str">
            <v>0</v>
          </cell>
          <cell r="AT424" t="str">
            <v>0</v>
          </cell>
          <cell r="AU424" t="str">
            <v>0</v>
          </cell>
          <cell r="AV424" t="str">
            <v>0</v>
          </cell>
        </row>
        <row r="427"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E427">
            <v>0</v>
          </cell>
          <cell r="AJ427">
            <v>0</v>
          </cell>
        </row>
        <row r="428"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E428">
            <v>0</v>
          </cell>
          <cell r="AJ428">
            <v>0</v>
          </cell>
        </row>
        <row r="429"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E429">
            <v>0</v>
          </cell>
          <cell r="AJ429">
            <v>0</v>
          </cell>
        </row>
        <row r="430"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E430">
            <v>0</v>
          </cell>
          <cell r="AJ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E431">
            <v>0</v>
          </cell>
          <cell r="AJ431">
            <v>0</v>
          </cell>
        </row>
        <row r="435">
          <cell r="F435" t="str">
            <v>Total types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E435">
            <v>0</v>
          </cell>
          <cell r="AJ435">
            <v>0</v>
          </cell>
          <cell r="AM435" t="str">
            <v>0</v>
          </cell>
          <cell r="AN435" t="str">
            <v>0</v>
          </cell>
          <cell r="AO435" t="str">
            <v>0</v>
          </cell>
          <cell r="AP435" t="str">
            <v>0</v>
          </cell>
          <cell r="AQ435" t="str">
            <v>0</v>
          </cell>
          <cell r="AR435" t="str">
            <v>0</v>
          </cell>
          <cell r="AS435" t="str">
            <v>0</v>
          </cell>
          <cell r="AT435" t="str">
            <v>0</v>
          </cell>
          <cell r="AU435" t="str">
            <v>0</v>
          </cell>
          <cell r="AV435" t="str">
            <v>0</v>
          </cell>
        </row>
        <row r="436">
          <cell r="F436" t="str">
            <v>Permanent Staff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E436">
            <v>0</v>
          </cell>
          <cell r="AJ436">
            <v>0</v>
          </cell>
          <cell r="AM436" t="str">
            <v>0</v>
          </cell>
          <cell r="AN436" t="str">
            <v>0</v>
          </cell>
          <cell r="AO436" t="str">
            <v>0</v>
          </cell>
          <cell r="AP436" t="str">
            <v>0</v>
          </cell>
          <cell r="AQ436" t="str">
            <v>0</v>
          </cell>
          <cell r="AR436" t="str">
            <v>0</v>
          </cell>
          <cell r="AS436" t="str">
            <v>0</v>
          </cell>
          <cell r="AT436" t="str">
            <v>0</v>
          </cell>
          <cell r="AU436" t="str">
            <v>0</v>
          </cell>
          <cell r="AV436" t="str">
            <v>0</v>
          </cell>
        </row>
        <row r="437">
          <cell r="F437" t="str">
            <v>6300</v>
          </cell>
          <cell r="G437" t="str">
            <v>0</v>
          </cell>
          <cell r="H437" t="str">
            <v>0</v>
          </cell>
          <cell r="I437" t="str">
            <v>0</v>
          </cell>
          <cell r="J437" t="str">
            <v>0</v>
          </cell>
          <cell r="K437" t="str">
            <v>0</v>
          </cell>
          <cell r="L437" t="str">
            <v>0</v>
          </cell>
          <cell r="M437" t="str">
            <v>0</v>
          </cell>
          <cell r="N437" t="str">
            <v>0</v>
          </cell>
          <cell r="O437" t="str">
            <v>0</v>
          </cell>
          <cell r="P437" t="str">
            <v>0</v>
          </cell>
          <cell r="Q437" t="str">
            <v>0</v>
          </cell>
          <cell r="R437" t="str">
            <v>0</v>
          </cell>
          <cell r="S437" t="str">
            <v>0</v>
          </cell>
          <cell r="T437" t="str">
            <v>0</v>
          </cell>
          <cell r="U437" t="str">
            <v>0</v>
          </cell>
          <cell r="V437" t="str">
            <v>0</v>
          </cell>
          <cell r="W437" t="str">
            <v>0</v>
          </cell>
          <cell r="X437" t="str">
            <v>0</v>
          </cell>
          <cell r="Y437" t="str">
            <v>0</v>
          </cell>
          <cell r="Z437" t="str">
            <v>0</v>
          </cell>
          <cell r="AE437">
            <v>0</v>
          </cell>
          <cell r="AJ437">
            <v>0</v>
          </cell>
          <cell r="AM437" t="str">
            <v>0</v>
          </cell>
          <cell r="AN437" t="str">
            <v>0</v>
          </cell>
          <cell r="AO437" t="str">
            <v>0</v>
          </cell>
          <cell r="AP437" t="str">
            <v>0</v>
          </cell>
          <cell r="AQ437" t="str">
            <v>0</v>
          </cell>
          <cell r="AR437" t="str">
            <v>0</v>
          </cell>
          <cell r="AS437" t="str">
            <v>0</v>
          </cell>
          <cell r="AT437" t="str">
            <v>0</v>
          </cell>
          <cell r="AU437" t="str">
            <v>0</v>
          </cell>
          <cell r="AV437" t="str">
            <v>0</v>
          </cell>
        </row>
        <row r="438">
          <cell r="F438" t="str">
            <v>6305</v>
          </cell>
          <cell r="G438" t="str">
            <v>0</v>
          </cell>
          <cell r="H438" t="str">
            <v>0</v>
          </cell>
          <cell r="I438" t="str">
            <v>0</v>
          </cell>
          <cell r="J438" t="str">
            <v>0</v>
          </cell>
          <cell r="K438" t="str">
            <v>0</v>
          </cell>
          <cell r="L438" t="str">
            <v>0</v>
          </cell>
          <cell r="M438" t="str">
            <v>0</v>
          </cell>
          <cell r="N438" t="str">
            <v>0</v>
          </cell>
          <cell r="O438" t="str">
            <v>0</v>
          </cell>
          <cell r="P438" t="str">
            <v>0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 t="str">
            <v>0</v>
          </cell>
          <cell r="W438" t="str">
            <v>0</v>
          </cell>
          <cell r="X438" t="str">
            <v>0</v>
          </cell>
          <cell r="Y438" t="str">
            <v>0</v>
          </cell>
          <cell r="Z438" t="str">
            <v>0</v>
          </cell>
          <cell r="AE438">
            <v>0</v>
          </cell>
          <cell r="AJ438">
            <v>0</v>
          </cell>
          <cell r="AM438" t="str">
            <v>0</v>
          </cell>
          <cell r="AN438" t="str">
            <v>0</v>
          </cell>
          <cell r="AO438" t="str">
            <v>0</v>
          </cell>
          <cell r="AP438" t="str">
            <v>0</v>
          </cell>
          <cell r="AQ438" t="str">
            <v>0</v>
          </cell>
          <cell r="AR438" t="str">
            <v>0</v>
          </cell>
          <cell r="AS438" t="str">
            <v>0</v>
          </cell>
          <cell r="AT438" t="str">
            <v>0</v>
          </cell>
          <cell r="AU438" t="str">
            <v>0</v>
          </cell>
          <cell r="AV438" t="str">
            <v>0</v>
          </cell>
        </row>
        <row r="439">
          <cell r="F439" t="str">
            <v>Contract Staff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E439">
            <v>0</v>
          </cell>
          <cell r="AJ439">
            <v>0</v>
          </cell>
          <cell r="AM439" t="str">
            <v>0</v>
          </cell>
          <cell r="AN439" t="str">
            <v>0</v>
          </cell>
          <cell r="AO439" t="str">
            <v>0</v>
          </cell>
          <cell r="AP439" t="str">
            <v>0</v>
          </cell>
          <cell r="AQ439" t="str">
            <v>0</v>
          </cell>
          <cell r="AR439" t="str">
            <v>0</v>
          </cell>
          <cell r="AS439" t="str">
            <v>0</v>
          </cell>
          <cell r="AT439" t="str">
            <v>0</v>
          </cell>
          <cell r="AU439" t="str">
            <v>0</v>
          </cell>
          <cell r="AV439" t="str">
            <v>0</v>
          </cell>
        </row>
        <row r="440">
          <cell r="F440" t="str">
            <v>6310</v>
          </cell>
          <cell r="G440" t="str">
            <v>0</v>
          </cell>
          <cell r="H440" t="str">
            <v>0</v>
          </cell>
          <cell r="I440" t="str">
            <v>0</v>
          </cell>
          <cell r="J440" t="str">
            <v>0</v>
          </cell>
          <cell r="K440" t="str">
            <v>0</v>
          </cell>
          <cell r="L440" t="str">
            <v>0</v>
          </cell>
          <cell r="M440" t="str">
            <v>0</v>
          </cell>
          <cell r="N440" t="str">
            <v>0</v>
          </cell>
          <cell r="O440" t="str">
            <v>0</v>
          </cell>
          <cell r="P440" t="str">
            <v>0</v>
          </cell>
          <cell r="Q440" t="str">
            <v>0</v>
          </cell>
          <cell r="R440" t="str">
            <v>0</v>
          </cell>
          <cell r="S440" t="str">
            <v>0</v>
          </cell>
          <cell r="T440" t="str">
            <v>0</v>
          </cell>
          <cell r="U440" t="str">
            <v>0</v>
          </cell>
          <cell r="V440" t="str">
            <v>0</v>
          </cell>
          <cell r="W440" t="str">
            <v>0</v>
          </cell>
          <cell r="X440" t="str">
            <v>0</v>
          </cell>
          <cell r="Y440" t="str">
            <v>0</v>
          </cell>
          <cell r="Z440" t="str">
            <v>0</v>
          </cell>
          <cell r="AE440">
            <v>0</v>
          </cell>
          <cell r="AJ440">
            <v>0</v>
          </cell>
          <cell r="AM440" t="str">
            <v>0</v>
          </cell>
          <cell r="AN440" t="str">
            <v>0</v>
          </cell>
          <cell r="AO440" t="str">
            <v>0</v>
          </cell>
          <cell r="AP440" t="str">
            <v>0</v>
          </cell>
          <cell r="AQ440" t="str">
            <v>0</v>
          </cell>
          <cell r="AR440" t="str">
            <v>0</v>
          </cell>
          <cell r="AS440" t="str">
            <v>0</v>
          </cell>
          <cell r="AT440" t="str">
            <v>0</v>
          </cell>
          <cell r="AU440" t="str">
            <v>0</v>
          </cell>
          <cell r="AV440" t="str">
            <v>0</v>
          </cell>
        </row>
        <row r="441">
          <cell r="F441" t="str">
            <v>6315</v>
          </cell>
          <cell r="G441" t="str">
            <v>0</v>
          </cell>
          <cell r="H441" t="str">
            <v>0</v>
          </cell>
          <cell r="I441" t="str">
            <v>0</v>
          </cell>
          <cell r="J441" t="str">
            <v>0</v>
          </cell>
          <cell r="K441" t="str">
            <v>0</v>
          </cell>
          <cell r="L441" t="str">
            <v>0</v>
          </cell>
          <cell r="M441" t="str">
            <v>0</v>
          </cell>
          <cell r="N441" t="str">
            <v>0</v>
          </cell>
          <cell r="O441" t="str">
            <v>0</v>
          </cell>
          <cell r="P441" t="str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 t="str">
            <v>0</v>
          </cell>
          <cell r="W441" t="str">
            <v>0</v>
          </cell>
          <cell r="X441" t="str">
            <v>0</v>
          </cell>
          <cell r="Y441" t="str">
            <v>0</v>
          </cell>
          <cell r="Z441" t="str">
            <v>0</v>
          </cell>
          <cell r="AE441">
            <v>0</v>
          </cell>
          <cell r="AJ441">
            <v>0</v>
          </cell>
          <cell r="AM441" t="str">
            <v>0</v>
          </cell>
          <cell r="AN441" t="str">
            <v>0</v>
          </cell>
          <cell r="AO441" t="str">
            <v>0</v>
          </cell>
          <cell r="AP441" t="str">
            <v>0</v>
          </cell>
          <cell r="AQ441" t="str">
            <v>0</v>
          </cell>
          <cell r="AR441" t="str">
            <v>0</v>
          </cell>
          <cell r="AS441" t="str">
            <v>0</v>
          </cell>
          <cell r="AT441" t="str">
            <v>0</v>
          </cell>
          <cell r="AU441" t="str">
            <v>0</v>
          </cell>
          <cell r="AV441" t="str">
            <v>0</v>
          </cell>
        </row>
        <row r="442">
          <cell r="F442" t="str">
            <v>6320</v>
          </cell>
          <cell r="G442" t="str">
            <v>0</v>
          </cell>
          <cell r="H442" t="str">
            <v>0</v>
          </cell>
          <cell r="I442" t="str">
            <v>0</v>
          </cell>
          <cell r="J442" t="str">
            <v>0</v>
          </cell>
          <cell r="K442" t="str">
            <v>0</v>
          </cell>
          <cell r="L442" t="str">
            <v>0</v>
          </cell>
          <cell r="M442" t="str">
            <v>0</v>
          </cell>
          <cell r="N442" t="str">
            <v>0</v>
          </cell>
          <cell r="O442" t="str">
            <v>0</v>
          </cell>
          <cell r="P442" t="str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 t="str">
            <v>0</v>
          </cell>
          <cell r="X442" t="str">
            <v>0</v>
          </cell>
          <cell r="Y442" t="str">
            <v>0</v>
          </cell>
          <cell r="Z442" t="str">
            <v>0</v>
          </cell>
          <cell r="AE442">
            <v>0</v>
          </cell>
          <cell r="AJ442">
            <v>0</v>
          </cell>
          <cell r="AM442" t="str">
            <v>0</v>
          </cell>
          <cell r="AN442" t="str">
            <v>0</v>
          </cell>
          <cell r="AO442" t="str">
            <v>0</v>
          </cell>
          <cell r="AP442" t="str">
            <v>0</v>
          </cell>
          <cell r="AQ442" t="str">
            <v>0</v>
          </cell>
          <cell r="AR442" t="str">
            <v>0</v>
          </cell>
          <cell r="AS442" t="str">
            <v>0</v>
          </cell>
          <cell r="AT442" t="str">
            <v>0</v>
          </cell>
          <cell r="AU442" t="str">
            <v>0</v>
          </cell>
          <cell r="AV442" t="str">
            <v>0</v>
          </cell>
        </row>
        <row r="443">
          <cell r="F443" t="str">
            <v>Agency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E443">
            <v>0</v>
          </cell>
          <cell r="AJ443">
            <v>0</v>
          </cell>
          <cell r="AM443" t="str">
            <v>0</v>
          </cell>
          <cell r="AN443" t="str">
            <v>0</v>
          </cell>
          <cell r="AO443" t="str">
            <v>0</v>
          </cell>
          <cell r="AP443" t="str">
            <v>0</v>
          </cell>
          <cell r="AQ443" t="str">
            <v>0</v>
          </cell>
          <cell r="AR443" t="str">
            <v>0</v>
          </cell>
          <cell r="AS443" t="str">
            <v>0</v>
          </cell>
          <cell r="AT443" t="str">
            <v>0</v>
          </cell>
          <cell r="AU443" t="str">
            <v>0</v>
          </cell>
          <cell r="AV443" t="str">
            <v>0</v>
          </cell>
        </row>
        <row r="444">
          <cell r="F444" t="str">
            <v>6322</v>
          </cell>
          <cell r="G444" t="str">
            <v>0</v>
          </cell>
          <cell r="H444" t="str">
            <v>0</v>
          </cell>
          <cell r="I444" t="str">
            <v>0</v>
          </cell>
          <cell r="J444" t="str">
            <v>0</v>
          </cell>
          <cell r="K444" t="str">
            <v>0</v>
          </cell>
          <cell r="L444" t="str">
            <v>0</v>
          </cell>
          <cell r="M444" t="str">
            <v>0</v>
          </cell>
          <cell r="N444" t="str">
            <v>0</v>
          </cell>
          <cell r="O444" t="str">
            <v>0</v>
          </cell>
          <cell r="P444" t="str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 t="str">
            <v>0</v>
          </cell>
          <cell r="X444" t="str">
            <v>0</v>
          </cell>
          <cell r="Y444" t="str">
            <v>0</v>
          </cell>
          <cell r="Z444" t="str">
            <v>0</v>
          </cell>
          <cell r="AE444">
            <v>0</v>
          </cell>
          <cell r="AJ444">
            <v>0</v>
          </cell>
          <cell r="AM444" t="str">
            <v>0</v>
          </cell>
          <cell r="AN444" t="str">
            <v>0</v>
          </cell>
          <cell r="AO444" t="str">
            <v>0</v>
          </cell>
          <cell r="AP444" t="str">
            <v>0</v>
          </cell>
          <cell r="AQ444" t="str">
            <v>0</v>
          </cell>
          <cell r="AR444" t="str">
            <v>0</v>
          </cell>
          <cell r="AS444" t="str">
            <v>0</v>
          </cell>
          <cell r="AT444" t="str">
            <v>0</v>
          </cell>
          <cell r="AU444" t="str">
            <v>0</v>
          </cell>
          <cell r="AV444" t="str">
            <v>0</v>
          </cell>
        </row>
        <row r="445">
          <cell r="F445" t="str">
            <v>6325</v>
          </cell>
          <cell r="G445" t="str">
            <v>0</v>
          </cell>
          <cell r="H445" t="str">
            <v>0</v>
          </cell>
          <cell r="I445" t="str">
            <v>0</v>
          </cell>
          <cell r="J445" t="str">
            <v>0</v>
          </cell>
          <cell r="K445" t="str">
            <v>0</v>
          </cell>
          <cell r="L445" t="str">
            <v>0</v>
          </cell>
          <cell r="M445" t="str">
            <v>0</v>
          </cell>
          <cell r="N445" t="str">
            <v>0</v>
          </cell>
          <cell r="O445" t="str">
            <v>0</v>
          </cell>
          <cell r="P445" t="str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 t="str">
            <v>0</v>
          </cell>
          <cell r="X445" t="str">
            <v>0</v>
          </cell>
          <cell r="Y445" t="str">
            <v>0</v>
          </cell>
          <cell r="Z445" t="str">
            <v>0</v>
          </cell>
          <cell r="AE445">
            <v>0</v>
          </cell>
          <cell r="AJ445">
            <v>0</v>
          </cell>
          <cell r="AM445" t="str">
            <v>0</v>
          </cell>
          <cell r="AN445" t="str">
            <v>0</v>
          </cell>
          <cell r="AO445" t="str">
            <v>0</v>
          </cell>
          <cell r="AP445" t="str">
            <v>0</v>
          </cell>
          <cell r="AQ445" t="str">
            <v>0</v>
          </cell>
          <cell r="AR445" t="str">
            <v>0</v>
          </cell>
          <cell r="AS445" t="str">
            <v>0</v>
          </cell>
          <cell r="AT445" t="str">
            <v>0</v>
          </cell>
          <cell r="AU445" t="str">
            <v>0</v>
          </cell>
          <cell r="AV445" t="str">
            <v>0</v>
          </cell>
        </row>
        <row r="446">
          <cell r="F446" t="str">
            <v>6330</v>
          </cell>
          <cell r="G446" t="str">
            <v>0</v>
          </cell>
          <cell r="H446" t="str">
            <v>0</v>
          </cell>
          <cell r="I446" t="str">
            <v>0</v>
          </cell>
          <cell r="J446" t="str">
            <v>0</v>
          </cell>
          <cell r="K446" t="str">
            <v>0</v>
          </cell>
          <cell r="L446" t="str">
            <v>0</v>
          </cell>
          <cell r="M446" t="str">
            <v>0</v>
          </cell>
          <cell r="N446" t="str">
            <v>0</v>
          </cell>
          <cell r="O446" t="str">
            <v>0</v>
          </cell>
          <cell r="P446" t="str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 t="str">
            <v>0</v>
          </cell>
          <cell r="W446" t="str">
            <v>0</v>
          </cell>
          <cell r="X446" t="str">
            <v>0</v>
          </cell>
          <cell r="Y446" t="str">
            <v>0</v>
          </cell>
          <cell r="Z446" t="str">
            <v>0</v>
          </cell>
          <cell r="AE446">
            <v>0</v>
          </cell>
          <cell r="AJ446">
            <v>0</v>
          </cell>
          <cell r="AM446" t="str">
            <v>0</v>
          </cell>
          <cell r="AN446" t="str">
            <v>0</v>
          </cell>
          <cell r="AO446" t="str">
            <v>0</v>
          </cell>
          <cell r="AP446" t="str">
            <v>0</v>
          </cell>
          <cell r="AQ446" t="str">
            <v>0</v>
          </cell>
          <cell r="AR446" t="str">
            <v>0</v>
          </cell>
          <cell r="AS446" t="str">
            <v>0</v>
          </cell>
          <cell r="AT446" t="str">
            <v>0</v>
          </cell>
          <cell r="AU446" t="str">
            <v>0</v>
          </cell>
          <cell r="AV446" t="str">
            <v>0</v>
          </cell>
        </row>
        <row r="447">
          <cell r="F447" t="str">
            <v>6335</v>
          </cell>
          <cell r="G447" t="str">
            <v>0</v>
          </cell>
          <cell r="H447" t="str">
            <v>0</v>
          </cell>
          <cell r="I447" t="str">
            <v>0</v>
          </cell>
          <cell r="J447" t="str">
            <v>0</v>
          </cell>
          <cell r="K447" t="str">
            <v>0</v>
          </cell>
          <cell r="L447" t="str">
            <v>0</v>
          </cell>
          <cell r="M447" t="str">
            <v>0</v>
          </cell>
          <cell r="N447" t="str">
            <v>0</v>
          </cell>
          <cell r="O447" t="str">
            <v>0</v>
          </cell>
          <cell r="P447" t="str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 t="str">
            <v>0</v>
          </cell>
          <cell r="W447" t="str">
            <v>0</v>
          </cell>
          <cell r="X447" t="str">
            <v>0</v>
          </cell>
          <cell r="Y447" t="str">
            <v>0</v>
          </cell>
          <cell r="Z447" t="str">
            <v>0</v>
          </cell>
          <cell r="AE447">
            <v>0</v>
          </cell>
          <cell r="AJ447">
            <v>0</v>
          </cell>
          <cell r="AM447" t="str">
            <v>0</v>
          </cell>
          <cell r="AN447" t="str">
            <v>0</v>
          </cell>
          <cell r="AO447" t="str">
            <v>0</v>
          </cell>
          <cell r="AP447" t="str">
            <v>0</v>
          </cell>
          <cell r="AQ447" t="str">
            <v>0</v>
          </cell>
          <cell r="AR447" t="str">
            <v>0</v>
          </cell>
          <cell r="AS447" t="str">
            <v>0</v>
          </cell>
          <cell r="AT447" t="str">
            <v>0</v>
          </cell>
          <cell r="AU447" t="str">
            <v>0</v>
          </cell>
          <cell r="AV447" t="str">
            <v>0</v>
          </cell>
        </row>
        <row r="448">
          <cell r="F448" t="str">
            <v>6340</v>
          </cell>
          <cell r="G448" t="str">
            <v>0</v>
          </cell>
          <cell r="H448" t="str">
            <v>0</v>
          </cell>
          <cell r="I448" t="str">
            <v>0</v>
          </cell>
          <cell r="J448" t="str">
            <v>0</v>
          </cell>
          <cell r="K448" t="str">
            <v>0</v>
          </cell>
          <cell r="L448" t="str">
            <v>0</v>
          </cell>
          <cell r="M448" t="str">
            <v>0</v>
          </cell>
          <cell r="N448" t="str">
            <v>0</v>
          </cell>
          <cell r="O448" t="str">
            <v>0</v>
          </cell>
          <cell r="P448" t="str">
            <v>0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 t="str">
            <v>0</v>
          </cell>
          <cell r="X448" t="str">
            <v>0</v>
          </cell>
          <cell r="Y448" t="str">
            <v>0</v>
          </cell>
          <cell r="Z448" t="str">
            <v>0</v>
          </cell>
          <cell r="AE448">
            <v>0</v>
          </cell>
          <cell r="AJ448">
            <v>0</v>
          </cell>
          <cell r="AM448" t="str">
            <v>0</v>
          </cell>
          <cell r="AN448" t="str">
            <v>0</v>
          </cell>
          <cell r="AO448" t="str">
            <v>0</v>
          </cell>
          <cell r="AP448" t="str">
            <v>0</v>
          </cell>
          <cell r="AQ448" t="str">
            <v>0</v>
          </cell>
          <cell r="AR448" t="str">
            <v>0</v>
          </cell>
          <cell r="AS448" t="str">
            <v>0</v>
          </cell>
          <cell r="AT448" t="str">
            <v>0</v>
          </cell>
          <cell r="AU448" t="str">
            <v>0</v>
          </cell>
          <cell r="AV448" t="str">
            <v>0</v>
          </cell>
        </row>
        <row r="452">
          <cell r="F452" t="str">
            <v>Total Gender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E452">
            <v>0</v>
          </cell>
          <cell r="AJ452">
            <v>0</v>
          </cell>
          <cell r="AM452" t="str">
            <v>0</v>
          </cell>
          <cell r="AN452" t="str">
            <v>0</v>
          </cell>
          <cell r="AO452" t="str">
            <v>0</v>
          </cell>
          <cell r="AP452" t="str">
            <v>0</v>
          </cell>
          <cell r="AQ452" t="str">
            <v>0</v>
          </cell>
          <cell r="AR452" t="str">
            <v>0</v>
          </cell>
          <cell r="AS452" t="str">
            <v>0</v>
          </cell>
          <cell r="AT452" t="str">
            <v>0</v>
          </cell>
          <cell r="AU452" t="str">
            <v>0</v>
          </cell>
          <cell r="AV452" t="str">
            <v>0</v>
          </cell>
        </row>
        <row r="453">
          <cell r="F453" t="str">
            <v>6345</v>
          </cell>
          <cell r="G453" t="str">
            <v>0</v>
          </cell>
          <cell r="H453" t="str">
            <v>0</v>
          </cell>
          <cell r="I453" t="str">
            <v>0</v>
          </cell>
          <cell r="J453" t="str">
            <v>0</v>
          </cell>
          <cell r="K453" t="str">
            <v>0</v>
          </cell>
          <cell r="L453" t="str">
            <v>0</v>
          </cell>
          <cell r="M453" t="str">
            <v>0</v>
          </cell>
          <cell r="N453" t="str">
            <v>0</v>
          </cell>
          <cell r="O453" t="str">
            <v>0</v>
          </cell>
          <cell r="P453" t="str">
            <v>0</v>
          </cell>
          <cell r="Q453" t="str">
            <v>0</v>
          </cell>
          <cell r="R453" t="str">
            <v>0</v>
          </cell>
          <cell r="S453" t="str">
            <v>0</v>
          </cell>
          <cell r="T453" t="str">
            <v>0</v>
          </cell>
          <cell r="U453" t="str">
            <v>0</v>
          </cell>
          <cell r="V453" t="str">
            <v>0</v>
          </cell>
          <cell r="W453" t="str">
            <v>0</v>
          </cell>
          <cell r="X453" t="str">
            <v>0</v>
          </cell>
          <cell r="Y453" t="str">
            <v>0</v>
          </cell>
          <cell r="Z453" t="str">
            <v>0</v>
          </cell>
          <cell r="AE453">
            <v>0</v>
          </cell>
          <cell r="AJ453">
            <v>0</v>
          </cell>
          <cell r="AM453" t="str">
            <v>0</v>
          </cell>
          <cell r="AN453" t="str">
            <v>0</v>
          </cell>
          <cell r="AO453" t="str">
            <v>0</v>
          </cell>
          <cell r="AP453" t="str">
            <v>0</v>
          </cell>
          <cell r="AQ453" t="str">
            <v>0</v>
          </cell>
          <cell r="AR453" t="str">
            <v>0</v>
          </cell>
          <cell r="AS453" t="str">
            <v>0</v>
          </cell>
          <cell r="AT453" t="str">
            <v>0</v>
          </cell>
          <cell r="AU453" t="str">
            <v>0</v>
          </cell>
          <cell r="AV453" t="str">
            <v>0</v>
          </cell>
        </row>
        <row r="454">
          <cell r="F454" t="str">
            <v>6350</v>
          </cell>
          <cell r="G454" t="str">
            <v>0</v>
          </cell>
          <cell r="H454" t="str">
            <v>0</v>
          </cell>
          <cell r="I454" t="str">
            <v>0</v>
          </cell>
          <cell r="J454" t="str">
            <v>0</v>
          </cell>
          <cell r="K454" t="str">
            <v>0</v>
          </cell>
          <cell r="L454" t="str">
            <v>0</v>
          </cell>
          <cell r="M454" t="str">
            <v>0</v>
          </cell>
          <cell r="N454" t="str">
            <v>0</v>
          </cell>
          <cell r="O454" t="str">
            <v>0</v>
          </cell>
          <cell r="P454" t="str">
            <v>0</v>
          </cell>
          <cell r="Q454" t="str">
            <v>0</v>
          </cell>
          <cell r="R454" t="str">
            <v>0</v>
          </cell>
          <cell r="S454" t="str">
            <v>0</v>
          </cell>
          <cell r="T454" t="str">
            <v>0</v>
          </cell>
          <cell r="U454" t="str">
            <v>0</v>
          </cell>
          <cell r="V454" t="str">
            <v>0</v>
          </cell>
          <cell r="W454" t="str">
            <v>0</v>
          </cell>
          <cell r="X454" t="str">
            <v>0</v>
          </cell>
          <cell r="Y454" t="str">
            <v>0</v>
          </cell>
          <cell r="Z454" t="str">
            <v>0</v>
          </cell>
          <cell r="AE454">
            <v>0</v>
          </cell>
          <cell r="AJ454">
            <v>0</v>
          </cell>
          <cell r="AM454" t="str">
            <v>0</v>
          </cell>
          <cell r="AN454" t="str">
            <v>0</v>
          </cell>
          <cell r="AO454" t="str">
            <v>0</v>
          </cell>
          <cell r="AP454" t="str">
            <v>0</v>
          </cell>
          <cell r="AQ454" t="str">
            <v>0</v>
          </cell>
          <cell r="AR454" t="str">
            <v>0</v>
          </cell>
          <cell r="AS454" t="str">
            <v>0</v>
          </cell>
          <cell r="AT454" t="str">
            <v>0</v>
          </cell>
          <cell r="AU454" t="str">
            <v>0</v>
          </cell>
          <cell r="AV454" t="str">
            <v>0</v>
          </cell>
        </row>
        <row r="455">
          <cell r="F455" t="str">
            <v>6355</v>
          </cell>
          <cell r="G455" t="str">
            <v>0</v>
          </cell>
          <cell r="H455" t="str">
            <v>0</v>
          </cell>
          <cell r="I455" t="str">
            <v>0</v>
          </cell>
          <cell r="J455" t="str">
            <v>0</v>
          </cell>
          <cell r="K455" t="str">
            <v>0</v>
          </cell>
          <cell r="L455" t="str">
            <v>0</v>
          </cell>
          <cell r="M455" t="str">
            <v>0</v>
          </cell>
          <cell r="N455" t="str">
            <v>0</v>
          </cell>
          <cell r="O455" t="str">
            <v>0</v>
          </cell>
          <cell r="P455" t="str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 t="str">
            <v>0</v>
          </cell>
          <cell r="X455" t="str">
            <v>0</v>
          </cell>
          <cell r="Y455" t="str">
            <v>0</v>
          </cell>
          <cell r="Z455" t="str">
            <v>0</v>
          </cell>
          <cell r="AE455">
            <v>0</v>
          </cell>
          <cell r="AJ455">
            <v>0</v>
          </cell>
          <cell r="AM455" t="str">
            <v>0</v>
          </cell>
          <cell r="AN455" t="str">
            <v>0</v>
          </cell>
          <cell r="AO455" t="str">
            <v>0</v>
          </cell>
          <cell r="AP455" t="str">
            <v>0</v>
          </cell>
          <cell r="AQ455" t="str">
            <v>0</v>
          </cell>
          <cell r="AR455" t="str">
            <v>0</v>
          </cell>
          <cell r="AS455" t="str">
            <v>0</v>
          </cell>
          <cell r="AT455" t="str">
            <v>0</v>
          </cell>
          <cell r="AU455" t="str">
            <v>0</v>
          </cell>
          <cell r="AV455" t="str">
            <v>0</v>
          </cell>
        </row>
        <row r="457">
          <cell r="F457" t="str">
            <v>Total Race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E457">
            <v>0</v>
          </cell>
          <cell r="AJ457">
            <v>0</v>
          </cell>
          <cell r="AM457" t="str">
            <v>0</v>
          </cell>
          <cell r="AN457" t="str">
            <v>0</v>
          </cell>
          <cell r="AO457" t="str">
            <v>0</v>
          </cell>
          <cell r="AP457" t="str">
            <v>0</v>
          </cell>
          <cell r="AQ457" t="str">
            <v>0</v>
          </cell>
          <cell r="AR457" t="str">
            <v>0</v>
          </cell>
          <cell r="AS457" t="str">
            <v>0</v>
          </cell>
          <cell r="AT457" t="str">
            <v>0</v>
          </cell>
          <cell r="AU457" t="str">
            <v>0</v>
          </cell>
          <cell r="AV457" t="str">
            <v>0</v>
          </cell>
        </row>
        <row r="458">
          <cell r="F458" t="str">
            <v>6360</v>
          </cell>
          <cell r="G458" t="str">
            <v>0</v>
          </cell>
          <cell r="H458" t="str">
            <v>0</v>
          </cell>
          <cell r="I458" t="str">
            <v>0</v>
          </cell>
          <cell r="J458" t="str">
            <v>0</v>
          </cell>
          <cell r="K458" t="str">
            <v>0</v>
          </cell>
          <cell r="L458" t="str">
            <v>0</v>
          </cell>
          <cell r="M458" t="str">
            <v>0</v>
          </cell>
          <cell r="N458" t="str">
            <v>0</v>
          </cell>
          <cell r="O458" t="str">
            <v>0</v>
          </cell>
          <cell r="P458" t="str">
            <v>0</v>
          </cell>
          <cell r="Q458" t="str">
            <v>0</v>
          </cell>
          <cell r="R458" t="str">
            <v>0</v>
          </cell>
          <cell r="S458" t="str">
            <v>0</v>
          </cell>
          <cell r="T458" t="str">
            <v>0</v>
          </cell>
          <cell r="U458" t="str">
            <v>0</v>
          </cell>
          <cell r="V458" t="str">
            <v>0</v>
          </cell>
          <cell r="W458" t="str">
            <v>0</v>
          </cell>
          <cell r="X458" t="str">
            <v>0</v>
          </cell>
          <cell r="Y458" t="str">
            <v>0</v>
          </cell>
          <cell r="Z458" t="str">
            <v>0</v>
          </cell>
          <cell r="AE458">
            <v>0</v>
          </cell>
          <cell r="AJ458">
            <v>0</v>
          </cell>
          <cell r="AM458" t="str">
            <v>0</v>
          </cell>
          <cell r="AN458" t="str">
            <v>0</v>
          </cell>
          <cell r="AO458" t="str">
            <v>0</v>
          </cell>
          <cell r="AP458" t="str">
            <v>0</v>
          </cell>
          <cell r="AQ458" t="str">
            <v>0</v>
          </cell>
          <cell r="AR458" t="str">
            <v>0</v>
          </cell>
          <cell r="AS458" t="str">
            <v>0</v>
          </cell>
          <cell r="AT458" t="str">
            <v>0</v>
          </cell>
          <cell r="AU458" t="str">
            <v>0</v>
          </cell>
          <cell r="AV458" t="str">
            <v>0</v>
          </cell>
        </row>
        <row r="459">
          <cell r="F459" t="str">
            <v>6365</v>
          </cell>
          <cell r="G459" t="str">
            <v>0</v>
          </cell>
          <cell r="H459" t="str">
            <v>0</v>
          </cell>
          <cell r="I459" t="str">
            <v>0</v>
          </cell>
          <cell r="J459" t="str">
            <v>0</v>
          </cell>
          <cell r="K459" t="str">
            <v>0</v>
          </cell>
          <cell r="L459" t="str">
            <v>0</v>
          </cell>
          <cell r="M459" t="str">
            <v>0</v>
          </cell>
          <cell r="N459" t="str">
            <v>0</v>
          </cell>
          <cell r="O459" t="str">
            <v>0</v>
          </cell>
          <cell r="P459" t="str">
            <v>0</v>
          </cell>
          <cell r="Q459" t="str">
            <v>0</v>
          </cell>
          <cell r="R459" t="str">
            <v>0</v>
          </cell>
          <cell r="S459" t="str">
            <v>0</v>
          </cell>
          <cell r="T459" t="str">
            <v>0</v>
          </cell>
          <cell r="U459" t="str">
            <v>0</v>
          </cell>
          <cell r="V459" t="str">
            <v>0</v>
          </cell>
          <cell r="W459" t="str">
            <v>0</v>
          </cell>
          <cell r="X459" t="str">
            <v>0</v>
          </cell>
          <cell r="Y459" t="str">
            <v>0</v>
          </cell>
          <cell r="Z459" t="str">
            <v>0</v>
          </cell>
          <cell r="AE459">
            <v>0</v>
          </cell>
          <cell r="AJ459">
            <v>0</v>
          </cell>
          <cell r="AM459" t="str">
            <v>0</v>
          </cell>
          <cell r="AN459" t="str">
            <v>0</v>
          </cell>
          <cell r="AO459" t="str">
            <v>0</v>
          </cell>
          <cell r="AP459" t="str">
            <v>0</v>
          </cell>
          <cell r="AQ459" t="str">
            <v>0</v>
          </cell>
          <cell r="AR459" t="str">
            <v>0</v>
          </cell>
          <cell r="AS459" t="str">
            <v>0</v>
          </cell>
          <cell r="AT459" t="str">
            <v>0</v>
          </cell>
          <cell r="AU459" t="str">
            <v>0</v>
          </cell>
          <cell r="AV459" t="str">
            <v>0</v>
          </cell>
        </row>
        <row r="460">
          <cell r="F460" t="str">
            <v>6370</v>
          </cell>
          <cell r="G460" t="str">
            <v>0</v>
          </cell>
          <cell r="H460" t="str">
            <v>0</v>
          </cell>
          <cell r="I460" t="str">
            <v>0</v>
          </cell>
          <cell r="J460" t="str">
            <v>0</v>
          </cell>
          <cell r="K460" t="str">
            <v>0</v>
          </cell>
          <cell r="L460" t="str">
            <v>0</v>
          </cell>
          <cell r="M460" t="str">
            <v>0</v>
          </cell>
          <cell r="N460" t="str">
            <v>0</v>
          </cell>
          <cell r="O460" t="str">
            <v>0</v>
          </cell>
          <cell r="P460" t="str">
            <v>0</v>
          </cell>
          <cell r="Q460" t="str">
            <v>0</v>
          </cell>
          <cell r="R460" t="str">
            <v>0</v>
          </cell>
          <cell r="S460" t="str">
            <v>0</v>
          </cell>
          <cell r="T460" t="str">
            <v>0</v>
          </cell>
          <cell r="U460" t="str">
            <v>0</v>
          </cell>
          <cell r="V460" t="str">
            <v>0</v>
          </cell>
          <cell r="W460" t="str">
            <v>0</v>
          </cell>
          <cell r="X460" t="str">
            <v>0</v>
          </cell>
          <cell r="Y460" t="str">
            <v>0</v>
          </cell>
          <cell r="Z460" t="str">
            <v>0</v>
          </cell>
          <cell r="AE460">
            <v>0</v>
          </cell>
          <cell r="AJ460">
            <v>0</v>
          </cell>
          <cell r="AM460" t="str">
            <v>0</v>
          </cell>
          <cell r="AN460" t="str">
            <v>0</v>
          </cell>
          <cell r="AO460" t="str">
            <v>0</v>
          </cell>
          <cell r="AP460" t="str">
            <v>0</v>
          </cell>
          <cell r="AQ460" t="str">
            <v>0</v>
          </cell>
          <cell r="AR460" t="str">
            <v>0</v>
          </cell>
          <cell r="AS460" t="str">
            <v>0</v>
          </cell>
          <cell r="AT460" t="str">
            <v>0</v>
          </cell>
          <cell r="AU460" t="str">
            <v>0</v>
          </cell>
          <cell r="AV460" t="str">
            <v>0</v>
          </cell>
        </row>
        <row r="461">
          <cell r="F461" t="str">
            <v>6375</v>
          </cell>
          <cell r="G461" t="str">
            <v>0</v>
          </cell>
          <cell r="H461" t="str">
            <v>0</v>
          </cell>
          <cell r="I461" t="str">
            <v>0</v>
          </cell>
          <cell r="J461" t="str">
            <v>0</v>
          </cell>
          <cell r="K461" t="str">
            <v>0</v>
          </cell>
          <cell r="L461" t="str">
            <v>0</v>
          </cell>
          <cell r="M461" t="str">
            <v>0</v>
          </cell>
          <cell r="N461" t="str">
            <v>0</v>
          </cell>
          <cell r="O461" t="str">
            <v>0</v>
          </cell>
          <cell r="P461" t="str">
            <v>0</v>
          </cell>
          <cell r="Q461" t="str">
            <v>0</v>
          </cell>
          <cell r="R461" t="str">
            <v>0</v>
          </cell>
          <cell r="S461" t="str">
            <v>0</v>
          </cell>
          <cell r="T461" t="str">
            <v>0</v>
          </cell>
          <cell r="U461" t="str">
            <v>0</v>
          </cell>
          <cell r="V461" t="str">
            <v>0</v>
          </cell>
          <cell r="W461" t="str">
            <v>0</v>
          </cell>
          <cell r="X461" t="str">
            <v>0</v>
          </cell>
          <cell r="Y461" t="str">
            <v>0</v>
          </cell>
          <cell r="Z461" t="str">
            <v>0</v>
          </cell>
          <cell r="AE461">
            <v>0</v>
          </cell>
          <cell r="AJ461">
            <v>0</v>
          </cell>
          <cell r="AM461" t="str">
            <v>0</v>
          </cell>
          <cell r="AN461" t="str">
            <v>0</v>
          </cell>
          <cell r="AO461" t="str">
            <v>0</v>
          </cell>
          <cell r="AP461" t="str">
            <v>0</v>
          </cell>
          <cell r="AQ461" t="str">
            <v>0</v>
          </cell>
          <cell r="AR461" t="str">
            <v>0</v>
          </cell>
          <cell r="AS461" t="str">
            <v>0</v>
          </cell>
          <cell r="AT461" t="str">
            <v>0</v>
          </cell>
          <cell r="AU461" t="str">
            <v>0</v>
          </cell>
          <cell r="AV461" t="str">
            <v>0</v>
          </cell>
        </row>
        <row r="462">
          <cell r="F462" t="str">
            <v>6380</v>
          </cell>
          <cell r="G462" t="str">
            <v>0</v>
          </cell>
          <cell r="H462" t="str">
            <v>0</v>
          </cell>
          <cell r="I462" t="str">
            <v>0</v>
          </cell>
          <cell r="J462" t="str">
            <v>0</v>
          </cell>
          <cell r="K462" t="str">
            <v>0</v>
          </cell>
          <cell r="L462" t="str">
            <v>0</v>
          </cell>
          <cell r="M462" t="str">
            <v>0</v>
          </cell>
          <cell r="N462" t="str">
            <v>0</v>
          </cell>
          <cell r="O462" t="str">
            <v>0</v>
          </cell>
          <cell r="P462" t="str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 t="str">
            <v>0</v>
          </cell>
          <cell r="X462" t="str">
            <v>0</v>
          </cell>
          <cell r="Y462" t="str">
            <v>0</v>
          </cell>
          <cell r="Z462" t="str">
            <v>0</v>
          </cell>
          <cell r="AE462">
            <v>0</v>
          </cell>
          <cell r="AJ462">
            <v>0</v>
          </cell>
          <cell r="AM462" t="str">
            <v>0</v>
          </cell>
          <cell r="AN462" t="str">
            <v>0</v>
          </cell>
          <cell r="AO462" t="str">
            <v>0</v>
          </cell>
          <cell r="AP462" t="str">
            <v>0</v>
          </cell>
          <cell r="AQ462" t="str">
            <v>0</v>
          </cell>
          <cell r="AR462" t="str">
            <v>0</v>
          </cell>
          <cell r="AS462" t="str">
            <v>0</v>
          </cell>
          <cell r="AT462" t="str">
            <v>0</v>
          </cell>
          <cell r="AU462" t="str">
            <v>0</v>
          </cell>
          <cell r="AV462" t="str">
            <v>0</v>
          </cell>
        </row>
        <row r="465">
          <cell r="F465" t="str">
            <v>6385</v>
          </cell>
          <cell r="G465" t="str">
            <v>0</v>
          </cell>
          <cell r="H465" t="str">
            <v>0</v>
          </cell>
          <cell r="I465" t="str">
            <v>0</v>
          </cell>
          <cell r="J465" t="str">
            <v>0</v>
          </cell>
          <cell r="K465" t="str">
            <v>0</v>
          </cell>
          <cell r="L465" t="str">
            <v>0</v>
          </cell>
          <cell r="M465" t="str">
            <v>0</v>
          </cell>
          <cell r="N465" t="str">
            <v>0</v>
          </cell>
          <cell r="O465" t="str">
            <v>0</v>
          </cell>
          <cell r="P465" t="str">
            <v>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 t="str">
            <v>0</v>
          </cell>
          <cell r="W465" t="str">
            <v>0</v>
          </cell>
          <cell r="X465" t="str">
            <v>0</v>
          </cell>
          <cell r="Y465" t="str">
            <v>0</v>
          </cell>
          <cell r="Z465" t="str">
            <v>0</v>
          </cell>
          <cell r="AE465">
            <v>0</v>
          </cell>
          <cell r="AJ465">
            <v>0</v>
          </cell>
          <cell r="AM465" t="str">
            <v>0</v>
          </cell>
          <cell r="AN465" t="str">
            <v>0</v>
          </cell>
          <cell r="AO465" t="str">
            <v>0</v>
          </cell>
          <cell r="AP465" t="str">
            <v>0</v>
          </cell>
          <cell r="AQ465" t="str">
            <v>0</v>
          </cell>
          <cell r="AR465" t="str">
            <v>0</v>
          </cell>
          <cell r="AS465" t="str">
            <v>0</v>
          </cell>
          <cell r="AT465" t="str">
            <v>0</v>
          </cell>
          <cell r="AU465" t="str">
            <v>0</v>
          </cell>
          <cell r="AV465" t="str">
            <v>0</v>
          </cell>
        </row>
        <row r="466">
          <cell r="F466" t="str">
            <v>6390</v>
          </cell>
          <cell r="G466" t="str">
            <v>0</v>
          </cell>
          <cell r="H466" t="str">
            <v>0</v>
          </cell>
          <cell r="I466" t="str">
            <v>0</v>
          </cell>
          <cell r="J466" t="str">
            <v>0</v>
          </cell>
          <cell r="K466" t="str">
            <v>0</v>
          </cell>
          <cell r="L466" t="str">
            <v>0</v>
          </cell>
          <cell r="M466" t="str">
            <v>0</v>
          </cell>
          <cell r="N466" t="str">
            <v>0</v>
          </cell>
          <cell r="O466" t="str">
            <v>0</v>
          </cell>
          <cell r="P466" t="str">
            <v>0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 t="str">
            <v>0</v>
          </cell>
          <cell r="W466" t="str">
            <v>0</v>
          </cell>
          <cell r="X466" t="str">
            <v>0</v>
          </cell>
          <cell r="Y466" t="str">
            <v>0</v>
          </cell>
          <cell r="Z466" t="str">
            <v>0</v>
          </cell>
          <cell r="AE466">
            <v>0</v>
          </cell>
          <cell r="AJ466">
            <v>0</v>
          </cell>
          <cell r="AM466" t="str">
            <v>0</v>
          </cell>
          <cell r="AN466" t="str">
            <v>0</v>
          </cell>
          <cell r="AO466" t="str">
            <v>0</v>
          </cell>
          <cell r="AP466" t="str">
            <v>0</v>
          </cell>
          <cell r="AQ466" t="str">
            <v>0</v>
          </cell>
          <cell r="AR466" t="str">
            <v>0</v>
          </cell>
          <cell r="AS466" t="str">
            <v>0</v>
          </cell>
          <cell r="AT466" t="str">
            <v>0</v>
          </cell>
          <cell r="AU466" t="str">
            <v>0</v>
          </cell>
          <cell r="AV466" t="str">
            <v>0</v>
          </cell>
        </row>
        <row r="467">
          <cell r="F467" t="str">
            <v>6395</v>
          </cell>
          <cell r="G467" t="str">
            <v>0</v>
          </cell>
          <cell r="H467" t="str">
            <v>0</v>
          </cell>
          <cell r="I467" t="str">
            <v>0</v>
          </cell>
          <cell r="J467" t="str">
            <v>0</v>
          </cell>
          <cell r="K467" t="str">
            <v>0</v>
          </cell>
          <cell r="L467" t="str">
            <v>0</v>
          </cell>
          <cell r="M467" t="str">
            <v>0</v>
          </cell>
          <cell r="N467" t="str">
            <v>0</v>
          </cell>
          <cell r="O467" t="str">
            <v>0</v>
          </cell>
          <cell r="P467" t="str">
            <v>0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 t="str">
            <v>0</v>
          </cell>
          <cell r="W467" t="str">
            <v>0</v>
          </cell>
          <cell r="X467" t="str">
            <v>0</v>
          </cell>
          <cell r="Y467" t="str">
            <v>0</v>
          </cell>
          <cell r="Z467" t="str">
            <v>0</v>
          </cell>
          <cell r="AE467">
            <v>0</v>
          </cell>
          <cell r="AJ467">
            <v>0</v>
          </cell>
          <cell r="AM467" t="str">
            <v>0</v>
          </cell>
          <cell r="AN467" t="str">
            <v>0</v>
          </cell>
          <cell r="AO467" t="str">
            <v>0</v>
          </cell>
          <cell r="AP467" t="str">
            <v>0</v>
          </cell>
          <cell r="AQ467" t="str">
            <v>0</v>
          </cell>
          <cell r="AR467" t="str">
            <v>0</v>
          </cell>
          <cell r="AS467" t="str">
            <v>0</v>
          </cell>
          <cell r="AT467" t="str">
            <v>0</v>
          </cell>
          <cell r="AU467" t="str">
            <v>0</v>
          </cell>
          <cell r="AV467" t="str">
            <v>0</v>
          </cell>
        </row>
        <row r="468">
          <cell r="F468" t="str">
            <v>6400</v>
          </cell>
          <cell r="G468" t="str">
            <v>0</v>
          </cell>
          <cell r="H468" t="str">
            <v>0</v>
          </cell>
          <cell r="I468" t="str">
            <v>0</v>
          </cell>
          <cell r="J468" t="str">
            <v>0</v>
          </cell>
          <cell r="K468" t="str">
            <v>0</v>
          </cell>
          <cell r="L468" t="str">
            <v>0</v>
          </cell>
          <cell r="M468" t="str">
            <v>0</v>
          </cell>
          <cell r="N468" t="str">
            <v>0</v>
          </cell>
          <cell r="O468" t="str">
            <v>0</v>
          </cell>
          <cell r="P468" t="str">
            <v>0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 t="str">
            <v>0</v>
          </cell>
          <cell r="X468" t="str">
            <v>0</v>
          </cell>
          <cell r="Y468" t="str">
            <v>0</v>
          </cell>
          <cell r="Z468" t="str">
            <v>0</v>
          </cell>
          <cell r="AE468">
            <v>0</v>
          </cell>
          <cell r="AJ468">
            <v>0</v>
          </cell>
          <cell r="AM468" t="str">
            <v>0</v>
          </cell>
          <cell r="AN468" t="str">
            <v>0</v>
          </cell>
          <cell r="AO468" t="str">
            <v>0</v>
          </cell>
          <cell r="AP468" t="str">
            <v>0</v>
          </cell>
          <cell r="AQ468" t="str">
            <v>0</v>
          </cell>
          <cell r="AR468" t="str">
            <v>0</v>
          </cell>
          <cell r="AS468" t="str">
            <v>0</v>
          </cell>
          <cell r="AT468" t="str">
            <v>0</v>
          </cell>
          <cell r="AU468" t="str">
            <v>0</v>
          </cell>
          <cell r="AV468" t="str">
            <v>0</v>
          </cell>
        </row>
        <row r="469">
          <cell r="F469" t="str">
            <v>Closing balance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E469">
            <v>0</v>
          </cell>
          <cell r="AJ469">
            <v>0</v>
          </cell>
          <cell r="AM469" t="str">
            <v>0</v>
          </cell>
          <cell r="AN469" t="str">
            <v>0</v>
          </cell>
          <cell r="AO469" t="str">
            <v>0</v>
          </cell>
          <cell r="AP469" t="str">
            <v>0</v>
          </cell>
          <cell r="AQ469" t="str">
            <v>0</v>
          </cell>
          <cell r="AR469" t="str">
            <v>0</v>
          </cell>
          <cell r="AS469" t="str">
            <v>0</v>
          </cell>
          <cell r="AT469" t="str">
            <v>0</v>
          </cell>
          <cell r="AU469" t="str">
            <v>0</v>
          </cell>
          <cell r="AV469" t="str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E474">
            <v>0</v>
          </cell>
          <cell r="AJ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E475">
            <v>0</v>
          </cell>
          <cell r="AJ475">
            <v>0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E476">
            <v>0</v>
          </cell>
          <cell r="AJ476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E477">
            <v>0</v>
          </cell>
          <cell r="AJ477">
            <v>0</v>
          </cell>
        </row>
        <row r="478"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E478">
            <v>0</v>
          </cell>
          <cell r="AJ478">
            <v>0</v>
          </cell>
        </row>
        <row r="479"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E479">
            <v>0</v>
          </cell>
          <cell r="AJ479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E480">
            <v>0</v>
          </cell>
          <cell r="AJ480">
            <v>0</v>
          </cell>
        </row>
        <row r="481"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E481">
            <v>0</v>
          </cell>
          <cell r="AJ481">
            <v>0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E482">
            <v>0</v>
          </cell>
          <cell r="AJ482">
            <v>0</v>
          </cell>
        </row>
        <row r="486"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E486">
            <v>0</v>
          </cell>
          <cell r="AJ486">
            <v>0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E487">
            <v>0</v>
          </cell>
          <cell r="AJ487">
            <v>0</v>
          </cell>
        </row>
        <row r="488"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E488">
            <v>0</v>
          </cell>
          <cell r="AJ488">
            <v>0</v>
          </cell>
        </row>
        <row r="493"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E493">
            <v>0</v>
          </cell>
          <cell r="AJ493">
            <v>0</v>
          </cell>
        </row>
        <row r="495"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E495">
            <v>0</v>
          </cell>
          <cell r="AJ495">
            <v>0</v>
          </cell>
        </row>
        <row r="496"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E496">
            <v>0</v>
          </cell>
          <cell r="AJ496">
            <v>0</v>
          </cell>
        </row>
        <row r="498"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E498">
            <v>0</v>
          </cell>
          <cell r="AJ498">
            <v>0</v>
          </cell>
        </row>
        <row r="499">
          <cell r="G499" t="e">
            <v>#DIV/0!</v>
          </cell>
          <cell r="H499" t="e">
            <v>#DIV/0!</v>
          </cell>
          <cell r="I499" t="e">
            <v>#DIV/0!</v>
          </cell>
          <cell r="J499" t="e">
            <v>#DIV/0!</v>
          </cell>
          <cell r="K499" t="e">
            <v>#DIV/0!</v>
          </cell>
          <cell r="L499" t="e">
            <v>#DIV/0!</v>
          </cell>
          <cell r="M499" t="e">
            <v>#DIV/0!</v>
          </cell>
          <cell r="N499" t="e">
            <v>#DIV/0!</v>
          </cell>
          <cell r="O499" t="e">
            <v>#DIV/0!</v>
          </cell>
          <cell r="P499" t="e">
            <v>#DIV/0!</v>
          </cell>
          <cell r="Q499" t="e">
            <v>#DIV/0!</v>
          </cell>
          <cell r="R499" t="e">
            <v>#DIV/0!</v>
          </cell>
          <cell r="S499" t="e">
            <v>#DIV/0!</v>
          </cell>
          <cell r="T499" t="e">
            <v>#DIV/0!</v>
          </cell>
          <cell r="U499">
            <v>0</v>
          </cell>
          <cell r="V499" t="e">
            <v>#DIV/0!</v>
          </cell>
          <cell r="W499" t="e">
            <v>#DIV/0!</v>
          </cell>
          <cell r="X499" t="e">
            <v>#DIV/0!</v>
          </cell>
          <cell r="Y499" t="e">
            <v>#DIV/0!</v>
          </cell>
          <cell r="Z499" t="e">
            <v>#DIV/0!</v>
          </cell>
          <cell r="AA499">
            <v>0</v>
          </cell>
          <cell r="AB499">
            <v>0</v>
          </cell>
          <cell r="AC499">
            <v>0</v>
          </cell>
          <cell r="AE499">
            <v>0</v>
          </cell>
          <cell r="AJ499">
            <v>0</v>
          </cell>
        </row>
        <row r="500"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E500">
            <v>0</v>
          </cell>
          <cell r="AJ500">
            <v>0</v>
          </cell>
        </row>
        <row r="503"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E503">
            <v>0</v>
          </cell>
          <cell r="AJ503">
            <v>0</v>
          </cell>
        </row>
        <row r="504"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E504">
            <v>0</v>
          </cell>
          <cell r="AJ504">
            <v>0</v>
          </cell>
        </row>
        <row r="505"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E505">
            <v>0</v>
          </cell>
          <cell r="AJ505">
            <v>0</v>
          </cell>
        </row>
        <row r="506"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E506">
            <v>0</v>
          </cell>
          <cell r="AJ506">
            <v>0</v>
          </cell>
        </row>
        <row r="507"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E507">
            <v>0</v>
          </cell>
          <cell r="AJ507">
            <v>0</v>
          </cell>
        </row>
        <row r="509">
          <cell r="G509" t="str">
            <v>-</v>
          </cell>
          <cell r="H509" t="str">
            <v>-</v>
          </cell>
          <cell r="I509" t="str">
            <v>-</v>
          </cell>
          <cell r="J509" t="str">
            <v>-</v>
          </cell>
          <cell r="K509" t="str">
            <v>-</v>
          </cell>
          <cell r="L509" t="str">
            <v>-</v>
          </cell>
          <cell r="M509" t="str">
            <v>-</v>
          </cell>
          <cell r="N509" t="str">
            <v>-</v>
          </cell>
          <cell r="O509" t="str">
            <v>-</v>
          </cell>
          <cell r="P509" t="str">
            <v>-</v>
          </cell>
          <cell r="Q509" t="str">
            <v>-</v>
          </cell>
          <cell r="R509" t="str">
            <v>-</v>
          </cell>
          <cell r="S509" t="str">
            <v>-</v>
          </cell>
          <cell r="T509" t="str">
            <v>-</v>
          </cell>
          <cell r="U509" t="str">
            <v>-</v>
          </cell>
          <cell r="V509" t="str">
            <v>-</v>
          </cell>
          <cell r="W509" t="str">
            <v>-</v>
          </cell>
          <cell r="X509" t="str">
            <v>-</v>
          </cell>
          <cell r="Y509" t="str">
            <v>-</v>
          </cell>
          <cell r="Z509" t="str">
            <v>-</v>
          </cell>
          <cell r="AA509" t="str">
            <v>-</v>
          </cell>
          <cell r="AB509" t="str">
            <v>-</v>
          </cell>
          <cell r="AC509" t="str">
            <v>-</v>
          </cell>
          <cell r="AE509" t="str">
            <v>-</v>
          </cell>
          <cell r="AJ509" t="str">
            <v>-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E512">
            <v>0</v>
          </cell>
          <cell r="AJ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E514">
            <v>0</v>
          </cell>
          <cell r="AJ514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E516">
            <v>0</v>
          </cell>
          <cell r="AJ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E517">
            <v>0</v>
          </cell>
          <cell r="AJ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E518">
            <v>0</v>
          </cell>
          <cell r="AJ518">
            <v>0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E520">
            <v>0</v>
          </cell>
          <cell r="AJ520">
            <v>0</v>
          </cell>
        </row>
        <row r="521"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E521">
            <v>0</v>
          </cell>
          <cell r="AJ521">
            <v>0</v>
          </cell>
        </row>
        <row r="522"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E522">
            <v>0</v>
          </cell>
          <cell r="AJ522">
            <v>0</v>
          </cell>
        </row>
        <row r="523"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E523">
            <v>0</v>
          </cell>
          <cell r="AJ523">
            <v>0</v>
          </cell>
        </row>
        <row r="524"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E524">
            <v>0</v>
          </cell>
          <cell r="AJ524">
            <v>0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E525">
            <v>0</v>
          </cell>
          <cell r="AJ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E526">
            <v>0</v>
          </cell>
          <cell r="AJ526">
            <v>0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E528">
            <v>0</v>
          </cell>
          <cell r="AJ528">
            <v>0</v>
          </cell>
        </row>
        <row r="529"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E529">
            <v>0</v>
          </cell>
          <cell r="AJ529">
            <v>0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E530">
            <v>0</v>
          </cell>
          <cell r="AJ530">
            <v>0</v>
          </cell>
        </row>
        <row r="531"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E531">
            <v>0</v>
          </cell>
          <cell r="AJ531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E532">
            <v>0</v>
          </cell>
          <cell r="AJ532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E534">
            <v>0</v>
          </cell>
          <cell r="AJ534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E536">
            <v>0</v>
          </cell>
          <cell r="AJ536">
            <v>0</v>
          </cell>
        </row>
        <row r="538"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E538">
            <v>0</v>
          </cell>
          <cell r="AJ538">
            <v>0</v>
          </cell>
        </row>
        <row r="542">
          <cell r="G542">
            <v>31</v>
          </cell>
          <cell r="H542">
            <v>31</v>
          </cell>
          <cell r="I542">
            <v>31</v>
          </cell>
          <cell r="J542">
            <v>31</v>
          </cell>
          <cell r="K542">
            <v>31</v>
          </cell>
          <cell r="L542">
            <v>31</v>
          </cell>
          <cell r="M542">
            <v>31</v>
          </cell>
          <cell r="N542">
            <v>31</v>
          </cell>
          <cell r="O542">
            <v>31</v>
          </cell>
          <cell r="P542">
            <v>31</v>
          </cell>
          <cell r="Q542">
            <v>31</v>
          </cell>
          <cell r="R542">
            <v>31</v>
          </cell>
          <cell r="S542">
            <v>31</v>
          </cell>
          <cell r="T542">
            <v>31</v>
          </cell>
          <cell r="U542">
            <v>31</v>
          </cell>
          <cell r="V542">
            <v>31</v>
          </cell>
          <cell r="W542">
            <v>31</v>
          </cell>
          <cell r="X542">
            <v>31</v>
          </cell>
          <cell r="Y542">
            <v>31</v>
          </cell>
          <cell r="Z542">
            <v>31</v>
          </cell>
          <cell r="AA542">
            <v>31</v>
          </cell>
          <cell r="AB542">
            <v>31</v>
          </cell>
          <cell r="AC542">
            <v>31</v>
          </cell>
          <cell r="AD542">
            <v>31</v>
          </cell>
          <cell r="AE542">
            <v>31</v>
          </cell>
          <cell r="AF542">
            <v>31</v>
          </cell>
          <cell r="AG542">
            <v>31</v>
          </cell>
          <cell r="AH542">
            <v>31</v>
          </cell>
          <cell r="AI542">
            <v>31</v>
          </cell>
          <cell r="AJ542">
            <v>31</v>
          </cell>
        </row>
        <row r="546">
          <cell r="F546" t="str">
            <v>FR5</v>
          </cell>
          <cell r="G546" t="str">
            <v>0</v>
          </cell>
          <cell r="H546" t="str">
            <v>0</v>
          </cell>
          <cell r="I546" t="str">
            <v>0</v>
          </cell>
          <cell r="J546" t="str">
            <v>0</v>
          </cell>
          <cell r="K546" t="str">
            <v>0</v>
          </cell>
          <cell r="L546" t="str">
            <v>0</v>
          </cell>
          <cell r="M546" t="str">
            <v>0</v>
          </cell>
          <cell r="N546" t="str">
            <v>0</v>
          </cell>
          <cell r="O546" t="str">
            <v>0</v>
          </cell>
          <cell r="P546" t="str">
            <v>0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0</v>
          </cell>
          <cell r="V546" t="str">
            <v>0</v>
          </cell>
          <cell r="W546" t="str">
            <v>0</v>
          </cell>
          <cell r="X546" t="str">
            <v>0</v>
          </cell>
          <cell r="Y546" t="str">
            <v>0</v>
          </cell>
          <cell r="Z546" t="str">
            <v>0</v>
          </cell>
          <cell r="AM546" t="str">
            <v>0</v>
          </cell>
          <cell r="AN546" t="str">
            <v>0</v>
          </cell>
          <cell r="AO546" t="str">
            <v>0</v>
          </cell>
          <cell r="AP546" t="str">
            <v>0</v>
          </cell>
          <cell r="AQ546" t="str">
            <v>0</v>
          </cell>
          <cell r="AR546" t="str">
            <v>0</v>
          </cell>
          <cell r="AS546" t="str">
            <v>0</v>
          </cell>
          <cell r="AT546" t="str">
            <v>0</v>
          </cell>
          <cell r="AU546" t="str">
            <v>0</v>
          </cell>
          <cell r="AV546" t="str">
            <v>0</v>
          </cell>
        </row>
        <row r="547">
          <cell r="F547" t="str">
            <v>FR10</v>
          </cell>
          <cell r="G547" t="str">
            <v>0</v>
          </cell>
          <cell r="H547" t="str">
            <v>0</v>
          </cell>
          <cell r="I547" t="str">
            <v>0</v>
          </cell>
          <cell r="J547" t="str">
            <v>0</v>
          </cell>
          <cell r="K547" t="str">
            <v>0</v>
          </cell>
          <cell r="L547" t="str">
            <v>0</v>
          </cell>
          <cell r="M547" t="str">
            <v>0</v>
          </cell>
          <cell r="N547" t="str">
            <v>0</v>
          </cell>
          <cell r="O547" t="str">
            <v>0</v>
          </cell>
          <cell r="P547" t="str">
            <v>0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 t="str">
            <v>0</v>
          </cell>
          <cell r="AM547" t="str">
            <v>0</v>
          </cell>
          <cell r="AN547" t="str">
            <v>0</v>
          </cell>
          <cell r="AO547" t="str">
            <v>0</v>
          </cell>
          <cell r="AP547" t="str">
            <v>0</v>
          </cell>
          <cell r="AQ547" t="str">
            <v>0</v>
          </cell>
          <cell r="AR547" t="str">
            <v>0</v>
          </cell>
          <cell r="AS547" t="str">
            <v>0</v>
          </cell>
          <cell r="AT547" t="str">
            <v>0</v>
          </cell>
          <cell r="AU547" t="str">
            <v>0</v>
          </cell>
          <cell r="AV547" t="str">
            <v>0</v>
          </cell>
        </row>
        <row r="548">
          <cell r="F548" t="str">
            <v>FR15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</row>
        <row r="549">
          <cell r="F549" t="str">
            <v>FR20</v>
          </cell>
          <cell r="G549" t="str">
            <v>0</v>
          </cell>
          <cell r="H549" t="str">
            <v>0</v>
          </cell>
          <cell r="I549" t="str">
            <v>0</v>
          </cell>
          <cell r="J549" t="str">
            <v>0</v>
          </cell>
          <cell r="K549" t="str">
            <v>0</v>
          </cell>
          <cell r="L549" t="str">
            <v>0</v>
          </cell>
          <cell r="M549" t="str">
            <v>0</v>
          </cell>
          <cell r="N549" t="str">
            <v>0</v>
          </cell>
          <cell r="O549" t="str">
            <v>0</v>
          </cell>
          <cell r="P549" t="str">
            <v>0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0</v>
          </cell>
          <cell r="V549" t="str">
            <v>0</v>
          </cell>
          <cell r="W549" t="str">
            <v>0</v>
          </cell>
          <cell r="X549" t="str">
            <v>0</v>
          </cell>
          <cell r="Y549" t="str">
            <v>0</v>
          </cell>
          <cell r="Z549" t="str">
            <v>0</v>
          </cell>
          <cell r="AM549" t="str">
            <v>0</v>
          </cell>
          <cell r="AN549" t="str">
            <v>0</v>
          </cell>
          <cell r="AO549" t="str">
            <v>0</v>
          </cell>
          <cell r="AP549" t="str">
            <v>0</v>
          </cell>
          <cell r="AQ549" t="str">
            <v>0</v>
          </cell>
          <cell r="AR549" t="str">
            <v>0</v>
          </cell>
          <cell r="AS549" t="str">
            <v>0</v>
          </cell>
          <cell r="AT549" t="str">
            <v>0</v>
          </cell>
          <cell r="AU549" t="str">
            <v>0</v>
          </cell>
          <cell r="AV549" t="str">
            <v>0</v>
          </cell>
        </row>
        <row r="550">
          <cell r="F550" t="str">
            <v>FR25</v>
          </cell>
          <cell r="G550" t="str">
            <v>0</v>
          </cell>
          <cell r="H550" t="str">
            <v>0</v>
          </cell>
          <cell r="I550" t="str">
            <v>0</v>
          </cell>
          <cell r="J550" t="str">
            <v>0</v>
          </cell>
          <cell r="K550" t="str">
            <v>0</v>
          </cell>
          <cell r="L550" t="str">
            <v>0</v>
          </cell>
          <cell r="M550" t="str">
            <v>0</v>
          </cell>
          <cell r="N550" t="str">
            <v>0</v>
          </cell>
          <cell r="O550" t="str">
            <v>0</v>
          </cell>
          <cell r="P550" t="str">
            <v>0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0</v>
          </cell>
          <cell r="V550" t="str">
            <v>0</v>
          </cell>
          <cell r="W550" t="str">
            <v>0</v>
          </cell>
          <cell r="X550" t="str">
            <v>0</v>
          </cell>
          <cell r="Y550" t="str">
            <v>0</v>
          </cell>
          <cell r="Z550" t="str">
            <v>0</v>
          </cell>
          <cell r="AM550">
            <v>457018</v>
          </cell>
          <cell r="AN550">
            <v>13690</v>
          </cell>
          <cell r="AO550">
            <v>39961</v>
          </cell>
          <cell r="AP550">
            <v>-108320</v>
          </cell>
          <cell r="AQ550">
            <v>519000</v>
          </cell>
          <cell r="AR550">
            <v>12000</v>
          </cell>
          <cell r="AS550">
            <v>-8000</v>
          </cell>
          <cell r="AT550">
            <v>148000</v>
          </cell>
          <cell r="AU550" t="str">
            <v>0</v>
          </cell>
          <cell r="AV550" t="str">
            <v>0</v>
          </cell>
        </row>
        <row r="551">
          <cell r="F551" t="str">
            <v>FR30</v>
          </cell>
          <cell r="G551" t="str">
            <v>0</v>
          </cell>
          <cell r="H551" t="str">
            <v>0</v>
          </cell>
          <cell r="I551" t="str">
            <v>0</v>
          </cell>
          <cell r="J551" t="str">
            <v>0</v>
          </cell>
          <cell r="K551" t="str">
            <v>0</v>
          </cell>
          <cell r="L551" t="str">
            <v>0</v>
          </cell>
          <cell r="M551" t="str">
            <v>0</v>
          </cell>
          <cell r="N551" t="str">
            <v>0</v>
          </cell>
          <cell r="O551" t="str">
            <v>0</v>
          </cell>
          <cell r="P551" t="str">
            <v>0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0</v>
          </cell>
          <cell r="V551" t="str">
            <v>0</v>
          </cell>
          <cell r="W551" t="str">
            <v>0</v>
          </cell>
          <cell r="X551" t="str">
            <v>0</v>
          </cell>
          <cell r="Y551" t="str">
            <v>0</v>
          </cell>
          <cell r="Z551" t="str">
            <v>0</v>
          </cell>
          <cell r="AM551" t="str">
            <v>0</v>
          </cell>
          <cell r="AN551" t="str">
            <v>0</v>
          </cell>
          <cell r="AO551" t="str">
            <v>0</v>
          </cell>
          <cell r="AP551" t="str">
            <v>0</v>
          </cell>
          <cell r="AQ551" t="str">
            <v>0</v>
          </cell>
          <cell r="AR551" t="str">
            <v>0</v>
          </cell>
          <cell r="AS551" t="str">
            <v>0</v>
          </cell>
          <cell r="AT551" t="str">
            <v>0</v>
          </cell>
          <cell r="AU551" t="str">
            <v>0</v>
          </cell>
          <cell r="AV551" t="str">
            <v>0</v>
          </cell>
        </row>
        <row r="552">
          <cell r="F552" t="str">
            <v>FR35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M552">
            <v>457018</v>
          </cell>
          <cell r="AN552">
            <v>13690</v>
          </cell>
          <cell r="AO552">
            <v>39961</v>
          </cell>
          <cell r="AP552">
            <v>-108320</v>
          </cell>
          <cell r="AQ552">
            <v>519000</v>
          </cell>
          <cell r="AR552">
            <v>12000</v>
          </cell>
          <cell r="AS552">
            <v>-8000</v>
          </cell>
          <cell r="AT552">
            <v>148000</v>
          </cell>
          <cell r="AU552">
            <v>0</v>
          </cell>
          <cell r="AV552">
            <v>0</v>
          </cell>
        </row>
        <row r="553">
          <cell r="F553" t="str">
            <v>FR40</v>
          </cell>
          <cell r="G553" t="str">
            <v>0</v>
          </cell>
          <cell r="H553" t="str">
            <v>0</v>
          </cell>
          <cell r="I553" t="str">
            <v>0</v>
          </cell>
          <cell r="J553" t="str">
            <v>0</v>
          </cell>
          <cell r="K553" t="str">
            <v>0</v>
          </cell>
          <cell r="L553" t="str">
            <v>0</v>
          </cell>
          <cell r="M553" t="str">
            <v>0</v>
          </cell>
          <cell r="N553" t="str">
            <v>0</v>
          </cell>
          <cell r="O553" t="str">
            <v>0</v>
          </cell>
          <cell r="P553" t="str">
            <v>0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 t="str">
            <v>0</v>
          </cell>
          <cell r="AM553" t="str">
            <v>0</v>
          </cell>
          <cell r="AN553" t="str">
            <v>0</v>
          </cell>
          <cell r="AO553" t="str">
            <v>0</v>
          </cell>
          <cell r="AP553" t="str">
            <v>0</v>
          </cell>
          <cell r="AQ553" t="str">
            <v>0</v>
          </cell>
          <cell r="AR553" t="str">
            <v>0</v>
          </cell>
          <cell r="AS553" t="str">
            <v>0</v>
          </cell>
          <cell r="AT553">
            <v>48000</v>
          </cell>
          <cell r="AU553" t="str">
            <v>0</v>
          </cell>
          <cell r="AV553" t="str">
            <v>0</v>
          </cell>
        </row>
        <row r="555">
          <cell r="F555" t="str">
            <v>FR45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M555">
            <v>457018</v>
          </cell>
          <cell r="AN555">
            <v>13690</v>
          </cell>
          <cell r="AO555">
            <v>39961</v>
          </cell>
          <cell r="AP555">
            <v>-108320</v>
          </cell>
          <cell r="AQ555">
            <v>519000</v>
          </cell>
          <cell r="AR555">
            <v>12000</v>
          </cell>
          <cell r="AS555">
            <v>-8000</v>
          </cell>
          <cell r="AT555">
            <v>196000</v>
          </cell>
          <cell r="AU555">
            <v>0</v>
          </cell>
          <cell r="AV555">
            <v>0</v>
          </cell>
        </row>
        <row r="556">
          <cell r="F556" t="str">
            <v>FR50</v>
          </cell>
          <cell r="G556" t="str">
            <v>0</v>
          </cell>
          <cell r="H556" t="str">
            <v>0</v>
          </cell>
          <cell r="I556" t="str">
            <v>0</v>
          </cell>
          <cell r="J556" t="str">
            <v>0</v>
          </cell>
          <cell r="K556" t="str">
            <v>0</v>
          </cell>
          <cell r="L556" t="str">
            <v>0</v>
          </cell>
          <cell r="M556" t="str">
            <v>0</v>
          </cell>
          <cell r="N556" t="str">
            <v>0</v>
          </cell>
          <cell r="O556" t="str">
            <v>0</v>
          </cell>
          <cell r="P556" t="str">
            <v>0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0</v>
          </cell>
          <cell r="V556" t="str">
            <v>0</v>
          </cell>
          <cell r="W556" t="str">
            <v>0</v>
          </cell>
          <cell r="X556" t="str">
            <v>0</v>
          </cell>
          <cell r="Y556" t="str">
            <v>0</v>
          </cell>
          <cell r="Z556" t="str">
            <v>0</v>
          </cell>
          <cell r="AM556">
            <v>-135293</v>
          </cell>
          <cell r="AN556">
            <v>-4107</v>
          </cell>
          <cell r="AO556">
            <v>-12004</v>
          </cell>
          <cell r="AP556" t="str">
            <v>0</v>
          </cell>
          <cell r="AQ556">
            <v>-131000</v>
          </cell>
          <cell r="AR556">
            <v>-1000</v>
          </cell>
          <cell r="AS556" t="str">
            <v>0</v>
          </cell>
          <cell r="AT556">
            <v>-19000</v>
          </cell>
          <cell r="AU556" t="str">
            <v>0</v>
          </cell>
          <cell r="AV556">
            <v>0</v>
          </cell>
        </row>
        <row r="558">
          <cell r="F558" t="str">
            <v>FR55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M558">
            <v>321725</v>
          </cell>
          <cell r="AN558">
            <v>9583</v>
          </cell>
          <cell r="AO558">
            <v>27957</v>
          </cell>
          <cell r="AP558">
            <v>-108320</v>
          </cell>
          <cell r="AQ558">
            <v>388000</v>
          </cell>
          <cell r="AR558">
            <v>11000</v>
          </cell>
          <cell r="AS558">
            <v>-8000</v>
          </cell>
          <cell r="AT558">
            <v>177000</v>
          </cell>
          <cell r="AU558">
            <v>0</v>
          </cell>
          <cell r="AV558">
            <v>0</v>
          </cell>
        </row>
        <row r="559">
          <cell r="F559" t="str">
            <v>FR60</v>
          </cell>
          <cell r="G559" t="str">
            <v>0</v>
          </cell>
          <cell r="H559" t="str">
            <v>0</v>
          </cell>
          <cell r="I559" t="str">
            <v>0</v>
          </cell>
          <cell r="J559" t="str">
            <v>0</v>
          </cell>
          <cell r="K559" t="str">
            <v>0</v>
          </cell>
          <cell r="L559" t="str">
            <v>0</v>
          </cell>
          <cell r="M559" t="str">
            <v>0</v>
          </cell>
          <cell r="N559" t="str">
            <v>0</v>
          </cell>
          <cell r="O559" t="str">
            <v>0</v>
          </cell>
          <cell r="P559" t="str">
            <v>0</v>
          </cell>
          <cell r="Q559" t="str">
            <v>0</v>
          </cell>
          <cell r="R559" t="str">
            <v>0</v>
          </cell>
          <cell r="S559" t="str">
            <v>0</v>
          </cell>
          <cell r="T559" t="str">
            <v>0</v>
          </cell>
          <cell r="U559" t="str">
            <v>0</v>
          </cell>
          <cell r="V559" t="str">
            <v>0</v>
          </cell>
          <cell r="W559" t="str">
            <v>0</v>
          </cell>
          <cell r="X559" t="str">
            <v>0</v>
          </cell>
          <cell r="Y559" t="str">
            <v>0</v>
          </cell>
          <cell r="Z559" t="str">
            <v>0</v>
          </cell>
          <cell r="AM559">
            <v>-118394.8</v>
          </cell>
          <cell r="AN559">
            <v>-3526.5439999999999</v>
          </cell>
          <cell r="AO559">
            <v>-10288.175999999999</v>
          </cell>
          <cell r="AP559">
            <v>39861.760000000002</v>
          </cell>
          <cell r="AQ559">
            <v>0</v>
          </cell>
          <cell r="AR559">
            <v>-3000</v>
          </cell>
          <cell r="AS559">
            <v>0</v>
          </cell>
          <cell r="AT559">
            <v>0</v>
          </cell>
          <cell r="AU559">
            <v>0</v>
          </cell>
          <cell r="AV559" t="str">
            <v>0</v>
          </cell>
        </row>
        <row r="562">
          <cell r="F562" t="str">
            <v>FR65</v>
          </cell>
          <cell r="G562" t="str">
            <v>0</v>
          </cell>
          <cell r="H562" t="str">
            <v>0</v>
          </cell>
          <cell r="I562" t="str">
            <v>0</v>
          </cell>
          <cell r="J562" t="str">
            <v>0</v>
          </cell>
          <cell r="K562" t="str">
            <v>0</v>
          </cell>
          <cell r="L562" t="str">
            <v>0</v>
          </cell>
          <cell r="M562" t="str">
            <v>0</v>
          </cell>
          <cell r="N562" t="str">
            <v>0</v>
          </cell>
          <cell r="O562" t="str">
            <v>0</v>
          </cell>
          <cell r="P562" t="str">
            <v>0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0</v>
          </cell>
          <cell r="V562" t="str">
            <v>0</v>
          </cell>
          <cell r="W562" t="str">
            <v>0</v>
          </cell>
          <cell r="X562" t="str">
            <v>0</v>
          </cell>
          <cell r="Y562" t="str">
            <v>0</v>
          </cell>
          <cell r="Z562" t="str">
            <v>0</v>
          </cell>
          <cell r="AM562" t="str">
            <v>0</v>
          </cell>
          <cell r="AN562" t="str">
            <v>0</v>
          </cell>
          <cell r="AO562" t="str">
            <v>0</v>
          </cell>
          <cell r="AP562" t="str">
            <v>0</v>
          </cell>
          <cell r="AQ562" t="str">
            <v>0</v>
          </cell>
          <cell r="AR562" t="str">
            <v>0</v>
          </cell>
          <cell r="AS562" t="str">
            <v>0</v>
          </cell>
          <cell r="AT562" t="str">
            <v>0</v>
          </cell>
          <cell r="AU562" t="str">
            <v>0</v>
          </cell>
          <cell r="AV562" t="str">
            <v>0</v>
          </cell>
        </row>
        <row r="564">
          <cell r="F564" t="str">
            <v>FR70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M564">
            <v>203330.2</v>
          </cell>
          <cell r="AN564">
            <v>6056.4560000000001</v>
          </cell>
          <cell r="AO564">
            <v>17668.824000000001</v>
          </cell>
          <cell r="AP564">
            <v>-68458.239999999991</v>
          </cell>
          <cell r="AQ564">
            <v>388000</v>
          </cell>
          <cell r="AR564">
            <v>8000</v>
          </cell>
          <cell r="AS564">
            <v>-8000</v>
          </cell>
          <cell r="AT564">
            <v>177000</v>
          </cell>
          <cell r="AU564">
            <v>0</v>
          </cell>
          <cell r="AV564">
            <v>0</v>
          </cell>
        </row>
        <row r="567">
          <cell r="F567" t="str">
            <v>FR80</v>
          </cell>
          <cell r="G567" t="str">
            <v>0</v>
          </cell>
          <cell r="H567" t="str">
            <v>0</v>
          </cell>
          <cell r="I567" t="str">
            <v>0</v>
          </cell>
          <cell r="J567" t="str">
            <v>0</v>
          </cell>
          <cell r="K567" t="str">
            <v>0</v>
          </cell>
          <cell r="L567" t="str">
            <v>0</v>
          </cell>
          <cell r="M567" t="str">
            <v>0</v>
          </cell>
          <cell r="N567" t="str">
            <v>0</v>
          </cell>
          <cell r="O567" t="str">
            <v>0</v>
          </cell>
          <cell r="P567" t="str">
            <v>0</v>
          </cell>
          <cell r="Q567" t="str">
            <v>0</v>
          </cell>
          <cell r="R567" t="str">
            <v>0</v>
          </cell>
          <cell r="S567" t="str">
            <v>0</v>
          </cell>
          <cell r="T567" t="str">
            <v>0</v>
          </cell>
          <cell r="U567" t="str">
            <v>0</v>
          </cell>
          <cell r="V567" t="str">
            <v>0</v>
          </cell>
          <cell r="W567" t="str">
            <v>0</v>
          </cell>
          <cell r="X567" t="str">
            <v>0</v>
          </cell>
          <cell r="Y567" t="str">
            <v>0</v>
          </cell>
          <cell r="Z567" t="str">
            <v>0</v>
          </cell>
          <cell r="AM567" t="str">
            <v>0</v>
          </cell>
          <cell r="AN567" t="str">
            <v>0</v>
          </cell>
          <cell r="AO567" t="str">
            <v>0</v>
          </cell>
          <cell r="AP567" t="str">
            <v>0</v>
          </cell>
          <cell r="AQ567" t="str">
            <v>0</v>
          </cell>
          <cell r="AR567" t="str">
            <v>0</v>
          </cell>
          <cell r="AS567" t="str">
            <v>0</v>
          </cell>
          <cell r="AT567" t="str">
            <v>0</v>
          </cell>
          <cell r="AU567" t="str">
            <v>0</v>
          </cell>
          <cell r="AV567" t="str">
            <v>0</v>
          </cell>
        </row>
        <row r="568">
          <cell r="F568" t="str">
            <v>FR85</v>
          </cell>
          <cell r="G568" t="str">
            <v>0</v>
          </cell>
          <cell r="H568" t="str">
            <v>0</v>
          </cell>
          <cell r="I568" t="str">
            <v>0</v>
          </cell>
          <cell r="J568" t="str">
            <v>0</v>
          </cell>
          <cell r="K568" t="str">
            <v>0</v>
          </cell>
          <cell r="L568" t="str">
            <v>0</v>
          </cell>
          <cell r="M568" t="str">
            <v>0</v>
          </cell>
          <cell r="N568" t="str">
            <v>0</v>
          </cell>
          <cell r="O568" t="str">
            <v>0</v>
          </cell>
          <cell r="P568" t="str">
            <v>0</v>
          </cell>
          <cell r="Q568" t="str">
            <v>0</v>
          </cell>
          <cell r="R568" t="str">
            <v>0</v>
          </cell>
          <cell r="S568" t="str">
            <v>0</v>
          </cell>
          <cell r="T568" t="str">
            <v>0</v>
          </cell>
          <cell r="U568" t="str">
            <v>0</v>
          </cell>
          <cell r="V568" t="str">
            <v>0</v>
          </cell>
          <cell r="W568" t="str">
            <v>0</v>
          </cell>
          <cell r="X568" t="str">
            <v>0</v>
          </cell>
          <cell r="Y568" t="str">
            <v>0</v>
          </cell>
          <cell r="Z568" t="str">
            <v>0</v>
          </cell>
          <cell r="AM568" t="str">
            <v>0</v>
          </cell>
          <cell r="AN568" t="str">
            <v>0</v>
          </cell>
          <cell r="AO568" t="str">
            <v>0</v>
          </cell>
          <cell r="AP568" t="str">
            <v>0</v>
          </cell>
          <cell r="AQ568" t="str">
            <v>0</v>
          </cell>
          <cell r="AR568" t="str">
            <v>0</v>
          </cell>
          <cell r="AS568" t="str">
            <v>0</v>
          </cell>
          <cell r="AT568" t="str">
            <v>0</v>
          </cell>
          <cell r="AU568" t="str">
            <v>0</v>
          </cell>
          <cell r="AV568" t="str">
            <v>0</v>
          </cell>
        </row>
        <row r="569">
          <cell r="F569" t="str">
            <v>FR90</v>
          </cell>
          <cell r="G569" t="str">
            <v>0</v>
          </cell>
          <cell r="H569" t="str">
            <v>0</v>
          </cell>
          <cell r="I569" t="str">
            <v>0</v>
          </cell>
          <cell r="J569" t="str">
            <v>0</v>
          </cell>
          <cell r="K569" t="str">
            <v>0</v>
          </cell>
          <cell r="L569" t="str">
            <v>0</v>
          </cell>
          <cell r="M569" t="str">
            <v>0</v>
          </cell>
          <cell r="N569" t="str">
            <v>0</v>
          </cell>
          <cell r="O569" t="str">
            <v>0</v>
          </cell>
          <cell r="P569" t="str">
            <v>0</v>
          </cell>
          <cell r="Q569" t="str">
            <v>0</v>
          </cell>
          <cell r="R569" t="str">
            <v>0</v>
          </cell>
          <cell r="S569" t="str">
            <v>0</v>
          </cell>
          <cell r="T569" t="str">
            <v>0</v>
          </cell>
          <cell r="U569" t="str">
            <v>0</v>
          </cell>
          <cell r="V569" t="str">
            <v>0</v>
          </cell>
          <cell r="W569" t="str">
            <v>0</v>
          </cell>
          <cell r="X569" t="str">
            <v>0</v>
          </cell>
          <cell r="Y569" t="str">
            <v>0</v>
          </cell>
          <cell r="Z569" t="str">
            <v>0</v>
          </cell>
          <cell r="AM569" t="str">
            <v>0</v>
          </cell>
          <cell r="AN569" t="str">
            <v>0</v>
          </cell>
          <cell r="AO569" t="str">
            <v>0</v>
          </cell>
          <cell r="AP569" t="str">
            <v>0</v>
          </cell>
          <cell r="AQ569" t="str">
            <v>0</v>
          </cell>
          <cell r="AR569" t="str">
            <v>0</v>
          </cell>
          <cell r="AS569" t="str">
            <v>0</v>
          </cell>
          <cell r="AT569" t="str">
            <v>0</v>
          </cell>
          <cell r="AU569" t="str">
            <v>0</v>
          </cell>
          <cell r="AV569" t="str">
            <v>0</v>
          </cell>
        </row>
        <row r="570">
          <cell r="F570" t="str">
            <v>FR95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</row>
        <row r="571">
          <cell r="F571" t="str">
            <v>FR100</v>
          </cell>
          <cell r="G571" t="str">
            <v>0</v>
          </cell>
          <cell r="H571" t="str">
            <v>0</v>
          </cell>
          <cell r="I571" t="str">
            <v>0</v>
          </cell>
          <cell r="J571" t="str">
            <v>0</v>
          </cell>
          <cell r="K571" t="str">
            <v>0</v>
          </cell>
          <cell r="L571" t="str">
            <v>0</v>
          </cell>
          <cell r="M571" t="str">
            <v>0</v>
          </cell>
          <cell r="N571" t="str">
            <v>0</v>
          </cell>
          <cell r="O571" t="str">
            <v>0</v>
          </cell>
          <cell r="P571" t="str">
            <v>0</v>
          </cell>
          <cell r="Q571" t="str">
            <v>0</v>
          </cell>
          <cell r="R571" t="str">
            <v>0</v>
          </cell>
          <cell r="S571" t="str">
            <v>0</v>
          </cell>
          <cell r="T571" t="str">
            <v>0</v>
          </cell>
          <cell r="U571" t="str">
            <v>0</v>
          </cell>
          <cell r="V571" t="str">
            <v>0</v>
          </cell>
          <cell r="W571" t="str">
            <v>0</v>
          </cell>
          <cell r="X571" t="str">
            <v>0</v>
          </cell>
          <cell r="Y571" t="str">
            <v>0</v>
          </cell>
          <cell r="Z571" t="str">
            <v>0</v>
          </cell>
          <cell r="AM571" t="str">
            <v>0</v>
          </cell>
          <cell r="AN571" t="str">
            <v>0</v>
          </cell>
          <cell r="AO571" t="str">
            <v>0</v>
          </cell>
          <cell r="AP571" t="str">
            <v>0</v>
          </cell>
          <cell r="AQ571">
            <v>92268500</v>
          </cell>
          <cell r="AR571" t="str">
            <v>0</v>
          </cell>
          <cell r="AS571" t="str">
            <v>0</v>
          </cell>
          <cell r="AT571" t="str">
            <v>0</v>
          </cell>
          <cell r="AU571" t="str">
            <v>0</v>
          </cell>
          <cell r="AV571" t="str">
            <v>0</v>
          </cell>
        </row>
        <row r="572">
          <cell r="F572" t="str">
            <v>FR105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92268500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</row>
        <row r="574">
          <cell r="F574" t="str">
            <v>FR110</v>
          </cell>
          <cell r="G574" t="str">
            <v>0</v>
          </cell>
          <cell r="H574" t="str">
            <v>0</v>
          </cell>
          <cell r="I574" t="str">
            <v>0</v>
          </cell>
          <cell r="J574" t="str">
            <v>0</v>
          </cell>
          <cell r="K574" t="str">
            <v>0</v>
          </cell>
          <cell r="L574" t="str">
            <v>0</v>
          </cell>
          <cell r="M574" t="str">
            <v>0</v>
          </cell>
          <cell r="N574" t="str">
            <v>0</v>
          </cell>
          <cell r="O574" t="str">
            <v>0</v>
          </cell>
          <cell r="P574" t="str">
            <v>0</v>
          </cell>
          <cell r="Q574" t="str">
            <v>0</v>
          </cell>
          <cell r="R574" t="str">
            <v>0</v>
          </cell>
          <cell r="S574" t="str">
            <v>0</v>
          </cell>
          <cell r="T574" t="str">
            <v>0</v>
          </cell>
          <cell r="U574" t="str">
            <v>0</v>
          </cell>
          <cell r="V574" t="str">
            <v>0</v>
          </cell>
          <cell r="W574" t="str">
            <v>0</v>
          </cell>
          <cell r="X574" t="str">
            <v>0</v>
          </cell>
          <cell r="Y574" t="str">
            <v>0</v>
          </cell>
          <cell r="Z574" t="str">
            <v>0</v>
          </cell>
          <cell r="AM574">
            <v>1980900</v>
          </cell>
          <cell r="AN574" t="str">
            <v>0</v>
          </cell>
          <cell r="AO574" t="str">
            <v>0</v>
          </cell>
          <cell r="AP574" t="str">
            <v>0</v>
          </cell>
          <cell r="AQ574">
            <v>190597000</v>
          </cell>
          <cell r="AR574" t="str">
            <v>0</v>
          </cell>
          <cell r="AS574" t="str">
            <v>0</v>
          </cell>
          <cell r="AT574" t="str">
            <v>0</v>
          </cell>
          <cell r="AU574" t="str">
            <v>0</v>
          </cell>
          <cell r="AV574" t="str">
            <v>0</v>
          </cell>
        </row>
        <row r="577">
          <cell r="F577" t="str">
            <v>FR120</v>
          </cell>
          <cell r="G577" t="str">
            <v>0</v>
          </cell>
          <cell r="H577" t="str">
            <v>0</v>
          </cell>
          <cell r="I577" t="str">
            <v>0</v>
          </cell>
          <cell r="J577" t="str">
            <v>0</v>
          </cell>
          <cell r="K577" t="str">
            <v>0</v>
          </cell>
          <cell r="L577" t="str">
            <v>0</v>
          </cell>
          <cell r="M577" t="str">
            <v>0</v>
          </cell>
          <cell r="N577" t="str">
            <v>0</v>
          </cell>
          <cell r="O577" t="str">
            <v>0</v>
          </cell>
          <cell r="P577" t="str">
            <v>0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0</v>
          </cell>
          <cell r="V577" t="str">
            <v>0</v>
          </cell>
          <cell r="W577" t="str">
            <v>0</v>
          </cell>
          <cell r="X577" t="str">
            <v>0</v>
          </cell>
          <cell r="Y577" t="str">
            <v>0</v>
          </cell>
          <cell r="Z577" t="str">
            <v>0</v>
          </cell>
          <cell r="AM577">
            <v>129700</v>
          </cell>
          <cell r="AN577" t="str">
            <v>0</v>
          </cell>
          <cell r="AO577" t="str">
            <v>0</v>
          </cell>
          <cell r="AP577" t="str">
            <v>0</v>
          </cell>
          <cell r="AQ577">
            <v>92268500</v>
          </cell>
          <cell r="AR577" t="str">
            <v>0</v>
          </cell>
          <cell r="AS577" t="str">
            <v>0</v>
          </cell>
          <cell r="AT577" t="str">
            <v>0</v>
          </cell>
          <cell r="AU577" t="str">
            <v>0</v>
          </cell>
          <cell r="AV577" t="str">
            <v>0</v>
          </cell>
        </row>
        <row r="578">
          <cell r="F578" t="str">
            <v>FR125</v>
          </cell>
          <cell r="G578" t="str">
            <v>0</v>
          </cell>
          <cell r="H578" t="str">
            <v>0</v>
          </cell>
          <cell r="I578" t="str">
            <v>0</v>
          </cell>
          <cell r="J578" t="str">
            <v>0</v>
          </cell>
          <cell r="K578" t="str">
            <v>0</v>
          </cell>
          <cell r="L578" t="str">
            <v>0</v>
          </cell>
          <cell r="M578" t="str">
            <v>0</v>
          </cell>
          <cell r="N578" t="str">
            <v>0</v>
          </cell>
          <cell r="O578" t="str">
            <v>0</v>
          </cell>
          <cell r="P578" t="str">
            <v>0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0</v>
          </cell>
          <cell r="V578" t="str">
            <v>0</v>
          </cell>
          <cell r="W578" t="str">
            <v>0</v>
          </cell>
          <cell r="X578" t="str">
            <v>0</v>
          </cell>
          <cell r="Y578" t="str">
            <v>0</v>
          </cell>
          <cell r="Z578" t="str">
            <v>0</v>
          </cell>
          <cell r="AM578">
            <v>726600</v>
          </cell>
          <cell r="AN578" t="str">
            <v>0</v>
          </cell>
          <cell r="AO578" t="str">
            <v>0</v>
          </cell>
          <cell r="AP578" t="str">
            <v>0</v>
          </cell>
          <cell r="AQ578" t="str">
            <v>0</v>
          </cell>
          <cell r="AR578" t="str">
            <v>0</v>
          </cell>
          <cell r="AS578" t="str">
            <v>0</v>
          </cell>
          <cell r="AT578" t="str">
            <v>0</v>
          </cell>
          <cell r="AU578" t="str">
            <v>0</v>
          </cell>
          <cell r="AV578" t="str">
            <v>0</v>
          </cell>
        </row>
        <row r="579">
          <cell r="F579" t="str">
            <v>FR130</v>
          </cell>
          <cell r="G579" t="str">
            <v>0</v>
          </cell>
          <cell r="H579" t="str">
            <v>0</v>
          </cell>
          <cell r="I579" t="str">
            <v>0</v>
          </cell>
          <cell r="J579" t="str">
            <v>0</v>
          </cell>
          <cell r="K579" t="str">
            <v>0</v>
          </cell>
          <cell r="L579" t="str">
            <v>0</v>
          </cell>
          <cell r="M579" t="str">
            <v>0</v>
          </cell>
          <cell r="N579" t="str">
            <v>0</v>
          </cell>
          <cell r="O579" t="str">
            <v>0</v>
          </cell>
          <cell r="P579" t="str">
            <v>0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0</v>
          </cell>
          <cell r="V579" t="str">
            <v>0</v>
          </cell>
          <cell r="W579" t="str">
            <v>0</v>
          </cell>
          <cell r="X579" t="str">
            <v>0</v>
          </cell>
          <cell r="Y579" t="str">
            <v>0</v>
          </cell>
          <cell r="Z579" t="str">
            <v>0</v>
          </cell>
          <cell r="AM579">
            <v>940600</v>
          </cell>
          <cell r="AN579" t="str">
            <v>0</v>
          </cell>
          <cell r="AO579" t="str">
            <v>0</v>
          </cell>
          <cell r="AP579" t="str">
            <v>0</v>
          </cell>
          <cell r="AQ579" t="str">
            <v>0</v>
          </cell>
          <cell r="AR579" t="str">
            <v>0</v>
          </cell>
          <cell r="AS579" t="str">
            <v>0</v>
          </cell>
          <cell r="AT579" t="str">
            <v>0</v>
          </cell>
          <cell r="AU579" t="str">
            <v>0</v>
          </cell>
          <cell r="AV579" t="str">
            <v>0</v>
          </cell>
        </row>
        <row r="580">
          <cell r="F580" t="str">
            <v>FR135</v>
          </cell>
          <cell r="G580" t="str">
            <v>0</v>
          </cell>
          <cell r="H580" t="str">
            <v>0</v>
          </cell>
          <cell r="I580" t="str">
            <v>0</v>
          </cell>
          <cell r="J580" t="str">
            <v>0</v>
          </cell>
          <cell r="K580" t="str">
            <v>0</v>
          </cell>
          <cell r="L580" t="str">
            <v>0</v>
          </cell>
          <cell r="M580" t="str">
            <v>0</v>
          </cell>
          <cell r="N580" t="str">
            <v>0</v>
          </cell>
          <cell r="O580" t="str">
            <v>0</v>
          </cell>
          <cell r="P580" t="str">
            <v>0</v>
          </cell>
          <cell r="Q580" t="str">
            <v>0</v>
          </cell>
          <cell r="R580" t="str">
            <v>0</v>
          </cell>
          <cell r="S580" t="str">
            <v>0</v>
          </cell>
          <cell r="T580" t="str">
            <v>0</v>
          </cell>
          <cell r="U580" t="str">
            <v>0</v>
          </cell>
          <cell r="V580" t="str">
            <v>0</v>
          </cell>
          <cell r="W580" t="str">
            <v>0</v>
          </cell>
          <cell r="X580" t="str">
            <v>0</v>
          </cell>
          <cell r="Y580" t="str">
            <v>0</v>
          </cell>
          <cell r="Z580" t="str">
            <v>0</v>
          </cell>
          <cell r="AM580">
            <v>184000</v>
          </cell>
          <cell r="AN580" t="str">
            <v>0</v>
          </cell>
          <cell r="AO580" t="str">
            <v>0</v>
          </cell>
          <cell r="AP580" t="str">
            <v>0</v>
          </cell>
          <cell r="AQ580" t="str">
            <v>0</v>
          </cell>
          <cell r="AR580" t="str">
            <v>0</v>
          </cell>
          <cell r="AS580" t="str">
            <v>0</v>
          </cell>
          <cell r="AT580" t="str">
            <v>0</v>
          </cell>
          <cell r="AU580" t="str">
            <v>0</v>
          </cell>
          <cell r="AV580" t="str">
            <v>0</v>
          </cell>
        </row>
        <row r="581">
          <cell r="F581" t="str">
            <v>FR150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M581">
            <v>1980900</v>
          </cell>
          <cell r="AN581">
            <v>0</v>
          </cell>
          <cell r="AO581">
            <v>0</v>
          </cell>
          <cell r="AP581">
            <v>0</v>
          </cell>
          <cell r="AQ581">
            <v>92268500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</row>
      </sheetData>
      <sheetData sheetId="8" refreshError="1">
        <row r="9">
          <cell r="G9" t="str">
            <v>Y2002/2003</v>
          </cell>
          <cell r="H9" t="str">
            <v>Group</v>
          </cell>
        </row>
        <row r="10">
          <cell r="G10" t="str">
            <v>Prior Half Year Actual</v>
          </cell>
        </row>
        <row r="11">
          <cell r="G11" t="str">
            <v>Customer solutions</v>
          </cell>
          <cell r="H11" t="str">
            <v>Delivery</v>
          </cell>
          <cell r="I11" t="str">
            <v>Other/Support services</v>
          </cell>
          <cell r="J11" t="str">
            <v>Wesbank</v>
          </cell>
          <cell r="K11" t="str">
            <v>Insurance (incl First Link and OUTsurance)</v>
          </cell>
          <cell r="L11" t="str">
            <v>African Subs</v>
          </cell>
          <cell r="M11" t="str">
            <v>Corporate Cluster</v>
          </cell>
          <cell r="N11" t="str">
            <v>Head Office</v>
          </cell>
          <cell r="O11" t="str">
            <v>Saambou</v>
          </cell>
          <cell r="P11" t="str">
            <v>Merchant</v>
          </cell>
          <cell r="Q11" t="str">
            <v>Origin</v>
          </cell>
          <cell r="R11" t="str">
            <v>BGT Cluster</v>
          </cell>
          <cell r="S11" t="str">
            <v>Product House Consolidated</v>
          </cell>
          <cell r="T11" t="str">
            <v>Ansbacher UK</v>
          </cell>
          <cell r="U11" t="str">
            <v>Cons Adj</v>
          </cell>
          <cell r="V11" t="str">
            <v>FirstTrust</v>
          </cell>
          <cell r="W11" t="str">
            <v>RMB Private Bank</v>
          </cell>
          <cell r="X11" t="str">
            <v>Momentum Employee Benefits</v>
          </cell>
          <cell r="Y11" t="str">
            <v>RMB Asset Management</v>
          </cell>
          <cell r="Z11" t="str">
            <v>FNB Housing Finance</v>
          </cell>
          <cell r="AA11" t="str">
            <v>Other 1</v>
          </cell>
          <cell r="AB11" t="str">
            <v>Other 2</v>
          </cell>
          <cell r="AC11" t="str">
            <v>Other 3</v>
          </cell>
          <cell r="AE11" t="str">
            <v>Total Inc MOM &amp; RMBAM excludin HAH SA &amp; Origin</v>
          </cell>
          <cell r="AJ11" t="str">
            <v>Total Including HAH SA &amp; Origin, ex MOM &amp; RMBAM</v>
          </cell>
          <cell r="AM11" t="str">
            <v>Discovery Health</v>
          </cell>
          <cell r="AN11" t="str">
            <v>Discovery Life</v>
          </cell>
          <cell r="AO11" t="str">
            <v>Vitality</v>
          </cell>
          <cell r="AP11" t="str">
            <v>Destiny Health</v>
          </cell>
          <cell r="AQ11" t="str">
            <v>Momentum Retail</v>
          </cell>
          <cell r="AR11" t="str">
            <v>Momentum Multi Manager</v>
          </cell>
          <cell r="AS11" t="str">
            <v>Momentum International</v>
          </cell>
          <cell r="AT11" t="str">
            <v>Insurance Group Capital Centre</v>
          </cell>
          <cell r="AU11" t="str">
            <v>Health Cap</v>
          </cell>
          <cell r="AV11" t="str">
            <v>FirstRand Capital Centre</v>
          </cell>
          <cell r="AX11" t="str">
            <v>Total Other Group</v>
          </cell>
        </row>
        <row r="16">
          <cell r="F16" t="str">
            <v>Turn on Advances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J16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0</v>
          </cell>
          <cell r="AQ16" t="str">
            <v>0</v>
          </cell>
          <cell r="AR16" t="str">
            <v>0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0</v>
          </cell>
        </row>
        <row r="17">
          <cell r="F17" t="str">
            <v>2000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 t="str">
            <v>0</v>
          </cell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0</v>
          </cell>
          <cell r="V17" t="str">
            <v>0</v>
          </cell>
          <cell r="W17" t="str">
            <v>0</v>
          </cell>
          <cell r="X17" t="str">
            <v>0</v>
          </cell>
          <cell r="Y17" t="str">
            <v>0</v>
          </cell>
          <cell r="Z17" t="str">
            <v>0</v>
          </cell>
          <cell r="AE17">
            <v>0</v>
          </cell>
          <cell r="AJ17">
            <v>0</v>
          </cell>
          <cell r="AM17" t="str">
            <v>0</v>
          </cell>
          <cell r="AN17" t="str">
            <v>0</v>
          </cell>
          <cell r="AO17" t="str">
            <v>0</v>
          </cell>
          <cell r="AP17" t="str">
            <v>0</v>
          </cell>
          <cell r="AQ17" t="str">
            <v>0</v>
          </cell>
          <cell r="AR17" t="str">
            <v>0</v>
          </cell>
          <cell r="AS17" t="str">
            <v>0</v>
          </cell>
          <cell r="AT17" t="str">
            <v>0</v>
          </cell>
          <cell r="AU17" t="str">
            <v>0</v>
          </cell>
          <cell r="AV17" t="str">
            <v>0</v>
          </cell>
        </row>
        <row r="18">
          <cell r="F18" t="str">
            <v>2005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 t="str">
            <v>0</v>
          </cell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0</v>
          </cell>
          <cell r="W18" t="str">
            <v>0</v>
          </cell>
          <cell r="X18" t="str">
            <v>0</v>
          </cell>
          <cell r="Y18" t="str">
            <v>0</v>
          </cell>
          <cell r="Z18" t="str">
            <v>0</v>
          </cell>
          <cell r="AE18">
            <v>0</v>
          </cell>
          <cell r="AJ18">
            <v>0</v>
          </cell>
          <cell r="AM18" t="str">
            <v>0</v>
          </cell>
          <cell r="AN18" t="str">
            <v>0</v>
          </cell>
          <cell r="AO18" t="str">
            <v>0</v>
          </cell>
          <cell r="AP18" t="str">
            <v>0</v>
          </cell>
          <cell r="AQ18" t="str">
            <v>0</v>
          </cell>
          <cell r="AR18" t="str">
            <v>0</v>
          </cell>
          <cell r="AS18" t="str">
            <v>0</v>
          </cell>
          <cell r="AT18" t="str">
            <v>0</v>
          </cell>
          <cell r="AU18" t="str">
            <v>0</v>
          </cell>
          <cell r="AV18" t="str">
            <v>0</v>
          </cell>
        </row>
        <row r="19">
          <cell r="F19" t="str">
            <v>2010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E19">
            <v>0</v>
          </cell>
          <cell r="AJ19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</row>
        <row r="20">
          <cell r="F20" t="str">
            <v>2015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 t="str">
            <v>0</v>
          </cell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0</v>
          </cell>
          <cell r="V20" t="str">
            <v>0</v>
          </cell>
          <cell r="W20" t="str">
            <v>0</v>
          </cell>
          <cell r="X20" t="str">
            <v>0</v>
          </cell>
          <cell r="Y20" t="str">
            <v>0</v>
          </cell>
          <cell r="Z20" t="str">
            <v>0</v>
          </cell>
          <cell r="AE20">
            <v>0</v>
          </cell>
          <cell r="AJ20">
            <v>0</v>
          </cell>
          <cell r="AM20" t="str">
            <v>0</v>
          </cell>
          <cell r="AN20" t="str">
            <v>0</v>
          </cell>
          <cell r="AO20" t="str">
            <v>0</v>
          </cell>
          <cell r="AP20" t="str">
            <v>0</v>
          </cell>
          <cell r="AQ20" t="str">
            <v>0</v>
          </cell>
          <cell r="AR20" t="str">
            <v>0</v>
          </cell>
          <cell r="AS20" t="str">
            <v>0</v>
          </cell>
          <cell r="AT20" t="str">
            <v>0</v>
          </cell>
          <cell r="AU20" t="str">
            <v>0</v>
          </cell>
          <cell r="AV20" t="str">
            <v>0</v>
          </cell>
        </row>
        <row r="21">
          <cell r="F21" t="str">
            <v>2020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 t="str">
            <v>0</v>
          </cell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0</v>
          </cell>
          <cell r="U21" t="str">
            <v>0</v>
          </cell>
          <cell r="V21" t="str">
            <v>0</v>
          </cell>
          <cell r="W21" t="str">
            <v>0</v>
          </cell>
          <cell r="X21" t="str">
            <v>0</v>
          </cell>
          <cell r="Y21" t="str">
            <v>0</v>
          </cell>
          <cell r="Z21" t="str">
            <v>0</v>
          </cell>
          <cell r="AE21">
            <v>0</v>
          </cell>
          <cell r="AJ21">
            <v>0</v>
          </cell>
          <cell r="AM21" t="str">
            <v>0</v>
          </cell>
          <cell r="AN21" t="str">
            <v>0</v>
          </cell>
          <cell r="AO21" t="str">
            <v>0</v>
          </cell>
          <cell r="AP21" t="str">
            <v>0</v>
          </cell>
          <cell r="AQ21" t="str">
            <v>0</v>
          </cell>
          <cell r="AR21" t="str">
            <v>0</v>
          </cell>
          <cell r="AS21" t="str">
            <v>0</v>
          </cell>
          <cell r="AT21" t="str">
            <v>0</v>
          </cell>
          <cell r="AU21" t="str">
            <v>0</v>
          </cell>
          <cell r="AV21" t="str">
            <v>0</v>
          </cell>
        </row>
        <row r="22">
          <cell r="F22" t="str">
            <v>2025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 t="str">
            <v>0</v>
          </cell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0</v>
          </cell>
          <cell r="U22" t="str">
            <v>0</v>
          </cell>
          <cell r="V22" t="str">
            <v>0</v>
          </cell>
          <cell r="W22" t="str">
            <v>0</v>
          </cell>
          <cell r="X22" t="str">
            <v>0</v>
          </cell>
          <cell r="Y22" t="str">
            <v>0</v>
          </cell>
          <cell r="Z22" t="str">
            <v>0</v>
          </cell>
          <cell r="AE22">
            <v>0</v>
          </cell>
          <cell r="AJ22">
            <v>0</v>
          </cell>
          <cell r="AM22" t="str">
            <v>0</v>
          </cell>
          <cell r="AN22" t="str">
            <v>0</v>
          </cell>
          <cell r="AO22" t="str">
            <v>0</v>
          </cell>
          <cell r="AP22" t="str">
            <v>0</v>
          </cell>
          <cell r="AQ22" t="str">
            <v>0</v>
          </cell>
          <cell r="AR22" t="str">
            <v>0</v>
          </cell>
          <cell r="AS22" t="str">
            <v>0</v>
          </cell>
          <cell r="AT22" t="str">
            <v>0</v>
          </cell>
          <cell r="AU22" t="str">
            <v>0</v>
          </cell>
          <cell r="AV22" t="str">
            <v>0</v>
          </cell>
        </row>
        <row r="23">
          <cell r="F23" t="str">
            <v>2030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 t="str">
            <v>0</v>
          </cell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0</v>
          </cell>
          <cell r="U23" t="str">
            <v>0</v>
          </cell>
          <cell r="V23" t="str">
            <v>0</v>
          </cell>
          <cell r="W23" t="str">
            <v>0</v>
          </cell>
          <cell r="X23" t="str">
            <v>0</v>
          </cell>
          <cell r="Y23" t="str">
            <v>0</v>
          </cell>
          <cell r="Z23" t="str">
            <v>0</v>
          </cell>
          <cell r="AE23">
            <v>0</v>
          </cell>
          <cell r="AJ23">
            <v>0</v>
          </cell>
          <cell r="AM23" t="str">
            <v>0</v>
          </cell>
          <cell r="AN23" t="str">
            <v>0</v>
          </cell>
          <cell r="AO23" t="str">
            <v>0</v>
          </cell>
          <cell r="AP23" t="str">
            <v>0</v>
          </cell>
          <cell r="AQ23" t="str">
            <v>0</v>
          </cell>
          <cell r="AR23" t="str">
            <v>0</v>
          </cell>
          <cell r="AS23" t="str">
            <v>0</v>
          </cell>
          <cell r="AT23" t="str">
            <v>0</v>
          </cell>
          <cell r="AU23" t="str">
            <v>0</v>
          </cell>
          <cell r="AV23" t="str">
            <v>0</v>
          </cell>
        </row>
        <row r="24">
          <cell r="F24" t="str">
            <v>2035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 t="str">
            <v>0</v>
          </cell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0</v>
          </cell>
          <cell r="U24" t="str">
            <v>0</v>
          </cell>
          <cell r="V24" t="str">
            <v>0</v>
          </cell>
          <cell r="W24" t="str">
            <v>0</v>
          </cell>
          <cell r="X24" t="str">
            <v>0</v>
          </cell>
          <cell r="Y24" t="str">
            <v>0</v>
          </cell>
          <cell r="Z24" t="str">
            <v>0</v>
          </cell>
          <cell r="AE24">
            <v>0</v>
          </cell>
          <cell r="AJ24">
            <v>0</v>
          </cell>
          <cell r="AM24" t="str">
            <v>0</v>
          </cell>
          <cell r="AN24" t="str">
            <v>0</v>
          </cell>
          <cell r="AO24" t="str">
            <v>0</v>
          </cell>
          <cell r="AP24" t="str">
            <v>0</v>
          </cell>
          <cell r="AQ24" t="str">
            <v>0</v>
          </cell>
          <cell r="AR24" t="str">
            <v>0</v>
          </cell>
          <cell r="AS24" t="str">
            <v>0</v>
          </cell>
          <cell r="AT24" t="str">
            <v>0</v>
          </cell>
          <cell r="AU24" t="str">
            <v>0</v>
          </cell>
          <cell r="AV24" t="str">
            <v>0</v>
          </cell>
        </row>
        <row r="25">
          <cell r="F25" t="str">
            <v>2040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 t="str">
            <v>0</v>
          </cell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0</v>
          </cell>
          <cell r="U25" t="str">
            <v>0</v>
          </cell>
          <cell r="V25" t="str">
            <v>0</v>
          </cell>
          <cell r="W25" t="str">
            <v>0</v>
          </cell>
          <cell r="X25" t="str">
            <v>0</v>
          </cell>
          <cell r="Y25" t="str">
            <v>0</v>
          </cell>
          <cell r="Z25" t="str">
            <v>0</v>
          </cell>
          <cell r="AE25">
            <v>0</v>
          </cell>
          <cell r="AJ25">
            <v>0</v>
          </cell>
          <cell r="AM25" t="str">
            <v>0</v>
          </cell>
          <cell r="AN25" t="str">
            <v>0</v>
          </cell>
          <cell r="AO25" t="str">
            <v>0</v>
          </cell>
          <cell r="AP25" t="str">
            <v>0</v>
          </cell>
          <cell r="AQ25" t="str">
            <v>0</v>
          </cell>
          <cell r="AR25" t="str">
            <v>0</v>
          </cell>
          <cell r="AS25" t="str">
            <v>0</v>
          </cell>
          <cell r="AT25" t="str">
            <v>0</v>
          </cell>
          <cell r="AU25" t="str">
            <v>0</v>
          </cell>
          <cell r="AV25" t="str">
            <v>0</v>
          </cell>
        </row>
        <row r="26">
          <cell r="F26" t="str">
            <v>2045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 t="str">
            <v>0</v>
          </cell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0</v>
          </cell>
          <cell r="U26" t="str">
            <v>0</v>
          </cell>
          <cell r="V26" t="str">
            <v>0</v>
          </cell>
          <cell r="W26" t="str">
            <v>0</v>
          </cell>
          <cell r="X26" t="str">
            <v>0</v>
          </cell>
          <cell r="Y26" t="str">
            <v>0</v>
          </cell>
          <cell r="Z26" t="str">
            <v>0</v>
          </cell>
          <cell r="AE26">
            <v>0</v>
          </cell>
          <cell r="AJ26">
            <v>0</v>
          </cell>
          <cell r="AM26" t="str">
            <v>0</v>
          </cell>
          <cell r="AN26" t="str">
            <v>0</v>
          </cell>
          <cell r="AO26" t="str">
            <v>0</v>
          </cell>
          <cell r="AP26" t="str">
            <v>0</v>
          </cell>
          <cell r="AQ26" t="str">
            <v>0</v>
          </cell>
          <cell r="AR26" t="str">
            <v>0</v>
          </cell>
          <cell r="AS26" t="str">
            <v>0</v>
          </cell>
          <cell r="AT26" t="str">
            <v>0</v>
          </cell>
          <cell r="AU26" t="str">
            <v>0</v>
          </cell>
          <cell r="AV26" t="str">
            <v>0</v>
          </cell>
        </row>
        <row r="27">
          <cell r="F27" t="str">
            <v>2050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 t="str">
            <v>0</v>
          </cell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0</v>
          </cell>
          <cell r="U27" t="str">
            <v>0</v>
          </cell>
          <cell r="V27" t="str">
            <v>0</v>
          </cell>
          <cell r="W27" t="str">
            <v>0</v>
          </cell>
          <cell r="X27" t="str">
            <v>0</v>
          </cell>
          <cell r="Y27" t="str">
            <v>0</v>
          </cell>
          <cell r="Z27" t="str">
            <v>0</v>
          </cell>
          <cell r="AE27">
            <v>0</v>
          </cell>
          <cell r="AJ27">
            <v>0</v>
          </cell>
          <cell r="AM27" t="str">
            <v>0</v>
          </cell>
          <cell r="AN27" t="str">
            <v>0</v>
          </cell>
          <cell r="AO27" t="str">
            <v>0</v>
          </cell>
          <cell r="AP27" t="str">
            <v>0</v>
          </cell>
          <cell r="AQ27" t="str">
            <v>0</v>
          </cell>
          <cell r="AR27" t="str">
            <v>0</v>
          </cell>
          <cell r="AS27" t="str">
            <v>0</v>
          </cell>
          <cell r="AT27" t="str">
            <v>0</v>
          </cell>
          <cell r="AU27" t="str">
            <v>0</v>
          </cell>
          <cell r="AV27" t="str">
            <v>0</v>
          </cell>
        </row>
        <row r="28">
          <cell r="F28" t="str">
            <v>2055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 t="str">
            <v>0</v>
          </cell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0</v>
          </cell>
          <cell r="U28" t="str">
            <v>0</v>
          </cell>
          <cell r="V28" t="str">
            <v>0</v>
          </cell>
          <cell r="W28" t="str">
            <v>0</v>
          </cell>
          <cell r="X28" t="str">
            <v>0</v>
          </cell>
          <cell r="Y28" t="str">
            <v>0</v>
          </cell>
          <cell r="Z28" t="str">
            <v>0</v>
          </cell>
          <cell r="AE28">
            <v>0</v>
          </cell>
          <cell r="AJ28">
            <v>0</v>
          </cell>
          <cell r="AM28" t="str">
            <v>0</v>
          </cell>
          <cell r="AN28" t="str">
            <v>0</v>
          </cell>
          <cell r="AO28" t="str">
            <v>0</v>
          </cell>
          <cell r="AP28" t="str">
            <v>0</v>
          </cell>
          <cell r="AQ28" t="str">
            <v>0</v>
          </cell>
          <cell r="AR28" t="str">
            <v>0</v>
          </cell>
          <cell r="AS28" t="str">
            <v>0</v>
          </cell>
          <cell r="AT28" t="str">
            <v>0</v>
          </cell>
          <cell r="AU28" t="str">
            <v>0</v>
          </cell>
          <cell r="AV28" t="str">
            <v>0</v>
          </cell>
        </row>
        <row r="29">
          <cell r="F29" t="str">
            <v>2060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 t="str">
            <v>0</v>
          </cell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0</v>
          </cell>
          <cell r="U29" t="str">
            <v>0</v>
          </cell>
          <cell r="V29" t="str">
            <v>0</v>
          </cell>
          <cell r="W29" t="str">
            <v>0</v>
          </cell>
          <cell r="X29" t="str">
            <v>0</v>
          </cell>
          <cell r="Y29" t="str">
            <v>0</v>
          </cell>
          <cell r="Z29" t="str">
            <v>0</v>
          </cell>
          <cell r="AE29">
            <v>0</v>
          </cell>
          <cell r="AJ29">
            <v>0</v>
          </cell>
          <cell r="AM29" t="str">
            <v>0</v>
          </cell>
          <cell r="AN29" t="str">
            <v>0</v>
          </cell>
          <cell r="AO29" t="str">
            <v>0</v>
          </cell>
          <cell r="AP29" t="str">
            <v>0</v>
          </cell>
          <cell r="AQ29" t="str">
            <v>0</v>
          </cell>
          <cell r="AR29" t="str">
            <v>0</v>
          </cell>
          <cell r="AS29" t="str">
            <v>0</v>
          </cell>
          <cell r="AT29" t="str">
            <v>0</v>
          </cell>
          <cell r="AU29" t="str">
            <v>0</v>
          </cell>
          <cell r="AV29" t="str">
            <v>0</v>
          </cell>
        </row>
        <row r="30">
          <cell r="F30" t="str">
            <v>2065</v>
          </cell>
          <cell r="G30" t="str">
            <v>0</v>
          </cell>
          <cell r="H30" t="str">
            <v>0</v>
          </cell>
          <cell r="I30" t="str">
            <v>0</v>
          </cell>
          <cell r="J30" t="str">
            <v>0</v>
          </cell>
          <cell r="K30" t="str">
            <v>0</v>
          </cell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0</v>
          </cell>
          <cell r="V30" t="str">
            <v>0</v>
          </cell>
          <cell r="W30" t="str">
            <v>0</v>
          </cell>
          <cell r="X30" t="str">
            <v>0</v>
          </cell>
          <cell r="Y30" t="str">
            <v>0</v>
          </cell>
          <cell r="Z30" t="str">
            <v>0</v>
          </cell>
          <cell r="AE30">
            <v>0</v>
          </cell>
          <cell r="AJ30">
            <v>0</v>
          </cell>
          <cell r="AM30" t="str">
            <v>0</v>
          </cell>
          <cell r="AN30" t="str">
            <v>0</v>
          </cell>
          <cell r="AO30" t="str">
            <v>0</v>
          </cell>
          <cell r="AP30" t="str">
            <v>0</v>
          </cell>
          <cell r="AQ30" t="str">
            <v>0</v>
          </cell>
          <cell r="AR30" t="str">
            <v>0</v>
          </cell>
          <cell r="AS30" t="str">
            <v>0</v>
          </cell>
          <cell r="AT30" t="str">
            <v>0</v>
          </cell>
          <cell r="AU30" t="str">
            <v>0</v>
          </cell>
          <cell r="AV30" t="str">
            <v>0</v>
          </cell>
        </row>
        <row r="31">
          <cell r="F31" t="str">
            <v>2070</v>
          </cell>
          <cell r="G31" t="str">
            <v>0</v>
          </cell>
          <cell r="H31" t="str">
            <v>0</v>
          </cell>
          <cell r="I31" t="str">
            <v>0</v>
          </cell>
          <cell r="J31" t="str">
            <v>0</v>
          </cell>
          <cell r="K31" t="str">
            <v>0</v>
          </cell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0</v>
          </cell>
          <cell r="V31" t="str">
            <v>0</v>
          </cell>
          <cell r="W31" t="str">
            <v>0</v>
          </cell>
          <cell r="X31" t="str">
            <v>0</v>
          </cell>
          <cell r="Y31" t="str">
            <v>0</v>
          </cell>
          <cell r="Z31" t="str">
            <v>0</v>
          </cell>
          <cell r="AE31">
            <v>0</v>
          </cell>
          <cell r="AJ31">
            <v>0</v>
          </cell>
          <cell r="AM31" t="str">
            <v>0</v>
          </cell>
          <cell r="AN31" t="str">
            <v>0</v>
          </cell>
          <cell r="AO31" t="str">
            <v>0</v>
          </cell>
          <cell r="AP31" t="str">
            <v>0</v>
          </cell>
          <cell r="AQ31" t="str">
            <v>0</v>
          </cell>
          <cell r="AR31" t="str">
            <v>0</v>
          </cell>
          <cell r="AS31" t="str">
            <v>0</v>
          </cell>
          <cell r="AT31" t="str">
            <v>0</v>
          </cell>
          <cell r="AU31" t="str">
            <v>0</v>
          </cell>
          <cell r="AV31" t="str">
            <v>0</v>
          </cell>
        </row>
        <row r="32">
          <cell r="F32" t="str">
            <v>Turn on Other Assets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0</v>
          </cell>
          <cell r="AJ32">
            <v>0</v>
          </cell>
          <cell r="AM32" t="str">
            <v>0</v>
          </cell>
          <cell r="AN32" t="str">
            <v>0</v>
          </cell>
          <cell r="AO32" t="str">
            <v>0</v>
          </cell>
          <cell r="AP32" t="str">
            <v>0</v>
          </cell>
          <cell r="AQ32" t="str">
            <v>0</v>
          </cell>
          <cell r="AR32" t="str">
            <v>0</v>
          </cell>
          <cell r="AS32" t="str">
            <v>0</v>
          </cell>
          <cell r="AT32" t="str">
            <v>0</v>
          </cell>
          <cell r="AU32" t="str">
            <v>0</v>
          </cell>
          <cell r="AV32" t="str">
            <v>0</v>
          </cell>
        </row>
        <row r="33">
          <cell r="F33" t="str">
            <v>2100</v>
          </cell>
          <cell r="G33" t="str">
            <v>0</v>
          </cell>
          <cell r="H33" t="str">
            <v>0</v>
          </cell>
          <cell r="I33" t="str">
            <v>0</v>
          </cell>
          <cell r="J33" t="str">
            <v>0</v>
          </cell>
          <cell r="K33" t="str">
            <v>0</v>
          </cell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0</v>
          </cell>
          <cell r="V33" t="str">
            <v>0</v>
          </cell>
          <cell r="W33" t="str">
            <v>0</v>
          </cell>
          <cell r="X33" t="str">
            <v>0</v>
          </cell>
          <cell r="Y33" t="str">
            <v>0</v>
          </cell>
          <cell r="Z33" t="str">
            <v>0</v>
          </cell>
          <cell r="AE33">
            <v>0</v>
          </cell>
          <cell r="AJ33">
            <v>0</v>
          </cell>
          <cell r="AM33" t="str">
            <v>0</v>
          </cell>
          <cell r="AN33" t="str">
            <v>0</v>
          </cell>
          <cell r="AO33" t="str">
            <v>0</v>
          </cell>
          <cell r="AP33" t="str">
            <v>0</v>
          </cell>
          <cell r="AQ33" t="str">
            <v>0</v>
          </cell>
          <cell r="AR33" t="str">
            <v>0</v>
          </cell>
          <cell r="AS33" t="str">
            <v>0</v>
          </cell>
          <cell r="AT33" t="str">
            <v>0</v>
          </cell>
          <cell r="AU33" t="str">
            <v>0</v>
          </cell>
          <cell r="AV33" t="str">
            <v>0</v>
          </cell>
        </row>
        <row r="34">
          <cell r="F34" t="str">
            <v>2105</v>
          </cell>
          <cell r="G34" t="str">
            <v>0</v>
          </cell>
          <cell r="H34" t="str">
            <v>0</v>
          </cell>
          <cell r="I34" t="str">
            <v>0</v>
          </cell>
          <cell r="J34" t="str">
            <v>0</v>
          </cell>
          <cell r="K34" t="str">
            <v>0</v>
          </cell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0</v>
          </cell>
          <cell r="V34" t="str">
            <v>0</v>
          </cell>
          <cell r="W34" t="str">
            <v>0</v>
          </cell>
          <cell r="X34" t="str">
            <v>0</v>
          </cell>
          <cell r="Y34" t="str">
            <v>0</v>
          </cell>
          <cell r="Z34" t="str">
            <v>0</v>
          </cell>
          <cell r="AE34">
            <v>0</v>
          </cell>
          <cell r="AJ34">
            <v>0</v>
          </cell>
          <cell r="AM34" t="str">
            <v>0</v>
          </cell>
          <cell r="AN34" t="str">
            <v>0</v>
          </cell>
          <cell r="AO34" t="str">
            <v>0</v>
          </cell>
          <cell r="AP34" t="str">
            <v>0</v>
          </cell>
          <cell r="AQ34" t="str">
            <v>0</v>
          </cell>
          <cell r="AR34" t="str">
            <v>0</v>
          </cell>
          <cell r="AS34" t="str">
            <v>0</v>
          </cell>
          <cell r="AT34" t="str">
            <v>0</v>
          </cell>
          <cell r="AU34" t="str">
            <v>0</v>
          </cell>
          <cell r="AV34" t="str">
            <v>0</v>
          </cell>
        </row>
        <row r="35">
          <cell r="F35" t="str">
            <v>2110</v>
          </cell>
          <cell r="G35" t="str">
            <v>0</v>
          </cell>
          <cell r="H35" t="str">
            <v>0</v>
          </cell>
          <cell r="I35" t="str">
            <v>0</v>
          </cell>
          <cell r="J35" t="str">
            <v>0</v>
          </cell>
          <cell r="K35" t="str">
            <v>0</v>
          </cell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0</v>
          </cell>
          <cell r="V35" t="str">
            <v>0</v>
          </cell>
          <cell r="W35" t="str">
            <v>0</v>
          </cell>
          <cell r="X35" t="str">
            <v>0</v>
          </cell>
          <cell r="Y35" t="str">
            <v>0</v>
          </cell>
          <cell r="Z35" t="str">
            <v>0</v>
          </cell>
          <cell r="AE35">
            <v>0</v>
          </cell>
          <cell r="AJ35">
            <v>0</v>
          </cell>
          <cell r="AM35" t="str">
            <v>0</v>
          </cell>
          <cell r="AN35" t="str">
            <v>0</v>
          </cell>
          <cell r="AO35" t="str">
            <v>0</v>
          </cell>
          <cell r="AP35" t="str">
            <v>0</v>
          </cell>
          <cell r="AQ35" t="str">
            <v>0</v>
          </cell>
          <cell r="AR35" t="str">
            <v>0</v>
          </cell>
          <cell r="AS35" t="str">
            <v>0</v>
          </cell>
          <cell r="AT35" t="str">
            <v>0</v>
          </cell>
          <cell r="AU35" t="str">
            <v>0</v>
          </cell>
          <cell r="AV35" t="str">
            <v>0</v>
          </cell>
        </row>
        <row r="36">
          <cell r="F36" t="str">
            <v>2115</v>
          </cell>
          <cell r="G36" t="str">
            <v>0</v>
          </cell>
          <cell r="H36" t="str">
            <v>0</v>
          </cell>
          <cell r="I36" t="str">
            <v>0</v>
          </cell>
          <cell r="J36" t="str">
            <v>0</v>
          </cell>
          <cell r="K36" t="str">
            <v>0</v>
          </cell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0</v>
          </cell>
          <cell r="V36" t="str">
            <v>0</v>
          </cell>
          <cell r="W36" t="str">
            <v>0</v>
          </cell>
          <cell r="X36" t="str">
            <v>0</v>
          </cell>
          <cell r="Y36" t="str">
            <v>0</v>
          </cell>
          <cell r="Z36" t="str">
            <v>0</v>
          </cell>
          <cell r="AE36">
            <v>0</v>
          </cell>
          <cell r="AJ36">
            <v>0</v>
          </cell>
          <cell r="AM36" t="str">
            <v>0</v>
          </cell>
          <cell r="AN36" t="str">
            <v>0</v>
          </cell>
          <cell r="AO36" t="str">
            <v>0</v>
          </cell>
          <cell r="AP36" t="str">
            <v>0</v>
          </cell>
          <cell r="AQ36" t="str">
            <v>0</v>
          </cell>
          <cell r="AR36" t="str">
            <v>0</v>
          </cell>
          <cell r="AS36" t="str">
            <v>0</v>
          </cell>
          <cell r="AT36" t="str">
            <v>0</v>
          </cell>
          <cell r="AU36" t="str">
            <v>0</v>
          </cell>
          <cell r="AV36" t="str">
            <v>0</v>
          </cell>
        </row>
        <row r="37">
          <cell r="F37" t="str">
            <v>2120</v>
          </cell>
          <cell r="G37" t="str">
            <v>0</v>
          </cell>
          <cell r="H37" t="str">
            <v>0</v>
          </cell>
          <cell r="I37" t="str">
            <v>0</v>
          </cell>
          <cell r="J37" t="str">
            <v>0</v>
          </cell>
          <cell r="K37" t="str">
            <v>0</v>
          </cell>
          <cell r="L37" t="str">
            <v>0</v>
          </cell>
          <cell r="M37" t="str">
            <v>0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0</v>
          </cell>
          <cell r="V37" t="str">
            <v>0</v>
          </cell>
          <cell r="W37" t="str">
            <v>0</v>
          </cell>
          <cell r="X37" t="str">
            <v>0</v>
          </cell>
          <cell r="Y37" t="str">
            <v>0</v>
          </cell>
          <cell r="Z37" t="str">
            <v>0</v>
          </cell>
          <cell r="AE37">
            <v>0</v>
          </cell>
          <cell r="AJ37">
            <v>0</v>
          </cell>
          <cell r="AM37" t="str">
            <v>0</v>
          </cell>
          <cell r="AN37" t="str">
            <v>0</v>
          </cell>
          <cell r="AO37" t="str">
            <v>0</v>
          </cell>
          <cell r="AP37" t="str">
            <v>0</v>
          </cell>
          <cell r="AQ37" t="str">
            <v>0</v>
          </cell>
          <cell r="AR37" t="str">
            <v>0</v>
          </cell>
          <cell r="AS37" t="str">
            <v>0</v>
          </cell>
          <cell r="AT37" t="str">
            <v>0</v>
          </cell>
          <cell r="AU37" t="str">
            <v>0</v>
          </cell>
          <cell r="AV37" t="str">
            <v>0</v>
          </cell>
        </row>
        <row r="38">
          <cell r="F38" t="str">
            <v>2125</v>
          </cell>
          <cell r="G38" t="str">
            <v>0</v>
          </cell>
          <cell r="H38" t="str">
            <v>0</v>
          </cell>
          <cell r="I38" t="str">
            <v>0</v>
          </cell>
          <cell r="J38" t="str">
            <v>0</v>
          </cell>
          <cell r="K38" t="str">
            <v>0</v>
          </cell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0</v>
          </cell>
          <cell r="V38" t="str">
            <v>0</v>
          </cell>
          <cell r="W38" t="str">
            <v>0</v>
          </cell>
          <cell r="X38" t="str">
            <v>0</v>
          </cell>
          <cell r="Y38" t="str">
            <v>0</v>
          </cell>
          <cell r="Z38" t="str">
            <v>0</v>
          </cell>
          <cell r="AE38">
            <v>0</v>
          </cell>
          <cell r="AJ38">
            <v>0</v>
          </cell>
          <cell r="AM38" t="str">
            <v>0</v>
          </cell>
          <cell r="AN38" t="str">
            <v>0</v>
          </cell>
          <cell r="AO38" t="str">
            <v>0</v>
          </cell>
          <cell r="AP38" t="str">
            <v>0</v>
          </cell>
          <cell r="AQ38" t="str">
            <v>0</v>
          </cell>
          <cell r="AR38" t="str">
            <v>0</v>
          </cell>
          <cell r="AS38" t="str">
            <v>0</v>
          </cell>
          <cell r="AT38" t="str">
            <v>0</v>
          </cell>
          <cell r="AU38" t="str">
            <v>0</v>
          </cell>
          <cell r="AV38" t="str">
            <v>0</v>
          </cell>
        </row>
        <row r="39">
          <cell r="F39" t="str">
            <v>2130</v>
          </cell>
          <cell r="G39" t="str">
            <v>0</v>
          </cell>
          <cell r="H39" t="str">
            <v>0</v>
          </cell>
          <cell r="I39" t="str">
            <v>0</v>
          </cell>
          <cell r="J39" t="str">
            <v>0</v>
          </cell>
          <cell r="K39" t="str">
            <v>0</v>
          </cell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0</v>
          </cell>
          <cell r="V39" t="str">
            <v>0</v>
          </cell>
          <cell r="W39" t="str">
            <v>0</v>
          </cell>
          <cell r="X39" t="str">
            <v>0</v>
          </cell>
          <cell r="Y39" t="str">
            <v>0</v>
          </cell>
          <cell r="Z39" t="str">
            <v>0</v>
          </cell>
          <cell r="AE39">
            <v>0</v>
          </cell>
          <cell r="AJ39">
            <v>0</v>
          </cell>
          <cell r="AM39" t="str">
            <v>0</v>
          </cell>
          <cell r="AN39" t="str">
            <v>0</v>
          </cell>
          <cell r="AO39" t="str">
            <v>0</v>
          </cell>
          <cell r="AP39" t="str">
            <v>0</v>
          </cell>
          <cell r="AQ39" t="str">
            <v>0</v>
          </cell>
          <cell r="AR39" t="str">
            <v>0</v>
          </cell>
          <cell r="AS39" t="str">
            <v>0</v>
          </cell>
          <cell r="AT39" t="str">
            <v>0</v>
          </cell>
          <cell r="AU39" t="str">
            <v>0</v>
          </cell>
          <cell r="AV39" t="str">
            <v>0</v>
          </cell>
        </row>
        <row r="40">
          <cell r="F40" t="str">
            <v>2135</v>
          </cell>
          <cell r="G40" t="str">
            <v>0</v>
          </cell>
          <cell r="H40" t="str">
            <v>0</v>
          </cell>
          <cell r="I40" t="str">
            <v>0</v>
          </cell>
          <cell r="J40" t="str">
            <v>0</v>
          </cell>
          <cell r="K40" t="str">
            <v>0</v>
          </cell>
          <cell r="L40" t="str">
            <v>0</v>
          </cell>
          <cell r="M40" t="str">
            <v>0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0</v>
          </cell>
          <cell r="V40" t="str">
            <v>0</v>
          </cell>
          <cell r="W40" t="str">
            <v>0</v>
          </cell>
          <cell r="X40" t="str">
            <v>0</v>
          </cell>
          <cell r="Y40" t="str">
            <v>0</v>
          </cell>
          <cell r="Z40" t="str">
            <v>0</v>
          </cell>
          <cell r="AE40">
            <v>0</v>
          </cell>
          <cell r="AJ40">
            <v>0</v>
          </cell>
          <cell r="AM40" t="str">
            <v>0</v>
          </cell>
          <cell r="AN40" t="str">
            <v>0</v>
          </cell>
          <cell r="AO40" t="str">
            <v>0</v>
          </cell>
          <cell r="AP40" t="str">
            <v>0</v>
          </cell>
          <cell r="AQ40" t="str">
            <v>0</v>
          </cell>
          <cell r="AR40" t="str">
            <v>0</v>
          </cell>
          <cell r="AS40" t="str">
            <v>0</v>
          </cell>
          <cell r="AT40" t="str">
            <v>0</v>
          </cell>
          <cell r="AU40" t="str">
            <v>0</v>
          </cell>
          <cell r="AV40" t="str">
            <v>0</v>
          </cell>
        </row>
        <row r="41">
          <cell r="F41" t="str">
            <v>2140</v>
          </cell>
          <cell r="G41" t="str">
            <v>0</v>
          </cell>
          <cell r="H41" t="str">
            <v>0</v>
          </cell>
          <cell r="I41" t="str">
            <v>0</v>
          </cell>
          <cell r="J41" t="str">
            <v>0</v>
          </cell>
          <cell r="K41" t="str">
            <v>0</v>
          </cell>
          <cell r="L41" t="str">
            <v>0</v>
          </cell>
          <cell r="M41" t="str">
            <v>0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0</v>
          </cell>
          <cell r="V41" t="str">
            <v>0</v>
          </cell>
          <cell r="W41" t="str">
            <v>0</v>
          </cell>
          <cell r="X41" t="str">
            <v>0</v>
          </cell>
          <cell r="Y41" t="str">
            <v>0</v>
          </cell>
          <cell r="Z41" t="str">
            <v>0</v>
          </cell>
          <cell r="AE41">
            <v>0</v>
          </cell>
          <cell r="AJ41">
            <v>0</v>
          </cell>
          <cell r="AM41" t="str">
            <v>0</v>
          </cell>
          <cell r="AN41" t="str">
            <v>0</v>
          </cell>
          <cell r="AO41" t="str">
            <v>0</v>
          </cell>
          <cell r="AP41" t="str">
            <v>0</v>
          </cell>
          <cell r="AQ41" t="str">
            <v>0</v>
          </cell>
          <cell r="AR41" t="str">
            <v>0</v>
          </cell>
          <cell r="AS41" t="str">
            <v>0</v>
          </cell>
          <cell r="AT41" t="str">
            <v>0</v>
          </cell>
          <cell r="AU41" t="str">
            <v>0</v>
          </cell>
          <cell r="AV41" t="str">
            <v>0</v>
          </cell>
        </row>
        <row r="42">
          <cell r="F42" t="str">
            <v>2145</v>
          </cell>
          <cell r="G42" t="str">
            <v>0</v>
          </cell>
          <cell r="H42" t="str">
            <v>0</v>
          </cell>
          <cell r="I42" t="str">
            <v>0</v>
          </cell>
          <cell r="J42" t="str">
            <v>0</v>
          </cell>
          <cell r="K42" t="str">
            <v>0</v>
          </cell>
          <cell r="L42" t="str">
            <v>0</v>
          </cell>
          <cell r="M42" t="str">
            <v>0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0</v>
          </cell>
          <cell r="V42" t="str">
            <v>0</v>
          </cell>
          <cell r="W42" t="str">
            <v>0</v>
          </cell>
          <cell r="X42" t="str">
            <v>0</v>
          </cell>
          <cell r="Y42" t="str">
            <v>0</v>
          </cell>
          <cell r="Z42" t="str">
            <v>0</v>
          </cell>
          <cell r="AE42">
            <v>0</v>
          </cell>
          <cell r="AJ42">
            <v>0</v>
          </cell>
          <cell r="AM42" t="str">
            <v>0</v>
          </cell>
          <cell r="AN42" t="str">
            <v>0</v>
          </cell>
          <cell r="AO42" t="str">
            <v>0</v>
          </cell>
          <cell r="AP42" t="str">
            <v>0</v>
          </cell>
          <cell r="AQ42" t="str">
            <v>0</v>
          </cell>
          <cell r="AR42" t="str">
            <v>0</v>
          </cell>
          <cell r="AS42" t="str">
            <v>0</v>
          </cell>
          <cell r="AT42" t="str">
            <v>0</v>
          </cell>
          <cell r="AU42" t="str">
            <v>0</v>
          </cell>
          <cell r="AV42" t="str">
            <v>0</v>
          </cell>
        </row>
        <row r="43">
          <cell r="F43" t="str">
            <v>2150</v>
          </cell>
          <cell r="G43" t="str">
            <v>0</v>
          </cell>
          <cell r="H43" t="str">
            <v>0</v>
          </cell>
          <cell r="I43" t="str">
            <v>0</v>
          </cell>
          <cell r="J43" t="str">
            <v>0</v>
          </cell>
          <cell r="K43" t="str">
            <v>0</v>
          </cell>
          <cell r="L43" t="str">
            <v>0</v>
          </cell>
          <cell r="M43" t="str">
            <v>0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0</v>
          </cell>
          <cell r="V43" t="str">
            <v>0</v>
          </cell>
          <cell r="W43" t="str">
            <v>0</v>
          </cell>
          <cell r="X43" t="str">
            <v>0</v>
          </cell>
          <cell r="Y43" t="str">
            <v>0</v>
          </cell>
          <cell r="Z43" t="str">
            <v>0</v>
          </cell>
          <cell r="AE43">
            <v>0</v>
          </cell>
          <cell r="AJ43">
            <v>0</v>
          </cell>
          <cell r="AM43" t="str">
            <v>0</v>
          </cell>
          <cell r="AN43" t="str">
            <v>0</v>
          </cell>
          <cell r="AO43" t="str">
            <v>0</v>
          </cell>
          <cell r="AP43" t="str">
            <v>0</v>
          </cell>
          <cell r="AQ43" t="str">
            <v>0</v>
          </cell>
          <cell r="AR43" t="str">
            <v>0</v>
          </cell>
          <cell r="AS43" t="str">
            <v>0</v>
          </cell>
          <cell r="AT43" t="str">
            <v>0</v>
          </cell>
          <cell r="AU43" t="str">
            <v>0</v>
          </cell>
          <cell r="AV43" t="str">
            <v>0</v>
          </cell>
        </row>
        <row r="44">
          <cell r="F44" t="str">
            <v>2155</v>
          </cell>
          <cell r="G44" t="str">
            <v>0</v>
          </cell>
          <cell r="H44" t="str">
            <v>0</v>
          </cell>
          <cell r="I44" t="str">
            <v>0</v>
          </cell>
          <cell r="J44" t="str">
            <v>0</v>
          </cell>
          <cell r="K44" t="str">
            <v>0</v>
          </cell>
          <cell r="L44" t="str">
            <v>0</v>
          </cell>
          <cell r="M44" t="str">
            <v>0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0</v>
          </cell>
          <cell r="V44" t="str">
            <v>0</v>
          </cell>
          <cell r="W44" t="str">
            <v>0</v>
          </cell>
          <cell r="X44" t="str">
            <v>0</v>
          </cell>
          <cell r="Y44" t="str">
            <v>0</v>
          </cell>
          <cell r="Z44" t="str">
            <v>0</v>
          </cell>
          <cell r="AE44">
            <v>0</v>
          </cell>
          <cell r="AJ44">
            <v>0</v>
          </cell>
          <cell r="AM44" t="str">
            <v>0</v>
          </cell>
          <cell r="AN44" t="str">
            <v>0</v>
          </cell>
          <cell r="AO44" t="str">
            <v>0</v>
          </cell>
          <cell r="AP44" t="str">
            <v>0</v>
          </cell>
          <cell r="AQ44" t="str">
            <v>0</v>
          </cell>
          <cell r="AR44" t="str">
            <v>0</v>
          </cell>
          <cell r="AS44" t="str">
            <v>0</v>
          </cell>
          <cell r="AT44" t="str">
            <v>0</v>
          </cell>
          <cell r="AU44" t="str">
            <v>0</v>
          </cell>
          <cell r="AV44" t="str">
            <v>0</v>
          </cell>
        </row>
        <row r="45">
          <cell r="F45" t="str">
            <v>2160</v>
          </cell>
          <cell r="G45" t="str">
            <v>0</v>
          </cell>
          <cell r="H45" t="str">
            <v>0</v>
          </cell>
          <cell r="I45" t="str">
            <v>0</v>
          </cell>
          <cell r="J45" t="str">
            <v>0</v>
          </cell>
          <cell r="K45" t="str">
            <v>0</v>
          </cell>
          <cell r="L45" t="str">
            <v>0</v>
          </cell>
          <cell r="M45" t="str">
            <v>0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0</v>
          </cell>
          <cell r="V45" t="str">
            <v>0</v>
          </cell>
          <cell r="W45" t="str">
            <v>0</v>
          </cell>
          <cell r="X45" t="str">
            <v>0</v>
          </cell>
          <cell r="Y45" t="str">
            <v>0</v>
          </cell>
          <cell r="Z45" t="str">
            <v>0</v>
          </cell>
          <cell r="AE45">
            <v>0</v>
          </cell>
          <cell r="AJ45">
            <v>0</v>
          </cell>
          <cell r="AM45" t="str">
            <v>0</v>
          </cell>
          <cell r="AN45" t="str">
            <v>0</v>
          </cell>
          <cell r="AO45" t="str">
            <v>0</v>
          </cell>
          <cell r="AP45" t="str">
            <v>0</v>
          </cell>
          <cell r="AQ45" t="str">
            <v>0</v>
          </cell>
          <cell r="AR45" t="str">
            <v>0</v>
          </cell>
          <cell r="AS45" t="str">
            <v>0</v>
          </cell>
          <cell r="AT45" t="str">
            <v>0</v>
          </cell>
          <cell r="AU45" t="str">
            <v>0</v>
          </cell>
          <cell r="AV45" t="str">
            <v>0</v>
          </cell>
        </row>
        <row r="46">
          <cell r="F46" t="str">
            <v>2165</v>
          </cell>
          <cell r="G46" t="str">
            <v>0</v>
          </cell>
          <cell r="H46" t="str">
            <v>0</v>
          </cell>
          <cell r="I46" t="str">
            <v>0</v>
          </cell>
          <cell r="J46" t="str">
            <v>0</v>
          </cell>
          <cell r="K46" t="str">
            <v>0</v>
          </cell>
          <cell r="L46" t="str">
            <v>0</v>
          </cell>
          <cell r="M46" t="str">
            <v>0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0</v>
          </cell>
          <cell r="V46" t="str">
            <v>0</v>
          </cell>
          <cell r="W46" t="str">
            <v>0</v>
          </cell>
          <cell r="X46" t="str">
            <v>0</v>
          </cell>
          <cell r="Y46" t="str">
            <v>0</v>
          </cell>
          <cell r="Z46" t="str">
            <v>0</v>
          </cell>
          <cell r="AE46">
            <v>0</v>
          </cell>
          <cell r="AJ46">
            <v>0</v>
          </cell>
          <cell r="AM46" t="str">
            <v>0</v>
          </cell>
          <cell r="AN46" t="str">
            <v>0</v>
          </cell>
          <cell r="AO46" t="str">
            <v>0</v>
          </cell>
          <cell r="AP46" t="str">
            <v>0</v>
          </cell>
          <cell r="AQ46" t="str">
            <v>0</v>
          </cell>
          <cell r="AR46" t="str">
            <v>0</v>
          </cell>
          <cell r="AS46" t="str">
            <v>0</v>
          </cell>
          <cell r="AT46" t="str">
            <v>0</v>
          </cell>
          <cell r="AU46" t="str">
            <v>0</v>
          </cell>
          <cell r="AV46" t="str">
            <v>0</v>
          </cell>
        </row>
        <row r="47">
          <cell r="F47" t="str">
            <v>2170</v>
          </cell>
          <cell r="G47" t="str">
            <v>0</v>
          </cell>
          <cell r="H47" t="str">
            <v>0</v>
          </cell>
          <cell r="I47" t="str">
            <v>0</v>
          </cell>
          <cell r="J47" t="str">
            <v>0</v>
          </cell>
          <cell r="K47" t="str">
            <v>0</v>
          </cell>
          <cell r="L47" t="str">
            <v>0</v>
          </cell>
          <cell r="M47" t="str">
            <v>0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0</v>
          </cell>
          <cell r="V47" t="str">
            <v>0</v>
          </cell>
          <cell r="W47" t="str">
            <v>0</v>
          </cell>
          <cell r="X47" t="str">
            <v>0</v>
          </cell>
          <cell r="Y47" t="str">
            <v>0</v>
          </cell>
          <cell r="Z47" t="str">
            <v>0</v>
          </cell>
          <cell r="AE47">
            <v>0</v>
          </cell>
          <cell r="AJ47">
            <v>0</v>
          </cell>
          <cell r="AM47" t="str">
            <v>0</v>
          </cell>
          <cell r="AN47" t="str">
            <v>0</v>
          </cell>
          <cell r="AO47" t="str">
            <v>0</v>
          </cell>
          <cell r="AP47" t="str">
            <v>0</v>
          </cell>
          <cell r="AQ47" t="str">
            <v>0</v>
          </cell>
          <cell r="AR47" t="str">
            <v>0</v>
          </cell>
          <cell r="AS47" t="str">
            <v>0</v>
          </cell>
          <cell r="AT47" t="str">
            <v>0</v>
          </cell>
          <cell r="AU47" t="str">
            <v>0</v>
          </cell>
          <cell r="AV47" t="str">
            <v>0</v>
          </cell>
        </row>
        <row r="48">
          <cell r="F48" t="str">
            <v>2175</v>
          </cell>
          <cell r="G48" t="str">
            <v>0</v>
          </cell>
          <cell r="H48" t="str">
            <v>0</v>
          </cell>
          <cell r="I48" t="str">
            <v>0</v>
          </cell>
          <cell r="J48" t="str">
            <v>0</v>
          </cell>
          <cell r="K48" t="str">
            <v>0</v>
          </cell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0</v>
          </cell>
          <cell r="V48" t="str">
            <v>0</v>
          </cell>
          <cell r="W48" t="str">
            <v>0</v>
          </cell>
          <cell r="X48" t="str">
            <v>0</v>
          </cell>
          <cell r="Y48" t="str">
            <v>0</v>
          </cell>
          <cell r="Z48" t="str">
            <v>0</v>
          </cell>
          <cell r="AE48">
            <v>0</v>
          </cell>
          <cell r="AJ48">
            <v>0</v>
          </cell>
          <cell r="AM48" t="str">
            <v>0</v>
          </cell>
          <cell r="AN48" t="str">
            <v>0</v>
          </cell>
          <cell r="AO48" t="str">
            <v>0</v>
          </cell>
          <cell r="AP48" t="str">
            <v>0</v>
          </cell>
          <cell r="AQ48" t="str">
            <v>0</v>
          </cell>
          <cell r="AR48" t="str">
            <v>0</v>
          </cell>
          <cell r="AS48" t="str">
            <v>0</v>
          </cell>
          <cell r="AT48" t="str">
            <v>0</v>
          </cell>
          <cell r="AU48" t="str">
            <v>0</v>
          </cell>
          <cell r="AV48" t="str">
            <v>0</v>
          </cell>
        </row>
        <row r="49">
          <cell r="F49" t="str">
            <v>2180</v>
          </cell>
          <cell r="G49" t="str">
            <v>0</v>
          </cell>
          <cell r="H49" t="str">
            <v>0</v>
          </cell>
          <cell r="I49" t="str">
            <v>0</v>
          </cell>
          <cell r="J49" t="str">
            <v>0</v>
          </cell>
          <cell r="K49" t="str">
            <v>0</v>
          </cell>
          <cell r="L49" t="str">
            <v>0</v>
          </cell>
          <cell r="M49" t="str">
            <v>0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0</v>
          </cell>
          <cell r="V49" t="str">
            <v>0</v>
          </cell>
          <cell r="W49" t="str">
            <v>0</v>
          </cell>
          <cell r="X49" t="str">
            <v>0</v>
          </cell>
          <cell r="Y49" t="str">
            <v>0</v>
          </cell>
          <cell r="Z49" t="str">
            <v>0</v>
          </cell>
          <cell r="AE49">
            <v>0</v>
          </cell>
          <cell r="AJ49">
            <v>0</v>
          </cell>
          <cell r="AM49" t="str">
            <v>0</v>
          </cell>
          <cell r="AN49" t="str">
            <v>0</v>
          </cell>
          <cell r="AO49" t="str">
            <v>0</v>
          </cell>
          <cell r="AP49" t="str">
            <v>0</v>
          </cell>
          <cell r="AQ49" t="str">
            <v>0</v>
          </cell>
          <cell r="AR49" t="str">
            <v>0</v>
          </cell>
          <cell r="AS49" t="str">
            <v>0</v>
          </cell>
          <cell r="AT49" t="str">
            <v>0</v>
          </cell>
          <cell r="AU49" t="str">
            <v>0</v>
          </cell>
          <cell r="AV49" t="str">
            <v>0</v>
          </cell>
        </row>
        <row r="50">
          <cell r="F50" t="str">
            <v>2185</v>
          </cell>
          <cell r="G50" t="str">
            <v>0</v>
          </cell>
          <cell r="H50" t="str">
            <v>0</v>
          </cell>
          <cell r="I50" t="str">
            <v>0</v>
          </cell>
          <cell r="J50" t="str">
            <v>0</v>
          </cell>
          <cell r="K50" t="str">
            <v>0</v>
          </cell>
          <cell r="L50" t="str">
            <v>0</v>
          </cell>
          <cell r="M50" t="str">
            <v>0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0</v>
          </cell>
          <cell r="V50" t="str">
            <v>0</v>
          </cell>
          <cell r="W50" t="str">
            <v>0</v>
          </cell>
          <cell r="X50" t="str">
            <v>0</v>
          </cell>
          <cell r="Y50" t="str">
            <v>0</v>
          </cell>
          <cell r="Z50" t="str">
            <v>0</v>
          </cell>
          <cell r="AE50">
            <v>0</v>
          </cell>
          <cell r="AJ50">
            <v>0</v>
          </cell>
          <cell r="AM50" t="str">
            <v>0</v>
          </cell>
          <cell r="AN50" t="str">
            <v>0</v>
          </cell>
          <cell r="AO50" t="str">
            <v>0</v>
          </cell>
          <cell r="AP50" t="str">
            <v>0</v>
          </cell>
          <cell r="AQ50" t="str">
            <v>0</v>
          </cell>
          <cell r="AR50" t="str">
            <v>0</v>
          </cell>
          <cell r="AS50" t="str">
            <v>0</v>
          </cell>
          <cell r="AT50" t="str">
            <v>0</v>
          </cell>
          <cell r="AU50" t="str">
            <v>0</v>
          </cell>
          <cell r="AV50" t="str">
            <v>0</v>
          </cell>
        </row>
        <row r="51">
          <cell r="F51" t="str">
            <v>Turn on Assets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E51">
            <v>0</v>
          </cell>
          <cell r="AJ51">
            <v>0</v>
          </cell>
          <cell r="AM51" t="str">
            <v>0</v>
          </cell>
          <cell r="AN51" t="str">
            <v>0</v>
          </cell>
          <cell r="AO51" t="str">
            <v>0</v>
          </cell>
          <cell r="AP51" t="str">
            <v>0</v>
          </cell>
          <cell r="AQ51" t="str">
            <v>0</v>
          </cell>
          <cell r="AR51" t="str">
            <v>0</v>
          </cell>
          <cell r="AS51" t="str">
            <v>0</v>
          </cell>
          <cell r="AT51" t="str">
            <v>0</v>
          </cell>
          <cell r="AU51" t="str">
            <v>0</v>
          </cell>
          <cell r="AV51" t="str">
            <v>0</v>
          </cell>
        </row>
        <row r="53">
          <cell r="F53" t="str">
            <v>Interest in Suspense (Charge)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0</v>
          </cell>
          <cell r="AJ53">
            <v>0</v>
          </cell>
          <cell r="AM53" t="str">
            <v>0</v>
          </cell>
          <cell r="AN53" t="str">
            <v>0</v>
          </cell>
          <cell r="AO53" t="str">
            <v>0</v>
          </cell>
          <cell r="AP53" t="str">
            <v>0</v>
          </cell>
          <cell r="AQ53" t="str">
            <v>0</v>
          </cell>
          <cell r="AR53" t="str">
            <v>0</v>
          </cell>
          <cell r="AS53" t="str">
            <v>0</v>
          </cell>
          <cell r="AT53" t="str">
            <v>0</v>
          </cell>
          <cell r="AU53" t="str">
            <v>0</v>
          </cell>
          <cell r="AV53" t="str">
            <v>0</v>
          </cell>
        </row>
        <row r="55">
          <cell r="F55" t="str">
            <v>Turn on Assets after Interest in Suspense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E55">
            <v>0</v>
          </cell>
          <cell r="AJ55">
            <v>0</v>
          </cell>
          <cell r="AM55" t="str">
            <v>0</v>
          </cell>
          <cell r="AN55" t="str">
            <v>0</v>
          </cell>
          <cell r="AO55" t="str">
            <v>0</v>
          </cell>
          <cell r="AP55" t="str">
            <v>0</v>
          </cell>
          <cell r="AQ55" t="str">
            <v>0</v>
          </cell>
          <cell r="AR55" t="str">
            <v>0</v>
          </cell>
          <cell r="AS55" t="str">
            <v>0</v>
          </cell>
          <cell r="AT55" t="str">
            <v>0</v>
          </cell>
          <cell r="AU55" t="str">
            <v>0</v>
          </cell>
          <cell r="AV55" t="str">
            <v>0</v>
          </cell>
        </row>
        <row r="60">
          <cell r="F60" t="str">
            <v>Turn on Deposits and Current Accounts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E60">
            <v>0</v>
          </cell>
          <cell r="AJ60">
            <v>0</v>
          </cell>
          <cell r="AM60" t="str">
            <v>0</v>
          </cell>
          <cell r="AN60" t="str">
            <v>0</v>
          </cell>
          <cell r="AO60" t="str">
            <v>0</v>
          </cell>
          <cell r="AP60" t="str">
            <v>0</v>
          </cell>
          <cell r="AQ60" t="str">
            <v>0</v>
          </cell>
          <cell r="AR60" t="str">
            <v>0</v>
          </cell>
          <cell r="AS60" t="str">
            <v>0</v>
          </cell>
          <cell r="AT60" t="str">
            <v>0</v>
          </cell>
          <cell r="AU60" t="str">
            <v>0</v>
          </cell>
          <cell r="AV60" t="str">
            <v>0</v>
          </cell>
        </row>
        <row r="61">
          <cell r="F61" t="str">
            <v>3000</v>
          </cell>
          <cell r="G61" t="str">
            <v>0</v>
          </cell>
          <cell r="H61" t="str">
            <v>0</v>
          </cell>
          <cell r="I61" t="str">
            <v>0</v>
          </cell>
          <cell r="J61" t="str">
            <v>0</v>
          </cell>
          <cell r="K61" t="str">
            <v>0</v>
          </cell>
          <cell r="L61" t="str">
            <v>0</v>
          </cell>
          <cell r="M61" t="str">
            <v>0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0</v>
          </cell>
          <cell r="V61" t="str">
            <v>0</v>
          </cell>
          <cell r="W61" t="str">
            <v>0</v>
          </cell>
          <cell r="X61" t="str">
            <v>0</v>
          </cell>
          <cell r="Y61" t="str">
            <v>0</v>
          </cell>
          <cell r="Z61" t="str">
            <v>0</v>
          </cell>
          <cell r="AE61">
            <v>0</v>
          </cell>
          <cell r="AJ61">
            <v>0</v>
          </cell>
          <cell r="AM61" t="str">
            <v>0</v>
          </cell>
          <cell r="AN61" t="str">
            <v>0</v>
          </cell>
          <cell r="AO61" t="str">
            <v>0</v>
          </cell>
          <cell r="AP61" t="str">
            <v>0</v>
          </cell>
          <cell r="AQ61" t="str">
            <v>0</v>
          </cell>
          <cell r="AR61" t="str">
            <v>0</v>
          </cell>
          <cell r="AS61" t="str">
            <v>0</v>
          </cell>
          <cell r="AT61" t="str">
            <v>0</v>
          </cell>
          <cell r="AU61" t="str">
            <v>0</v>
          </cell>
          <cell r="AV61" t="str">
            <v>0</v>
          </cell>
        </row>
        <row r="62">
          <cell r="F62" t="str">
            <v>3005</v>
          </cell>
          <cell r="G62" t="str">
            <v>0</v>
          </cell>
          <cell r="H62" t="str">
            <v>0</v>
          </cell>
          <cell r="I62" t="str">
            <v>0</v>
          </cell>
          <cell r="J62" t="str">
            <v>0</v>
          </cell>
          <cell r="K62" t="str">
            <v>0</v>
          </cell>
          <cell r="L62" t="str">
            <v>0</v>
          </cell>
          <cell r="M62" t="str">
            <v>0</v>
          </cell>
          <cell r="N62" t="str">
            <v>0</v>
          </cell>
          <cell r="O62" t="str">
            <v>0</v>
          </cell>
          <cell r="P62" t="str">
            <v>0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0</v>
          </cell>
          <cell r="V62" t="str">
            <v>0</v>
          </cell>
          <cell r="W62" t="str">
            <v>0</v>
          </cell>
          <cell r="X62" t="str">
            <v>0</v>
          </cell>
          <cell r="Y62" t="str">
            <v>0</v>
          </cell>
          <cell r="Z62" t="str">
            <v>0</v>
          </cell>
          <cell r="AE62">
            <v>0</v>
          </cell>
          <cell r="AJ62">
            <v>0</v>
          </cell>
          <cell r="AM62" t="str">
            <v>0</v>
          </cell>
          <cell r="AN62" t="str">
            <v>0</v>
          </cell>
          <cell r="AO62" t="str">
            <v>0</v>
          </cell>
          <cell r="AP62" t="str">
            <v>0</v>
          </cell>
          <cell r="AQ62" t="str">
            <v>0</v>
          </cell>
          <cell r="AR62" t="str">
            <v>0</v>
          </cell>
          <cell r="AS62" t="str">
            <v>0</v>
          </cell>
          <cell r="AT62" t="str">
            <v>0</v>
          </cell>
          <cell r="AU62" t="str">
            <v>0</v>
          </cell>
          <cell r="AV62" t="str">
            <v>0</v>
          </cell>
        </row>
        <row r="63">
          <cell r="F63" t="str">
            <v>3010</v>
          </cell>
          <cell r="G63" t="str">
            <v>0</v>
          </cell>
          <cell r="H63" t="str">
            <v>0</v>
          </cell>
          <cell r="I63" t="str">
            <v>0</v>
          </cell>
          <cell r="J63" t="str">
            <v>0</v>
          </cell>
          <cell r="K63" t="str">
            <v>0</v>
          </cell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0</v>
          </cell>
          <cell r="V63" t="str">
            <v>0</v>
          </cell>
          <cell r="W63" t="str">
            <v>0</v>
          </cell>
          <cell r="X63" t="str">
            <v>0</v>
          </cell>
          <cell r="Y63" t="str">
            <v>0</v>
          </cell>
          <cell r="Z63" t="str">
            <v>0</v>
          </cell>
          <cell r="AE63">
            <v>0</v>
          </cell>
          <cell r="AJ63">
            <v>0</v>
          </cell>
          <cell r="AM63" t="str">
            <v>0</v>
          </cell>
          <cell r="AN63" t="str">
            <v>0</v>
          </cell>
          <cell r="AO63" t="str">
            <v>0</v>
          </cell>
          <cell r="AP63" t="str">
            <v>0</v>
          </cell>
          <cell r="AQ63" t="str">
            <v>0</v>
          </cell>
          <cell r="AR63" t="str">
            <v>0</v>
          </cell>
          <cell r="AS63" t="str">
            <v>0</v>
          </cell>
          <cell r="AT63" t="str">
            <v>0</v>
          </cell>
          <cell r="AU63" t="str">
            <v>0</v>
          </cell>
          <cell r="AV63" t="str">
            <v>0</v>
          </cell>
        </row>
        <row r="64">
          <cell r="F64" t="str">
            <v>3015</v>
          </cell>
          <cell r="G64" t="str">
            <v>0</v>
          </cell>
          <cell r="H64" t="str">
            <v>0</v>
          </cell>
          <cell r="I64" t="str">
            <v>0</v>
          </cell>
          <cell r="J64" t="str">
            <v>0</v>
          </cell>
          <cell r="K64" t="str">
            <v>0</v>
          </cell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0</v>
          </cell>
          <cell r="V64" t="str">
            <v>0</v>
          </cell>
          <cell r="W64" t="str">
            <v>0</v>
          </cell>
          <cell r="X64" t="str">
            <v>0</v>
          </cell>
          <cell r="Y64" t="str">
            <v>0</v>
          </cell>
          <cell r="Z64" t="str">
            <v>0</v>
          </cell>
          <cell r="AE64">
            <v>0</v>
          </cell>
          <cell r="AJ64">
            <v>0</v>
          </cell>
          <cell r="AM64" t="str">
            <v>0</v>
          </cell>
          <cell r="AN64" t="str">
            <v>0</v>
          </cell>
          <cell r="AO64" t="str">
            <v>0</v>
          </cell>
          <cell r="AP64" t="str">
            <v>0</v>
          </cell>
          <cell r="AQ64" t="str">
            <v>0</v>
          </cell>
          <cell r="AR64" t="str">
            <v>0</v>
          </cell>
          <cell r="AS64" t="str">
            <v>0</v>
          </cell>
          <cell r="AT64" t="str">
            <v>0</v>
          </cell>
          <cell r="AU64" t="str">
            <v>0</v>
          </cell>
          <cell r="AV64" t="str">
            <v>0</v>
          </cell>
        </row>
        <row r="65">
          <cell r="F65" t="str">
            <v>3020</v>
          </cell>
          <cell r="G65" t="str">
            <v>0</v>
          </cell>
          <cell r="H65" t="str">
            <v>0</v>
          </cell>
          <cell r="I65" t="str">
            <v>0</v>
          </cell>
          <cell r="J65" t="str">
            <v>0</v>
          </cell>
          <cell r="K65" t="str">
            <v>0</v>
          </cell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0</v>
          </cell>
          <cell r="V65" t="str">
            <v>0</v>
          </cell>
          <cell r="W65" t="str">
            <v>0</v>
          </cell>
          <cell r="X65" t="str">
            <v>0</v>
          </cell>
          <cell r="Y65" t="str">
            <v>0</v>
          </cell>
          <cell r="Z65" t="str">
            <v>0</v>
          </cell>
          <cell r="AE65">
            <v>0</v>
          </cell>
          <cell r="AJ65">
            <v>0</v>
          </cell>
          <cell r="AM65" t="str">
            <v>0</v>
          </cell>
          <cell r="AN65" t="str">
            <v>0</v>
          </cell>
          <cell r="AO65" t="str">
            <v>0</v>
          </cell>
          <cell r="AP65" t="str">
            <v>0</v>
          </cell>
          <cell r="AQ65" t="str">
            <v>0</v>
          </cell>
          <cell r="AR65" t="str">
            <v>0</v>
          </cell>
          <cell r="AS65" t="str">
            <v>0</v>
          </cell>
          <cell r="AT65" t="str">
            <v>0</v>
          </cell>
          <cell r="AU65" t="str">
            <v>0</v>
          </cell>
          <cell r="AV65" t="str">
            <v>0</v>
          </cell>
        </row>
        <row r="66">
          <cell r="F66" t="str">
            <v>3025</v>
          </cell>
          <cell r="G66" t="str">
            <v>0</v>
          </cell>
          <cell r="H66" t="str">
            <v>0</v>
          </cell>
          <cell r="I66" t="str">
            <v>0</v>
          </cell>
          <cell r="J66" t="str">
            <v>0</v>
          </cell>
          <cell r="K66" t="str">
            <v>0</v>
          </cell>
          <cell r="L66" t="str">
            <v>0</v>
          </cell>
          <cell r="M66" t="str">
            <v>0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0</v>
          </cell>
          <cell r="V66" t="str">
            <v>0</v>
          </cell>
          <cell r="W66" t="str">
            <v>0</v>
          </cell>
          <cell r="X66" t="str">
            <v>0</v>
          </cell>
          <cell r="Y66" t="str">
            <v>0</v>
          </cell>
          <cell r="Z66" t="str">
            <v>0</v>
          </cell>
          <cell r="AE66">
            <v>0</v>
          </cell>
          <cell r="AJ66">
            <v>0</v>
          </cell>
          <cell r="AM66" t="str">
            <v>0</v>
          </cell>
          <cell r="AN66" t="str">
            <v>0</v>
          </cell>
          <cell r="AO66" t="str">
            <v>0</v>
          </cell>
          <cell r="AP66" t="str">
            <v>0</v>
          </cell>
          <cell r="AQ66" t="str">
            <v>0</v>
          </cell>
          <cell r="AR66" t="str">
            <v>0</v>
          </cell>
          <cell r="AS66" t="str">
            <v>0</v>
          </cell>
          <cell r="AT66" t="str">
            <v>0</v>
          </cell>
          <cell r="AU66" t="str">
            <v>0</v>
          </cell>
          <cell r="AV66" t="str">
            <v>0</v>
          </cell>
        </row>
        <row r="67">
          <cell r="F67" t="str">
            <v>3030</v>
          </cell>
          <cell r="G67" t="str">
            <v>0</v>
          </cell>
          <cell r="H67" t="str">
            <v>0</v>
          </cell>
          <cell r="I67" t="str">
            <v>0</v>
          </cell>
          <cell r="J67" t="str">
            <v>0</v>
          </cell>
          <cell r="K67" t="str">
            <v>0</v>
          </cell>
          <cell r="L67" t="str">
            <v>0</v>
          </cell>
          <cell r="M67" t="str">
            <v>0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0</v>
          </cell>
          <cell r="V67" t="str">
            <v>0</v>
          </cell>
          <cell r="W67" t="str">
            <v>0</v>
          </cell>
          <cell r="X67" t="str">
            <v>0</v>
          </cell>
          <cell r="Y67" t="str">
            <v>0</v>
          </cell>
          <cell r="Z67" t="str">
            <v>0</v>
          </cell>
          <cell r="AE67">
            <v>0</v>
          </cell>
          <cell r="AJ67">
            <v>0</v>
          </cell>
          <cell r="AM67" t="str">
            <v>0</v>
          </cell>
          <cell r="AN67" t="str">
            <v>0</v>
          </cell>
          <cell r="AO67" t="str">
            <v>0</v>
          </cell>
          <cell r="AP67" t="str">
            <v>0</v>
          </cell>
          <cell r="AQ67" t="str">
            <v>0</v>
          </cell>
          <cell r="AR67" t="str">
            <v>0</v>
          </cell>
          <cell r="AS67" t="str">
            <v>0</v>
          </cell>
          <cell r="AT67" t="str">
            <v>0</v>
          </cell>
          <cell r="AU67" t="str">
            <v>0</v>
          </cell>
          <cell r="AV67" t="str">
            <v>0</v>
          </cell>
        </row>
        <row r="68">
          <cell r="F68" t="str">
            <v>3035</v>
          </cell>
          <cell r="G68" t="str">
            <v>0</v>
          </cell>
          <cell r="H68" t="str">
            <v>0</v>
          </cell>
          <cell r="I68" t="str">
            <v>0</v>
          </cell>
          <cell r="J68" t="str">
            <v>0</v>
          </cell>
          <cell r="K68" t="str">
            <v>0</v>
          </cell>
          <cell r="L68" t="str">
            <v>0</v>
          </cell>
          <cell r="M68" t="str">
            <v>0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0</v>
          </cell>
          <cell r="V68" t="str">
            <v>0</v>
          </cell>
          <cell r="W68" t="str">
            <v>0</v>
          </cell>
          <cell r="X68" t="str">
            <v>0</v>
          </cell>
          <cell r="Y68" t="str">
            <v>0</v>
          </cell>
          <cell r="Z68" t="str">
            <v>0</v>
          </cell>
          <cell r="AE68">
            <v>0</v>
          </cell>
          <cell r="AJ68">
            <v>0</v>
          </cell>
          <cell r="AM68" t="str">
            <v>0</v>
          </cell>
          <cell r="AN68" t="str">
            <v>0</v>
          </cell>
          <cell r="AO68" t="str">
            <v>0</v>
          </cell>
          <cell r="AP68" t="str">
            <v>0</v>
          </cell>
          <cell r="AQ68" t="str">
            <v>0</v>
          </cell>
          <cell r="AR68" t="str">
            <v>0</v>
          </cell>
          <cell r="AS68" t="str">
            <v>0</v>
          </cell>
          <cell r="AT68" t="str">
            <v>0</v>
          </cell>
          <cell r="AU68" t="str">
            <v>0</v>
          </cell>
          <cell r="AV68" t="str">
            <v>0</v>
          </cell>
        </row>
        <row r="69">
          <cell r="F69" t="str">
            <v>3040</v>
          </cell>
          <cell r="G69" t="str">
            <v>0</v>
          </cell>
          <cell r="H69" t="str">
            <v>0</v>
          </cell>
          <cell r="I69" t="str">
            <v>0</v>
          </cell>
          <cell r="J69" t="str">
            <v>0</v>
          </cell>
          <cell r="K69" t="str">
            <v>0</v>
          </cell>
          <cell r="L69" t="str">
            <v>0</v>
          </cell>
          <cell r="M69" t="str">
            <v>0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0</v>
          </cell>
          <cell r="V69" t="str">
            <v>0</v>
          </cell>
          <cell r="W69" t="str">
            <v>0</v>
          </cell>
          <cell r="X69" t="str">
            <v>0</v>
          </cell>
          <cell r="Y69" t="str">
            <v>0</v>
          </cell>
          <cell r="Z69" t="str">
            <v>0</v>
          </cell>
          <cell r="AE69">
            <v>0</v>
          </cell>
          <cell r="AJ69">
            <v>0</v>
          </cell>
          <cell r="AM69" t="str">
            <v>0</v>
          </cell>
          <cell r="AN69" t="str">
            <v>0</v>
          </cell>
          <cell r="AO69" t="str">
            <v>0</v>
          </cell>
          <cell r="AP69" t="str">
            <v>0</v>
          </cell>
          <cell r="AQ69" t="str">
            <v>0</v>
          </cell>
          <cell r="AR69" t="str">
            <v>0</v>
          </cell>
          <cell r="AS69" t="str">
            <v>0</v>
          </cell>
          <cell r="AT69" t="str">
            <v>0</v>
          </cell>
          <cell r="AU69" t="str">
            <v>0</v>
          </cell>
          <cell r="AV69" t="str">
            <v>0</v>
          </cell>
        </row>
        <row r="70">
          <cell r="F70" t="str">
            <v>3045</v>
          </cell>
          <cell r="G70" t="str">
            <v>0</v>
          </cell>
          <cell r="H70" t="str">
            <v>0</v>
          </cell>
          <cell r="I70" t="str">
            <v>0</v>
          </cell>
          <cell r="J70" t="str">
            <v>0</v>
          </cell>
          <cell r="K70" t="str">
            <v>0</v>
          </cell>
          <cell r="L70" t="str">
            <v>0</v>
          </cell>
          <cell r="M70" t="str">
            <v>0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0</v>
          </cell>
          <cell r="V70" t="str">
            <v>0</v>
          </cell>
          <cell r="W70" t="str">
            <v>0</v>
          </cell>
          <cell r="X70" t="str">
            <v>0</v>
          </cell>
          <cell r="Y70" t="str">
            <v>0</v>
          </cell>
          <cell r="Z70" t="str">
            <v>0</v>
          </cell>
          <cell r="AE70">
            <v>0</v>
          </cell>
          <cell r="AJ70">
            <v>0</v>
          </cell>
          <cell r="AM70" t="str">
            <v>0</v>
          </cell>
          <cell r="AN70" t="str">
            <v>0</v>
          </cell>
          <cell r="AO70" t="str">
            <v>0</v>
          </cell>
          <cell r="AP70" t="str">
            <v>0</v>
          </cell>
          <cell r="AQ70" t="str">
            <v>0</v>
          </cell>
          <cell r="AR70" t="str">
            <v>0</v>
          </cell>
          <cell r="AS70" t="str">
            <v>0</v>
          </cell>
          <cell r="AT70" t="str">
            <v>0</v>
          </cell>
          <cell r="AU70" t="str">
            <v>0</v>
          </cell>
          <cell r="AV70" t="str">
            <v>0</v>
          </cell>
        </row>
        <row r="71">
          <cell r="F71" t="str">
            <v>3050</v>
          </cell>
          <cell r="G71" t="str">
            <v>0</v>
          </cell>
          <cell r="H71" t="str">
            <v>0</v>
          </cell>
          <cell r="I71" t="str">
            <v>0</v>
          </cell>
          <cell r="J71" t="str">
            <v>0</v>
          </cell>
          <cell r="K71" t="str">
            <v>0</v>
          </cell>
          <cell r="L71" t="str">
            <v>0</v>
          </cell>
          <cell r="M71" t="str">
            <v>0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0</v>
          </cell>
          <cell r="V71" t="str">
            <v>0</v>
          </cell>
          <cell r="W71" t="str">
            <v>0</v>
          </cell>
          <cell r="X71" t="str">
            <v>0</v>
          </cell>
          <cell r="Y71" t="str">
            <v>0</v>
          </cell>
          <cell r="Z71" t="str">
            <v>0</v>
          </cell>
          <cell r="AE71">
            <v>0</v>
          </cell>
          <cell r="AJ71">
            <v>0</v>
          </cell>
          <cell r="AM71" t="str">
            <v>0</v>
          </cell>
          <cell r="AN71" t="str">
            <v>0</v>
          </cell>
          <cell r="AO71" t="str">
            <v>0</v>
          </cell>
          <cell r="AP71" t="str">
            <v>0</v>
          </cell>
          <cell r="AQ71" t="str">
            <v>0</v>
          </cell>
          <cell r="AR71" t="str">
            <v>0</v>
          </cell>
          <cell r="AS71" t="str">
            <v>0</v>
          </cell>
          <cell r="AT71" t="str">
            <v>0</v>
          </cell>
          <cell r="AU71" t="str">
            <v>0</v>
          </cell>
          <cell r="AV71" t="str">
            <v>0</v>
          </cell>
        </row>
        <row r="72">
          <cell r="F72" t="str">
            <v>3055</v>
          </cell>
          <cell r="G72" t="str">
            <v>0</v>
          </cell>
          <cell r="H72" t="str">
            <v>0</v>
          </cell>
          <cell r="I72" t="str">
            <v>0</v>
          </cell>
          <cell r="J72" t="str">
            <v>0</v>
          </cell>
          <cell r="K72" t="str">
            <v>0</v>
          </cell>
          <cell r="L72" t="str">
            <v>0</v>
          </cell>
          <cell r="M72" t="str">
            <v>0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0</v>
          </cell>
          <cell r="V72" t="str">
            <v>0</v>
          </cell>
          <cell r="W72" t="str">
            <v>0</v>
          </cell>
          <cell r="X72" t="str">
            <v>0</v>
          </cell>
          <cell r="Y72" t="str">
            <v>0</v>
          </cell>
          <cell r="Z72" t="str">
            <v>0</v>
          </cell>
          <cell r="AE72">
            <v>0</v>
          </cell>
          <cell r="AJ72">
            <v>0</v>
          </cell>
          <cell r="AM72" t="str">
            <v>0</v>
          </cell>
          <cell r="AN72" t="str">
            <v>0</v>
          </cell>
          <cell r="AO72" t="str">
            <v>0</v>
          </cell>
          <cell r="AP72" t="str">
            <v>0</v>
          </cell>
          <cell r="AQ72" t="str">
            <v>0</v>
          </cell>
          <cell r="AR72" t="str">
            <v>0</v>
          </cell>
          <cell r="AS72" t="str">
            <v>0</v>
          </cell>
          <cell r="AT72" t="str">
            <v>0</v>
          </cell>
          <cell r="AU72" t="str">
            <v>0</v>
          </cell>
          <cell r="AV72" t="str">
            <v>0</v>
          </cell>
        </row>
        <row r="73">
          <cell r="F73" t="str">
            <v>3060</v>
          </cell>
          <cell r="G73" t="str">
            <v>0</v>
          </cell>
          <cell r="H73" t="str">
            <v>0</v>
          </cell>
          <cell r="I73" t="str">
            <v>0</v>
          </cell>
          <cell r="J73" t="str">
            <v>0</v>
          </cell>
          <cell r="K73" t="str">
            <v>0</v>
          </cell>
          <cell r="L73" t="str">
            <v>0</v>
          </cell>
          <cell r="M73" t="str">
            <v>0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0</v>
          </cell>
          <cell r="V73" t="str">
            <v>0</v>
          </cell>
          <cell r="W73" t="str">
            <v>0</v>
          </cell>
          <cell r="X73" t="str">
            <v>0</v>
          </cell>
          <cell r="Y73" t="str">
            <v>0</v>
          </cell>
          <cell r="Z73" t="str">
            <v>0</v>
          </cell>
          <cell r="AE73">
            <v>0</v>
          </cell>
          <cell r="AJ73">
            <v>0</v>
          </cell>
          <cell r="AM73" t="str">
            <v>0</v>
          </cell>
          <cell r="AN73" t="str">
            <v>0</v>
          </cell>
          <cell r="AO73" t="str">
            <v>0</v>
          </cell>
          <cell r="AP73" t="str">
            <v>0</v>
          </cell>
          <cell r="AQ73" t="str">
            <v>0</v>
          </cell>
          <cell r="AR73" t="str">
            <v>0</v>
          </cell>
          <cell r="AS73" t="str">
            <v>0</v>
          </cell>
          <cell r="AT73" t="str">
            <v>0</v>
          </cell>
          <cell r="AU73" t="str">
            <v>0</v>
          </cell>
          <cell r="AV73" t="str">
            <v>0</v>
          </cell>
        </row>
        <row r="74">
          <cell r="F74" t="str">
            <v>3065</v>
          </cell>
          <cell r="G74" t="str">
            <v>0</v>
          </cell>
          <cell r="H74" t="str">
            <v>0</v>
          </cell>
          <cell r="I74" t="str">
            <v>0</v>
          </cell>
          <cell r="J74" t="str">
            <v>0</v>
          </cell>
          <cell r="K74" t="str">
            <v>0</v>
          </cell>
          <cell r="L74" t="str">
            <v>0</v>
          </cell>
          <cell r="M74" t="str">
            <v>0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0</v>
          </cell>
          <cell r="V74" t="str">
            <v>0</v>
          </cell>
          <cell r="W74" t="str">
            <v>0</v>
          </cell>
          <cell r="X74" t="str">
            <v>0</v>
          </cell>
          <cell r="Y74" t="str">
            <v>0</v>
          </cell>
          <cell r="Z74" t="str">
            <v>0</v>
          </cell>
          <cell r="AE74">
            <v>0</v>
          </cell>
          <cell r="AJ74">
            <v>0</v>
          </cell>
          <cell r="AM74" t="str">
            <v>0</v>
          </cell>
          <cell r="AN74" t="str">
            <v>0</v>
          </cell>
          <cell r="AO74" t="str">
            <v>0</v>
          </cell>
          <cell r="AP74" t="str">
            <v>0</v>
          </cell>
          <cell r="AQ74" t="str">
            <v>0</v>
          </cell>
          <cell r="AR74" t="str">
            <v>0</v>
          </cell>
          <cell r="AS74" t="str">
            <v>0</v>
          </cell>
          <cell r="AT74" t="str">
            <v>0</v>
          </cell>
          <cell r="AU74" t="str">
            <v>0</v>
          </cell>
          <cell r="AV74" t="str">
            <v>0</v>
          </cell>
        </row>
        <row r="75">
          <cell r="F75" t="str">
            <v>Turn on Other Liabilities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E75">
            <v>0</v>
          </cell>
          <cell r="AJ75">
            <v>0</v>
          </cell>
          <cell r="AM75" t="str">
            <v>0</v>
          </cell>
          <cell r="AN75" t="str">
            <v>0</v>
          </cell>
          <cell r="AO75" t="str">
            <v>0</v>
          </cell>
          <cell r="AP75" t="str">
            <v>0</v>
          </cell>
          <cell r="AQ75" t="str">
            <v>0</v>
          </cell>
          <cell r="AR75" t="str">
            <v>0</v>
          </cell>
          <cell r="AS75" t="str">
            <v>0</v>
          </cell>
          <cell r="AT75" t="str">
            <v>0</v>
          </cell>
          <cell r="AU75" t="str">
            <v>0</v>
          </cell>
          <cell r="AV75" t="str">
            <v>0</v>
          </cell>
        </row>
        <row r="76">
          <cell r="F76" t="str">
            <v>3100</v>
          </cell>
          <cell r="G76" t="str">
            <v>0</v>
          </cell>
          <cell r="H76" t="str">
            <v>0</v>
          </cell>
          <cell r="I76" t="str">
            <v>0</v>
          </cell>
          <cell r="J76" t="str">
            <v>0</v>
          </cell>
          <cell r="K76" t="str">
            <v>0</v>
          </cell>
          <cell r="L76" t="str">
            <v>0</v>
          </cell>
          <cell r="M76" t="str">
            <v>0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0</v>
          </cell>
          <cell r="V76" t="str">
            <v>0</v>
          </cell>
          <cell r="W76" t="str">
            <v>0</v>
          </cell>
          <cell r="X76" t="str">
            <v>0</v>
          </cell>
          <cell r="Y76" t="str">
            <v>0</v>
          </cell>
          <cell r="Z76" t="str">
            <v>0</v>
          </cell>
          <cell r="AE76">
            <v>0</v>
          </cell>
          <cell r="AJ76">
            <v>0</v>
          </cell>
          <cell r="AM76" t="str">
            <v>0</v>
          </cell>
          <cell r="AN76" t="str">
            <v>0</v>
          </cell>
          <cell r="AO76" t="str">
            <v>0</v>
          </cell>
          <cell r="AP76" t="str">
            <v>0</v>
          </cell>
          <cell r="AQ76" t="str">
            <v>0</v>
          </cell>
          <cell r="AR76" t="str">
            <v>0</v>
          </cell>
          <cell r="AS76" t="str">
            <v>0</v>
          </cell>
          <cell r="AT76" t="str">
            <v>0</v>
          </cell>
          <cell r="AU76" t="str">
            <v>0</v>
          </cell>
          <cell r="AV76" t="str">
            <v>0</v>
          </cell>
        </row>
        <row r="77">
          <cell r="F77" t="str">
            <v>3105</v>
          </cell>
          <cell r="G77" t="str">
            <v>0</v>
          </cell>
          <cell r="H77" t="str">
            <v>0</v>
          </cell>
          <cell r="I77" t="str">
            <v>0</v>
          </cell>
          <cell r="J77" t="str">
            <v>0</v>
          </cell>
          <cell r="K77" t="str">
            <v>0</v>
          </cell>
          <cell r="L77" t="str">
            <v>0</v>
          </cell>
          <cell r="M77" t="str">
            <v>0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0</v>
          </cell>
          <cell r="V77" t="str">
            <v>0</v>
          </cell>
          <cell r="W77" t="str">
            <v>0</v>
          </cell>
          <cell r="X77" t="str">
            <v>0</v>
          </cell>
          <cell r="Y77" t="str">
            <v>0</v>
          </cell>
          <cell r="Z77" t="str">
            <v>0</v>
          </cell>
          <cell r="AE77">
            <v>0</v>
          </cell>
          <cell r="AJ77">
            <v>0</v>
          </cell>
          <cell r="AM77" t="str">
            <v>0</v>
          </cell>
          <cell r="AN77" t="str">
            <v>0</v>
          </cell>
          <cell r="AO77" t="str">
            <v>0</v>
          </cell>
          <cell r="AP77" t="str">
            <v>0</v>
          </cell>
          <cell r="AQ77" t="str">
            <v>0</v>
          </cell>
          <cell r="AR77" t="str">
            <v>0</v>
          </cell>
          <cell r="AS77" t="str">
            <v>0</v>
          </cell>
          <cell r="AT77" t="str">
            <v>0</v>
          </cell>
          <cell r="AU77" t="str">
            <v>0</v>
          </cell>
          <cell r="AV77" t="str">
            <v>0</v>
          </cell>
        </row>
        <row r="78">
          <cell r="F78" t="str">
            <v>3110</v>
          </cell>
          <cell r="G78" t="str">
            <v>0</v>
          </cell>
          <cell r="H78" t="str">
            <v>0</v>
          </cell>
          <cell r="I78" t="str">
            <v>0</v>
          </cell>
          <cell r="J78" t="str">
            <v>0</v>
          </cell>
          <cell r="K78" t="str">
            <v>0</v>
          </cell>
          <cell r="L78" t="str">
            <v>0</v>
          </cell>
          <cell r="M78" t="str">
            <v>0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0</v>
          </cell>
          <cell r="V78" t="str">
            <v>0</v>
          </cell>
          <cell r="W78" t="str">
            <v>0</v>
          </cell>
          <cell r="X78" t="str">
            <v>0</v>
          </cell>
          <cell r="Y78" t="str">
            <v>0</v>
          </cell>
          <cell r="Z78" t="str">
            <v>0</v>
          </cell>
          <cell r="AE78">
            <v>0</v>
          </cell>
          <cell r="AJ78">
            <v>0</v>
          </cell>
          <cell r="AM78" t="str">
            <v>0</v>
          </cell>
          <cell r="AN78" t="str">
            <v>0</v>
          </cell>
          <cell r="AO78" t="str">
            <v>0</v>
          </cell>
          <cell r="AP78" t="str">
            <v>0</v>
          </cell>
          <cell r="AQ78" t="str">
            <v>0</v>
          </cell>
          <cell r="AR78" t="str">
            <v>0</v>
          </cell>
          <cell r="AS78" t="str">
            <v>0</v>
          </cell>
          <cell r="AT78" t="str">
            <v>0</v>
          </cell>
          <cell r="AU78" t="str">
            <v>0</v>
          </cell>
          <cell r="AV78" t="str">
            <v>0</v>
          </cell>
        </row>
        <row r="79">
          <cell r="F79" t="str">
            <v>3115</v>
          </cell>
          <cell r="G79" t="str">
            <v>0</v>
          </cell>
          <cell r="H79" t="str">
            <v>0</v>
          </cell>
          <cell r="I79" t="str">
            <v>0</v>
          </cell>
          <cell r="J79" t="str">
            <v>0</v>
          </cell>
          <cell r="K79" t="str">
            <v>0</v>
          </cell>
          <cell r="L79" t="str">
            <v>0</v>
          </cell>
          <cell r="M79" t="str">
            <v>0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0</v>
          </cell>
          <cell r="V79" t="str">
            <v>0</v>
          </cell>
          <cell r="W79" t="str">
            <v>0</v>
          </cell>
          <cell r="X79" t="str">
            <v>0</v>
          </cell>
          <cell r="Y79" t="str">
            <v>0</v>
          </cell>
          <cell r="Z79" t="str">
            <v>0</v>
          </cell>
          <cell r="AE79">
            <v>0</v>
          </cell>
          <cell r="AJ79">
            <v>0</v>
          </cell>
          <cell r="AM79" t="str">
            <v>0</v>
          </cell>
          <cell r="AN79" t="str">
            <v>0</v>
          </cell>
          <cell r="AO79" t="str">
            <v>0</v>
          </cell>
          <cell r="AP79" t="str">
            <v>0</v>
          </cell>
          <cell r="AQ79" t="str">
            <v>0</v>
          </cell>
          <cell r="AR79" t="str">
            <v>0</v>
          </cell>
          <cell r="AS79" t="str">
            <v>0</v>
          </cell>
          <cell r="AT79" t="str">
            <v>0</v>
          </cell>
          <cell r="AU79" t="str">
            <v>0</v>
          </cell>
          <cell r="AV79" t="str">
            <v>0</v>
          </cell>
        </row>
        <row r="80">
          <cell r="F80" t="str">
            <v>3120</v>
          </cell>
          <cell r="G80" t="str">
            <v>0</v>
          </cell>
          <cell r="H80" t="str">
            <v>0</v>
          </cell>
          <cell r="I80" t="str">
            <v>0</v>
          </cell>
          <cell r="J80" t="str">
            <v>0</v>
          </cell>
          <cell r="K80" t="str">
            <v>0</v>
          </cell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0</v>
          </cell>
          <cell r="V80" t="str">
            <v>0</v>
          </cell>
          <cell r="W80" t="str">
            <v>0</v>
          </cell>
          <cell r="X80" t="str">
            <v>0</v>
          </cell>
          <cell r="Y80" t="str">
            <v>0</v>
          </cell>
          <cell r="Z80" t="str">
            <v>0</v>
          </cell>
          <cell r="AE80">
            <v>0</v>
          </cell>
          <cell r="AJ80">
            <v>0</v>
          </cell>
          <cell r="AM80" t="str">
            <v>0</v>
          </cell>
          <cell r="AN80" t="str">
            <v>0</v>
          </cell>
          <cell r="AO80" t="str">
            <v>0</v>
          </cell>
          <cell r="AP80" t="str">
            <v>0</v>
          </cell>
          <cell r="AQ80" t="str">
            <v>0</v>
          </cell>
          <cell r="AR80" t="str">
            <v>0</v>
          </cell>
          <cell r="AS80" t="str">
            <v>0</v>
          </cell>
          <cell r="AT80" t="str">
            <v>0</v>
          </cell>
          <cell r="AU80" t="str">
            <v>0</v>
          </cell>
          <cell r="AV80" t="str">
            <v>0</v>
          </cell>
        </row>
        <row r="81">
          <cell r="F81" t="str">
            <v>3125</v>
          </cell>
          <cell r="G81" t="str">
            <v>0</v>
          </cell>
          <cell r="H81" t="str">
            <v>0</v>
          </cell>
          <cell r="I81" t="str">
            <v>0</v>
          </cell>
          <cell r="J81" t="str">
            <v>0</v>
          </cell>
          <cell r="K81" t="str">
            <v>0</v>
          </cell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0</v>
          </cell>
          <cell r="V81" t="str">
            <v>0</v>
          </cell>
          <cell r="W81" t="str">
            <v>0</v>
          </cell>
          <cell r="X81" t="str">
            <v>0</v>
          </cell>
          <cell r="Y81" t="str">
            <v>0</v>
          </cell>
          <cell r="Z81" t="str">
            <v>0</v>
          </cell>
          <cell r="AE81">
            <v>0</v>
          </cell>
          <cell r="AJ81">
            <v>0</v>
          </cell>
          <cell r="AM81" t="str">
            <v>0</v>
          </cell>
          <cell r="AN81" t="str">
            <v>0</v>
          </cell>
          <cell r="AO81" t="str">
            <v>0</v>
          </cell>
          <cell r="AP81" t="str">
            <v>0</v>
          </cell>
          <cell r="AQ81" t="str">
            <v>0</v>
          </cell>
          <cell r="AR81" t="str">
            <v>0</v>
          </cell>
          <cell r="AS81" t="str">
            <v>0</v>
          </cell>
          <cell r="AT81" t="str">
            <v>0</v>
          </cell>
          <cell r="AU81" t="str">
            <v>0</v>
          </cell>
          <cell r="AV81" t="str">
            <v>0</v>
          </cell>
        </row>
        <row r="82">
          <cell r="F82" t="str">
            <v>3130</v>
          </cell>
          <cell r="G82" t="str">
            <v>0</v>
          </cell>
          <cell r="H82" t="str">
            <v>0</v>
          </cell>
          <cell r="I82" t="str">
            <v>0</v>
          </cell>
          <cell r="J82" t="str">
            <v>0</v>
          </cell>
          <cell r="K82" t="str">
            <v>0</v>
          </cell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0</v>
          </cell>
          <cell r="V82" t="str">
            <v>0</v>
          </cell>
          <cell r="W82" t="str">
            <v>0</v>
          </cell>
          <cell r="X82" t="str">
            <v>0</v>
          </cell>
          <cell r="Y82" t="str">
            <v>0</v>
          </cell>
          <cell r="Z82" t="str">
            <v>0</v>
          </cell>
          <cell r="AE82">
            <v>0</v>
          </cell>
          <cell r="AJ82">
            <v>0</v>
          </cell>
          <cell r="AM82" t="str">
            <v>0</v>
          </cell>
          <cell r="AN82" t="str">
            <v>0</v>
          </cell>
          <cell r="AO82" t="str">
            <v>0</v>
          </cell>
          <cell r="AP82" t="str">
            <v>0</v>
          </cell>
          <cell r="AQ82" t="str">
            <v>0</v>
          </cell>
          <cell r="AR82" t="str">
            <v>0</v>
          </cell>
          <cell r="AS82" t="str">
            <v>0</v>
          </cell>
          <cell r="AT82" t="str">
            <v>0</v>
          </cell>
          <cell r="AU82" t="str">
            <v>0</v>
          </cell>
          <cell r="AV82" t="str">
            <v>0</v>
          </cell>
        </row>
        <row r="83">
          <cell r="F83" t="str">
            <v>3135</v>
          </cell>
          <cell r="G83" t="str">
            <v>0</v>
          </cell>
          <cell r="H83" t="str">
            <v>0</v>
          </cell>
          <cell r="I83" t="str">
            <v>0</v>
          </cell>
          <cell r="J83" t="str">
            <v>0</v>
          </cell>
          <cell r="K83" t="str">
            <v>0</v>
          </cell>
          <cell r="L83" t="str">
            <v>0</v>
          </cell>
          <cell r="M83" t="str">
            <v>0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0</v>
          </cell>
          <cell r="V83" t="str">
            <v>0</v>
          </cell>
          <cell r="W83" t="str">
            <v>0</v>
          </cell>
          <cell r="X83" t="str">
            <v>0</v>
          </cell>
          <cell r="Y83" t="str">
            <v>0</v>
          </cell>
          <cell r="Z83" t="str">
            <v>0</v>
          </cell>
          <cell r="AD83">
            <v>0</v>
          </cell>
          <cell r="AE83">
            <v>0</v>
          </cell>
          <cell r="AF83">
            <v>0</v>
          </cell>
          <cell r="AJ83">
            <v>0</v>
          </cell>
          <cell r="AM83" t="str">
            <v>0</v>
          </cell>
          <cell r="AN83" t="str">
            <v>0</v>
          </cell>
          <cell r="AO83" t="str">
            <v>0</v>
          </cell>
          <cell r="AP83" t="str">
            <v>0</v>
          </cell>
          <cell r="AQ83" t="str">
            <v>0</v>
          </cell>
          <cell r="AR83" t="str">
            <v>0</v>
          </cell>
          <cell r="AS83" t="str">
            <v>0</v>
          </cell>
          <cell r="AT83" t="str">
            <v>0</v>
          </cell>
          <cell r="AU83" t="str">
            <v>0</v>
          </cell>
          <cell r="AV83" t="str">
            <v>0</v>
          </cell>
        </row>
        <row r="84">
          <cell r="F84" t="str">
            <v>3140</v>
          </cell>
          <cell r="G84" t="str">
            <v>0</v>
          </cell>
          <cell r="H84" t="str">
            <v>0</v>
          </cell>
          <cell r="I84" t="str">
            <v>0</v>
          </cell>
          <cell r="J84" t="str">
            <v>0</v>
          </cell>
          <cell r="K84" t="str">
            <v>0</v>
          </cell>
          <cell r="L84" t="str">
            <v>0</v>
          </cell>
          <cell r="M84" t="str">
            <v>0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0</v>
          </cell>
          <cell r="V84" t="str">
            <v>0</v>
          </cell>
          <cell r="W84" t="str">
            <v>0</v>
          </cell>
          <cell r="X84" t="str">
            <v>0</v>
          </cell>
          <cell r="Y84" t="str">
            <v>0</v>
          </cell>
          <cell r="Z84" t="str">
            <v>0</v>
          </cell>
          <cell r="AE84">
            <v>0</v>
          </cell>
          <cell r="AJ84">
            <v>0</v>
          </cell>
          <cell r="AM84" t="str">
            <v>0</v>
          </cell>
          <cell r="AN84" t="str">
            <v>0</v>
          </cell>
          <cell r="AO84" t="str">
            <v>0</v>
          </cell>
          <cell r="AP84" t="str">
            <v>0</v>
          </cell>
          <cell r="AQ84" t="str">
            <v>0</v>
          </cell>
          <cell r="AR84" t="str">
            <v>0</v>
          </cell>
          <cell r="AS84" t="str">
            <v>0</v>
          </cell>
          <cell r="AT84" t="str">
            <v>0</v>
          </cell>
          <cell r="AU84" t="str">
            <v>0</v>
          </cell>
          <cell r="AV84" t="str">
            <v>0</v>
          </cell>
        </row>
        <row r="85">
          <cell r="F85" t="str">
            <v>3145</v>
          </cell>
          <cell r="G85" t="str">
            <v>0</v>
          </cell>
          <cell r="H85" t="str">
            <v>0</v>
          </cell>
          <cell r="I85" t="str">
            <v>0</v>
          </cell>
          <cell r="J85" t="str">
            <v>0</v>
          </cell>
          <cell r="K85" t="str">
            <v>0</v>
          </cell>
          <cell r="L85" t="str">
            <v>0</v>
          </cell>
          <cell r="M85" t="str">
            <v>0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0</v>
          </cell>
          <cell r="V85" t="str">
            <v>0</v>
          </cell>
          <cell r="W85" t="str">
            <v>0</v>
          </cell>
          <cell r="X85" t="str">
            <v>0</v>
          </cell>
          <cell r="Y85" t="str">
            <v>0</v>
          </cell>
          <cell r="Z85" t="str">
            <v>0</v>
          </cell>
          <cell r="AE85">
            <v>0</v>
          </cell>
          <cell r="AJ85">
            <v>0</v>
          </cell>
          <cell r="AM85" t="str">
            <v>0</v>
          </cell>
          <cell r="AN85" t="str">
            <v>0</v>
          </cell>
          <cell r="AO85" t="str">
            <v>0</v>
          </cell>
          <cell r="AP85" t="str">
            <v>0</v>
          </cell>
          <cell r="AQ85" t="str">
            <v>0</v>
          </cell>
          <cell r="AR85" t="str">
            <v>0</v>
          </cell>
          <cell r="AS85" t="str">
            <v>0</v>
          </cell>
          <cell r="AT85" t="str">
            <v>0</v>
          </cell>
          <cell r="AU85" t="str">
            <v>0</v>
          </cell>
          <cell r="AV85" t="str">
            <v>0</v>
          </cell>
        </row>
        <row r="86">
          <cell r="F86" t="str">
            <v>3150</v>
          </cell>
          <cell r="G86" t="str">
            <v>0</v>
          </cell>
          <cell r="H86" t="str">
            <v>0</v>
          </cell>
          <cell r="I86" t="str">
            <v>0</v>
          </cell>
          <cell r="J86" t="str">
            <v>0</v>
          </cell>
          <cell r="K86" t="str">
            <v>0</v>
          </cell>
          <cell r="L86" t="str">
            <v>0</v>
          </cell>
          <cell r="M86" t="str">
            <v>0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0</v>
          </cell>
          <cell r="V86" t="str">
            <v>0</v>
          </cell>
          <cell r="W86" t="str">
            <v>0</v>
          </cell>
          <cell r="X86" t="str">
            <v>0</v>
          </cell>
          <cell r="Y86" t="str">
            <v>0</v>
          </cell>
          <cell r="Z86" t="str">
            <v>0</v>
          </cell>
          <cell r="AE86">
            <v>0</v>
          </cell>
          <cell r="AJ86">
            <v>0</v>
          </cell>
          <cell r="AM86" t="str">
            <v>0</v>
          </cell>
          <cell r="AN86" t="str">
            <v>0</v>
          </cell>
          <cell r="AO86" t="str">
            <v>0</v>
          </cell>
          <cell r="AP86" t="str">
            <v>0</v>
          </cell>
          <cell r="AQ86" t="str">
            <v>0</v>
          </cell>
          <cell r="AR86" t="str">
            <v>0</v>
          </cell>
          <cell r="AS86" t="str">
            <v>0</v>
          </cell>
          <cell r="AT86" t="str">
            <v>0</v>
          </cell>
          <cell r="AU86" t="str">
            <v>0</v>
          </cell>
          <cell r="AV86" t="str">
            <v>0</v>
          </cell>
        </row>
        <row r="87">
          <cell r="F87" t="str">
            <v>3155</v>
          </cell>
          <cell r="G87" t="str">
            <v>0</v>
          </cell>
          <cell r="H87" t="str">
            <v>0</v>
          </cell>
          <cell r="I87" t="str">
            <v>0</v>
          </cell>
          <cell r="J87" t="str">
            <v>0</v>
          </cell>
          <cell r="K87" t="str">
            <v>0</v>
          </cell>
          <cell r="L87" t="str">
            <v>0</v>
          </cell>
          <cell r="M87" t="str">
            <v>0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0</v>
          </cell>
          <cell r="V87" t="str">
            <v>0</v>
          </cell>
          <cell r="W87" t="str">
            <v>0</v>
          </cell>
          <cell r="X87" t="str">
            <v>0</v>
          </cell>
          <cell r="Y87" t="str">
            <v>0</v>
          </cell>
          <cell r="Z87" t="str">
            <v>0</v>
          </cell>
          <cell r="AE87">
            <v>0</v>
          </cell>
          <cell r="AJ87">
            <v>0</v>
          </cell>
          <cell r="AM87" t="str">
            <v>0</v>
          </cell>
          <cell r="AN87" t="str">
            <v>0</v>
          </cell>
          <cell r="AO87" t="str">
            <v>0</v>
          </cell>
          <cell r="AP87" t="str">
            <v>0</v>
          </cell>
          <cell r="AQ87" t="str">
            <v>0</v>
          </cell>
          <cell r="AR87" t="str">
            <v>0</v>
          </cell>
          <cell r="AS87" t="str">
            <v>0</v>
          </cell>
          <cell r="AT87" t="str">
            <v>0</v>
          </cell>
          <cell r="AU87" t="str">
            <v>0</v>
          </cell>
          <cell r="AV87" t="str">
            <v>0</v>
          </cell>
        </row>
        <row r="88">
          <cell r="F88" t="str">
            <v>3160</v>
          </cell>
          <cell r="G88" t="str">
            <v>0</v>
          </cell>
          <cell r="H88" t="str">
            <v>0</v>
          </cell>
          <cell r="I88" t="str">
            <v>0</v>
          </cell>
          <cell r="J88" t="str">
            <v>0</v>
          </cell>
          <cell r="K88" t="str">
            <v>0</v>
          </cell>
          <cell r="L88" t="str">
            <v>0</v>
          </cell>
          <cell r="M88" t="str">
            <v>0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0</v>
          </cell>
          <cell r="V88" t="str">
            <v>0</v>
          </cell>
          <cell r="W88" t="str">
            <v>0</v>
          </cell>
          <cell r="X88" t="str">
            <v>0</v>
          </cell>
          <cell r="Y88" t="str">
            <v>0</v>
          </cell>
          <cell r="Z88" t="str">
            <v>0</v>
          </cell>
          <cell r="AE88">
            <v>0</v>
          </cell>
          <cell r="AJ88">
            <v>0</v>
          </cell>
          <cell r="AM88" t="str">
            <v>0</v>
          </cell>
          <cell r="AN88" t="str">
            <v>0</v>
          </cell>
          <cell r="AO88" t="str">
            <v>0</v>
          </cell>
          <cell r="AP88" t="str">
            <v>0</v>
          </cell>
          <cell r="AQ88" t="str">
            <v>0</v>
          </cell>
          <cell r="AR88" t="str">
            <v>0</v>
          </cell>
          <cell r="AS88" t="str">
            <v>0</v>
          </cell>
          <cell r="AT88" t="str">
            <v>0</v>
          </cell>
          <cell r="AU88" t="str">
            <v>0</v>
          </cell>
          <cell r="AV88" t="str">
            <v>0</v>
          </cell>
        </row>
        <row r="89">
          <cell r="F89" t="str">
            <v>3165</v>
          </cell>
          <cell r="G89" t="str">
            <v>0</v>
          </cell>
          <cell r="H89" t="str">
            <v>0</v>
          </cell>
          <cell r="I89" t="str">
            <v>0</v>
          </cell>
          <cell r="J89" t="str">
            <v>0</v>
          </cell>
          <cell r="K89" t="str">
            <v>0</v>
          </cell>
          <cell r="L89" t="str">
            <v>0</v>
          </cell>
          <cell r="M89" t="str">
            <v>0</v>
          </cell>
          <cell r="N89" t="str">
            <v>0</v>
          </cell>
          <cell r="O89" t="str">
            <v>0</v>
          </cell>
          <cell r="P89" t="str">
            <v>0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0</v>
          </cell>
          <cell r="V89" t="str">
            <v>0</v>
          </cell>
          <cell r="W89" t="str">
            <v>0</v>
          </cell>
          <cell r="X89" t="str">
            <v>0</v>
          </cell>
          <cell r="Y89" t="str">
            <v>0</v>
          </cell>
          <cell r="Z89" t="str">
            <v>0</v>
          </cell>
          <cell r="AE89">
            <v>0</v>
          </cell>
          <cell r="AJ89">
            <v>0</v>
          </cell>
          <cell r="AM89" t="str">
            <v>0</v>
          </cell>
          <cell r="AN89" t="str">
            <v>0</v>
          </cell>
          <cell r="AO89" t="str">
            <v>0</v>
          </cell>
          <cell r="AP89" t="str">
            <v>0</v>
          </cell>
          <cell r="AQ89" t="str">
            <v>0</v>
          </cell>
          <cell r="AR89" t="str">
            <v>0</v>
          </cell>
          <cell r="AS89" t="str">
            <v>0</v>
          </cell>
          <cell r="AT89" t="str">
            <v>0</v>
          </cell>
          <cell r="AU89" t="str">
            <v>0</v>
          </cell>
          <cell r="AV89" t="str">
            <v>0</v>
          </cell>
        </row>
        <row r="90">
          <cell r="F90" t="str">
            <v>Turn on Liabilities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E90">
            <v>0</v>
          </cell>
          <cell r="AJ90">
            <v>0</v>
          </cell>
          <cell r="AM90" t="str">
            <v>0</v>
          </cell>
          <cell r="AN90" t="str">
            <v>0</v>
          </cell>
          <cell r="AO90" t="str">
            <v>0</v>
          </cell>
          <cell r="AP90" t="str">
            <v>0</v>
          </cell>
          <cell r="AQ90" t="str">
            <v>0</v>
          </cell>
          <cell r="AR90" t="str">
            <v>0</v>
          </cell>
          <cell r="AS90" t="str">
            <v>0</v>
          </cell>
          <cell r="AT90" t="str">
            <v>0</v>
          </cell>
          <cell r="AU90" t="str">
            <v>0</v>
          </cell>
          <cell r="AV90" t="str">
            <v>0</v>
          </cell>
        </row>
        <row r="92">
          <cell r="F92" t="str">
            <v>3200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E92">
            <v>0</v>
          </cell>
          <cell r="AJ92">
            <v>0</v>
          </cell>
          <cell r="AM92" t="str">
            <v>0</v>
          </cell>
          <cell r="AN92" t="str">
            <v>0</v>
          </cell>
          <cell r="AO92" t="str">
            <v>0</v>
          </cell>
          <cell r="AP92" t="str">
            <v>0</v>
          </cell>
          <cell r="AQ92" t="str">
            <v>0</v>
          </cell>
          <cell r="AR92" t="str">
            <v>0</v>
          </cell>
          <cell r="AS92" t="str">
            <v>0</v>
          </cell>
          <cell r="AT92" t="str">
            <v>0</v>
          </cell>
          <cell r="AU92" t="str">
            <v>0</v>
          </cell>
          <cell r="AV92" t="str">
            <v>0</v>
          </cell>
        </row>
        <row r="93">
          <cell r="F93" t="str">
            <v>3205</v>
          </cell>
          <cell r="G93" t="str">
            <v>0</v>
          </cell>
          <cell r="H93" t="str">
            <v>0</v>
          </cell>
          <cell r="I93" t="str">
            <v>0</v>
          </cell>
          <cell r="J93" t="str">
            <v>0</v>
          </cell>
          <cell r="K93" t="str">
            <v>0</v>
          </cell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0</v>
          </cell>
          <cell r="V93" t="str">
            <v>0</v>
          </cell>
          <cell r="W93" t="str">
            <v>0</v>
          </cell>
          <cell r="X93" t="str">
            <v>0</v>
          </cell>
          <cell r="Y93" t="str">
            <v>0</v>
          </cell>
          <cell r="Z93" t="str">
            <v>0</v>
          </cell>
          <cell r="AE93">
            <v>0</v>
          </cell>
          <cell r="AJ93">
            <v>0</v>
          </cell>
          <cell r="AM93" t="str">
            <v>0</v>
          </cell>
          <cell r="AN93" t="str">
            <v>0</v>
          </cell>
          <cell r="AO93" t="str">
            <v>0</v>
          </cell>
          <cell r="AP93" t="str">
            <v>0</v>
          </cell>
          <cell r="AQ93" t="str">
            <v>0</v>
          </cell>
          <cell r="AR93" t="str">
            <v>0</v>
          </cell>
          <cell r="AS93" t="str">
            <v>0</v>
          </cell>
          <cell r="AT93" t="str">
            <v>0</v>
          </cell>
          <cell r="AU93" t="str">
            <v>0</v>
          </cell>
          <cell r="AV93" t="str">
            <v>0</v>
          </cell>
        </row>
        <row r="94">
          <cell r="F94" t="str">
            <v>3210</v>
          </cell>
          <cell r="G94" t="str">
            <v>0</v>
          </cell>
          <cell r="H94" t="str">
            <v>0</v>
          </cell>
          <cell r="I94" t="str">
            <v>0</v>
          </cell>
          <cell r="J94" t="str">
            <v>0</v>
          </cell>
          <cell r="K94" t="str">
            <v>0</v>
          </cell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0</v>
          </cell>
          <cell r="V94" t="str">
            <v>0</v>
          </cell>
          <cell r="W94" t="str">
            <v>0</v>
          </cell>
          <cell r="X94" t="str">
            <v>0</v>
          </cell>
          <cell r="Y94" t="str">
            <v>0</v>
          </cell>
          <cell r="Z94" t="str">
            <v>0</v>
          </cell>
          <cell r="AE94">
            <v>0</v>
          </cell>
          <cell r="AJ94">
            <v>0</v>
          </cell>
          <cell r="AM94" t="str">
            <v>0</v>
          </cell>
          <cell r="AN94" t="str">
            <v>0</v>
          </cell>
          <cell r="AO94" t="str">
            <v>0</v>
          </cell>
          <cell r="AP94" t="str">
            <v>0</v>
          </cell>
          <cell r="AQ94" t="str">
            <v>0</v>
          </cell>
          <cell r="AR94" t="str">
            <v>0</v>
          </cell>
          <cell r="AS94" t="str">
            <v>0</v>
          </cell>
          <cell r="AT94" t="str">
            <v>0</v>
          </cell>
          <cell r="AU94" t="str">
            <v>0</v>
          </cell>
          <cell r="AV94" t="str">
            <v>0</v>
          </cell>
        </row>
        <row r="96">
          <cell r="F96" t="str">
            <v>Gross Interest Income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E96">
            <v>0</v>
          </cell>
          <cell r="AJ96">
            <v>0</v>
          </cell>
          <cell r="AM96" t="str">
            <v>0</v>
          </cell>
          <cell r="AN96" t="str">
            <v>0</v>
          </cell>
          <cell r="AO96" t="str">
            <v>0</v>
          </cell>
          <cell r="AP96" t="str">
            <v>0</v>
          </cell>
          <cell r="AQ96" t="str">
            <v>0</v>
          </cell>
          <cell r="AR96" t="str">
            <v>0</v>
          </cell>
          <cell r="AS96" t="str">
            <v>0</v>
          </cell>
          <cell r="AT96" t="str">
            <v>0</v>
          </cell>
          <cell r="AU96" t="str">
            <v>0</v>
          </cell>
          <cell r="AV96" t="str">
            <v>0</v>
          </cell>
        </row>
        <row r="98">
          <cell r="F98" t="str">
            <v>Charge for Bad and Doubtful Debts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E98">
            <v>0</v>
          </cell>
          <cell r="AJ98">
            <v>0</v>
          </cell>
          <cell r="AM98" t="str">
            <v>0</v>
          </cell>
          <cell r="AN98" t="str">
            <v>0</v>
          </cell>
          <cell r="AO98" t="str">
            <v>0</v>
          </cell>
          <cell r="AP98" t="str">
            <v>0</v>
          </cell>
          <cell r="AQ98" t="str">
            <v>0</v>
          </cell>
          <cell r="AR98" t="str">
            <v>0</v>
          </cell>
          <cell r="AS98" t="str">
            <v>0</v>
          </cell>
          <cell r="AT98" t="str">
            <v>0</v>
          </cell>
          <cell r="AU98" t="str">
            <v>0</v>
          </cell>
          <cell r="AV98" t="str">
            <v>0</v>
          </cell>
        </row>
        <row r="99">
          <cell r="F99" t="str">
            <v>Specific Charge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0</v>
          </cell>
          <cell r="AJ99">
            <v>0</v>
          </cell>
          <cell r="AM99" t="str">
            <v>0</v>
          </cell>
          <cell r="AN99" t="str">
            <v>0</v>
          </cell>
          <cell r="AO99" t="str">
            <v>0</v>
          </cell>
          <cell r="AP99" t="str">
            <v>0</v>
          </cell>
          <cell r="AQ99" t="str">
            <v>0</v>
          </cell>
          <cell r="AR99" t="str">
            <v>0</v>
          </cell>
          <cell r="AS99" t="str">
            <v>0</v>
          </cell>
          <cell r="AT99" t="str">
            <v>0</v>
          </cell>
          <cell r="AU99" t="str">
            <v>0</v>
          </cell>
          <cell r="AV99" t="str">
            <v>0</v>
          </cell>
        </row>
        <row r="100">
          <cell r="F100" t="str">
            <v>Write-Offs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E100">
            <v>0</v>
          </cell>
          <cell r="AJ100">
            <v>0</v>
          </cell>
          <cell r="AM100" t="str">
            <v>0</v>
          </cell>
          <cell r="AN100" t="str">
            <v>0</v>
          </cell>
          <cell r="AO100" t="str">
            <v>0</v>
          </cell>
          <cell r="AP100" t="str">
            <v>0</v>
          </cell>
          <cell r="AQ100" t="str">
            <v>0</v>
          </cell>
          <cell r="AR100" t="str">
            <v>0</v>
          </cell>
          <cell r="AS100" t="str">
            <v>0</v>
          </cell>
          <cell r="AT100" t="str">
            <v>0</v>
          </cell>
          <cell r="AU100" t="str">
            <v>0</v>
          </cell>
          <cell r="AV100" t="str">
            <v>0</v>
          </cell>
        </row>
        <row r="101">
          <cell r="F101" t="str">
            <v>General Charge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E101">
            <v>0</v>
          </cell>
          <cell r="AJ101">
            <v>0</v>
          </cell>
          <cell r="AM101" t="str">
            <v>0</v>
          </cell>
          <cell r="AN101" t="str">
            <v>0</v>
          </cell>
          <cell r="AO101" t="str">
            <v>0</v>
          </cell>
          <cell r="AP101" t="str">
            <v>0</v>
          </cell>
          <cell r="AQ101" t="str">
            <v>0</v>
          </cell>
          <cell r="AR101" t="str">
            <v>0</v>
          </cell>
          <cell r="AS101" t="str">
            <v>0</v>
          </cell>
          <cell r="AT101" t="str">
            <v>0</v>
          </cell>
          <cell r="AU101" t="str">
            <v>0</v>
          </cell>
          <cell r="AV101" t="str">
            <v>0</v>
          </cell>
        </row>
        <row r="103">
          <cell r="F103" t="str">
            <v>Net Interest Income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E103">
            <v>0</v>
          </cell>
          <cell r="AJ103">
            <v>0</v>
          </cell>
          <cell r="AM103" t="str">
            <v>0</v>
          </cell>
          <cell r="AN103" t="str">
            <v>0</v>
          </cell>
          <cell r="AO103" t="str">
            <v>0</v>
          </cell>
          <cell r="AP103" t="str">
            <v>0</v>
          </cell>
          <cell r="AQ103" t="str">
            <v>0</v>
          </cell>
          <cell r="AR103" t="str">
            <v>0</v>
          </cell>
          <cell r="AS103" t="str">
            <v>0</v>
          </cell>
          <cell r="AT103" t="str">
            <v>0</v>
          </cell>
          <cell r="AU103" t="str">
            <v>0</v>
          </cell>
          <cell r="AV103" t="str">
            <v>0</v>
          </cell>
        </row>
        <row r="106">
          <cell r="F106" t="str">
            <v>4500</v>
          </cell>
          <cell r="G106" t="str">
            <v>0</v>
          </cell>
          <cell r="H106" t="str">
            <v>0</v>
          </cell>
          <cell r="I106" t="str">
            <v>0</v>
          </cell>
          <cell r="J106" t="str">
            <v>0</v>
          </cell>
          <cell r="K106" t="str">
            <v>0</v>
          </cell>
          <cell r="L106" t="str">
            <v>0</v>
          </cell>
          <cell r="M106" t="str">
            <v>0</v>
          </cell>
          <cell r="N106" t="str">
            <v>0</v>
          </cell>
          <cell r="O106" t="str">
            <v>0</v>
          </cell>
          <cell r="P106" t="str">
            <v>0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0</v>
          </cell>
          <cell r="V106" t="str">
            <v>0</v>
          </cell>
          <cell r="W106" t="str">
            <v>0</v>
          </cell>
          <cell r="X106" t="str">
            <v>0</v>
          </cell>
          <cell r="Y106" t="str">
            <v>0</v>
          </cell>
          <cell r="Z106" t="str">
            <v>0</v>
          </cell>
          <cell r="AE106">
            <v>0</v>
          </cell>
          <cell r="AJ106">
            <v>0</v>
          </cell>
          <cell r="AM106" t="str">
            <v>0</v>
          </cell>
          <cell r="AN106" t="str">
            <v>0</v>
          </cell>
          <cell r="AO106" t="str">
            <v>0</v>
          </cell>
          <cell r="AP106" t="str">
            <v>0</v>
          </cell>
          <cell r="AQ106" t="str">
            <v>0</v>
          </cell>
          <cell r="AR106" t="str">
            <v>0</v>
          </cell>
          <cell r="AS106" t="str">
            <v>0</v>
          </cell>
          <cell r="AT106" t="str">
            <v>0</v>
          </cell>
          <cell r="AU106" t="str">
            <v>0</v>
          </cell>
          <cell r="AV106" t="str">
            <v>0</v>
          </cell>
        </row>
        <row r="107">
          <cell r="F107" t="str">
            <v>4505</v>
          </cell>
          <cell r="G107" t="str">
            <v>0</v>
          </cell>
          <cell r="H107" t="str">
            <v>0</v>
          </cell>
          <cell r="I107" t="str">
            <v>0</v>
          </cell>
          <cell r="J107" t="str">
            <v>0</v>
          </cell>
          <cell r="K107" t="str">
            <v>0</v>
          </cell>
          <cell r="L107" t="str">
            <v>0</v>
          </cell>
          <cell r="M107" t="str">
            <v>0</v>
          </cell>
          <cell r="N107" t="str">
            <v>0</v>
          </cell>
          <cell r="O107" t="str">
            <v>0</v>
          </cell>
          <cell r="P107" t="str">
            <v>0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0</v>
          </cell>
          <cell r="V107" t="str">
            <v>0</v>
          </cell>
          <cell r="W107" t="str">
            <v>0</v>
          </cell>
          <cell r="X107" t="str">
            <v>0</v>
          </cell>
          <cell r="Y107" t="str">
            <v>0</v>
          </cell>
          <cell r="Z107" t="str">
            <v>0</v>
          </cell>
          <cell r="AE107">
            <v>0</v>
          </cell>
          <cell r="AJ107">
            <v>0</v>
          </cell>
          <cell r="AM107" t="str">
            <v>0</v>
          </cell>
          <cell r="AN107" t="str">
            <v>0</v>
          </cell>
          <cell r="AO107" t="str">
            <v>0</v>
          </cell>
          <cell r="AP107" t="str">
            <v>0</v>
          </cell>
          <cell r="AQ107" t="str">
            <v>0</v>
          </cell>
          <cell r="AR107" t="str">
            <v>0</v>
          </cell>
          <cell r="AS107" t="str">
            <v>0</v>
          </cell>
          <cell r="AT107" t="str">
            <v>0</v>
          </cell>
          <cell r="AU107" t="str">
            <v>0</v>
          </cell>
          <cell r="AV107" t="str">
            <v>0</v>
          </cell>
        </row>
        <row r="108">
          <cell r="F108" t="str">
            <v>4510</v>
          </cell>
          <cell r="G108" t="str">
            <v>0</v>
          </cell>
          <cell r="H108" t="str">
            <v>0</v>
          </cell>
          <cell r="I108" t="str">
            <v>0</v>
          </cell>
          <cell r="J108" t="str">
            <v>0</v>
          </cell>
          <cell r="K108" t="str">
            <v>0</v>
          </cell>
          <cell r="L108" t="str">
            <v>0</v>
          </cell>
          <cell r="M108" t="str">
            <v>0</v>
          </cell>
          <cell r="N108" t="str">
            <v>0</v>
          </cell>
          <cell r="O108" t="str">
            <v>0</v>
          </cell>
          <cell r="P108" t="str">
            <v>0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0</v>
          </cell>
          <cell r="V108" t="str">
            <v>0</v>
          </cell>
          <cell r="W108" t="str">
            <v>0</v>
          </cell>
          <cell r="X108" t="str">
            <v>0</v>
          </cell>
          <cell r="Y108" t="str">
            <v>0</v>
          </cell>
          <cell r="Z108" t="str">
            <v>0</v>
          </cell>
          <cell r="AE108">
            <v>0</v>
          </cell>
          <cell r="AJ108">
            <v>0</v>
          </cell>
          <cell r="AM108" t="str">
            <v>0</v>
          </cell>
          <cell r="AN108" t="str">
            <v>0</v>
          </cell>
          <cell r="AO108" t="str">
            <v>0</v>
          </cell>
          <cell r="AP108" t="str">
            <v>0</v>
          </cell>
          <cell r="AQ108" t="str">
            <v>0</v>
          </cell>
          <cell r="AR108" t="str">
            <v>0</v>
          </cell>
          <cell r="AS108" t="str">
            <v>0</v>
          </cell>
          <cell r="AT108" t="str">
            <v>0</v>
          </cell>
          <cell r="AU108" t="str">
            <v>0</v>
          </cell>
          <cell r="AV108" t="str">
            <v>0</v>
          </cell>
        </row>
        <row r="109">
          <cell r="F109" t="str">
            <v>4515</v>
          </cell>
          <cell r="G109" t="str">
            <v>0</v>
          </cell>
          <cell r="H109" t="str">
            <v>0</v>
          </cell>
          <cell r="I109" t="str">
            <v>0</v>
          </cell>
          <cell r="J109" t="str">
            <v>0</v>
          </cell>
          <cell r="K109" t="str">
            <v>0</v>
          </cell>
          <cell r="L109" t="str">
            <v>0</v>
          </cell>
          <cell r="M109" t="str">
            <v>0</v>
          </cell>
          <cell r="N109" t="str">
            <v>0</v>
          </cell>
          <cell r="O109" t="str">
            <v>0</v>
          </cell>
          <cell r="P109" t="str">
            <v>0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0</v>
          </cell>
          <cell r="V109" t="str">
            <v>0</v>
          </cell>
          <cell r="W109" t="str">
            <v>0</v>
          </cell>
          <cell r="X109" t="str">
            <v>0</v>
          </cell>
          <cell r="Y109" t="str">
            <v>0</v>
          </cell>
          <cell r="Z109" t="str">
            <v>0</v>
          </cell>
          <cell r="AE109">
            <v>0</v>
          </cell>
          <cell r="AJ109">
            <v>0</v>
          </cell>
          <cell r="AM109" t="str">
            <v>0</v>
          </cell>
          <cell r="AN109" t="str">
            <v>0</v>
          </cell>
          <cell r="AO109" t="str">
            <v>0</v>
          </cell>
          <cell r="AP109" t="str">
            <v>0</v>
          </cell>
          <cell r="AQ109" t="str">
            <v>0</v>
          </cell>
          <cell r="AR109" t="str">
            <v>0</v>
          </cell>
          <cell r="AS109" t="str">
            <v>0</v>
          </cell>
          <cell r="AT109" t="str">
            <v>0</v>
          </cell>
          <cell r="AU109" t="str">
            <v>0</v>
          </cell>
          <cell r="AV109" t="str">
            <v>0</v>
          </cell>
        </row>
        <row r="110">
          <cell r="F110" t="str">
            <v>4520</v>
          </cell>
          <cell r="G110" t="str">
            <v>0</v>
          </cell>
          <cell r="H110" t="str">
            <v>0</v>
          </cell>
          <cell r="I110" t="str">
            <v>0</v>
          </cell>
          <cell r="J110" t="str">
            <v>0</v>
          </cell>
          <cell r="K110" t="str">
            <v>0</v>
          </cell>
          <cell r="L110" t="str">
            <v>0</v>
          </cell>
          <cell r="M110" t="str">
            <v>0</v>
          </cell>
          <cell r="N110" t="str">
            <v>0</v>
          </cell>
          <cell r="O110" t="str">
            <v>0</v>
          </cell>
          <cell r="P110" t="str">
            <v>0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0</v>
          </cell>
          <cell r="V110" t="str">
            <v>0</v>
          </cell>
          <cell r="W110" t="str">
            <v>0</v>
          </cell>
          <cell r="X110" t="str">
            <v>0</v>
          </cell>
          <cell r="Y110" t="str">
            <v>0</v>
          </cell>
          <cell r="Z110" t="str">
            <v>0</v>
          </cell>
          <cell r="AE110">
            <v>0</v>
          </cell>
          <cell r="AJ110">
            <v>0</v>
          </cell>
          <cell r="AM110" t="str">
            <v>0</v>
          </cell>
          <cell r="AN110" t="str">
            <v>0</v>
          </cell>
          <cell r="AO110" t="str">
            <v>0</v>
          </cell>
          <cell r="AP110" t="str">
            <v>0</v>
          </cell>
          <cell r="AQ110" t="str">
            <v>0</v>
          </cell>
          <cell r="AR110" t="str">
            <v>0</v>
          </cell>
          <cell r="AS110" t="str">
            <v>0</v>
          </cell>
          <cell r="AT110" t="str">
            <v>0</v>
          </cell>
          <cell r="AU110" t="str">
            <v>0</v>
          </cell>
          <cell r="AV110" t="str">
            <v>0</v>
          </cell>
        </row>
        <row r="111">
          <cell r="F111" t="str">
            <v>4525</v>
          </cell>
          <cell r="G111" t="str">
            <v>0</v>
          </cell>
          <cell r="H111" t="str">
            <v>0</v>
          </cell>
          <cell r="I111" t="str">
            <v>0</v>
          </cell>
          <cell r="J111" t="str">
            <v>0</v>
          </cell>
          <cell r="K111" t="str">
            <v>0</v>
          </cell>
          <cell r="L111" t="str">
            <v>0</v>
          </cell>
          <cell r="M111" t="str">
            <v>0</v>
          </cell>
          <cell r="N111" t="str">
            <v>0</v>
          </cell>
          <cell r="O111" t="str">
            <v>0</v>
          </cell>
          <cell r="P111" t="str">
            <v>0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0</v>
          </cell>
          <cell r="V111" t="str">
            <v>0</v>
          </cell>
          <cell r="W111" t="str">
            <v>0</v>
          </cell>
          <cell r="X111" t="str">
            <v>0</v>
          </cell>
          <cell r="Y111" t="str">
            <v>0</v>
          </cell>
          <cell r="Z111" t="str">
            <v>0</v>
          </cell>
          <cell r="AE111">
            <v>0</v>
          </cell>
          <cell r="AJ111">
            <v>0</v>
          </cell>
          <cell r="AM111" t="str">
            <v>0</v>
          </cell>
          <cell r="AN111" t="str">
            <v>0</v>
          </cell>
          <cell r="AO111" t="str">
            <v>0</v>
          </cell>
          <cell r="AP111" t="str">
            <v>0</v>
          </cell>
          <cell r="AQ111" t="str">
            <v>0</v>
          </cell>
          <cell r="AR111" t="str">
            <v>0</v>
          </cell>
          <cell r="AS111" t="str">
            <v>0</v>
          </cell>
          <cell r="AT111" t="str">
            <v>0</v>
          </cell>
          <cell r="AU111" t="str">
            <v>0</v>
          </cell>
          <cell r="AV111" t="str">
            <v>0</v>
          </cell>
        </row>
        <row r="112">
          <cell r="F112" t="str">
            <v>4530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 t="str">
            <v>0</v>
          </cell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0</v>
          </cell>
          <cell r="V112" t="str">
            <v>0</v>
          </cell>
          <cell r="W112" t="str">
            <v>0</v>
          </cell>
          <cell r="X112" t="str">
            <v>0</v>
          </cell>
          <cell r="Y112" t="str">
            <v>0</v>
          </cell>
          <cell r="Z112" t="str">
            <v>0</v>
          </cell>
          <cell r="AE112">
            <v>0</v>
          </cell>
          <cell r="AJ112">
            <v>0</v>
          </cell>
          <cell r="AM112" t="str">
            <v>0</v>
          </cell>
          <cell r="AN112" t="str">
            <v>0</v>
          </cell>
          <cell r="AO112" t="str">
            <v>0</v>
          </cell>
          <cell r="AP112" t="str">
            <v>0</v>
          </cell>
          <cell r="AQ112" t="str">
            <v>0</v>
          </cell>
          <cell r="AR112" t="str">
            <v>0</v>
          </cell>
          <cell r="AS112" t="str">
            <v>0</v>
          </cell>
          <cell r="AT112" t="str">
            <v>0</v>
          </cell>
          <cell r="AU112" t="str">
            <v>0</v>
          </cell>
          <cell r="AV112" t="str">
            <v>0</v>
          </cell>
        </row>
        <row r="113">
          <cell r="F113" t="str">
            <v>4535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 t="str">
            <v>0</v>
          </cell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0</v>
          </cell>
          <cell r="V113" t="str">
            <v>0</v>
          </cell>
          <cell r="W113" t="str">
            <v>0</v>
          </cell>
          <cell r="X113" t="str">
            <v>0</v>
          </cell>
          <cell r="Y113" t="str">
            <v>0</v>
          </cell>
          <cell r="Z113" t="str">
            <v>0</v>
          </cell>
          <cell r="AE113">
            <v>0</v>
          </cell>
          <cell r="AJ113">
            <v>0</v>
          </cell>
          <cell r="AM113" t="str">
            <v>0</v>
          </cell>
          <cell r="AN113" t="str">
            <v>0</v>
          </cell>
          <cell r="AO113" t="str">
            <v>0</v>
          </cell>
          <cell r="AP113" t="str">
            <v>0</v>
          </cell>
          <cell r="AQ113" t="str">
            <v>0</v>
          </cell>
          <cell r="AR113" t="str">
            <v>0</v>
          </cell>
          <cell r="AS113" t="str">
            <v>0</v>
          </cell>
          <cell r="AT113" t="str">
            <v>0</v>
          </cell>
          <cell r="AU113" t="str">
            <v>0</v>
          </cell>
          <cell r="AV113" t="str">
            <v>0</v>
          </cell>
        </row>
        <row r="114">
          <cell r="F114" t="str">
            <v>4540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 t="str">
            <v>0</v>
          </cell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0</v>
          </cell>
          <cell r="V114" t="str">
            <v>0</v>
          </cell>
          <cell r="W114" t="str">
            <v>0</v>
          </cell>
          <cell r="X114" t="str">
            <v>0</v>
          </cell>
          <cell r="Y114" t="str">
            <v>0</v>
          </cell>
          <cell r="Z114" t="str">
            <v>0</v>
          </cell>
          <cell r="AE114">
            <v>0</v>
          </cell>
          <cell r="AJ114">
            <v>0</v>
          </cell>
          <cell r="AM114" t="str">
            <v>0</v>
          </cell>
          <cell r="AN114" t="str">
            <v>0</v>
          </cell>
          <cell r="AO114" t="str">
            <v>0</v>
          </cell>
          <cell r="AP114" t="str">
            <v>0</v>
          </cell>
          <cell r="AQ114" t="str">
            <v>0</v>
          </cell>
          <cell r="AR114" t="str">
            <v>0</v>
          </cell>
          <cell r="AS114" t="str">
            <v>0</v>
          </cell>
          <cell r="AT114" t="str">
            <v>0</v>
          </cell>
          <cell r="AU114" t="str">
            <v>0</v>
          </cell>
          <cell r="AV114" t="str">
            <v>0</v>
          </cell>
        </row>
        <row r="115">
          <cell r="F115" t="str">
            <v>4545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0</v>
          </cell>
          <cell r="K115" t="str">
            <v>0</v>
          </cell>
          <cell r="L115" t="str">
            <v>0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0</v>
          </cell>
          <cell r="V115" t="str">
            <v>0</v>
          </cell>
          <cell r="W115" t="str">
            <v>0</v>
          </cell>
          <cell r="X115" t="str">
            <v>0</v>
          </cell>
          <cell r="Y115" t="str">
            <v>0</v>
          </cell>
          <cell r="Z115" t="str">
            <v>0</v>
          </cell>
          <cell r="AE115">
            <v>0</v>
          </cell>
          <cell r="AJ115">
            <v>0</v>
          </cell>
          <cell r="AM115" t="str">
            <v>0</v>
          </cell>
          <cell r="AN115" t="str">
            <v>0</v>
          </cell>
          <cell r="AO115" t="str">
            <v>0</v>
          </cell>
          <cell r="AP115" t="str">
            <v>0</v>
          </cell>
          <cell r="AQ115" t="str">
            <v>0</v>
          </cell>
          <cell r="AR115" t="str">
            <v>0</v>
          </cell>
          <cell r="AS115" t="str">
            <v>0</v>
          </cell>
          <cell r="AT115" t="str">
            <v>0</v>
          </cell>
          <cell r="AU115" t="str">
            <v>0</v>
          </cell>
          <cell r="AV115" t="str">
            <v>0</v>
          </cell>
        </row>
        <row r="116">
          <cell r="F116" t="str">
            <v>4550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0</v>
          </cell>
          <cell r="K116" t="str">
            <v>0</v>
          </cell>
          <cell r="L116" t="str">
            <v>0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0</v>
          </cell>
          <cell r="V116" t="str">
            <v>0</v>
          </cell>
          <cell r="W116" t="str">
            <v>0</v>
          </cell>
          <cell r="X116" t="str">
            <v>0</v>
          </cell>
          <cell r="Y116" t="str">
            <v>0</v>
          </cell>
          <cell r="Z116" t="str">
            <v>0</v>
          </cell>
          <cell r="AE116">
            <v>0</v>
          </cell>
          <cell r="AJ116">
            <v>0</v>
          </cell>
          <cell r="AM116" t="str">
            <v>0</v>
          </cell>
          <cell r="AN116" t="str">
            <v>0</v>
          </cell>
          <cell r="AO116" t="str">
            <v>0</v>
          </cell>
          <cell r="AP116" t="str">
            <v>0</v>
          </cell>
          <cell r="AQ116" t="str">
            <v>0</v>
          </cell>
          <cell r="AR116" t="str">
            <v>0</v>
          </cell>
          <cell r="AS116" t="str">
            <v>0</v>
          </cell>
          <cell r="AT116" t="str">
            <v>0</v>
          </cell>
          <cell r="AU116" t="str">
            <v>0</v>
          </cell>
          <cell r="AV116" t="str">
            <v>0</v>
          </cell>
        </row>
        <row r="117">
          <cell r="F117" t="str">
            <v>4555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0</v>
          </cell>
          <cell r="K117" t="str">
            <v>0</v>
          </cell>
          <cell r="L117" t="str">
            <v>0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0</v>
          </cell>
          <cell r="V117" t="str">
            <v>0</v>
          </cell>
          <cell r="W117" t="str">
            <v>0</v>
          </cell>
          <cell r="X117" t="str">
            <v>0</v>
          </cell>
          <cell r="Y117" t="str">
            <v>0</v>
          </cell>
          <cell r="Z117" t="str">
            <v>0</v>
          </cell>
          <cell r="AE117">
            <v>0</v>
          </cell>
          <cell r="AJ117">
            <v>0</v>
          </cell>
          <cell r="AM117" t="str">
            <v>0</v>
          </cell>
          <cell r="AN117" t="str">
            <v>0</v>
          </cell>
          <cell r="AO117" t="str">
            <v>0</v>
          </cell>
          <cell r="AP117" t="str">
            <v>0</v>
          </cell>
          <cell r="AQ117" t="str">
            <v>0</v>
          </cell>
          <cell r="AR117" t="str">
            <v>0</v>
          </cell>
          <cell r="AS117" t="str">
            <v>0</v>
          </cell>
          <cell r="AT117" t="str">
            <v>0</v>
          </cell>
          <cell r="AU117" t="str">
            <v>0</v>
          </cell>
          <cell r="AV117" t="str">
            <v>0</v>
          </cell>
        </row>
        <row r="118">
          <cell r="F118" t="str">
            <v>Other Income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E118">
            <v>0</v>
          </cell>
          <cell r="AJ118">
            <v>0</v>
          </cell>
          <cell r="AM118" t="str">
            <v>0</v>
          </cell>
          <cell r="AN118" t="str">
            <v>0</v>
          </cell>
          <cell r="AO118" t="str">
            <v>0</v>
          </cell>
          <cell r="AP118" t="str">
            <v>0</v>
          </cell>
          <cell r="AQ118" t="str">
            <v>0</v>
          </cell>
          <cell r="AR118" t="str">
            <v>0</v>
          </cell>
          <cell r="AS118" t="str">
            <v>0</v>
          </cell>
          <cell r="AT118" t="str">
            <v>0</v>
          </cell>
          <cell r="AU118" t="str">
            <v>0</v>
          </cell>
          <cell r="AV118" t="str">
            <v>0</v>
          </cell>
        </row>
        <row r="119">
          <cell r="F119" t="str">
            <v>4600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0</v>
          </cell>
          <cell r="K119" t="str">
            <v>0</v>
          </cell>
          <cell r="L119" t="str">
            <v>0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0</v>
          </cell>
          <cell r="V119" t="str">
            <v>0</v>
          </cell>
          <cell r="W119" t="str">
            <v>0</v>
          </cell>
          <cell r="X119" t="str">
            <v>0</v>
          </cell>
          <cell r="Y119" t="str">
            <v>0</v>
          </cell>
          <cell r="Z119" t="str">
            <v>0</v>
          </cell>
          <cell r="AE119">
            <v>0</v>
          </cell>
          <cell r="AJ119">
            <v>0</v>
          </cell>
          <cell r="AM119" t="str">
            <v>0</v>
          </cell>
          <cell r="AN119" t="str">
            <v>0</v>
          </cell>
          <cell r="AO119" t="str">
            <v>0</v>
          </cell>
          <cell r="AP119" t="str">
            <v>0</v>
          </cell>
          <cell r="AQ119" t="str">
            <v>0</v>
          </cell>
          <cell r="AR119" t="str">
            <v>0</v>
          </cell>
          <cell r="AS119" t="str">
            <v>0</v>
          </cell>
          <cell r="AT119" t="str">
            <v>0</v>
          </cell>
          <cell r="AU119" t="str">
            <v>0</v>
          </cell>
          <cell r="AV119" t="str">
            <v>0</v>
          </cell>
        </row>
        <row r="120">
          <cell r="F120" t="str">
            <v>4605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0</v>
          </cell>
          <cell r="K120" t="str">
            <v>0</v>
          </cell>
          <cell r="L120" t="str">
            <v>0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0</v>
          </cell>
          <cell r="V120" t="str">
            <v>0</v>
          </cell>
          <cell r="W120" t="str">
            <v>0</v>
          </cell>
          <cell r="X120" t="str">
            <v>0</v>
          </cell>
          <cell r="Y120" t="str">
            <v>0</v>
          </cell>
          <cell r="Z120" t="str">
            <v>0</v>
          </cell>
          <cell r="AE120">
            <v>0</v>
          </cell>
          <cell r="AJ120">
            <v>0</v>
          </cell>
          <cell r="AM120" t="str">
            <v>0</v>
          </cell>
          <cell r="AN120" t="str">
            <v>0</v>
          </cell>
          <cell r="AO120" t="str">
            <v>0</v>
          </cell>
          <cell r="AP120" t="str">
            <v>0</v>
          </cell>
          <cell r="AQ120" t="str">
            <v>0</v>
          </cell>
          <cell r="AR120" t="str">
            <v>0</v>
          </cell>
          <cell r="AS120" t="str">
            <v>0</v>
          </cell>
          <cell r="AT120" t="str">
            <v>0</v>
          </cell>
          <cell r="AU120" t="str">
            <v>0</v>
          </cell>
          <cell r="AV120" t="str">
            <v>0</v>
          </cell>
        </row>
        <row r="121">
          <cell r="F121" t="str">
            <v>4610</v>
          </cell>
          <cell r="G121" t="str">
            <v>0</v>
          </cell>
          <cell r="H121" t="str">
            <v>0</v>
          </cell>
          <cell r="I121" t="str">
            <v>0</v>
          </cell>
          <cell r="J121" t="str">
            <v>0</v>
          </cell>
          <cell r="K121" t="str">
            <v>0</v>
          </cell>
          <cell r="L121" t="str">
            <v>0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0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0</v>
          </cell>
          <cell r="V121" t="str">
            <v>0</v>
          </cell>
          <cell r="W121" t="str">
            <v>0</v>
          </cell>
          <cell r="X121" t="str">
            <v>0</v>
          </cell>
          <cell r="Y121" t="str">
            <v>0</v>
          </cell>
          <cell r="Z121" t="str">
            <v>0</v>
          </cell>
          <cell r="AE121">
            <v>0</v>
          </cell>
          <cell r="AJ121">
            <v>0</v>
          </cell>
          <cell r="AM121" t="str">
            <v>0</v>
          </cell>
          <cell r="AN121" t="str">
            <v>0</v>
          </cell>
          <cell r="AO121" t="str">
            <v>0</v>
          </cell>
          <cell r="AP121" t="str">
            <v>0</v>
          </cell>
          <cell r="AQ121" t="str">
            <v>0</v>
          </cell>
          <cell r="AR121" t="str">
            <v>0</v>
          </cell>
          <cell r="AS121" t="str">
            <v>0</v>
          </cell>
          <cell r="AT121" t="str">
            <v>0</v>
          </cell>
          <cell r="AU121" t="str">
            <v>0</v>
          </cell>
          <cell r="AV121" t="str">
            <v>0</v>
          </cell>
        </row>
        <row r="122">
          <cell r="F122" t="str">
            <v>4615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 t="str">
            <v>0</v>
          </cell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0</v>
          </cell>
          <cell r="V122" t="str">
            <v>0</v>
          </cell>
          <cell r="W122" t="str">
            <v>0</v>
          </cell>
          <cell r="X122" t="str">
            <v>0</v>
          </cell>
          <cell r="Y122" t="str">
            <v>0</v>
          </cell>
          <cell r="Z122" t="str">
            <v>0</v>
          </cell>
          <cell r="AE122">
            <v>0</v>
          </cell>
          <cell r="AJ122">
            <v>0</v>
          </cell>
          <cell r="AM122" t="str">
            <v>0</v>
          </cell>
          <cell r="AN122" t="str">
            <v>0</v>
          </cell>
          <cell r="AO122" t="str">
            <v>0</v>
          </cell>
          <cell r="AP122" t="str">
            <v>0</v>
          </cell>
          <cell r="AQ122" t="str">
            <v>0</v>
          </cell>
          <cell r="AR122" t="str">
            <v>0</v>
          </cell>
          <cell r="AS122" t="str">
            <v>0</v>
          </cell>
          <cell r="AT122" t="str">
            <v>0</v>
          </cell>
          <cell r="AU122" t="str">
            <v>0</v>
          </cell>
          <cell r="AV122" t="str">
            <v>0</v>
          </cell>
        </row>
        <row r="123">
          <cell r="F123" t="str">
            <v>4620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 t="str">
            <v>0</v>
          </cell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0</v>
          </cell>
          <cell r="V123" t="str">
            <v>0</v>
          </cell>
          <cell r="W123" t="str">
            <v>0</v>
          </cell>
          <cell r="X123" t="str">
            <v>0</v>
          </cell>
          <cell r="Y123" t="str">
            <v>0</v>
          </cell>
          <cell r="Z123" t="str">
            <v>0</v>
          </cell>
          <cell r="AE123">
            <v>0</v>
          </cell>
          <cell r="AJ123">
            <v>0</v>
          </cell>
          <cell r="AM123" t="str">
            <v>0</v>
          </cell>
          <cell r="AN123" t="str">
            <v>0</v>
          </cell>
          <cell r="AO123" t="str">
            <v>0</v>
          </cell>
          <cell r="AP123" t="str">
            <v>0</v>
          </cell>
          <cell r="AQ123" t="str">
            <v>0</v>
          </cell>
          <cell r="AR123" t="str">
            <v>0</v>
          </cell>
          <cell r="AS123" t="str">
            <v>0</v>
          </cell>
          <cell r="AT123" t="str">
            <v>0</v>
          </cell>
          <cell r="AU123" t="str">
            <v>0</v>
          </cell>
          <cell r="AV123" t="str">
            <v>0</v>
          </cell>
        </row>
        <row r="124">
          <cell r="F124" t="str">
            <v>4625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0</v>
          </cell>
          <cell r="K124" t="str">
            <v>0</v>
          </cell>
          <cell r="L124" t="str">
            <v>0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0</v>
          </cell>
          <cell r="V124" t="str">
            <v>0</v>
          </cell>
          <cell r="W124" t="str">
            <v>0</v>
          </cell>
          <cell r="X124" t="str">
            <v>0</v>
          </cell>
          <cell r="Y124" t="str">
            <v>0</v>
          </cell>
          <cell r="Z124" t="str">
            <v>0</v>
          </cell>
          <cell r="AE124">
            <v>0</v>
          </cell>
          <cell r="AJ124">
            <v>0</v>
          </cell>
          <cell r="AM124" t="str">
            <v>0</v>
          </cell>
          <cell r="AN124" t="str">
            <v>0</v>
          </cell>
          <cell r="AO124" t="str">
            <v>0</v>
          </cell>
          <cell r="AP124" t="str">
            <v>0</v>
          </cell>
          <cell r="AQ124" t="str">
            <v>0</v>
          </cell>
          <cell r="AR124" t="str">
            <v>0</v>
          </cell>
          <cell r="AS124" t="str">
            <v>0</v>
          </cell>
          <cell r="AT124" t="str">
            <v>0</v>
          </cell>
          <cell r="AU124" t="str">
            <v>0</v>
          </cell>
          <cell r="AV124" t="str">
            <v>0</v>
          </cell>
        </row>
        <row r="125">
          <cell r="F125" t="str">
            <v>4630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0</v>
          </cell>
          <cell r="K125" t="str">
            <v>0</v>
          </cell>
          <cell r="L125" t="str">
            <v>0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0</v>
          </cell>
          <cell r="V125" t="str">
            <v>0</v>
          </cell>
          <cell r="W125" t="str">
            <v>0</v>
          </cell>
          <cell r="X125" t="str">
            <v>0</v>
          </cell>
          <cell r="Y125" t="str">
            <v>0</v>
          </cell>
          <cell r="Z125" t="str">
            <v>0</v>
          </cell>
          <cell r="AE125">
            <v>0</v>
          </cell>
          <cell r="AJ125">
            <v>0</v>
          </cell>
          <cell r="AM125" t="str">
            <v>0</v>
          </cell>
          <cell r="AN125" t="str">
            <v>0</v>
          </cell>
          <cell r="AO125" t="str">
            <v>0</v>
          </cell>
          <cell r="AP125" t="str">
            <v>0</v>
          </cell>
          <cell r="AQ125" t="str">
            <v>0</v>
          </cell>
          <cell r="AR125" t="str">
            <v>0</v>
          </cell>
          <cell r="AS125" t="str">
            <v>0</v>
          </cell>
          <cell r="AT125" t="str">
            <v>0</v>
          </cell>
          <cell r="AU125" t="str">
            <v>0</v>
          </cell>
          <cell r="AV125" t="str">
            <v>0</v>
          </cell>
        </row>
        <row r="126">
          <cell r="F126" t="str">
            <v>4635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0</v>
          </cell>
          <cell r="K126" t="str">
            <v>0</v>
          </cell>
          <cell r="L126" t="str">
            <v>0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0</v>
          </cell>
          <cell r="V126" t="str">
            <v>0</v>
          </cell>
          <cell r="W126" t="str">
            <v>0</v>
          </cell>
          <cell r="X126" t="str">
            <v>0</v>
          </cell>
          <cell r="Y126" t="str">
            <v>0</v>
          </cell>
          <cell r="Z126" t="str">
            <v>0</v>
          </cell>
          <cell r="AE126">
            <v>0</v>
          </cell>
          <cell r="AJ126">
            <v>0</v>
          </cell>
          <cell r="AM126" t="str">
            <v>0</v>
          </cell>
          <cell r="AN126" t="str">
            <v>0</v>
          </cell>
          <cell r="AO126" t="str">
            <v>0</v>
          </cell>
          <cell r="AP126" t="str">
            <v>0</v>
          </cell>
          <cell r="AQ126" t="str">
            <v>0</v>
          </cell>
          <cell r="AR126" t="str">
            <v>0</v>
          </cell>
          <cell r="AS126" t="str">
            <v>0</v>
          </cell>
          <cell r="AT126" t="str">
            <v>0</v>
          </cell>
          <cell r="AU126" t="str">
            <v>0</v>
          </cell>
          <cell r="AV126" t="str">
            <v>0</v>
          </cell>
        </row>
        <row r="127">
          <cell r="F127" t="str">
            <v>4640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 t="str">
            <v>0</v>
          </cell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0</v>
          </cell>
          <cell r="V127" t="str">
            <v>0</v>
          </cell>
          <cell r="W127" t="str">
            <v>0</v>
          </cell>
          <cell r="X127" t="str">
            <v>0</v>
          </cell>
          <cell r="Y127" t="str">
            <v>0</v>
          </cell>
          <cell r="Z127" t="str">
            <v>0</v>
          </cell>
          <cell r="AE127">
            <v>0</v>
          </cell>
          <cell r="AJ127">
            <v>0</v>
          </cell>
          <cell r="AM127" t="str">
            <v>0</v>
          </cell>
          <cell r="AN127" t="str">
            <v>0</v>
          </cell>
          <cell r="AO127" t="str">
            <v>0</v>
          </cell>
          <cell r="AP127" t="str">
            <v>0</v>
          </cell>
          <cell r="AQ127" t="str">
            <v>0</v>
          </cell>
          <cell r="AR127" t="str">
            <v>0</v>
          </cell>
          <cell r="AS127" t="str">
            <v>0</v>
          </cell>
          <cell r="AT127" t="str">
            <v>0</v>
          </cell>
          <cell r="AU127" t="str">
            <v>0</v>
          </cell>
          <cell r="AV127" t="str">
            <v>0</v>
          </cell>
        </row>
        <row r="128">
          <cell r="F128" t="str">
            <v>4645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 t="str">
            <v>0</v>
          </cell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0</v>
          </cell>
          <cell r="V128" t="str">
            <v>0</v>
          </cell>
          <cell r="W128" t="str">
            <v>0</v>
          </cell>
          <cell r="X128" t="str">
            <v>0</v>
          </cell>
          <cell r="Y128" t="str">
            <v>0</v>
          </cell>
          <cell r="Z128" t="str">
            <v>0</v>
          </cell>
          <cell r="AE128">
            <v>0</v>
          </cell>
          <cell r="AJ128">
            <v>0</v>
          </cell>
          <cell r="AM128" t="str">
            <v>0</v>
          </cell>
          <cell r="AN128" t="str">
            <v>0</v>
          </cell>
          <cell r="AO128" t="str">
            <v>0</v>
          </cell>
          <cell r="AP128" t="str">
            <v>0</v>
          </cell>
          <cell r="AQ128" t="str">
            <v>0</v>
          </cell>
          <cell r="AR128" t="str">
            <v>0</v>
          </cell>
          <cell r="AS128" t="str">
            <v>0</v>
          </cell>
          <cell r="AT128" t="str">
            <v>0</v>
          </cell>
          <cell r="AU128" t="str">
            <v>0</v>
          </cell>
          <cell r="AV128" t="str">
            <v>0</v>
          </cell>
        </row>
        <row r="129">
          <cell r="F129" t="str">
            <v>4650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0</v>
          </cell>
          <cell r="K129" t="str">
            <v>0</v>
          </cell>
          <cell r="L129" t="str">
            <v>0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0</v>
          </cell>
          <cell r="V129" t="str">
            <v>0</v>
          </cell>
          <cell r="W129" t="str">
            <v>0</v>
          </cell>
          <cell r="X129" t="str">
            <v>0</v>
          </cell>
          <cell r="Y129" t="str">
            <v>0</v>
          </cell>
          <cell r="Z129" t="str">
            <v>0</v>
          </cell>
          <cell r="AE129">
            <v>0</v>
          </cell>
          <cell r="AJ129">
            <v>0</v>
          </cell>
          <cell r="AM129" t="str">
            <v>0</v>
          </cell>
          <cell r="AN129" t="str">
            <v>0</v>
          </cell>
          <cell r="AO129" t="str">
            <v>0</v>
          </cell>
          <cell r="AP129" t="str">
            <v>0</v>
          </cell>
          <cell r="AQ129" t="str">
            <v>0</v>
          </cell>
          <cell r="AR129" t="str">
            <v>0</v>
          </cell>
          <cell r="AS129" t="str">
            <v>0</v>
          </cell>
          <cell r="AT129" t="str">
            <v>0</v>
          </cell>
          <cell r="AU129" t="str">
            <v>0</v>
          </cell>
          <cell r="AV129" t="str">
            <v>0</v>
          </cell>
        </row>
        <row r="130">
          <cell r="F130" t="str">
            <v>4655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 t="str">
            <v>0</v>
          </cell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0</v>
          </cell>
          <cell r="V130" t="str">
            <v>0</v>
          </cell>
          <cell r="W130" t="str">
            <v>0</v>
          </cell>
          <cell r="X130" t="str">
            <v>0</v>
          </cell>
          <cell r="Y130" t="str">
            <v>0</v>
          </cell>
          <cell r="Z130" t="str">
            <v>0</v>
          </cell>
          <cell r="AE130">
            <v>0</v>
          </cell>
          <cell r="AJ130">
            <v>0</v>
          </cell>
          <cell r="AM130" t="str">
            <v>0</v>
          </cell>
          <cell r="AN130" t="str">
            <v>0</v>
          </cell>
          <cell r="AO130" t="str">
            <v>0</v>
          </cell>
          <cell r="AP130" t="str">
            <v>0</v>
          </cell>
          <cell r="AQ130" t="str">
            <v>0</v>
          </cell>
          <cell r="AR130" t="str">
            <v>0</v>
          </cell>
          <cell r="AS130" t="str">
            <v>0</v>
          </cell>
          <cell r="AT130" t="str">
            <v>0</v>
          </cell>
          <cell r="AU130" t="str">
            <v>0</v>
          </cell>
          <cell r="AV130" t="str">
            <v>0</v>
          </cell>
        </row>
        <row r="131">
          <cell r="F131" t="str">
            <v>4660</v>
          </cell>
          <cell r="G131" t="str">
            <v>0</v>
          </cell>
          <cell r="H131" t="str">
            <v>0</v>
          </cell>
          <cell r="I131" t="str">
            <v>0</v>
          </cell>
          <cell r="J131" t="str">
            <v>0</v>
          </cell>
          <cell r="K131" t="str">
            <v>0</v>
          </cell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0</v>
          </cell>
          <cell r="V131" t="str">
            <v>0</v>
          </cell>
          <cell r="W131" t="str">
            <v>0</v>
          </cell>
          <cell r="X131" t="str">
            <v>0</v>
          </cell>
          <cell r="Y131" t="str">
            <v>0</v>
          </cell>
          <cell r="Z131" t="str">
            <v>0</v>
          </cell>
          <cell r="AE131">
            <v>0</v>
          </cell>
          <cell r="AJ131">
            <v>0</v>
          </cell>
          <cell r="AM131" t="str">
            <v>0</v>
          </cell>
          <cell r="AN131" t="str">
            <v>0</v>
          </cell>
          <cell r="AO131" t="str">
            <v>0</v>
          </cell>
          <cell r="AP131" t="str">
            <v>0</v>
          </cell>
          <cell r="AQ131" t="str">
            <v>0</v>
          </cell>
          <cell r="AR131" t="str">
            <v>0</v>
          </cell>
          <cell r="AS131" t="str">
            <v>0</v>
          </cell>
          <cell r="AT131" t="str">
            <v>0</v>
          </cell>
          <cell r="AU131" t="str">
            <v>0</v>
          </cell>
          <cell r="AV131" t="str">
            <v>0</v>
          </cell>
        </row>
        <row r="132">
          <cell r="F132" t="str">
            <v>4665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 t="str">
            <v>0</v>
          </cell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0</v>
          </cell>
          <cell r="U132" t="str">
            <v>0</v>
          </cell>
          <cell r="V132" t="str">
            <v>0</v>
          </cell>
          <cell r="W132" t="str">
            <v>0</v>
          </cell>
          <cell r="X132" t="str">
            <v>0</v>
          </cell>
          <cell r="Y132" t="str">
            <v>0</v>
          </cell>
          <cell r="Z132" t="str">
            <v>0</v>
          </cell>
          <cell r="AE132">
            <v>0</v>
          </cell>
          <cell r="AJ132">
            <v>0</v>
          </cell>
          <cell r="AM132" t="str">
            <v>0</v>
          </cell>
          <cell r="AN132" t="str">
            <v>0</v>
          </cell>
          <cell r="AO132" t="str">
            <v>0</v>
          </cell>
          <cell r="AP132" t="str">
            <v>0</v>
          </cell>
          <cell r="AQ132" t="str">
            <v>0</v>
          </cell>
          <cell r="AR132" t="str">
            <v>0</v>
          </cell>
          <cell r="AS132" t="str">
            <v>0</v>
          </cell>
          <cell r="AT132" t="str">
            <v>0</v>
          </cell>
          <cell r="AU132" t="str">
            <v>0</v>
          </cell>
          <cell r="AV132" t="str">
            <v>0</v>
          </cell>
        </row>
        <row r="133">
          <cell r="F133" t="str">
            <v>4670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 t="str">
            <v>0</v>
          </cell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0</v>
          </cell>
          <cell r="U133" t="str">
            <v>0</v>
          </cell>
          <cell r="V133" t="str">
            <v>0</v>
          </cell>
          <cell r="W133" t="str">
            <v>0</v>
          </cell>
          <cell r="X133" t="str">
            <v>0</v>
          </cell>
          <cell r="Y133" t="str">
            <v>0</v>
          </cell>
          <cell r="Z133" t="str">
            <v>0</v>
          </cell>
          <cell r="AE133">
            <v>0</v>
          </cell>
          <cell r="AJ133">
            <v>0</v>
          </cell>
          <cell r="AM133" t="str">
            <v>0</v>
          </cell>
          <cell r="AN133" t="str">
            <v>0</v>
          </cell>
          <cell r="AO133" t="str">
            <v>0</v>
          </cell>
          <cell r="AP133" t="str">
            <v>0</v>
          </cell>
          <cell r="AQ133" t="str">
            <v>0</v>
          </cell>
          <cell r="AR133" t="str">
            <v>0</v>
          </cell>
          <cell r="AS133" t="str">
            <v>0</v>
          </cell>
          <cell r="AT133" t="str">
            <v>0</v>
          </cell>
          <cell r="AU133" t="str">
            <v>0</v>
          </cell>
          <cell r="AV133" t="str">
            <v>0</v>
          </cell>
        </row>
        <row r="134">
          <cell r="F134" t="str">
            <v>4675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 t="str">
            <v>0</v>
          </cell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0</v>
          </cell>
          <cell r="V134" t="str">
            <v>0</v>
          </cell>
          <cell r="W134" t="str">
            <v>0</v>
          </cell>
          <cell r="X134" t="str">
            <v>0</v>
          </cell>
          <cell r="Y134" t="str">
            <v>0</v>
          </cell>
          <cell r="Z134" t="str">
            <v>0</v>
          </cell>
          <cell r="AE134">
            <v>0</v>
          </cell>
          <cell r="AJ134">
            <v>0</v>
          </cell>
          <cell r="AM134" t="str">
            <v>0</v>
          </cell>
          <cell r="AN134" t="str">
            <v>0</v>
          </cell>
          <cell r="AO134" t="str">
            <v>0</v>
          </cell>
          <cell r="AP134" t="str">
            <v>0</v>
          </cell>
          <cell r="AQ134" t="str">
            <v>0</v>
          </cell>
          <cell r="AR134" t="str">
            <v>0</v>
          </cell>
          <cell r="AS134" t="str">
            <v>0</v>
          </cell>
          <cell r="AT134" t="str">
            <v>0</v>
          </cell>
          <cell r="AU134" t="str">
            <v>0</v>
          </cell>
          <cell r="AV134" t="str">
            <v>0</v>
          </cell>
        </row>
        <row r="135">
          <cell r="F135" t="str">
            <v>Other Operating Income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E135">
            <v>0</v>
          </cell>
          <cell r="AJ135">
            <v>0</v>
          </cell>
          <cell r="AM135" t="str">
            <v>0</v>
          </cell>
          <cell r="AN135" t="str">
            <v>0</v>
          </cell>
          <cell r="AO135" t="str">
            <v>0</v>
          </cell>
          <cell r="AP135" t="str">
            <v>0</v>
          </cell>
          <cell r="AQ135" t="str">
            <v>0</v>
          </cell>
          <cell r="AR135" t="str">
            <v>0</v>
          </cell>
          <cell r="AS135" t="str">
            <v>0</v>
          </cell>
          <cell r="AT135" t="str">
            <v>0</v>
          </cell>
          <cell r="AU135" t="str">
            <v>0</v>
          </cell>
          <cell r="AV135" t="str">
            <v>0</v>
          </cell>
        </row>
        <row r="138">
          <cell r="F138" t="str">
            <v>5000</v>
          </cell>
          <cell r="G138" t="str">
            <v>0</v>
          </cell>
          <cell r="H138" t="str">
            <v>0</v>
          </cell>
          <cell r="I138" t="str">
            <v>0</v>
          </cell>
          <cell r="J138" t="str">
            <v>0</v>
          </cell>
          <cell r="K138" t="str">
            <v>0</v>
          </cell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0</v>
          </cell>
          <cell r="V138" t="str">
            <v>0</v>
          </cell>
          <cell r="W138" t="str">
            <v>0</v>
          </cell>
          <cell r="X138" t="str">
            <v>0</v>
          </cell>
          <cell r="Y138" t="str">
            <v>0</v>
          </cell>
          <cell r="Z138" t="str">
            <v>0</v>
          </cell>
          <cell r="AE138">
            <v>0</v>
          </cell>
          <cell r="AJ138">
            <v>0</v>
          </cell>
          <cell r="AM138" t="str">
            <v>0</v>
          </cell>
          <cell r="AN138" t="str">
            <v>0</v>
          </cell>
          <cell r="AO138" t="str">
            <v>0</v>
          </cell>
          <cell r="AP138" t="str">
            <v>0</v>
          </cell>
          <cell r="AQ138" t="str">
            <v>0</v>
          </cell>
          <cell r="AR138" t="str">
            <v>0</v>
          </cell>
          <cell r="AS138" t="str">
            <v>0</v>
          </cell>
          <cell r="AT138" t="str">
            <v>0</v>
          </cell>
          <cell r="AU138" t="str">
            <v>0</v>
          </cell>
          <cell r="AV138" t="str">
            <v>0</v>
          </cell>
        </row>
        <row r="139">
          <cell r="F139" t="str">
            <v>5005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 t="str">
            <v>0</v>
          </cell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0</v>
          </cell>
          <cell r="V139" t="str">
            <v>0</v>
          </cell>
          <cell r="W139" t="str">
            <v>0</v>
          </cell>
          <cell r="X139" t="str">
            <v>0</v>
          </cell>
          <cell r="Y139" t="str">
            <v>0</v>
          </cell>
          <cell r="Z139" t="str">
            <v>0</v>
          </cell>
          <cell r="AE139">
            <v>0</v>
          </cell>
          <cell r="AJ139">
            <v>0</v>
          </cell>
          <cell r="AM139" t="str">
            <v>0</v>
          </cell>
          <cell r="AN139" t="str">
            <v>0</v>
          </cell>
          <cell r="AO139" t="str">
            <v>0</v>
          </cell>
          <cell r="AP139" t="str">
            <v>0</v>
          </cell>
          <cell r="AQ139" t="str">
            <v>0</v>
          </cell>
          <cell r="AR139" t="str">
            <v>0</v>
          </cell>
          <cell r="AS139" t="str">
            <v>0</v>
          </cell>
          <cell r="AT139" t="str">
            <v>0</v>
          </cell>
          <cell r="AU139" t="str">
            <v>0</v>
          </cell>
          <cell r="AV139" t="str">
            <v>0</v>
          </cell>
        </row>
        <row r="140">
          <cell r="F140" t="str">
            <v>Other Expenditure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E140">
            <v>0</v>
          </cell>
          <cell r="AJ140">
            <v>0</v>
          </cell>
          <cell r="AM140" t="str">
            <v>0</v>
          </cell>
          <cell r="AN140" t="str">
            <v>0</v>
          </cell>
          <cell r="AO140" t="str">
            <v>0</v>
          </cell>
          <cell r="AP140" t="str">
            <v>0</v>
          </cell>
          <cell r="AQ140" t="str">
            <v>0</v>
          </cell>
          <cell r="AR140" t="str">
            <v>0</v>
          </cell>
          <cell r="AS140" t="str">
            <v>0</v>
          </cell>
          <cell r="AT140" t="str">
            <v>0</v>
          </cell>
          <cell r="AU140" t="str">
            <v>0</v>
          </cell>
          <cell r="AV140" t="str">
            <v>0</v>
          </cell>
        </row>
        <row r="141">
          <cell r="F141" t="str">
            <v>5020</v>
          </cell>
          <cell r="G141" t="str">
            <v>0</v>
          </cell>
          <cell r="H141" t="str">
            <v>0</v>
          </cell>
          <cell r="I141" t="str">
            <v>0</v>
          </cell>
          <cell r="J141" t="str">
            <v>0</v>
          </cell>
          <cell r="K141" t="str">
            <v>0</v>
          </cell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0</v>
          </cell>
          <cell r="V141" t="str">
            <v>0</v>
          </cell>
          <cell r="W141" t="str">
            <v>0</v>
          </cell>
          <cell r="X141" t="str">
            <v>0</v>
          </cell>
          <cell r="Y141" t="str">
            <v>0</v>
          </cell>
          <cell r="Z141" t="str">
            <v>0</v>
          </cell>
          <cell r="AE141">
            <v>0</v>
          </cell>
          <cell r="AJ141">
            <v>0</v>
          </cell>
          <cell r="AM141" t="str">
            <v>0</v>
          </cell>
          <cell r="AN141" t="str">
            <v>0</v>
          </cell>
          <cell r="AO141" t="str">
            <v>0</v>
          </cell>
          <cell r="AP141" t="str">
            <v>0</v>
          </cell>
          <cell r="AQ141" t="str">
            <v>0</v>
          </cell>
          <cell r="AR141" t="str">
            <v>0</v>
          </cell>
          <cell r="AS141" t="str">
            <v>0</v>
          </cell>
          <cell r="AT141" t="str">
            <v>0</v>
          </cell>
          <cell r="AU141" t="str">
            <v>0</v>
          </cell>
          <cell r="AV141" t="str">
            <v>0</v>
          </cell>
        </row>
        <row r="142">
          <cell r="F142" t="str">
            <v>5025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 t="str">
            <v>0</v>
          </cell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0</v>
          </cell>
          <cell r="V142" t="str">
            <v>0</v>
          </cell>
          <cell r="W142" t="str">
            <v>0</v>
          </cell>
          <cell r="X142" t="str">
            <v>0</v>
          </cell>
          <cell r="Y142" t="str">
            <v>0</v>
          </cell>
          <cell r="Z142" t="str">
            <v>0</v>
          </cell>
          <cell r="AE142">
            <v>0</v>
          </cell>
          <cell r="AJ142">
            <v>0</v>
          </cell>
          <cell r="AM142" t="str">
            <v>0</v>
          </cell>
          <cell r="AN142" t="str">
            <v>0</v>
          </cell>
          <cell r="AO142" t="str">
            <v>0</v>
          </cell>
          <cell r="AP142" t="str">
            <v>0</v>
          </cell>
          <cell r="AQ142" t="str">
            <v>0</v>
          </cell>
          <cell r="AR142" t="str">
            <v>0</v>
          </cell>
          <cell r="AS142" t="str">
            <v>0</v>
          </cell>
          <cell r="AT142" t="str">
            <v>0</v>
          </cell>
          <cell r="AU142" t="str">
            <v>0</v>
          </cell>
          <cell r="AV142" t="str">
            <v>0</v>
          </cell>
        </row>
        <row r="143">
          <cell r="F143" t="str">
            <v>5030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 t="str">
            <v>0</v>
          </cell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0</v>
          </cell>
          <cell r="V143" t="str">
            <v>0</v>
          </cell>
          <cell r="W143" t="str">
            <v>0</v>
          </cell>
          <cell r="X143" t="str">
            <v>0</v>
          </cell>
          <cell r="Y143" t="str">
            <v>0</v>
          </cell>
          <cell r="Z143" t="str">
            <v>0</v>
          </cell>
          <cell r="AE143">
            <v>0</v>
          </cell>
          <cell r="AJ143">
            <v>0</v>
          </cell>
          <cell r="AM143" t="str">
            <v>0</v>
          </cell>
          <cell r="AN143" t="str">
            <v>0</v>
          </cell>
          <cell r="AO143" t="str">
            <v>0</v>
          </cell>
          <cell r="AP143" t="str">
            <v>0</v>
          </cell>
          <cell r="AQ143" t="str">
            <v>0</v>
          </cell>
          <cell r="AR143" t="str">
            <v>0</v>
          </cell>
          <cell r="AS143" t="str">
            <v>0</v>
          </cell>
          <cell r="AT143" t="str">
            <v>0</v>
          </cell>
          <cell r="AU143" t="str">
            <v>0</v>
          </cell>
          <cell r="AV143" t="str">
            <v>0</v>
          </cell>
        </row>
        <row r="144">
          <cell r="F144" t="str">
            <v>5035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 t="str">
            <v>0</v>
          </cell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0</v>
          </cell>
          <cell r="V144" t="str">
            <v>0</v>
          </cell>
          <cell r="W144" t="str">
            <v>0</v>
          </cell>
          <cell r="X144" t="str">
            <v>0</v>
          </cell>
          <cell r="Y144" t="str">
            <v>0</v>
          </cell>
          <cell r="Z144" t="str">
            <v>0</v>
          </cell>
          <cell r="AE144">
            <v>0</v>
          </cell>
          <cell r="AJ144">
            <v>0</v>
          </cell>
          <cell r="AM144" t="str">
            <v>0</v>
          </cell>
          <cell r="AN144" t="str">
            <v>0</v>
          </cell>
          <cell r="AO144" t="str">
            <v>0</v>
          </cell>
          <cell r="AP144" t="str">
            <v>0</v>
          </cell>
          <cell r="AQ144" t="str">
            <v>0</v>
          </cell>
          <cell r="AR144" t="str">
            <v>0</v>
          </cell>
          <cell r="AS144" t="str">
            <v>0</v>
          </cell>
          <cell r="AT144" t="str">
            <v>0</v>
          </cell>
          <cell r="AU144" t="str">
            <v>0</v>
          </cell>
          <cell r="AV144" t="str">
            <v>0</v>
          </cell>
        </row>
        <row r="145">
          <cell r="F145" t="str">
            <v>5040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 t="str">
            <v>0</v>
          </cell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0</v>
          </cell>
          <cell r="V145" t="str">
            <v>0</v>
          </cell>
          <cell r="W145" t="str">
            <v>0</v>
          </cell>
          <cell r="X145" t="str">
            <v>0</v>
          </cell>
          <cell r="Y145" t="str">
            <v>0</v>
          </cell>
          <cell r="Z145" t="str">
            <v>0</v>
          </cell>
          <cell r="AE145">
            <v>0</v>
          </cell>
          <cell r="AJ145">
            <v>0</v>
          </cell>
          <cell r="AM145" t="str">
            <v>0</v>
          </cell>
          <cell r="AN145" t="str">
            <v>0</v>
          </cell>
          <cell r="AO145" t="str">
            <v>0</v>
          </cell>
          <cell r="AP145" t="str">
            <v>0</v>
          </cell>
          <cell r="AQ145" t="str">
            <v>0</v>
          </cell>
          <cell r="AR145" t="str">
            <v>0</v>
          </cell>
          <cell r="AS145" t="str">
            <v>0</v>
          </cell>
          <cell r="AT145" t="str">
            <v>0</v>
          </cell>
          <cell r="AU145" t="str">
            <v>0</v>
          </cell>
          <cell r="AV145" t="str">
            <v>0</v>
          </cell>
        </row>
        <row r="146">
          <cell r="F146" t="str">
            <v>5045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 t="str">
            <v>0</v>
          </cell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0</v>
          </cell>
          <cell r="V146" t="str">
            <v>0</v>
          </cell>
          <cell r="W146" t="str">
            <v>0</v>
          </cell>
          <cell r="X146" t="str">
            <v>0</v>
          </cell>
          <cell r="Y146" t="str">
            <v>0</v>
          </cell>
          <cell r="Z146" t="str">
            <v>0</v>
          </cell>
          <cell r="AE146">
            <v>0</v>
          </cell>
          <cell r="AJ146">
            <v>0</v>
          </cell>
          <cell r="AM146" t="str">
            <v>0</v>
          </cell>
          <cell r="AN146" t="str">
            <v>0</v>
          </cell>
          <cell r="AO146" t="str">
            <v>0</v>
          </cell>
          <cell r="AP146" t="str">
            <v>0</v>
          </cell>
          <cell r="AQ146" t="str">
            <v>0</v>
          </cell>
          <cell r="AR146" t="str">
            <v>0</v>
          </cell>
          <cell r="AS146" t="str">
            <v>0</v>
          </cell>
          <cell r="AT146" t="str">
            <v>0</v>
          </cell>
          <cell r="AU146" t="str">
            <v>0</v>
          </cell>
          <cell r="AV146" t="str">
            <v>0</v>
          </cell>
        </row>
        <row r="147">
          <cell r="F147" t="str">
            <v>5050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 t="str">
            <v>0</v>
          </cell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0</v>
          </cell>
          <cell r="V147" t="str">
            <v>0</v>
          </cell>
          <cell r="W147" t="str">
            <v>0</v>
          </cell>
          <cell r="X147" t="str">
            <v>0</v>
          </cell>
          <cell r="Y147" t="str">
            <v>0</v>
          </cell>
          <cell r="Z147" t="str">
            <v>0</v>
          </cell>
          <cell r="AE147">
            <v>0</v>
          </cell>
          <cell r="AJ147">
            <v>0</v>
          </cell>
          <cell r="AM147" t="str">
            <v>0</v>
          </cell>
          <cell r="AN147" t="str">
            <v>0</v>
          </cell>
          <cell r="AO147" t="str">
            <v>0</v>
          </cell>
          <cell r="AP147" t="str">
            <v>0</v>
          </cell>
          <cell r="AQ147" t="str">
            <v>0</v>
          </cell>
          <cell r="AR147" t="str">
            <v>0</v>
          </cell>
          <cell r="AS147" t="str">
            <v>0</v>
          </cell>
          <cell r="AT147" t="str">
            <v>0</v>
          </cell>
          <cell r="AU147" t="str">
            <v>0</v>
          </cell>
          <cell r="AV147" t="str">
            <v>0</v>
          </cell>
        </row>
        <row r="148">
          <cell r="F148" t="str">
            <v>5055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 t="str">
            <v>0</v>
          </cell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0</v>
          </cell>
          <cell r="V148" t="str">
            <v>0</v>
          </cell>
          <cell r="W148" t="str">
            <v>0</v>
          </cell>
          <cell r="X148" t="str">
            <v>0</v>
          </cell>
          <cell r="Y148" t="str">
            <v>0</v>
          </cell>
          <cell r="Z148" t="str">
            <v>0</v>
          </cell>
          <cell r="AE148">
            <v>0</v>
          </cell>
          <cell r="AJ148">
            <v>0</v>
          </cell>
          <cell r="AM148" t="str">
            <v>0</v>
          </cell>
          <cell r="AN148" t="str">
            <v>0</v>
          </cell>
          <cell r="AO148" t="str">
            <v>0</v>
          </cell>
          <cell r="AP148" t="str">
            <v>0</v>
          </cell>
          <cell r="AQ148" t="str">
            <v>0</v>
          </cell>
          <cell r="AR148" t="str">
            <v>0</v>
          </cell>
          <cell r="AS148" t="str">
            <v>0</v>
          </cell>
          <cell r="AT148" t="str">
            <v>0</v>
          </cell>
          <cell r="AU148" t="str">
            <v>0</v>
          </cell>
          <cell r="AV148" t="str">
            <v>0</v>
          </cell>
        </row>
        <row r="149">
          <cell r="F149" t="str">
            <v>5060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 t="str">
            <v>0</v>
          </cell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0</v>
          </cell>
          <cell r="V149" t="str">
            <v>0</v>
          </cell>
          <cell r="W149" t="str">
            <v>0</v>
          </cell>
          <cell r="X149" t="str">
            <v>0</v>
          </cell>
          <cell r="Y149" t="str">
            <v>0</v>
          </cell>
          <cell r="Z149" t="str">
            <v>0</v>
          </cell>
          <cell r="AE149">
            <v>0</v>
          </cell>
          <cell r="AJ149">
            <v>0</v>
          </cell>
          <cell r="AM149" t="str">
            <v>0</v>
          </cell>
          <cell r="AN149" t="str">
            <v>0</v>
          </cell>
          <cell r="AO149" t="str">
            <v>0</v>
          </cell>
          <cell r="AP149" t="str">
            <v>0</v>
          </cell>
          <cell r="AQ149" t="str">
            <v>0</v>
          </cell>
          <cell r="AR149" t="str">
            <v>0</v>
          </cell>
          <cell r="AS149" t="str">
            <v>0</v>
          </cell>
          <cell r="AT149" t="str">
            <v>0</v>
          </cell>
          <cell r="AU149" t="str">
            <v>0</v>
          </cell>
          <cell r="AV149" t="str">
            <v>0</v>
          </cell>
        </row>
        <row r="150">
          <cell r="F150" t="str">
            <v>5065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 t="str">
            <v>0</v>
          </cell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0</v>
          </cell>
          <cell r="V150" t="str">
            <v>0</v>
          </cell>
          <cell r="W150" t="str">
            <v>0</v>
          </cell>
          <cell r="X150" t="str">
            <v>0</v>
          </cell>
          <cell r="Y150" t="str">
            <v>0</v>
          </cell>
          <cell r="Z150" t="str">
            <v>0</v>
          </cell>
          <cell r="AE150">
            <v>0</v>
          </cell>
          <cell r="AJ150">
            <v>0</v>
          </cell>
          <cell r="AM150" t="str">
            <v>0</v>
          </cell>
          <cell r="AN150" t="str">
            <v>0</v>
          </cell>
          <cell r="AO150" t="str">
            <v>0</v>
          </cell>
          <cell r="AP150" t="str">
            <v>0</v>
          </cell>
          <cell r="AQ150" t="str">
            <v>0</v>
          </cell>
          <cell r="AR150" t="str">
            <v>0</v>
          </cell>
          <cell r="AS150" t="str">
            <v>0</v>
          </cell>
          <cell r="AT150" t="str">
            <v>0</v>
          </cell>
          <cell r="AU150" t="str">
            <v>0</v>
          </cell>
          <cell r="AV150" t="str">
            <v>0</v>
          </cell>
        </row>
        <row r="151">
          <cell r="F151" t="str">
            <v>5070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 t="str">
            <v>0</v>
          </cell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0</v>
          </cell>
          <cell r="V151" t="str">
            <v>0</v>
          </cell>
          <cell r="W151" t="str">
            <v>0</v>
          </cell>
          <cell r="X151" t="str">
            <v>0</v>
          </cell>
          <cell r="Y151" t="str">
            <v>0</v>
          </cell>
          <cell r="Z151" t="str">
            <v>0</v>
          </cell>
          <cell r="AE151">
            <v>0</v>
          </cell>
          <cell r="AJ151">
            <v>0</v>
          </cell>
          <cell r="AM151" t="str">
            <v>0</v>
          </cell>
          <cell r="AN151" t="str">
            <v>0</v>
          </cell>
          <cell r="AO151" t="str">
            <v>0</v>
          </cell>
          <cell r="AP151" t="str">
            <v>0</v>
          </cell>
          <cell r="AQ151" t="str">
            <v>0</v>
          </cell>
          <cell r="AR151" t="str">
            <v>0</v>
          </cell>
          <cell r="AS151" t="str">
            <v>0</v>
          </cell>
          <cell r="AT151" t="str">
            <v>0</v>
          </cell>
          <cell r="AU151" t="str">
            <v>0</v>
          </cell>
          <cell r="AV151" t="str">
            <v>0</v>
          </cell>
        </row>
        <row r="152">
          <cell r="F152" t="str">
            <v>5075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 t="str">
            <v>0</v>
          </cell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0</v>
          </cell>
          <cell r="V152" t="str">
            <v>0</v>
          </cell>
          <cell r="W152" t="str">
            <v>0</v>
          </cell>
          <cell r="X152" t="str">
            <v>0</v>
          </cell>
          <cell r="Y152" t="str">
            <v>0</v>
          </cell>
          <cell r="Z152" t="str">
            <v>0</v>
          </cell>
          <cell r="AE152">
            <v>0</v>
          </cell>
          <cell r="AJ152">
            <v>0</v>
          </cell>
          <cell r="AM152" t="str">
            <v>0</v>
          </cell>
          <cell r="AN152" t="str">
            <v>0</v>
          </cell>
          <cell r="AO152" t="str">
            <v>0</v>
          </cell>
          <cell r="AP152" t="str">
            <v>0</v>
          </cell>
          <cell r="AQ152" t="str">
            <v>0</v>
          </cell>
          <cell r="AR152" t="str">
            <v>0</v>
          </cell>
          <cell r="AS152" t="str">
            <v>0</v>
          </cell>
          <cell r="AT152" t="str">
            <v>0</v>
          </cell>
          <cell r="AU152" t="str">
            <v>0</v>
          </cell>
          <cell r="AV152" t="str">
            <v>0</v>
          </cell>
        </row>
        <row r="153">
          <cell r="F153" t="str">
            <v>5080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 t="str">
            <v>0</v>
          </cell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0</v>
          </cell>
          <cell r="V153" t="str">
            <v>0</v>
          </cell>
          <cell r="W153" t="str">
            <v>0</v>
          </cell>
          <cell r="X153" t="str">
            <v>0</v>
          </cell>
          <cell r="Y153" t="str">
            <v>0</v>
          </cell>
          <cell r="Z153" t="str">
            <v>0</v>
          </cell>
          <cell r="AE153">
            <v>0</v>
          </cell>
          <cell r="AJ153">
            <v>0</v>
          </cell>
          <cell r="AM153" t="str">
            <v>0</v>
          </cell>
          <cell r="AN153" t="str">
            <v>0</v>
          </cell>
          <cell r="AO153" t="str">
            <v>0</v>
          </cell>
          <cell r="AP153" t="str">
            <v>0</v>
          </cell>
          <cell r="AQ153" t="str">
            <v>0</v>
          </cell>
          <cell r="AR153" t="str">
            <v>0</v>
          </cell>
          <cell r="AS153" t="str">
            <v>0</v>
          </cell>
          <cell r="AT153" t="str">
            <v>0</v>
          </cell>
          <cell r="AU153" t="str">
            <v>0</v>
          </cell>
          <cell r="AV153" t="str">
            <v>0</v>
          </cell>
        </row>
        <row r="154">
          <cell r="F154" t="str">
            <v>5085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 t="str">
            <v>0</v>
          </cell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0</v>
          </cell>
          <cell r="V154" t="str">
            <v>0</v>
          </cell>
          <cell r="W154" t="str">
            <v>0</v>
          </cell>
          <cell r="X154" t="str">
            <v>0</v>
          </cell>
          <cell r="Y154" t="str">
            <v>0</v>
          </cell>
          <cell r="Z154" t="str">
            <v>0</v>
          </cell>
          <cell r="AE154">
            <v>0</v>
          </cell>
          <cell r="AJ154">
            <v>0</v>
          </cell>
          <cell r="AM154" t="str">
            <v>0</v>
          </cell>
          <cell r="AN154" t="str">
            <v>0</v>
          </cell>
          <cell r="AO154" t="str">
            <v>0</v>
          </cell>
          <cell r="AP154" t="str">
            <v>0</v>
          </cell>
          <cell r="AQ154" t="str">
            <v>0</v>
          </cell>
          <cell r="AR154" t="str">
            <v>0</v>
          </cell>
          <cell r="AS154" t="str">
            <v>0</v>
          </cell>
          <cell r="AT154" t="str">
            <v>0</v>
          </cell>
          <cell r="AU154" t="str">
            <v>0</v>
          </cell>
          <cell r="AV154" t="str">
            <v>0</v>
          </cell>
        </row>
        <row r="155">
          <cell r="F155" t="str">
            <v>5090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 t="str">
            <v>0</v>
          </cell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0</v>
          </cell>
          <cell r="V155" t="str">
            <v>0</v>
          </cell>
          <cell r="W155" t="str">
            <v>0</v>
          </cell>
          <cell r="X155" t="str">
            <v>0</v>
          </cell>
          <cell r="Y155" t="str">
            <v>0</v>
          </cell>
          <cell r="Z155" t="str">
            <v>0</v>
          </cell>
          <cell r="AE155">
            <v>0</v>
          </cell>
          <cell r="AJ155">
            <v>0</v>
          </cell>
          <cell r="AM155" t="str">
            <v>0</v>
          </cell>
          <cell r="AN155" t="str">
            <v>0</v>
          </cell>
          <cell r="AO155" t="str">
            <v>0</v>
          </cell>
          <cell r="AP155" t="str">
            <v>0</v>
          </cell>
          <cell r="AQ155" t="str">
            <v>0</v>
          </cell>
          <cell r="AR155" t="str">
            <v>0</v>
          </cell>
          <cell r="AS155" t="str">
            <v>0</v>
          </cell>
          <cell r="AT155" t="str">
            <v>0</v>
          </cell>
          <cell r="AU155" t="str">
            <v>0</v>
          </cell>
          <cell r="AV155" t="str">
            <v>0</v>
          </cell>
        </row>
        <row r="156">
          <cell r="F156" t="str">
            <v>5095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 t="str">
            <v>0</v>
          </cell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0</v>
          </cell>
          <cell r="V156" t="str">
            <v>0</v>
          </cell>
          <cell r="W156" t="str">
            <v>0</v>
          </cell>
          <cell r="X156" t="str">
            <v>0</v>
          </cell>
          <cell r="Y156" t="str">
            <v>0</v>
          </cell>
          <cell r="Z156" t="str">
            <v>0</v>
          </cell>
          <cell r="AE156">
            <v>0</v>
          </cell>
          <cell r="AJ156">
            <v>0</v>
          </cell>
          <cell r="AM156" t="str">
            <v>0</v>
          </cell>
          <cell r="AN156" t="str">
            <v>0</v>
          </cell>
          <cell r="AO156" t="str">
            <v>0</v>
          </cell>
          <cell r="AP156" t="str">
            <v>0</v>
          </cell>
          <cell r="AQ156" t="str">
            <v>0</v>
          </cell>
          <cell r="AR156" t="str">
            <v>0</v>
          </cell>
          <cell r="AS156" t="str">
            <v>0</v>
          </cell>
          <cell r="AT156" t="str">
            <v>0</v>
          </cell>
          <cell r="AU156" t="str">
            <v>0</v>
          </cell>
          <cell r="AV156" t="str">
            <v>0</v>
          </cell>
        </row>
        <row r="157">
          <cell r="F157" t="str">
            <v>5100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0</v>
          </cell>
          <cell r="K157" t="str">
            <v>0</v>
          </cell>
          <cell r="L157" t="str">
            <v>0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0</v>
          </cell>
          <cell r="V157" t="str">
            <v>0</v>
          </cell>
          <cell r="W157" t="str">
            <v>0</v>
          </cell>
          <cell r="X157" t="str">
            <v>0</v>
          </cell>
          <cell r="Y157" t="str">
            <v>0</v>
          </cell>
          <cell r="Z157" t="str">
            <v>0</v>
          </cell>
          <cell r="AE157">
            <v>0</v>
          </cell>
          <cell r="AJ157">
            <v>0</v>
          </cell>
          <cell r="AM157" t="str">
            <v>0</v>
          </cell>
          <cell r="AN157" t="str">
            <v>0</v>
          </cell>
          <cell r="AO157" t="str">
            <v>0</v>
          </cell>
          <cell r="AP157" t="str">
            <v>0</v>
          </cell>
          <cell r="AQ157" t="str">
            <v>0</v>
          </cell>
          <cell r="AR157" t="str">
            <v>0</v>
          </cell>
          <cell r="AS157" t="str">
            <v>0</v>
          </cell>
          <cell r="AT157" t="str">
            <v>0</v>
          </cell>
          <cell r="AU157" t="str">
            <v>0</v>
          </cell>
          <cell r="AV157" t="str">
            <v>0</v>
          </cell>
        </row>
        <row r="158">
          <cell r="F158" t="str">
            <v>5105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0</v>
          </cell>
          <cell r="K158" t="str">
            <v>0</v>
          </cell>
          <cell r="L158" t="str">
            <v>0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0</v>
          </cell>
          <cell r="V158" t="str">
            <v>0</v>
          </cell>
          <cell r="W158" t="str">
            <v>0</v>
          </cell>
          <cell r="X158" t="str">
            <v>0</v>
          </cell>
          <cell r="Y158" t="str">
            <v>0</v>
          </cell>
          <cell r="Z158" t="str">
            <v>0</v>
          </cell>
          <cell r="AE158">
            <v>0</v>
          </cell>
          <cell r="AJ158">
            <v>0</v>
          </cell>
          <cell r="AM158" t="str">
            <v>0</v>
          </cell>
          <cell r="AN158" t="str">
            <v>0</v>
          </cell>
          <cell r="AO158" t="str">
            <v>0</v>
          </cell>
          <cell r="AP158" t="str">
            <v>0</v>
          </cell>
          <cell r="AQ158" t="str">
            <v>0</v>
          </cell>
          <cell r="AR158" t="str">
            <v>0</v>
          </cell>
          <cell r="AS158" t="str">
            <v>0</v>
          </cell>
          <cell r="AT158" t="str">
            <v>0</v>
          </cell>
          <cell r="AU158" t="str">
            <v>0</v>
          </cell>
          <cell r="AV158" t="str">
            <v>0</v>
          </cell>
        </row>
        <row r="159">
          <cell r="F159" t="str">
            <v>5110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 t="str">
            <v>0</v>
          </cell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0</v>
          </cell>
          <cell r="V159" t="str">
            <v>0</v>
          </cell>
          <cell r="W159" t="str">
            <v>0</v>
          </cell>
          <cell r="X159" t="str">
            <v>0</v>
          </cell>
          <cell r="Y159" t="str">
            <v>0</v>
          </cell>
          <cell r="Z159" t="str">
            <v>0</v>
          </cell>
          <cell r="AE159">
            <v>0</v>
          </cell>
          <cell r="AJ159">
            <v>0</v>
          </cell>
          <cell r="AM159" t="str">
            <v>0</v>
          </cell>
          <cell r="AN159" t="str">
            <v>0</v>
          </cell>
          <cell r="AO159" t="str">
            <v>0</v>
          </cell>
          <cell r="AP159" t="str">
            <v>0</v>
          </cell>
          <cell r="AQ159" t="str">
            <v>0</v>
          </cell>
          <cell r="AR159" t="str">
            <v>0</v>
          </cell>
          <cell r="AS159" t="str">
            <v>0</v>
          </cell>
          <cell r="AT159" t="str">
            <v>0</v>
          </cell>
          <cell r="AU159" t="str">
            <v>0</v>
          </cell>
          <cell r="AV159" t="str">
            <v>0</v>
          </cell>
        </row>
        <row r="160">
          <cell r="F160" t="str">
            <v>5115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 t="str">
            <v>0</v>
          </cell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0</v>
          </cell>
          <cell r="V160" t="str">
            <v>0</v>
          </cell>
          <cell r="W160" t="str">
            <v>0</v>
          </cell>
          <cell r="X160" t="str">
            <v>0</v>
          </cell>
          <cell r="Y160" t="str">
            <v>0</v>
          </cell>
          <cell r="Z160" t="str">
            <v>0</v>
          </cell>
          <cell r="AE160">
            <v>0</v>
          </cell>
          <cell r="AJ160">
            <v>0</v>
          </cell>
          <cell r="AM160" t="str">
            <v>0</v>
          </cell>
          <cell r="AN160" t="str">
            <v>0</v>
          </cell>
          <cell r="AO160" t="str">
            <v>0</v>
          </cell>
          <cell r="AP160" t="str">
            <v>0</v>
          </cell>
          <cell r="AQ160" t="str">
            <v>0</v>
          </cell>
          <cell r="AR160" t="str">
            <v>0</v>
          </cell>
          <cell r="AS160" t="str">
            <v>0</v>
          </cell>
          <cell r="AT160" t="str">
            <v>0</v>
          </cell>
          <cell r="AU160" t="str">
            <v>0</v>
          </cell>
          <cell r="AV160" t="str">
            <v>0</v>
          </cell>
        </row>
        <row r="161">
          <cell r="F161" t="str">
            <v>5120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0</v>
          </cell>
          <cell r="K161" t="str">
            <v>0</v>
          </cell>
          <cell r="L161" t="str">
            <v>0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0</v>
          </cell>
          <cell r="V161" t="str">
            <v>0</v>
          </cell>
          <cell r="W161" t="str">
            <v>0</v>
          </cell>
          <cell r="X161" t="str">
            <v>0</v>
          </cell>
          <cell r="Y161" t="str">
            <v>0</v>
          </cell>
          <cell r="Z161" t="str">
            <v>0</v>
          </cell>
          <cell r="AE161">
            <v>0</v>
          </cell>
          <cell r="AJ161">
            <v>0</v>
          </cell>
          <cell r="AM161" t="str">
            <v>0</v>
          </cell>
          <cell r="AN161" t="str">
            <v>0</v>
          </cell>
          <cell r="AO161" t="str">
            <v>0</v>
          </cell>
          <cell r="AP161" t="str">
            <v>0</v>
          </cell>
          <cell r="AQ161" t="str">
            <v>0</v>
          </cell>
          <cell r="AR161" t="str">
            <v>0</v>
          </cell>
          <cell r="AS161" t="str">
            <v>0</v>
          </cell>
          <cell r="AT161" t="str">
            <v>0</v>
          </cell>
          <cell r="AU161" t="str">
            <v>0</v>
          </cell>
          <cell r="AV161" t="str">
            <v>0</v>
          </cell>
        </row>
        <row r="162">
          <cell r="F162" t="str">
            <v>5125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 t="str">
            <v>0</v>
          </cell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0</v>
          </cell>
          <cell r="V162" t="str">
            <v>0</v>
          </cell>
          <cell r="W162" t="str">
            <v>0</v>
          </cell>
          <cell r="X162" t="str">
            <v>0</v>
          </cell>
          <cell r="Y162" t="str">
            <v>0</v>
          </cell>
          <cell r="Z162" t="str">
            <v>0</v>
          </cell>
          <cell r="AE162">
            <v>0</v>
          </cell>
          <cell r="AJ162">
            <v>0</v>
          </cell>
          <cell r="AM162" t="str">
            <v>0</v>
          </cell>
          <cell r="AN162" t="str">
            <v>0</v>
          </cell>
          <cell r="AO162" t="str">
            <v>0</v>
          </cell>
          <cell r="AP162" t="str">
            <v>0</v>
          </cell>
          <cell r="AQ162" t="str">
            <v>0</v>
          </cell>
          <cell r="AR162" t="str">
            <v>0</v>
          </cell>
          <cell r="AS162" t="str">
            <v>0</v>
          </cell>
          <cell r="AT162" t="str">
            <v>0</v>
          </cell>
          <cell r="AU162" t="str">
            <v>0</v>
          </cell>
          <cell r="AV162" t="str">
            <v>0</v>
          </cell>
        </row>
        <row r="163">
          <cell r="F163" t="str">
            <v>5130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 t="str">
            <v>0</v>
          </cell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0</v>
          </cell>
          <cell r="V163" t="str">
            <v>0</v>
          </cell>
          <cell r="W163" t="str">
            <v>0</v>
          </cell>
          <cell r="X163" t="str">
            <v>0</v>
          </cell>
          <cell r="Y163" t="str">
            <v>0</v>
          </cell>
          <cell r="Z163" t="str">
            <v>0</v>
          </cell>
          <cell r="AE163">
            <v>0</v>
          </cell>
          <cell r="AJ163">
            <v>0</v>
          </cell>
          <cell r="AM163" t="str">
            <v>0</v>
          </cell>
          <cell r="AN163" t="str">
            <v>0</v>
          </cell>
          <cell r="AO163" t="str">
            <v>0</v>
          </cell>
          <cell r="AP163" t="str">
            <v>0</v>
          </cell>
          <cell r="AQ163" t="str">
            <v>0</v>
          </cell>
          <cell r="AR163" t="str">
            <v>0</v>
          </cell>
          <cell r="AS163" t="str">
            <v>0</v>
          </cell>
          <cell r="AT163" t="str">
            <v>0</v>
          </cell>
          <cell r="AU163" t="str">
            <v>0</v>
          </cell>
          <cell r="AV163" t="str">
            <v>0</v>
          </cell>
        </row>
        <row r="164">
          <cell r="F164" t="str">
            <v>5135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 t="str">
            <v>0</v>
          </cell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0</v>
          </cell>
          <cell r="V164" t="str">
            <v>0</v>
          </cell>
          <cell r="W164" t="str">
            <v>0</v>
          </cell>
          <cell r="X164" t="str">
            <v>0</v>
          </cell>
          <cell r="Y164" t="str">
            <v>0</v>
          </cell>
          <cell r="Z164" t="str">
            <v>0</v>
          </cell>
          <cell r="AE164">
            <v>0</v>
          </cell>
          <cell r="AJ164">
            <v>0</v>
          </cell>
          <cell r="AM164" t="str">
            <v>0</v>
          </cell>
          <cell r="AN164" t="str">
            <v>0</v>
          </cell>
          <cell r="AO164" t="str">
            <v>0</v>
          </cell>
          <cell r="AP164" t="str">
            <v>0</v>
          </cell>
          <cell r="AQ164" t="str">
            <v>0</v>
          </cell>
          <cell r="AR164" t="str">
            <v>0</v>
          </cell>
          <cell r="AS164" t="str">
            <v>0</v>
          </cell>
          <cell r="AT164" t="str">
            <v>0</v>
          </cell>
          <cell r="AU164" t="str">
            <v>0</v>
          </cell>
          <cell r="AV164" t="str">
            <v>0</v>
          </cell>
        </row>
        <row r="165">
          <cell r="F165" t="str">
            <v>5150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0</v>
          </cell>
          <cell r="K165" t="str">
            <v>0</v>
          </cell>
          <cell r="L165" t="str">
            <v>0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0</v>
          </cell>
          <cell r="V165" t="str">
            <v>0</v>
          </cell>
          <cell r="W165" t="str">
            <v>0</v>
          </cell>
          <cell r="X165" t="str">
            <v>0</v>
          </cell>
          <cell r="Y165" t="str">
            <v>0</v>
          </cell>
          <cell r="Z165" t="str">
            <v>0</v>
          </cell>
          <cell r="AE165">
            <v>0</v>
          </cell>
          <cell r="AJ165">
            <v>0</v>
          </cell>
          <cell r="AM165" t="str">
            <v>0</v>
          </cell>
          <cell r="AN165" t="str">
            <v>0</v>
          </cell>
          <cell r="AO165" t="str">
            <v>0</v>
          </cell>
          <cell r="AP165" t="str">
            <v>0</v>
          </cell>
          <cell r="AQ165" t="str">
            <v>0</v>
          </cell>
          <cell r="AR165" t="str">
            <v>0</v>
          </cell>
          <cell r="AS165" t="str">
            <v>0</v>
          </cell>
          <cell r="AT165" t="str">
            <v>0</v>
          </cell>
          <cell r="AU165" t="str">
            <v>0</v>
          </cell>
          <cell r="AV165" t="str">
            <v>0</v>
          </cell>
        </row>
        <row r="166">
          <cell r="F166" t="str">
            <v>Other Operating Expenditure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E166">
            <v>0</v>
          </cell>
          <cell r="AJ166">
            <v>0</v>
          </cell>
          <cell r="AM166" t="str">
            <v>0</v>
          </cell>
          <cell r="AN166" t="str">
            <v>0</v>
          </cell>
          <cell r="AO166" t="str">
            <v>0</v>
          </cell>
          <cell r="AP166" t="str">
            <v>0</v>
          </cell>
          <cell r="AQ166" t="str">
            <v>0</v>
          </cell>
          <cell r="AR166" t="str">
            <v>0</v>
          </cell>
          <cell r="AS166" t="str">
            <v>0</v>
          </cell>
          <cell r="AT166" t="str">
            <v>0</v>
          </cell>
          <cell r="AU166" t="str">
            <v>0</v>
          </cell>
          <cell r="AV166" t="str">
            <v>0</v>
          </cell>
        </row>
        <row r="167">
          <cell r="F167" t="str">
            <v>5160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 t="str">
            <v>0</v>
          </cell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0</v>
          </cell>
          <cell r="V167" t="str">
            <v>0</v>
          </cell>
          <cell r="W167" t="str">
            <v>0</v>
          </cell>
          <cell r="X167" t="str">
            <v>0</v>
          </cell>
          <cell r="Y167" t="str">
            <v>0</v>
          </cell>
          <cell r="Z167" t="str">
            <v>0</v>
          </cell>
          <cell r="AE167">
            <v>0</v>
          </cell>
          <cell r="AJ167">
            <v>0</v>
          </cell>
          <cell r="AM167" t="str">
            <v>0</v>
          </cell>
          <cell r="AN167" t="str">
            <v>0</v>
          </cell>
          <cell r="AO167" t="str">
            <v>0</v>
          </cell>
          <cell r="AP167" t="str">
            <v>0</v>
          </cell>
          <cell r="AQ167" t="str">
            <v>0</v>
          </cell>
          <cell r="AR167" t="str">
            <v>0</v>
          </cell>
          <cell r="AS167" t="str">
            <v>0</v>
          </cell>
          <cell r="AT167" t="str">
            <v>0</v>
          </cell>
          <cell r="AU167" t="str">
            <v>0</v>
          </cell>
          <cell r="AV167" t="str">
            <v>0</v>
          </cell>
        </row>
        <row r="168">
          <cell r="F168" t="str">
            <v>Income Before Taxation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E168">
            <v>0</v>
          </cell>
          <cell r="AJ168">
            <v>0</v>
          </cell>
          <cell r="AM168" t="str">
            <v>0</v>
          </cell>
          <cell r="AN168" t="str">
            <v>0</v>
          </cell>
          <cell r="AO168" t="str">
            <v>0</v>
          </cell>
          <cell r="AP168" t="str">
            <v>0</v>
          </cell>
          <cell r="AQ168" t="str">
            <v>0</v>
          </cell>
          <cell r="AR168" t="str">
            <v>0</v>
          </cell>
          <cell r="AS168" t="str">
            <v>0</v>
          </cell>
          <cell r="AT168" t="str">
            <v>0</v>
          </cell>
          <cell r="AU168" t="str">
            <v>0</v>
          </cell>
          <cell r="AV168" t="str">
            <v>0</v>
          </cell>
        </row>
        <row r="169">
          <cell r="F169" t="str">
            <v>Taxation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0</v>
          </cell>
          <cell r="AJ169">
            <v>0</v>
          </cell>
          <cell r="AM169" t="str">
            <v>0</v>
          </cell>
          <cell r="AN169" t="str">
            <v>0</v>
          </cell>
          <cell r="AO169" t="str">
            <v>0</v>
          </cell>
          <cell r="AP169" t="str">
            <v>0</v>
          </cell>
          <cell r="AQ169" t="str">
            <v>0</v>
          </cell>
          <cell r="AR169" t="str">
            <v>0</v>
          </cell>
          <cell r="AS169" t="str">
            <v>0</v>
          </cell>
          <cell r="AT169" t="str">
            <v>0</v>
          </cell>
          <cell r="AU169" t="str">
            <v>0</v>
          </cell>
          <cell r="AV169" t="str">
            <v>0</v>
          </cell>
        </row>
        <row r="170">
          <cell r="F170" t="str">
            <v>5170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 t="str">
            <v>0</v>
          </cell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0</v>
          </cell>
          <cell r="V170" t="str">
            <v>0</v>
          </cell>
          <cell r="W170" t="str">
            <v>0</v>
          </cell>
          <cell r="X170" t="str">
            <v>0</v>
          </cell>
          <cell r="Y170" t="str">
            <v>0</v>
          </cell>
          <cell r="Z170" t="str">
            <v>0</v>
          </cell>
          <cell r="AE170">
            <v>0</v>
          </cell>
          <cell r="AJ170">
            <v>0</v>
          </cell>
          <cell r="AM170" t="str">
            <v>0</v>
          </cell>
          <cell r="AN170" t="str">
            <v>0</v>
          </cell>
          <cell r="AO170" t="str">
            <v>0</v>
          </cell>
          <cell r="AP170" t="str">
            <v>0</v>
          </cell>
          <cell r="AQ170" t="str">
            <v>0</v>
          </cell>
          <cell r="AR170" t="str">
            <v>0</v>
          </cell>
          <cell r="AS170" t="str">
            <v>0</v>
          </cell>
          <cell r="AT170" t="str">
            <v>0</v>
          </cell>
          <cell r="AU170" t="str">
            <v>0</v>
          </cell>
          <cell r="AV170" t="str">
            <v>0</v>
          </cell>
        </row>
        <row r="171">
          <cell r="F171" t="str">
            <v>5175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 t="str">
            <v>0</v>
          </cell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0</v>
          </cell>
          <cell r="V171" t="str">
            <v>0</v>
          </cell>
          <cell r="W171" t="str">
            <v>0</v>
          </cell>
          <cell r="X171" t="str">
            <v>0</v>
          </cell>
          <cell r="Y171" t="str">
            <v>0</v>
          </cell>
          <cell r="Z171" t="str">
            <v>0</v>
          </cell>
          <cell r="AE171">
            <v>0</v>
          </cell>
          <cell r="AJ171">
            <v>0</v>
          </cell>
          <cell r="AM171" t="str">
            <v>0</v>
          </cell>
          <cell r="AN171" t="str">
            <v>0</v>
          </cell>
          <cell r="AO171" t="str">
            <v>0</v>
          </cell>
          <cell r="AP171" t="str">
            <v>0</v>
          </cell>
          <cell r="AQ171" t="str">
            <v>0</v>
          </cell>
          <cell r="AR171" t="str">
            <v>0</v>
          </cell>
          <cell r="AS171" t="str">
            <v>0</v>
          </cell>
          <cell r="AT171" t="str">
            <v>0</v>
          </cell>
          <cell r="AU171" t="str">
            <v>0</v>
          </cell>
          <cell r="AV171" t="str">
            <v>0</v>
          </cell>
        </row>
        <row r="172">
          <cell r="F172" t="str">
            <v>5180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 t="str">
            <v>0</v>
          </cell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0</v>
          </cell>
          <cell r="V172" t="str">
            <v>0</v>
          </cell>
          <cell r="W172" t="str">
            <v>0</v>
          </cell>
          <cell r="X172" t="str">
            <v>0</v>
          </cell>
          <cell r="Y172" t="str">
            <v>0</v>
          </cell>
          <cell r="Z172" t="str">
            <v>0</v>
          </cell>
          <cell r="AE172">
            <v>0</v>
          </cell>
          <cell r="AJ172">
            <v>0</v>
          </cell>
          <cell r="AM172" t="str">
            <v>0</v>
          </cell>
          <cell r="AN172" t="str">
            <v>0</v>
          </cell>
          <cell r="AO172" t="str">
            <v>0</v>
          </cell>
          <cell r="AP172" t="str">
            <v>0</v>
          </cell>
          <cell r="AQ172" t="str">
            <v>0</v>
          </cell>
          <cell r="AR172" t="str">
            <v>0</v>
          </cell>
          <cell r="AS172" t="str">
            <v>0</v>
          </cell>
          <cell r="AT172" t="str">
            <v>0</v>
          </cell>
          <cell r="AU172" t="str">
            <v>0</v>
          </cell>
          <cell r="AV172" t="str">
            <v>0</v>
          </cell>
        </row>
        <row r="174">
          <cell r="F174" t="str">
            <v>Income after Tax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J174">
            <v>0</v>
          </cell>
          <cell r="AM174" t="str">
            <v>0</v>
          </cell>
          <cell r="AN174" t="str">
            <v>0</v>
          </cell>
          <cell r="AO174" t="str">
            <v>0</v>
          </cell>
          <cell r="AP174" t="str">
            <v>0</v>
          </cell>
          <cell r="AQ174" t="str">
            <v>0</v>
          </cell>
          <cell r="AR174" t="str">
            <v>0</v>
          </cell>
          <cell r="AS174" t="str">
            <v>0</v>
          </cell>
          <cell r="AT174" t="str">
            <v>0</v>
          </cell>
          <cell r="AU174" t="str">
            <v>0</v>
          </cell>
          <cell r="AV174" t="str">
            <v>0</v>
          </cell>
        </row>
        <row r="176">
          <cell r="F176" t="str">
            <v>5200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 t="str">
            <v>0</v>
          </cell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0</v>
          </cell>
          <cell r="V176" t="str">
            <v>0</v>
          </cell>
          <cell r="W176" t="str">
            <v>0</v>
          </cell>
          <cell r="X176" t="str">
            <v>0</v>
          </cell>
          <cell r="Y176" t="str">
            <v>0</v>
          </cell>
          <cell r="Z176" t="str">
            <v>0</v>
          </cell>
          <cell r="AE176">
            <v>0</v>
          </cell>
          <cell r="AJ176">
            <v>0</v>
          </cell>
          <cell r="AM176" t="str">
            <v>0</v>
          </cell>
          <cell r="AN176" t="str">
            <v>0</v>
          </cell>
          <cell r="AO176" t="str">
            <v>0</v>
          </cell>
          <cell r="AP176" t="str">
            <v>0</v>
          </cell>
          <cell r="AQ176" t="str">
            <v>0</v>
          </cell>
          <cell r="AR176" t="str">
            <v>0</v>
          </cell>
          <cell r="AS176" t="str">
            <v>0</v>
          </cell>
          <cell r="AT176" t="str">
            <v>0</v>
          </cell>
          <cell r="AU176" t="str">
            <v>0</v>
          </cell>
          <cell r="AV176" t="str">
            <v>0</v>
          </cell>
        </row>
        <row r="178">
          <cell r="F178" t="str">
            <v>Net Income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J178">
            <v>0</v>
          </cell>
          <cell r="AM178" t="str">
            <v>0</v>
          </cell>
          <cell r="AN178" t="str">
            <v>0</v>
          </cell>
          <cell r="AO178" t="str">
            <v>0</v>
          </cell>
          <cell r="AP178" t="str">
            <v>0</v>
          </cell>
          <cell r="AQ178" t="str">
            <v>0</v>
          </cell>
          <cell r="AR178" t="str">
            <v>0</v>
          </cell>
          <cell r="AS178" t="str">
            <v>0</v>
          </cell>
          <cell r="AT178" t="str">
            <v>0</v>
          </cell>
          <cell r="AU178" t="str">
            <v>0</v>
          </cell>
          <cell r="AV178" t="str">
            <v>0</v>
          </cell>
        </row>
        <row r="179">
          <cell r="F179" t="str">
            <v>5205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 t="str">
            <v>0</v>
          </cell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0</v>
          </cell>
          <cell r="V179" t="str">
            <v>0</v>
          </cell>
          <cell r="W179" t="str">
            <v>0</v>
          </cell>
          <cell r="X179" t="str">
            <v>0</v>
          </cell>
          <cell r="Y179" t="str">
            <v>0</v>
          </cell>
          <cell r="Z179" t="str">
            <v>0</v>
          </cell>
          <cell r="AE179">
            <v>0</v>
          </cell>
          <cell r="AJ179">
            <v>0</v>
          </cell>
          <cell r="AM179" t="str">
            <v>0</v>
          </cell>
          <cell r="AN179" t="str">
            <v>0</v>
          </cell>
          <cell r="AO179" t="str">
            <v>0</v>
          </cell>
          <cell r="AP179" t="str">
            <v>0</v>
          </cell>
          <cell r="AQ179" t="str">
            <v>0</v>
          </cell>
          <cell r="AR179" t="str">
            <v>0</v>
          </cell>
          <cell r="AS179" t="str">
            <v>0</v>
          </cell>
          <cell r="AT179" t="str">
            <v>0</v>
          </cell>
          <cell r="AU179" t="str">
            <v>0</v>
          </cell>
          <cell r="AV179" t="str">
            <v>0</v>
          </cell>
        </row>
        <row r="180">
          <cell r="F180" t="str">
            <v>5210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 t="str">
            <v>0</v>
          </cell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0</v>
          </cell>
          <cell r="V180" t="str">
            <v>0</v>
          </cell>
          <cell r="W180" t="str">
            <v>0</v>
          </cell>
          <cell r="X180" t="str">
            <v>0</v>
          </cell>
          <cell r="Y180" t="str">
            <v>0</v>
          </cell>
          <cell r="Z180" t="str">
            <v>0</v>
          </cell>
          <cell r="AE180">
            <v>0</v>
          </cell>
          <cell r="AJ180">
            <v>0</v>
          </cell>
          <cell r="AM180" t="str">
            <v>0</v>
          </cell>
          <cell r="AN180" t="str">
            <v>0</v>
          </cell>
          <cell r="AO180" t="str">
            <v>0</v>
          </cell>
          <cell r="AP180" t="str">
            <v>0</v>
          </cell>
          <cell r="AQ180" t="str">
            <v>0</v>
          </cell>
          <cell r="AR180" t="str">
            <v>0</v>
          </cell>
          <cell r="AS180" t="str">
            <v>0</v>
          </cell>
          <cell r="AT180" t="str">
            <v>0</v>
          </cell>
          <cell r="AU180" t="str">
            <v>0</v>
          </cell>
          <cell r="AV180" t="str">
            <v>0</v>
          </cell>
        </row>
        <row r="181">
          <cell r="F181" t="str">
            <v>Retained Income for the Period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E181">
            <v>0</v>
          </cell>
          <cell r="AJ181">
            <v>0</v>
          </cell>
          <cell r="AM181" t="str">
            <v>0</v>
          </cell>
          <cell r="AN181" t="str">
            <v>0</v>
          </cell>
          <cell r="AO181" t="str">
            <v>0</v>
          </cell>
          <cell r="AP181" t="str">
            <v>0</v>
          </cell>
          <cell r="AQ181" t="str">
            <v>0</v>
          </cell>
          <cell r="AR181" t="str">
            <v>0</v>
          </cell>
          <cell r="AS181" t="str">
            <v>0</v>
          </cell>
          <cell r="AT181" t="str">
            <v>0</v>
          </cell>
          <cell r="AU181" t="str">
            <v>0</v>
          </cell>
          <cell r="AV181" t="str">
            <v>0</v>
          </cell>
        </row>
        <row r="187">
          <cell r="F187" t="str">
            <v>Deposits and Current Accounts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-106000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E187">
            <v>-106000</v>
          </cell>
          <cell r="AJ187">
            <v>-106000</v>
          </cell>
          <cell r="AM187" t="str">
            <v>0</v>
          </cell>
          <cell r="AN187" t="str">
            <v>0</v>
          </cell>
          <cell r="AO187" t="str">
            <v>0</v>
          </cell>
          <cell r="AP187" t="str">
            <v>0</v>
          </cell>
          <cell r="AQ187" t="str">
            <v>0</v>
          </cell>
          <cell r="AR187" t="str">
            <v>0</v>
          </cell>
          <cell r="AS187" t="str">
            <v>0</v>
          </cell>
          <cell r="AT187" t="str">
            <v>0</v>
          </cell>
          <cell r="AU187" t="str">
            <v>0</v>
          </cell>
          <cell r="AV187" t="str">
            <v>0</v>
          </cell>
        </row>
        <row r="188">
          <cell r="F188" t="str">
            <v>5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 t="str">
            <v>0</v>
          </cell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0</v>
          </cell>
          <cell r="V188" t="str">
            <v>0</v>
          </cell>
          <cell r="W188" t="str">
            <v>0</v>
          </cell>
          <cell r="X188" t="str">
            <v>0</v>
          </cell>
          <cell r="Y188" t="str">
            <v>0</v>
          </cell>
          <cell r="Z188" t="str">
            <v>0</v>
          </cell>
          <cell r="AE188">
            <v>0</v>
          </cell>
          <cell r="AJ188">
            <v>0</v>
          </cell>
          <cell r="AM188" t="str">
            <v>0</v>
          </cell>
          <cell r="AN188" t="str">
            <v>0</v>
          </cell>
          <cell r="AO188" t="str">
            <v>0</v>
          </cell>
          <cell r="AP188" t="str">
            <v>0</v>
          </cell>
          <cell r="AQ188" t="str">
            <v>0</v>
          </cell>
          <cell r="AR188" t="str">
            <v>0</v>
          </cell>
          <cell r="AS188" t="str">
            <v>0</v>
          </cell>
          <cell r="AT188" t="str">
            <v>0</v>
          </cell>
          <cell r="AU188" t="str">
            <v>0</v>
          </cell>
          <cell r="AV188" t="str">
            <v>0</v>
          </cell>
        </row>
        <row r="189">
          <cell r="F189" t="str">
            <v>10</v>
          </cell>
          <cell r="G189" t="str">
            <v>0</v>
          </cell>
          <cell r="H189" t="str">
            <v>0</v>
          </cell>
          <cell r="I189" t="str">
            <v>0</v>
          </cell>
          <cell r="J189" t="str">
            <v>0</v>
          </cell>
          <cell r="K189" t="str">
            <v>0</v>
          </cell>
          <cell r="L189" t="str">
            <v>0</v>
          </cell>
          <cell r="M189" t="str">
            <v>0</v>
          </cell>
          <cell r="N189" t="str">
            <v>0</v>
          </cell>
          <cell r="O189" t="str">
            <v>0</v>
          </cell>
          <cell r="P189" t="str">
            <v>0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0</v>
          </cell>
          <cell r="V189" t="str">
            <v>0</v>
          </cell>
          <cell r="W189" t="str">
            <v>0</v>
          </cell>
          <cell r="X189" t="str">
            <v>0</v>
          </cell>
          <cell r="Y189" t="str">
            <v>0</v>
          </cell>
          <cell r="Z189" t="str">
            <v>0</v>
          </cell>
          <cell r="AE189">
            <v>0</v>
          </cell>
          <cell r="AJ189">
            <v>0</v>
          </cell>
          <cell r="AM189" t="str">
            <v>0</v>
          </cell>
          <cell r="AN189" t="str">
            <v>0</v>
          </cell>
          <cell r="AO189" t="str">
            <v>0</v>
          </cell>
          <cell r="AP189" t="str">
            <v>0</v>
          </cell>
          <cell r="AQ189" t="str">
            <v>0</v>
          </cell>
          <cell r="AR189" t="str">
            <v>0</v>
          </cell>
          <cell r="AS189" t="str">
            <v>0</v>
          </cell>
          <cell r="AT189" t="str">
            <v>0</v>
          </cell>
          <cell r="AU189" t="str">
            <v>0</v>
          </cell>
          <cell r="AV189" t="str">
            <v>0</v>
          </cell>
        </row>
        <row r="190">
          <cell r="F190" t="str">
            <v>15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 t="str">
            <v>0</v>
          </cell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0</v>
          </cell>
          <cell r="V190" t="str">
            <v>0</v>
          </cell>
          <cell r="W190" t="str">
            <v>0</v>
          </cell>
          <cell r="X190" t="str">
            <v>0</v>
          </cell>
          <cell r="Y190" t="str">
            <v>0</v>
          </cell>
          <cell r="Z190" t="str">
            <v>0</v>
          </cell>
          <cell r="AE190">
            <v>0</v>
          </cell>
          <cell r="AJ190">
            <v>0</v>
          </cell>
          <cell r="AM190" t="str">
            <v>0</v>
          </cell>
          <cell r="AN190" t="str">
            <v>0</v>
          </cell>
          <cell r="AO190" t="str">
            <v>0</v>
          </cell>
          <cell r="AP190" t="str">
            <v>0</v>
          </cell>
          <cell r="AQ190" t="str">
            <v>0</v>
          </cell>
          <cell r="AR190" t="str">
            <v>0</v>
          </cell>
          <cell r="AS190" t="str">
            <v>0</v>
          </cell>
          <cell r="AT190" t="str">
            <v>0</v>
          </cell>
          <cell r="AU190" t="str">
            <v>0</v>
          </cell>
          <cell r="AV190" t="str">
            <v>0</v>
          </cell>
        </row>
        <row r="191">
          <cell r="F191" t="str">
            <v>20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 t="str">
            <v>0</v>
          </cell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0</v>
          </cell>
          <cell r="V191" t="str">
            <v>0</v>
          </cell>
          <cell r="W191" t="str">
            <v>0</v>
          </cell>
          <cell r="X191" t="str">
            <v>0</v>
          </cell>
          <cell r="Y191" t="str">
            <v>0</v>
          </cell>
          <cell r="Z191" t="str">
            <v>0</v>
          </cell>
          <cell r="AE191">
            <v>0</v>
          </cell>
          <cell r="AJ191">
            <v>0</v>
          </cell>
          <cell r="AM191" t="str">
            <v>0</v>
          </cell>
          <cell r="AN191" t="str">
            <v>0</v>
          </cell>
          <cell r="AO191" t="str">
            <v>0</v>
          </cell>
          <cell r="AP191" t="str">
            <v>0</v>
          </cell>
          <cell r="AQ191" t="str">
            <v>0</v>
          </cell>
          <cell r="AR191" t="str">
            <v>0</v>
          </cell>
          <cell r="AS191" t="str">
            <v>0</v>
          </cell>
          <cell r="AT191" t="str">
            <v>0</v>
          </cell>
          <cell r="AU191" t="str">
            <v>0</v>
          </cell>
          <cell r="AV191" t="str">
            <v>0</v>
          </cell>
        </row>
        <row r="192">
          <cell r="F192" t="str">
            <v>25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 t="str">
            <v>0</v>
          </cell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0</v>
          </cell>
          <cell r="V192" t="str">
            <v>0</v>
          </cell>
          <cell r="W192" t="str">
            <v>0</v>
          </cell>
          <cell r="X192" t="str">
            <v>0</v>
          </cell>
          <cell r="Y192" t="str">
            <v>0</v>
          </cell>
          <cell r="Z192" t="str">
            <v>0</v>
          </cell>
          <cell r="AE192">
            <v>0</v>
          </cell>
          <cell r="AJ192">
            <v>0</v>
          </cell>
          <cell r="AM192" t="str">
            <v>0</v>
          </cell>
          <cell r="AN192" t="str">
            <v>0</v>
          </cell>
          <cell r="AO192" t="str">
            <v>0</v>
          </cell>
          <cell r="AP192" t="str">
            <v>0</v>
          </cell>
          <cell r="AQ192" t="str">
            <v>0</v>
          </cell>
          <cell r="AR192" t="str">
            <v>0</v>
          </cell>
          <cell r="AS192" t="str">
            <v>0</v>
          </cell>
          <cell r="AT192" t="str">
            <v>0</v>
          </cell>
          <cell r="AU192" t="str">
            <v>0</v>
          </cell>
          <cell r="AV192" t="str">
            <v>0</v>
          </cell>
        </row>
        <row r="193">
          <cell r="F193" t="str">
            <v>30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 t="str">
            <v>0</v>
          </cell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0</v>
          </cell>
          <cell r="V193" t="str">
            <v>0</v>
          </cell>
          <cell r="W193" t="str">
            <v>0</v>
          </cell>
          <cell r="X193" t="str">
            <v>0</v>
          </cell>
          <cell r="Y193" t="str">
            <v>0</v>
          </cell>
          <cell r="Z193" t="str">
            <v>0</v>
          </cell>
          <cell r="AE193">
            <v>0</v>
          </cell>
          <cell r="AJ193">
            <v>0</v>
          </cell>
          <cell r="AM193" t="str">
            <v>0</v>
          </cell>
          <cell r="AN193" t="str">
            <v>0</v>
          </cell>
          <cell r="AO193" t="str">
            <v>0</v>
          </cell>
          <cell r="AP193" t="str">
            <v>0</v>
          </cell>
          <cell r="AQ193" t="str">
            <v>0</v>
          </cell>
          <cell r="AR193" t="str">
            <v>0</v>
          </cell>
          <cell r="AS193" t="str">
            <v>0</v>
          </cell>
          <cell r="AT193" t="str">
            <v>0</v>
          </cell>
          <cell r="AU193" t="str">
            <v>0</v>
          </cell>
          <cell r="AV193" t="str">
            <v>0</v>
          </cell>
        </row>
        <row r="194">
          <cell r="F194" t="str">
            <v>35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 t="str">
            <v>0</v>
          </cell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0</v>
          </cell>
          <cell r="V194" t="str">
            <v>0</v>
          </cell>
          <cell r="W194" t="str">
            <v>0</v>
          </cell>
          <cell r="X194" t="str">
            <v>0</v>
          </cell>
          <cell r="Y194" t="str">
            <v>0</v>
          </cell>
          <cell r="Z194" t="str">
            <v>0</v>
          </cell>
          <cell r="AE194">
            <v>0</v>
          </cell>
          <cell r="AJ194">
            <v>0</v>
          </cell>
          <cell r="AM194" t="str">
            <v>0</v>
          </cell>
          <cell r="AN194" t="str">
            <v>0</v>
          </cell>
          <cell r="AO194" t="str">
            <v>0</v>
          </cell>
          <cell r="AP194" t="str">
            <v>0</v>
          </cell>
          <cell r="AQ194" t="str">
            <v>0</v>
          </cell>
          <cell r="AR194" t="str">
            <v>0</v>
          </cell>
          <cell r="AS194" t="str">
            <v>0</v>
          </cell>
          <cell r="AT194" t="str">
            <v>0</v>
          </cell>
          <cell r="AU194" t="str">
            <v>0</v>
          </cell>
          <cell r="AV194" t="str">
            <v>0</v>
          </cell>
        </row>
        <row r="195">
          <cell r="F195" t="str">
            <v>40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 t="str">
            <v>0</v>
          </cell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0</v>
          </cell>
          <cell r="V195" t="str">
            <v>0</v>
          </cell>
          <cell r="W195" t="str">
            <v>0</v>
          </cell>
          <cell r="X195" t="str">
            <v>0</v>
          </cell>
          <cell r="Y195" t="str">
            <v>0</v>
          </cell>
          <cell r="Z195" t="str">
            <v>0</v>
          </cell>
          <cell r="AE195">
            <v>0</v>
          </cell>
          <cell r="AJ195">
            <v>0</v>
          </cell>
          <cell r="AM195" t="str">
            <v>0</v>
          </cell>
          <cell r="AN195" t="str">
            <v>0</v>
          </cell>
          <cell r="AO195" t="str">
            <v>0</v>
          </cell>
          <cell r="AP195" t="str">
            <v>0</v>
          </cell>
          <cell r="AQ195" t="str">
            <v>0</v>
          </cell>
          <cell r="AR195" t="str">
            <v>0</v>
          </cell>
          <cell r="AS195" t="str">
            <v>0</v>
          </cell>
          <cell r="AT195" t="str">
            <v>0</v>
          </cell>
          <cell r="AU195" t="str">
            <v>0</v>
          </cell>
          <cell r="AV195" t="str">
            <v>0</v>
          </cell>
        </row>
        <row r="196">
          <cell r="F196" t="str">
            <v>45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 t="str">
            <v>0</v>
          </cell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0</v>
          </cell>
          <cell r="V196" t="str">
            <v>0</v>
          </cell>
          <cell r="W196" t="str">
            <v>0</v>
          </cell>
          <cell r="X196" t="str">
            <v>0</v>
          </cell>
          <cell r="Y196" t="str">
            <v>0</v>
          </cell>
          <cell r="Z196" t="str">
            <v>0</v>
          </cell>
          <cell r="AE196">
            <v>0</v>
          </cell>
          <cell r="AJ196">
            <v>0</v>
          </cell>
          <cell r="AM196" t="str">
            <v>0</v>
          </cell>
          <cell r="AN196" t="str">
            <v>0</v>
          </cell>
          <cell r="AO196" t="str">
            <v>0</v>
          </cell>
          <cell r="AP196" t="str">
            <v>0</v>
          </cell>
          <cell r="AQ196" t="str">
            <v>0</v>
          </cell>
          <cell r="AR196" t="str">
            <v>0</v>
          </cell>
          <cell r="AS196" t="str">
            <v>0</v>
          </cell>
          <cell r="AT196" t="str">
            <v>0</v>
          </cell>
          <cell r="AU196" t="str">
            <v>0</v>
          </cell>
          <cell r="AV196" t="str">
            <v>0</v>
          </cell>
        </row>
        <row r="197">
          <cell r="F197" t="str">
            <v>50</v>
          </cell>
          <cell r="G197" t="str">
            <v>0</v>
          </cell>
          <cell r="H197" t="str">
            <v>0</v>
          </cell>
          <cell r="I197" t="str">
            <v>0</v>
          </cell>
          <cell r="J197" t="str">
            <v>0</v>
          </cell>
          <cell r="K197" t="str">
            <v>0</v>
          </cell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0</v>
          </cell>
          <cell r="V197" t="str">
            <v>0</v>
          </cell>
          <cell r="W197" t="str">
            <v>0</v>
          </cell>
          <cell r="X197" t="str">
            <v>0</v>
          </cell>
          <cell r="Y197" t="str">
            <v>0</v>
          </cell>
          <cell r="Z197" t="str">
            <v>0</v>
          </cell>
          <cell r="AE197">
            <v>0</v>
          </cell>
          <cell r="AJ197">
            <v>0</v>
          </cell>
          <cell r="AM197" t="str">
            <v>0</v>
          </cell>
          <cell r="AN197" t="str">
            <v>0</v>
          </cell>
          <cell r="AO197" t="str">
            <v>0</v>
          </cell>
          <cell r="AP197" t="str">
            <v>0</v>
          </cell>
          <cell r="AQ197" t="str">
            <v>0</v>
          </cell>
          <cell r="AR197" t="str">
            <v>0</v>
          </cell>
          <cell r="AS197" t="str">
            <v>0</v>
          </cell>
          <cell r="AT197" t="str">
            <v>0</v>
          </cell>
          <cell r="AU197" t="str">
            <v>0</v>
          </cell>
          <cell r="AV197" t="str">
            <v>0</v>
          </cell>
        </row>
        <row r="198">
          <cell r="F198" t="str">
            <v>55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 t="str">
            <v>0</v>
          </cell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0</v>
          </cell>
          <cell r="V198" t="str">
            <v>0</v>
          </cell>
          <cell r="W198" t="str">
            <v>0</v>
          </cell>
          <cell r="X198" t="str">
            <v>0</v>
          </cell>
          <cell r="Y198" t="str">
            <v>0</v>
          </cell>
          <cell r="Z198" t="str">
            <v>0</v>
          </cell>
          <cell r="AE198">
            <v>0</v>
          </cell>
          <cell r="AJ198">
            <v>0</v>
          </cell>
          <cell r="AM198" t="str">
            <v>0</v>
          </cell>
          <cell r="AN198" t="str">
            <v>0</v>
          </cell>
          <cell r="AO198" t="str">
            <v>0</v>
          </cell>
          <cell r="AP198" t="str">
            <v>0</v>
          </cell>
          <cell r="AQ198" t="str">
            <v>0</v>
          </cell>
          <cell r="AR198" t="str">
            <v>0</v>
          </cell>
          <cell r="AS198" t="str">
            <v>0</v>
          </cell>
          <cell r="AT198" t="str">
            <v>0</v>
          </cell>
          <cell r="AU198" t="str">
            <v>0</v>
          </cell>
          <cell r="AV198" t="str">
            <v>0</v>
          </cell>
        </row>
        <row r="199">
          <cell r="F199" t="str">
            <v>60</v>
          </cell>
          <cell r="G199" t="str">
            <v>0</v>
          </cell>
          <cell r="H199" t="str">
            <v>0</v>
          </cell>
          <cell r="I199" t="str">
            <v>0</v>
          </cell>
          <cell r="J199" t="str">
            <v>0</v>
          </cell>
          <cell r="K199" t="str">
            <v>0</v>
          </cell>
          <cell r="L199" t="str">
            <v>0</v>
          </cell>
          <cell r="M199" t="str">
            <v>0</v>
          </cell>
          <cell r="N199" t="str">
            <v>0</v>
          </cell>
          <cell r="O199" t="str">
            <v>0</v>
          </cell>
          <cell r="P199" t="str">
            <v>0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0</v>
          </cell>
          <cell r="V199" t="str">
            <v>0</v>
          </cell>
          <cell r="W199" t="str">
            <v>0</v>
          </cell>
          <cell r="X199" t="str">
            <v>0</v>
          </cell>
          <cell r="Y199" t="str">
            <v>0</v>
          </cell>
          <cell r="Z199" t="str">
            <v>0</v>
          </cell>
          <cell r="AE199">
            <v>0</v>
          </cell>
          <cell r="AJ199">
            <v>0</v>
          </cell>
          <cell r="AM199" t="str">
            <v>0</v>
          </cell>
          <cell r="AN199" t="str">
            <v>0</v>
          </cell>
          <cell r="AO199" t="str">
            <v>0</v>
          </cell>
          <cell r="AP199" t="str">
            <v>0</v>
          </cell>
          <cell r="AQ199" t="str">
            <v>0</v>
          </cell>
          <cell r="AR199" t="str">
            <v>0</v>
          </cell>
          <cell r="AS199" t="str">
            <v>0</v>
          </cell>
          <cell r="AT199" t="str">
            <v>0</v>
          </cell>
          <cell r="AU199" t="str">
            <v>0</v>
          </cell>
          <cell r="AV199" t="str">
            <v>0</v>
          </cell>
        </row>
        <row r="200">
          <cell r="F200" t="str">
            <v>65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 t="str">
            <v>0</v>
          </cell>
          <cell r="L200" t="str">
            <v>0</v>
          </cell>
          <cell r="M200" t="str">
            <v>0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0</v>
          </cell>
          <cell r="V200" t="str">
            <v>0</v>
          </cell>
          <cell r="W200" t="str">
            <v>0</v>
          </cell>
          <cell r="X200" t="str">
            <v>0</v>
          </cell>
          <cell r="Y200" t="str">
            <v>0</v>
          </cell>
          <cell r="Z200" t="str">
            <v>0</v>
          </cell>
          <cell r="AE200">
            <v>0</v>
          </cell>
          <cell r="AJ200">
            <v>0</v>
          </cell>
          <cell r="AM200" t="str">
            <v>0</v>
          </cell>
          <cell r="AN200" t="str">
            <v>0</v>
          </cell>
          <cell r="AO200" t="str">
            <v>0</v>
          </cell>
          <cell r="AP200" t="str">
            <v>0</v>
          </cell>
          <cell r="AQ200" t="str">
            <v>0</v>
          </cell>
          <cell r="AR200" t="str">
            <v>0</v>
          </cell>
          <cell r="AS200" t="str">
            <v>0</v>
          </cell>
          <cell r="AT200" t="str">
            <v>0</v>
          </cell>
          <cell r="AU200" t="str">
            <v>0</v>
          </cell>
          <cell r="AV200" t="str">
            <v>0</v>
          </cell>
        </row>
        <row r="201">
          <cell r="F201" t="str">
            <v>70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 t="str">
            <v>0</v>
          </cell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>
            <v>-106000</v>
          </cell>
          <cell r="V201" t="str">
            <v>0</v>
          </cell>
          <cell r="W201" t="str">
            <v>0</v>
          </cell>
          <cell r="X201" t="str">
            <v>0</v>
          </cell>
          <cell r="Y201" t="str">
            <v>0</v>
          </cell>
          <cell r="Z201" t="str">
            <v>0</v>
          </cell>
          <cell r="AE201">
            <v>-106000</v>
          </cell>
          <cell r="AJ201">
            <v>-106000</v>
          </cell>
          <cell r="AM201" t="str">
            <v>0</v>
          </cell>
          <cell r="AN201" t="str">
            <v>0</v>
          </cell>
          <cell r="AO201" t="str">
            <v>0</v>
          </cell>
          <cell r="AP201" t="str">
            <v>0</v>
          </cell>
          <cell r="AQ201" t="str">
            <v>0</v>
          </cell>
          <cell r="AR201" t="str">
            <v>0</v>
          </cell>
          <cell r="AS201" t="str">
            <v>0</v>
          </cell>
          <cell r="AT201" t="str">
            <v>0</v>
          </cell>
          <cell r="AU201" t="str">
            <v>0</v>
          </cell>
          <cell r="AV201" t="str">
            <v>0</v>
          </cell>
        </row>
        <row r="202">
          <cell r="F202" t="str">
            <v>Other Liabilities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E202">
            <v>0</v>
          </cell>
          <cell r="AJ202">
            <v>0</v>
          </cell>
          <cell r="AM202" t="str">
            <v>0</v>
          </cell>
          <cell r="AN202" t="str">
            <v>0</v>
          </cell>
          <cell r="AO202" t="str">
            <v>0</v>
          </cell>
          <cell r="AP202" t="str">
            <v>0</v>
          </cell>
          <cell r="AQ202" t="str">
            <v>0</v>
          </cell>
          <cell r="AR202" t="str">
            <v>0</v>
          </cell>
          <cell r="AS202" t="str">
            <v>0</v>
          </cell>
          <cell r="AT202" t="str">
            <v>0</v>
          </cell>
          <cell r="AU202" t="str">
            <v>0</v>
          </cell>
          <cell r="AV202" t="str">
            <v>0</v>
          </cell>
        </row>
        <row r="203">
          <cell r="F203" t="str">
            <v>100</v>
          </cell>
          <cell r="G203" t="str">
            <v>0</v>
          </cell>
          <cell r="H203" t="str">
            <v>0</v>
          </cell>
          <cell r="I203" t="str">
            <v>0</v>
          </cell>
          <cell r="J203" t="str">
            <v>0</v>
          </cell>
          <cell r="K203" t="str">
            <v>0</v>
          </cell>
          <cell r="L203" t="str">
            <v>0</v>
          </cell>
          <cell r="M203" t="str">
            <v>0</v>
          </cell>
          <cell r="N203" t="str">
            <v>0</v>
          </cell>
          <cell r="O203" t="str">
            <v>0</v>
          </cell>
          <cell r="P203" t="str">
            <v>0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0</v>
          </cell>
          <cell r="V203" t="str">
            <v>0</v>
          </cell>
          <cell r="W203" t="str">
            <v>0</v>
          </cell>
          <cell r="X203" t="str">
            <v>0</v>
          </cell>
          <cell r="Y203" t="str">
            <v>0</v>
          </cell>
          <cell r="Z203" t="str">
            <v>0</v>
          </cell>
          <cell r="AE203">
            <v>0</v>
          </cell>
          <cell r="AJ203">
            <v>0</v>
          </cell>
          <cell r="AM203" t="str">
            <v>0</v>
          </cell>
          <cell r="AN203" t="str">
            <v>0</v>
          </cell>
          <cell r="AO203" t="str">
            <v>0</v>
          </cell>
          <cell r="AP203" t="str">
            <v>0</v>
          </cell>
          <cell r="AQ203" t="str">
            <v>0</v>
          </cell>
          <cell r="AR203" t="str">
            <v>0</v>
          </cell>
          <cell r="AS203" t="str">
            <v>0</v>
          </cell>
          <cell r="AT203" t="str">
            <v>0</v>
          </cell>
          <cell r="AU203" t="str">
            <v>0</v>
          </cell>
          <cell r="AV203" t="str">
            <v>0</v>
          </cell>
        </row>
        <row r="204">
          <cell r="F204" t="str">
            <v>105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 t="str">
            <v>0</v>
          </cell>
          <cell r="L204" t="str">
            <v>0</v>
          </cell>
          <cell r="M204" t="str">
            <v>0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0</v>
          </cell>
          <cell r="V204" t="str">
            <v>0</v>
          </cell>
          <cell r="W204" t="str">
            <v>0</v>
          </cell>
          <cell r="X204" t="str">
            <v>0</v>
          </cell>
          <cell r="Y204" t="str">
            <v>0</v>
          </cell>
          <cell r="Z204" t="str">
            <v>0</v>
          </cell>
          <cell r="AE204">
            <v>0</v>
          </cell>
          <cell r="AJ204">
            <v>0</v>
          </cell>
          <cell r="AM204" t="str">
            <v>0</v>
          </cell>
          <cell r="AN204" t="str">
            <v>0</v>
          </cell>
          <cell r="AO204" t="str">
            <v>0</v>
          </cell>
          <cell r="AP204" t="str">
            <v>0</v>
          </cell>
          <cell r="AQ204" t="str">
            <v>0</v>
          </cell>
          <cell r="AR204" t="str">
            <v>0</v>
          </cell>
          <cell r="AS204" t="str">
            <v>0</v>
          </cell>
          <cell r="AT204" t="str">
            <v>0</v>
          </cell>
          <cell r="AU204" t="str">
            <v>0</v>
          </cell>
          <cell r="AV204" t="str">
            <v>0</v>
          </cell>
        </row>
        <row r="205">
          <cell r="F205" t="str">
            <v>110</v>
          </cell>
          <cell r="G205" t="str">
            <v>0</v>
          </cell>
          <cell r="H205" t="str">
            <v>0</v>
          </cell>
          <cell r="I205" t="str">
            <v>0</v>
          </cell>
          <cell r="J205" t="str">
            <v>0</v>
          </cell>
          <cell r="K205" t="str">
            <v>0</v>
          </cell>
          <cell r="L205" t="str">
            <v>0</v>
          </cell>
          <cell r="M205" t="str">
            <v>0</v>
          </cell>
          <cell r="N205" t="str">
            <v>0</v>
          </cell>
          <cell r="O205" t="str">
            <v>0</v>
          </cell>
          <cell r="P205" t="str">
            <v>0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0</v>
          </cell>
          <cell r="V205" t="str">
            <v>0</v>
          </cell>
          <cell r="W205" t="str">
            <v>0</v>
          </cell>
          <cell r="X205" t="str">
            <v>0</v>
          </cell>
          <cell r="Y205" t="str">
            <v>0</v>
          </cell>
          <cell r="Z205" t="str">
            <v>0</v>
          </cell>
          <cell r="AE205">
            <v>0</v>
          </cell>
          <cell r="AJ205">
            <v>0</v>
          </cell>
          <cell r="AM205" t="str">
            <v>0</v>
          </cell>
          <cell r="AN205" t="str">
            <v>0</v>
          </cell>
          <cell r="AO205" t="str">
            <v>0</v>
          </cell>
          <cell r="AP205" t="str">
            <v>0</v>
          </cell>
          <cell r="AQ205" t="str">
            <v>0</v>
          </cell>
          <cell r="AR205" t="str">
            <v>0</v>
          </cell>
          <cell r="AS205" t="str">
            <v>0</v>
          </cell>
          <cell r="AT205" t="str">
            <v>0</v>
          </cell>
          <cell r="AU205" t="str">
            <v>0</v>
          </cell>
          <cell r="AV205" t="str">
            <v>0</v>
          </cell>
        </row>
        <row r="206">
          <cell r="F206" t="str">
            <v>115</v>
          </cell>
          <cell r="G206" t="str">
            <v>0</v>
          </cell>
          <cell r="H206" t="str">
            <v>0</v>
          </cell>
          <cell r="I206" t="str">
            <v>0</v>
          </cell>
          <cell r="J206" t="str">
            <v>0</v>
          </cell>
          <cell r="K206" t="str">
            <v>0</v>
          </cell>
          <cell r="L206" t="str">
            <v>0</v>
          </cell>
          <cell r="M206" t="str">
            <v>0</v>
          </cell>
          <cell r="N206" t="str">
            <v>0</v>
          </cell>
          <cell r="O206" t="str">
            <v>0</v>
          </cell>
          <cell r="P206" t="str">
            <v>0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0</v>
          </cell>
          <cell r="V206" t="str">
            <v>0</v>
          </cell>
          <cell r="W206" t="str">
            <v>0</v>
          </cell>
          <cell r="X206" t="str">
            <v>0</v>
          </cell>
          <cell r="Y206" t="str">
            <v>0</v>
          </cell>
          <cell r="Z206" t="str">
            <v>0</v>
          </cell>
          <cell r="AE206">
            <v>0</v>
          </cell>
          <cell r="AJ206">
            <v>0</v>
          </cell>
          <cell r="AM206" t="str">
            <v>0</v>
          </cell>
          <cell r="AN206" t="str">
            <v>0</v>
          </cell>
          <cell r="AO206" t="str">
            <v>0</v>
          </cell>
          <cell r="AP206" t="str">
            <v>0</v>
          </cell>
          <cell r="AQ206" t="str">
            <v>0</v>
          </cell>
          <cell r="AR206" t="str">
            <v>0</v>
          </cell>
          <cell r="AS206" t="str">
            <v>0</v>
          </cell>
          <cell r="AT206" t="str">
            <v>0</v>
          </cell>
          <cell r="AU206" t="str">
            <v>0</v>
          </cell>
          <cell r="AV206" t="str">
            <v>0</v>
          </cell>
        </row>
        <row r="207">
          <cell r="F207" t="str">
            <v>120</v>
          </cell>
          <cell r="G207" t="str">
            <v>0</v>
          </cell>
          <cell r="H207" t="str">
            <v>0</v>
          </cell>
          <cell r="I207" t="str">
            <v>0</v>
          </cell>
          <cell r="J207" t="str">
            <v>0</v>
          </cell>
          <cell r="K207" t="str">
            <v>0</v>
          </cell>
          <cell r="L207" t="str">
            <v>0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0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0</v>
          </cell>
          <cell r="V207" t="str">
            <v>0</v>
          </cell>
          <cell r="W207" t="str">
            <v>0</v>
          </cell>
          <cell r="X207" t="str">
            <v>0</v>
          </cell>
          <cell r="Y207" t="str">
            <v>0</v>
          </cell>
          <cell r="Z207" t="str">
            <v>0</v>
          </cell>
          <cell r="AE207">
            <v>0</v>
          </cell>
          <cell r="AJ207">
            <v>0</v>
          </cell>
          <cell r="AM207" t="str">
            <v>0</v>
          </cell>
          <cell r="AN207" t="str">
            <v>0</v>
          </cell>
          <cell r="AO207" t="str">
            <v>0</v>
          </cell>
          <cell r="AP207" t="str">
            <v>0</v>
          </cell>
          <cell r="AQ207" t="str">
            <v>0</v>
          </cell>
          <cell r="AR207" t="str">
            <v>0</v>
          </cell>
          <cell r="AS207" t="str">
            <v>0</v>
          </cell>
          <cell r="AT207" t="str">
            <v>0</v>
          </cell>
          <cell r="AU207" t="str">
            <v>0</v>
          </cell>
          <cell r="AV207" t="str">
            <v>0</v>
          </cell>
        </row>
        <row r="208">
          <cell r="F208" t="str">
            <v>125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0</v>
          </cell>
          <cell r="K208" t="str">
            <v>0</v>
          </cell>
          <cell r="L208" t="str">
            <v>0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0</v>
          </cell>
          <cell r="V208" t="str">
            <v>0</v>
          </cell>
          <cell r="W208" t="str">
            <v>0</v>
          </cell>
          <cell r="X208" t="str">
            <v>0</v>
          </cell>
          <cell r="Y208" t="str">
            <v>0</v>
          </cell>
          <cell r="Z208" t="str">
            <v>0</v>
          </cell>
          <cell r="AE208">
            <v>0</v>
          </cell>
          <cell r="AJ208">
            <v>0</v>
          </cell>
          <cell r="AM208" t="str">
            <v>0</v>
          </cell>
          <cell r="AN208" t="str">
            <v>0</v>
          </cell>
          <cell r="AO208" t="str">
            <v>0</v>
          </cell>
          <cell r="AP208" t="str">
            <v>0</v>
          </cell>
          <cell r="AQ208" t="str">
            <v>0</v>
          </cell>
          <cell r="AR208" t="str">
            <v>0</v>
          </cell>
          <cell r="AS208" t="str">
            <v>0</v>
          </cell>
          <cell r="AT208" t="str">
            <v>0</v>
          </cell>
          <cell r="AU208" t="str">
            <v>0</v>
          </cell>
          <cell r="AV208" t="str">
            <v>0</v>
          </cell>
        </row>
        <row r="209">
          <cell r="F209" t="str">
            <v>130</v>
          </cell>
          <cell r="G209" t="str">
            <v>0</v>
          </cell>
          <cell r="H209" t="str">
            <v>0</v>
          </cell>
          <cell r="I209" t="str">
            <v>0</v>
          </cell>
          <cell r="J209" t="str">
            <v>0</v>
          </cell>
          <cell r="K209" t="str">
            <v>0</v>
          </cell>
          <cell r="L209" t="str">
            <v>0</v>
          </cell>
          <cell r="M209" t="str">
            <v>0</v>
          </cell>
          <cell r="N209" t="str">
            <v>0</v>
          </cell>
          <cell r="O209" t="str">
            <v>0</v>
          </cell>
          <cell r="P209" t="str">
            <v>0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>
            <v>0</v>
          </cell>
          <cell r="V209" t="str">
            <v>0</v>
          </cell>
          <cell r="W209" t="str">
            <v>0</v>
          </cell>
          <cell r="X209" t="str">
            <v>0</v>
          </cell>
          <cell r="Y209" t="str">
            <v>0</v>
          </cell>
          <cell r="Z209" t="str">
            <v>0</v>
          </cell>
          <cell r="AE209">
            <v>0</v>
          </cell>
          <cell r="AJ209">
            <v>0</v>
          </cell>
          <cell r="AM209" t="str">
            <v>0</v>
          </cell>
          <cell r="AN209" t="str">
            <v>0</v>
          </cell>
          <cell r="AO209" t="str">
            <v>0</v>
          </cell>
          <cell r="AP209" t="str">
            <v>0</v>
          </cell>
          <cell r="AQ209" t="str">
            <v>0</v>
          </cell>
          <cell r="AR209" t="str">
            <v>0</v>
          </cell>
          <cell r="AS209" t="str">
            <v>0</v>
          </cell>
          <cell r="AT209" t="str">
            <v>0</v>
          </cell>
          <cell r="AU209" t="str">
            <v>0</v>
          </cell>
          <cell r="AV209" t="str">
            <v>0</v>
          </cell>
        </row>
        <row r="210">
          <cell r="F210" t="str">
            <v>135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 t="str">
            <v>0</v>
          </cell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0</v>
          </cell>
          <cell r="V210" t="str">
            <v>0</v>
          </cell>
          <cell r="W210" t="str">
            <v>0</v>
          </cell>
          <cell r="X210" t="str">
            <v>0</v>
          </cell>
          <cell r="Y210" t="str">
            <v>0</v>
          </cell>
          <cell r="Z210" t="str">
            <v>0</v>
          </cell>
          <cell r="AE210">
            <v>0</v>
          </cell>
          <cell r="AJ210">
            <v>0</v>
          </cell>
          <cell r="AM210" t="str">
            <v>0</v>
          </cell>
          <cell r="AN210" t="str">
            <v>0</v>
          </cell>
          <cell r="AO210" t="str">
            <v>0</v>
          </cell>
          <cell r="AP210" t="str">
            <v>0</v>
          </cell>
          <cell r="AQ210" t="str">
            <v>0</v>
          </cell>
          <cell r="AR210" t="str">
            <v>0</v>
          </cell>
          <cell r="AS210" t="str">
            <v>0</v>
          </cell>
          <cell r="AT210" t="str">
            <v>0</v>
          </cell>
          <cell r="AU210" t="str">
            <v>0</v>
          </cell>
          <cell r="AV210" t="str">
            <v>0</v>
          </cell>
        </row>
        <row r="211">
          <cell r="F211" t="str">
            <v>140</v>
          </cell>
          <cell r="G211" t="str">
            <v>0</v>
          </cell>
          <cell r="H211" t="str">
            <v>0</v>
          </cell>
          <cell r="I211" t="str">
            <v>0</v>
          </cell>
          <cell r="J211" t="str">
            <v>0</v>
          </cell>
          <cell r="K211" t="str">
            <v>0</v>
          </cell>
          <cell r="L211" t="str">
            <v>0</v>
          </cell>
          <cell r="M211" t="str">
            <v>0</v>
          </cell>
          <cell r="N211" t="str">
            <v>0</v>
          </cell>
          <cell r="O211" t="str">
            <v>0</v>
          </cell>
          <cell r="P211" t="str">
            <v>0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0</v>
          </cell>
          <cell r="V211" t="str">
            <v>0</v>
          </cell>
          <cell r="W211" t="str">
            <v>0</v>
          </cell>
          <cell r="X211" t="str">
            <v>0</v>
          </cell>
          <cell r="Y211" t="str">
            <v>0</v>
          </cell>
          <cell r="Z211" t="str">
            <v>0</v>
          </cell>
          <cell r="AE211">
            <v>0</v>
          </cell>
          <cell r="AJ211">
            <v>0</v>
          </cell>
          <cell r="AM211" t="str">
            <v>0</v>
          </cell>
          <cell r="AN211" t="str">
            <v>0</v>
          </cell>
          <cell r="AO211" t="str">
            <v>0</v>
          </cell>
          <cell r="AP211" t="str">
            <v>0</v>
          </cell>
          <cell r="AQ211" t="str">
            <v>0</v>
          </cell>
          <cell r="AR211" t="str">
            <v>0</v>
          </cell>
          <cell r="AS211" t="str">
            <v>0</v>
          </cell>
          <cell r="AT211" t="str">
            <v>0</v>
          </cell>
          <cell r="AU211" t="str">
            <v>0</v>
          </cell>
          <cell r="AV211" t="str">
            <v>0</v>
          </cell>
        </row>
        <row r="212">
          <cell r="F212" t="str">
            <v>145</v>
          </cell>
          <cell r="G212" t="str">
            <v>0</v>
          </cell>
          <cell r="H212" t="str">
            <v>0</v>
          </cell>
          <cell r="I212" t="str">
            <v>0</v>
          </cell>
          <cell r="J212" t="str">
            <v>0</v>
          </cell>
          <cell r="K212" t="str">
            <v>0</v>
          </cell>
          <cell r="L212" t="str">
            <v>0</v>
          </cell>
          <cell r="M212" t="str">
            <v>0</v>
          </cell>
          <cell r="N212" t="str">
            <v>0</v>
          </cell>
          <cell r="O212" t="str">
            <v>0</v>
          </cell>
          <cell r="P212" t="str">
            <v>0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>
            <v>0</v>
          </cell>
          <cell r="V212" t="str">
            <v>0</v>
          </cell>
          <cell r="W212" t="str">
            <v>0</v>
          </cell>
          <cell r="X212" t="str">
            <v>0</v>
          </cell>
          <cell r="Y212" t="str">
            <v>0</v>
          </cell>
          <cell r="Z212" t="str">
            <v>0</v>
          </cell>
          <cell r="AE212">
            <v>0</v>
          </cell>
          <cell r="AJ212">
            <v>0</v>
          </cell>
          <cell r="AM212" t="str">
            <v>0</v>
          </cell>
          <cell r="AN212" t="str">
            <v>0</v>
          </cell>
          <cell r="AO212" t="str">
            <v>0</v>
          </cell>
          <cell r="AP212" t="str">
            <v>0</v>
          </cell>
          <cell r="AQ212" t="str">
            <v>0</v>
          </cell>
          <cell r="AR212" t="str">
            <v>0</v>
          </cell>
          <cell r="AS212" t="str">
            <v>0</v>
          </cell>
          <cell r="AT212" t="str">
            <v>0</v>
          </cell>
          <cell r="AU212" t="str">
            <v>0</v>
          </cell>
          <cell r="AV212" t="str">
            <v>0</v>
          </cell>
        </row>
        <row r="213">
          <cell r="F213" t="str">
            <v>150</v>
          </cell>
          <cell r="G213" t="str">
            <v>0</v>
          </cell>
          <cell r="H213" t="str">
            <v>0</v>
          </cell>
          <cell r="I213" t="str">
            <v>0</v>
          </cell>
          <cell r="J213" t="str">
            <v>0</v>
          </cell>
          <cell r="K213" t="str">
            <v>0</v>
          </cell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0</v>
          </cell>
          <cell r="V213" t="str">
            <v>0</v>
          </cell>
          <cell r="W213" t="str">
            <v>0</v>
          </cell>
          <cell r="X213" t="str">
            <v>0</v>
          </cell>
          <cell r="Y213" t="str">
            <v>0</v>
          </cell>
          <cell r="Z213" t="str">
            <v>0</v>
          </cell>
          <cell r="AE213">
            <v>0</v>
          </cell>
          <cell r="AJ213">
            <v>0</v>
          </cell>
          <cell r="AM213" t="str">
            <v>0</v>
          </cell>
          <cell r="AN213" t="str">
            <v>0</v>
          </cell>
          <cell r="AO213" t="str">
            <v>0</v>
          </cell>
          <cell r="AP213" t="str">
            <v>0</v>
          </cell>
          <cell r="AQ213" t="str">
            <v>0</v>
          </cell>
          <cell r="AR213" t="str">
            <v>0</v>
          </cell>
          <cell r="AS213" t="str">
            <v>0</v>
          </cell>
          <cell r="AT213" t="str">
            <v>0</v>
          </cell>
          <cell r="AU213" t="str">
            <v>0</v>
          </cell>
          <cell r="AV213" t="str">
            <v>0</v>
          </cell>
        </row>
        <row r="214">
          <cell r="F214" t="str">
            <v>Shareholders Funds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106000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E214">
            <v>106000</v>
          </cell>
          <cell r="AJ214">
            <v>106000</v>
          </cell>
          <cell r="AM214" t="str">
            <v>0</v>
          </cell>
          <cell r="AN214" t="str">
            <v>0</v>
          </cell>
          <cell r="AO214" t="str">
            <v>0</v>
          </cell>
          <cell r="AP214" t="str">
            <v>0</v>
          </cell>
          <cell r="AQ214" t="str">
            <v>0</v>
          </cell>
          <cell r="AR214" t="str">
            <v>0</v>
          </cell>
          <cell r="AS214" t="str">
            <v>0</v>
          </cell>
          <cell r="AT214" t="str">
            <v>0</v>
          </cell>
          <cell r="AU214" t="str">
            <v>0</v>
          </cell>
          <cell r="AV214" t="str">
            <v>0</v>
          </cell>
        </row>
        <row r="215">
          <cell r="F215" t="str">
            <v>170</v>
          </cell>
          <cell r="G215" t="str">
            <v>0</v>
          </cell>
          <cell r="H215" t="str">
            <v>0</v>
          </cell>
          <cell r="I215" t="str">
            <v>0</v>
          </cell>
          <cell r="J215" t="str">
            <v>0</v>
          </cell>
          <cell r="K215" t="str">
            <v>0</v>
          </cell>
          <cell r="L215" t="str">
            <v>0</v>
          </cell>
          <cell r="M215" t="str">
            <v>0</v>
          </cell>
          <cell r="N215" t="str">
            <v>0</v>
          </cell>
          <cell r="O215" t="str">
            <v>0</v>
          </cell>
          <cell r="P215" t="str">
            <v>0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>
            <v>106000</v>
          </cell>
          <cell r="V215" t="str">
            <v>0</v>
          </cell>
          <cell r="W215" t="str">
            <v>0</v>
          </cell>
          <cell r="X215" t="str">
            <v>0</v>
          </cell>
          <cell r="Y215" t="str">
            <v>0</v>
          </cell>
          <cell r="Z215" t="str">
            <v>0</v>
          </cell>
          <cell r="AE215">
            <v>106000</v>
          </cell>
          <cell r="AJ215">
            <v>106000</v>
          </cell>
          <cell r="AM215" t="str">
            <v>0</v>
          </cell>
          <cell r="AN215" t="str">
            <v>0</v>
          </cell>
          <cell r="AO215" t="str">
            <v>0</v>
          </cell>
          <cell r="AP215" t="str">
            <v>0</v>
          </cell>
          <cell r="AQ215" t="str">
            <v>0</v>
          </cell>
          <cell r="AR215" t="str">
            <v>0</v>
          </cell>
          <cell r="AS215" t="str">
            <v>0</v>
          </cell>
          <cell r="AT215" t="str">
            <v>0</v>
          </cell>
          <cell r="AU215" t="str">
            <v>0</v>
          </cell>
          <cell r="AV215" t="str">
            <v>0</v>
          </cell>
        </row>
        <row r="216">
          <cell r="F216" t="str">
            <v>175</v>
          </cell>
          <cell r="G216" t="str">
            <v>0</v>
          </cell>
          <cell r="H216" t="str">
            <v>0</v>
          </cell>
          <cell r="I216" t="str">
            <v>0</v>
          </cell>
          <cell r="J216" t="str">
            <v>0</v>
          </cell>
          <cell r="K216" t="str">
            <v>0</v>
          </cell>
          <cell r="L216" t="str">
            <v>0</v>
          </cell>
          <cell r="M216" t="str">
            <v>0</v>
          </cell>
          <cell r="N216" t="str">
            <v>0</v>
          </cell>
          <cell r="O216" t="str">
            <v>0</v>
          </cell>
          <cell r="P216" t="str">
            <v>0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0</v>
          </cell>
          <cell r="V216" t="str">
            <v>0</v>
          </cell>
          <cell r="W216" t="str">
            <v>0</v>
          </cell>
          <cell r="X216" t="str">
            <v>0</v>
          </cell>
          <cell r="Y216" t="str">
            <v>0</v>
          </cell>
          <cell r="Z216" t="str">
            <v>0</v>
          </cell>
          <cell r="AE216">
            <v>0</v>
          </cell>
          <cell r="AJ216">
            <v>0</v>
          </cell>
          <cell r="AM216" t="str">
            <v>0</v>
          </cell>
          <cell r="AN216" t="str">
            <v>0</v>
          </cell>
          <cell r="AO216" t="str">
            <v>0</v>
          </cell>
          <cell r="AP216" t="str">
            <v>0</v>
          </cell>
          <cell r="AQ216" t="str">
            <v>0</v>
          </cell>
          <cell r="AR216" t="str">
            <v>0</v>
          </cell>
          <cell r="AS216" t="str">
            <v>0</v>
          </cell>
          <cell r="AT216" t="str">
            <v>0</v>
          </cell>
          <cell r="AU216" t="str">
            <v>0</v>
          </cell>
          <cell r="AV216" t="str">
            <v>0</v>
          </cell>
        </row>
        <row r="217">
          <cell r="F217" t="str">
            <v>Total Liabilities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E217">
            <v>0</v>
          </cell>
          <cell r="AJ217">
            <v>0</v>
          </cell>
          <cell r="AM217" t="str">
            <v>0</v>
          </cell>
          <cell r="AN217" t="str">
            <v>0</v>
          </cell>
          <cell r="AO217" t="str">
            <v>0</v>
          </cell>
          <cell r="AP217" t="str">
            <v>0</v>
          </cell>
          <cell r="AQ217" t="str">
            <v>0</v>
          </cell>
          <cell r="AR217" t="str">
            <v>0</v>
          </cell>
          <cell r="AS217" t="str">
            <v>0</v>
          </cell>
          <cell r="AT217" t="str">
            <v>0</v>
          </cell>
          <cell r="AU217" t="str">
            <v>0</v>
          </cell>
          <cell r="AV217" t="str">
            <v>0</v>
          </cell>
        </row>
        <row r="220">
          <cell r="F220" t="str">
            <v>180</v>
          </cell>
          <cell r="G220" t="str">
            <v>0</v>
          </cell>
          <cell r="H220" t="str">
            <v>0</v>
          </cell>
          <cell r="I220" t="str">
            <v>0</v>
          </cell>
          <cell r="J220" t="str">
            <v>0</v>
          </cell>
          <cell r="K220" t="str">
            <v>0</v>
          </cell>
          <cell r="L220" t="str">
            <v>0</v>
          </cell>
          <cell r="M220" t="str">
            <v>0</v>
          </cell>
          <cell r="N220" t="str">
            <v>0</v>
          </cell>
          <cell r="O220" t="str">
            <v>0</v>
          </cell>
          <cell r="P220" t="str">
            <v>0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0</v>
          </cell>
          <cell r="V220" t="str">
            <v>0</v>
          </cell>
          <cell r="W220" t="str">
            <v>0</v>
          </cell>
          <cell r="X220" t="str">
            <v>0</v>
          </cell>
          <cell r="Y220" t="str">
            <v>0</v>
          </cell>
          <cell r="Z220" t="str">
            <v>0</v>
          </cell>
          <cell r="AE220">
            <v>0</v>
          </cell>
          <cell r="AJ220">
            <v>0</v>
          </cell>
          <cell r="AM220" t="str">
            <v>0</v>
          </cell>
          <cell r="AN220" t="str">
            <v>0</v>
          </cell>
          <cell r="AO220" t="str">
            <v>0</v>
          </cell>
          <cell r="AP220" t="str">
            <v>0</v>
          </cell>
          <cell r="AQ220" t="str">
            <v>0</v>
          </cell>
          <cell r="AR220" t="str">
            <v>0</v>
          </cell>
          <cell r="AS220" t="str">
            <v>0</v>
          </cell>
          <cell r="AT220" t="str">
            <v>0</v>
          </cell>
          <cell r="AU220" t="str">
            <v>0</v>
          </cell>
          <cell r="AV220" t="str">
            <v>0</v>
          </cell>
        </row>
        <row r="221">
          <cell r="F221" t="str">
            <v>185</v>
          </cell>
          <cell r="G221" t="str">
            <v>0</v>
          </cell>
          <cell r="H221" t="str">
            <v>0</v>
          </cell>
          <cell r="I221" t="str">
            <v>0</v>
          </cell>
          <cell r="J221" t="str">
            <v>0</v>
          </cell>
          <cell r="K221" t="str">
            <v>0</v>
          </cell>
          <cell r="L221" t="str">
            <v>0</v>
          </cell>
          <cell r="M221" t="str">
            <v>0</v>
          </cell>
          <cell r="N221" t="str">
            <v>0</v>
          </cell>
          <cell r="O221" t="str">
            <v>0</v>
          </cell>
          <cell r="P221" t="str">
            <v>0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0</v>
          </cell>
          <cell r="V221" t="str">
            <v>0</v>
          </cell>
          <cell r="W221" t="str">
            <v>0</v>
          </cell>
          <cell r="X221" t="str">
            <v>0</v>
          </cell>
          <cell r="Y221" t="str">
            <v>0</v>
          </cell>
          <cell r="Z221" t="str">
            <v>0</v>
          </cell>
          <cell r="AE221">
            <v>0</v>
          </cell>
          <cell r="AJ221">
            <v>0</v>
          </cell>
          <cell r="AM221" t="str">
            <v>0</v>
          </cell>
          <cell r="AN221" t="str">
            <v>0</v>
          </cell>
          <cell r="AO221" t="str">
            <v>0</v>
          </cell>
          <cell r="AP221" t="str">
            <v>0</v>
          </cell>
          <cell r="AQ221" t="str">
            <v>0</v>
          </cell>
          <cell r="AR221" t="str">
            <v>0</v>
          </cell>
          <cell r="AS221" t="str">
            <v>0</v>
          </cell>
          <cell r="AT221" t="str">
            <v>0</v>
          </cell>
          <cell r="AU221" t="str">
            <v>0</v>
          </cell>
          <cell r="AV221" t="str">
            <v>0</v>
          </cell>
        </row>
        <row r="224">
          <cell r="F224" t="str">
            <v>Advances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E224">
            <v>0</v>
          </cell>
          <cell r="AJ224">
            <v>0</v>
          </cell>
          <cell r="AM224" t="str">
            <v>0</v>
          </cell>
          <cell r="AN224" t="str">
            <v>0</v>
          </cell>
          <cell r="AO224" t="str">
            <v>0</v>
          </cell>
          <cell r="AP224" t="str">
            <v>0</v>
          </cell>
          <cell r="AQ224" t="str">
            <v>0</v>
          </cell>
          <cell r="AR224" t="str">
            <v>0</v>
          </cell>
          <cell r="AS224" t="str">
            <v>0</v>
          </cell>
          <cell r="AT224" t="str">
            <v>0</v>
          </cell>
          <cell r="AU224" t="str">
            <v>0</v>
          </cell>
          <cell r="AV224" t="str">
            <v>0</v>
          </cell>
        </row>
        <row r="225">
          <cell r="F225" t="str">
            <v>500</v>
          </cell>
          <cell r="G225" t="str">
            <v>0</v>
          </cell>
          <cell r="H225" t="str">
            <v>0</v>
          </cell>
          <cell r="I225" t="str">
            <v>0</v>
          </cell>
          <cell r="J225" t="str">
            <v>0</v>
          </cell>
          <cell r="K225" t="str">
            <v>0</v>
          </cell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0</v>
          </cell>
          <cell r="V225" t="str">
            <v>0</v>
          </cell>
          <cell r="W225" t="str">
            <v>0</v>
          </cell>
          <cell r="X225" t="str">
            <v>0</v>
          </cell>
          <cell r="Y225" t="str">
            <v>0</v>
          </cell>
          <cell r="Z225" t="str">
            <v>0</v>
          </cell>
          <cell r="AE225">
            <v>0</v>
          </cell>
          <cell r="AJ225">
            <v>0</v>
          </cell>
          <cell r="AM225" t="str">
            <v>0</v>
          </cell>
          <cell r="AN225" t="str">
            <v>0</v>
          </cell>
          <cell r="AO225" t="str">
            <v>0</v>
          </cell>
          <cell r="AP225" t="str">
            <v>0</v>
          </cell>
          <cell r="AQ225" t="str">
            <v>0</v>
          </cell>
          <cell r="AR225" t="str">
            <v>0</v>
          </cell>
          <cell r="AS225" t="str">
            <v>0</v>
          </cell>
          <cell r="AT225" t="str">
            <v>0</v>
          </cell>
          <cell r="AU225" t="str">
            <v>0</v>
          </cell>
          <cell r="AV225" t="str">
            <v>0</v>
          </cell>
        </row>
        <row r="226">
          <cell r="F226" t="str">
            <v>505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 t="str">
            <v>0</v>
          </cell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0</v>
          </cell>
          <cell r="V226" t="str">
            <v>0</v>
          </cell>
          <cell r="W226" t="str">
            <v>0</v>
          </cell>
          <cell r="X226" t="str">
            <v>0</v>
          </cell>
          <cell r="Y226" t="str">
            <v>0</v>
          </cell>
          <cell r="Z226" t="str">
            <v>0</v>
          </cell>
          <cell r="AE226">
            <v>0</v>
          </cell>
          <cell r="AJ226">
            <v>0</v>
          </cell>
          <cell r="AM226" t="str">
            <v>0</v>
          </cell>
          <cell r="AN226" t="str">
            <v>0</v>
          </cell>
          <cell r="AO226" t="str">
            <v>0</v>
          </cell>
          <cell r="AP226" t="str">
            <v>0</v>
          </cell>
          <cell r="AQ226" t="str">
            <v>0</v>
          </cell>
          <cell r="AR226" t="str">
            <v>0</v>
          </cell>
          <cell r="AS226" t="str">
            <v>0</v>
          </cell>
          <cell r="AT226" t="str">
            <v>0</v>
          </cell>
          <cell r="AU226" t="str">
            <v>0</v>
          </cell>
          <cell r="AV226" t="str">
            <v>0</v>
          </cell>
        </row>
        <row r="227">
          <cell r="F227" t="str">
            <v>510</v>
          </cell>
          <cell r="G227" t="str">
            <v>0</v>
          </cell>
          <cell r="H227" t="str">
            <v>0</v>
          </cell>
          <cell r="I227" t="str">
            <v>0</v>
          </cell>
          <cell r="J227" t="str">
            <v>0</v>
          </cell>
          <cell r="K227" t="str">
            <v>0</v>
          </cell>
          <cell r="L227" t="str">
            <v>0</v>
          </cell>
          <cell r="M227" t="str">
            <v>0</v>
          </cell>
          <cell r="N227" t="str">
            <v>0</v>
          </cell>
          <cell r="O227" t="str">
            <v>0</v>
          </cell>
          <cell r="P227" t="str">
            <v>0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0</v>
          </cell>
          <cell r="V227" t="str">
            <v>0</v>
          </cell>
          <cell r="W227" t="str">
            <v>0</v>
          </cell>
          <cell r="X227" t="str">
            <v>0</v>
          </cell>
          <cell r="Y227" t="str">
            <v>0</v>
          </cell>
          <cell r="Z227" t="str">
            <v>0</v>
          </cell>
          <cell r="AE227">
            <v>0</v>
          </cell>
          <cell r="AJ227">
            <v>0</v>
          </cell>
          <cell r="AM227" t="str">
            <v>0</v>
          </cell>
          <cell r="AN227" t="str">
            <v>0</v>
          </cell>
          <cell r="AO227" t="str">
            <v>0</v>
          </cell>
          <cell r="AP227" t="str">
            <v>0</v>
          </cell>
          <cell r="AQ227" t="str">
            <v>0</v>
          </cell>
          <cell r="AR227" t="str">
            <v>0</v>
          </cell>
          <cell r="AS227" t="str">
            <v>0</v>
          </cell>
          <cell r="AT227" t="str">
            <v>0</v>
          </cell>
          <cell r="AU227" t="str">
            <v>0</v>
          </cell>
          <cell r="AV227" t="str">
            <v>0</v>
          </cell>
        </row>
        <row r="228">
          <cell r="F228" t="str">
            <v>515</v>
          </cell>
          <cell r="G228" t="str">
            <v>0</v>
          </cell>
          <cell r="H228" t="str">
            <v>0</v>
          </cell>
          <cell r="I228" t="str">
            <v>0</v>
          </cell>
          <cell r="J228" t="str">
            <v>0</v>
          </cell>
          <cell r="K228" t="str">
            <v>0</v>
          </cell>
          <cell r="L228" t="str">
            <v>0</v>
          </cell>
          <cell r="M228" t="str">
            <v>0</v>
          </cell>
          <cell r="N228" t="str">
            <v>0</v>
          </cell>
          <cell r="O228" t="str">
            <v>0</v>
          </cell>
          <cell r="P228" t="str">
            <v>0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0</v>
          </cell>
          <cell r="V228" t="str">
            <v>0</v>
          </cell>
          <cell r="W228" t="str">
            <v>0</v>
          </cell>
          <cell r="X228" t="str">
            <v>0</v>
          </cell>
          <cell r="Y228" t="str">
            <v>0</v>
          </cell>
          <cell r="Z228" t="str">
            <v>0</v>
          </cell>
          <cell r="AE228">
            <v>0</v>
          </cell>
          <cell r="AJ228">
            <v>0</v>
          </cell>
          <cell r="AM228" t="str">
            <v>0</v>
          </cell>
          <cell r="AN228" t="str">
            <v>0</v>
          </cell>
          <cell r="AO228" t="str">
            <v>0</v>
          </cell>
          <cell r="AP228" t="str">
            <v>0</v>
          </cell>
          <cell r="AQ228" t="str">
            <v>0</v>
          </cell>
          <cell r="AR228" t="str">
            <v>0</v>
          </cell>
          <cell r="AS228" t="str">
            <v>0</v>
          </cell>
          <cell r="AT228" t="str">
            <v>0</v>
          </cell>
          <cell r="AU228" t="str">
            <v>0</v>
          </cell>
          <cell r="AV228" t="str">
            <v>0</v>
          </cell>
        </row>
        <row r="229">
          <cell r="F229" t="str">
            <v>520</v>
          </cell>
          <cell r="G229" t="str">
            <v>0</v>
          </cell>
          <cell r="H229" t="str">
            <v>0</v>
          </cell>
          <cell r="I229" t="str">
            <v>0</v>
          </cell>
          <cell r="J229" t="str">
            <v>0</v>
          </cell>
          <cell r="K229" t="str">
            <v>0</v>
          </cell>
          <cell r="L229" t="str">
            <v>0</v>
          </cell>
          <cell r="M229" t="str">
            <v>0</v>
          </cell>
          <cell r="N229" t="str">
            <v>0</v>
          </cell>
          <cell r="O229" t="str">
            <v>0</v>
          </cell>
          <cell r="P229" t="str">
            <v>0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0</v>
          </cell>
          <cell r="V229" t="str">
            <v>0</v>
          </cell>
          <cell r="W229" t="str">
            <v>0</v>
          </cell>
          <cell r="X229" t="str">
            <v>0</v>
          </cell>
          <cell r="Y229" t="str">
            <v>0</v>
          </cell>
          <cell r="Z229" t="str">
            <v>0</v>
          </cell>
          <cell r="AE229">
            <v>0</v>
          </cell>
          <cell r="AJ229">
            <v>0</v>
          </cell>
          <cell r="AM229" t="str">
            <v>0</v>
          </cell>
          <cell r="AN229" t="str">
            <v>0</v>
          </cell>
          <cell r="AO229" t="str">
            <v>0</v>
          </cell>
          <cell r="AP229" t="str">
            <v>0</v>
          </cell>
          <cell r="AQ229" t="str">
            <v>0</v>
          </cell>
          <cell r="AR229" t="str">
            <v>0</v>
          </cell>
          <cell r="AS229" t="str">
            <v>0</v>
          </cell>
          <cell r="AT229" t="str">
            <v>0</v>
          </cell>
          <cell r="AU229" t="str">
            <v>0</v>
          </cell>
          <cell r="AV229" t="str">
            <v>0</v>
          </cell>
        </row>
        <row r="230">
          <cell r="F230" t="str">
            <v>525</v>
          </cell>
          <cell r="G230" t="str">
            <v>0</v>
          </cell>
          <cell r="H230" t="str">
            <v>0</v>
          </cell>
          <cell r="I230" t="str">
            <v>0</v>
          </cell>
          <cell r="J230" t="str">
            <v>0</v>
          </cell>
          <cell r="K230" t="str">
            <v>0</v>
          </cell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0</v>
          </cell>
          <cell r="V230" t="str">
            <v>0</v>
          </cell>
          <cell r="W230" t="str">
            <v>0</v>
          </cell>
          <cell r="X230" t="str">
            <v>0</v>
          </cell>
          <cell r="Y230" t="str">
            <v>0</v>
          </cell>
          <cell r="Z230" t="str">
            <v>0</v>
          </cell>
          <cell r="AE230">
            <v>0</v>
          </cell>
          <cell r="AJ230">
            <v>0</v>
          </cell>
          <cell r="AM230" t="str">
            <v>0</v>
          </cell>
          <cell r="AN230" t="str">
            <v>0</v>
          </cell>
          <cell r="AO230" t="str">
            <v>0</v>
          </cell>
          <cell r="AP230" t="str">
            <v>0</v>
          </cell>
          <cell r="AQ230" t="str">
            <v>0</v>
          </cell>
          <cell r="AR230" t="str">
            <v>0</v>
          </cell>
          <cell r="AS230" t="str">
            <v>0</v>
          </cell>
          <cell r="AT230" t="str">
            <v>0</v>
          </cell>
          <cell r="AU230" t="str">
            <v>0</v>
          </cell>
          <cell r="AV230" t="str">
            <v>0</v>
          </cell>
        </row>
        <row r="231">
          <cell r="F231" t="str">
            <v>530</v>
          </cell>
          <cell r="G231" t="str">
            <v>0</v>
          </cell>
          <cell r="H231" t="str">
            <v>0</v>
          </cell>
          <cell r="I231" t="str">
            <v>0</v>
          </cell>
          <cell r="J231" t="str">
            <v>0</v>
          </cell>
          <cell r="K231" t="str">
            <v>0</v>
          </cell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0</v>
          </cell>
          <cell r="V231" t="str">
            <v>0</v>
          </cell>
          <cell r="W231" t="str">
            <v>0</v>
          </cell>
          <cell r="X231" t="str">
            <v>0</v>
          </cell>
          <cell r="Y231" t="str">
            <v>0</v>
          </cell>
          <cell r="Z231" t="str">
            <v>0</v>
          </cell>
          <cell r="AE231">
            <v>0</v>
          </cell>
          <cell r="AJ231">
            <v>0</v>
          </cell>
          <cell r="AM231" t="str">
            <v>0</v>
          </cell>
          <cell r="AN231" t="str">
            <v>0</v>
          </cell>
          <cell r="AO231" t="str">
            <v>0</v>
          </cell>
          <cell r="AP231" t="str">
            <v>0</v>
          </cell>
          <cell r="AQ231" t="str">
            <v>0</v>
          </cell>
          <cell r="AR231" t="str">
            <v>0</v>
          </cell>
          <cell r="AS231" t="str">
            <v>0</v>
          </cell>
          <cell r="AT231" t="str">
            <v>0</v>
          </cell>
          <cell r="AU231" t="str">
            <v>0</v>
          </cell>
          <cell r="AV231" t="str">
            <v>0</v>
          </cell>
        </row>
        <row r="232">
          <cell r="F232" t="str">
            <v>535</v>
          </cell>
          <cell r="G232" t="str">
            <v>0</v>
          </cell>
          <cell r="H232" t="str">
            <v>0</v>
          </cell>
          <cell r="I232" t="str">
            <v>0</v>
          </cell>
          <cell r="J232" t="str">
            <v>0</v>
          </cell>
          <cell r="K232" t="str">
            <v>0</v>
          </cell>
          <cell r="L232" t="str">
            <v>0</v>
          </cell>
          <cell r="M232" t="str">
            <v>0</v>
          </cell>
          <cell r="N232" t="str">
            <v>0</v>
          </cell>
          <cell r="O232" t="str">
            <v>0</v>
          </cell>
          <cell r="P232" t="str">
            <v>0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0</v>
          </cell>
          <cell r="V232" t="str">
            <v>0</v>
          </cell>
          <cell r="W232" t="str">
            <v>0</v>
          </cell>
          <cell r="X232" t="str">
            <v>0</v>
          </cell>
          <cell r="Y232" t="str">
            <v>0</v>
          </cell>
          <cell r="Z232" t="str">
            <v>0</v>
          </cell>
          <cell r="AE232">
            <v>0</v>
          </cell>
          <cell r="AJ232">
            <v>0</v>
          </cell>
          <cell r="AM232" t="str">
            <v>0</v>
          </cell>
          <cell r="AN232" t="str">
            <v>0</v>
          </cell>
          <cell r="AO232" t="str">
            <v>0</v>
          </cell>
          <cell r="AP232" t="str">
            <v>0</v>
          </cell>
          <cell r="AQ232" t="str">
            <v>0</v>
          </cell>
          <cell r="AR232" t="str">
            <v>0</v>
          </cell>
          <cell r="AS232" t="str">
            <v>0</v>
          </cell>
          <cell r="AT232" t="str">
            <v>0</v>
          </cell>
          <cell r="AU232" t="str">
            <v>0</v>
          </cell>
          <cell r="AV232" t="str">
            <v>0</v>
          </cell>
        </row>
        <row r="233">
          <cell r="F233" t="str">
            <v>540</v>
          </cell>
          <cell r="G233" t="str">
            <v>0</v>
          </cell>
          <cell r="H233" t="str">
            <v>0</v>
          </cell>
          <cell r="I233" t="str">
            <v>0</v>
          </cell>
          <cell r="J233" t="str">
            <v>0</v>
          </cell>
          <cell r="K233" t="str">
            <v>0</v>
          </cell>
          <cell r="L233" t="str">
            <v>0</v>
          </cell>
          <cell r="M233" t="str">
            <v>0</v>
          </cell>
          <cell r="N233" t="str">
            <v>0</v>
          </cell>
          <cell r="O233" t="str">
            <v>0</v>
          </cell>
          <cell r="P233" t="str">
            <v>0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0</v>
          </cell>
          <cell r="V233" t="str">
            <v>0</v>
          </cell>
          <cell r="W233" t="str">
            <v>0</v>
          </cell>
          <cell r="X233" t="str">
            <v>0</v>
          </cell>
          <cell r="Y233" t="str">
            <v>0</v>
          </cell>
          <cell r="Z233" t="str">
            <v>0</v>
          </cell>
          <cell r="AE233">
            <v>0</v>
          </cell>
          <cell r="AJ233">
            <v>0</v>
          </cell>
          <cell r="AM233" t="str">
            <v>0</v>
          </cell>
          <cell r="AN233" t="str">
            <v>0</v>
          </cell>
          <cell r="AO233" t="str">
            <v>0</v>
          </cell>
          <cell r="AP233" t="str">
            <v>0</v>
          </cell>
          <cell r="AQ233" t="str">
            <v>0</v>
          </cell>
          <cell r="AR233" t="str">
            <v>0</v>
          </cell>
          <cell r="AS233" t="str">
            <v>0</v>
          </cell>
          <cell r="AT233" t="str">
            <v>0</v>
          </cell>
          <cell r="AU233" t="str">
            <v>0</v>
          </cell>
          <cell r="AV233" t="str">
            <v>0</v>
          </cell>
        </row>
        <row r="234">
          <cell r="F234" t="str">
            <v>545</v>
          </cell>
          <cell r="G234" t="str">
            <v>0</v>
          </cell>
          <cell r="H234" t="str">
            <v>0</v>
          </cell>
          <cell r="I234" t="str">
            <v>0</v>
          </cell>
          <cell r="J234" t="str">
            <v>0</v>
          </cell>
          <cell r="K234" t="str">
            <v>0</v>
          </cell>
          <cell r="L234" t="str">
            <v>0</v>
          </cell>
          <cell r="M234" t="str">
            <v>0</v>
          </cell>
          <cell r="N234" t="str">
            <v>0</v>
          </cell>
          <cell r="O234" t="str">
            <v>0</v>
          </cell>
          <cell r="P234" t="str">
            <v>0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0</v>
          </cell>
          <cell r="V234" t="str">
            <v>0</v>
          </cell>
          <cell r="W234" t="str">
            <v>0</v>
          </cell>
          <cell r="X234" t="str">
            <v>0</v>
          </cell>
          <cell r="Y234" t="str">
            <v>0</v>
          </cell>
          <cell r="Z234" t="str">
            <v>0</v>
          </cell>
          <cell r="AE234">
            <v>0</v>
          </cell>
          <cell r="AJ234">
            <v>0</v>
          </cell>
          <cell r="AM234" t="str">
            <v>0</v>
          </cell>
          <cell r="AN234" t="str">
            <v>0</v>
          </cell>
          <cell r="AO234" t="str">
            <v>0</v>
          </cell>
          <cell r="AP234" t="str">
            <v>0</v>
          </cell>
          <cell r="AQ234" t="str">
            <v>0</v>
          </cell>
          <cell r="AR234" t="str">
            <v>0</v>
          </cell>
          <cell r="AS234" t="str">
            <v>0</v>
          </cell>
          <cell r="AT234" t="str">
            <v>0</v>
          </cell>
          <cell r="AU234" t="str">
            <v>0</v>
          </cell>
          <cell r="AV234" t="str">
            <v>0</v>
          </cell>
        </row>
        <row r="235">
          <cell r="F235" t="str">
            <v>550</v>
          </cell>
          <cell r="G235" t="str">
            <v>0</v>
          </cell>
          <cell r="H235" t="str">
            <v>0</v>
          </cell>
          <cell r="I235" t="str">
            <v>0</v>
          </cell>
          <cell r="J235" t="str">
            <v>0</v>
          </cell>
          <cell r="K235" t="str">
            <v>0</v>
          </cell>
          <cell r="L235" t="str">
            <v>0</v>
          </cell>
          <cell r="M235" t="str">
            <v>0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0</v>
          </cell>
          <cell r="V235" t="str">
            <v>0</v>
          </cell>
          <cell r="W235" t="str">
            <v>0</v>
          </cell>
          <cell r="X235" t="str">
            <v>0</v>
          </cell>
          <cell r="Y235" t="str">
            <v>0</v>
          </cell>
          <cell r="Z235" t="str">
            <v>0</v>
          </cell>
          <cell r="AE235">
            <v>0</v>
          </cell>
          <cell r="AJ235">
            <v>0</v>
          </cell>
          <cell r="AM235" t="str">
            <v>0</v>
          </cell>
          <cell r="AN235" t="str">
            <v>0</v>
          </cell>
          <cell r="AO235" t="str">
            <v>0</v>
          </cell>
          <cell r="AP235" t="str">
            <v>0</v>
          </cell>
          <cell r="AQ235" t="str">
            <v>0</v>
          </cell>
          <cell r="AR235" t="str">
            <v>0</v>
          </cell>
          <cell r="AS235" t="str">
            <v>0</v>
          </cell>
          <cell r="AT235" t="str">
            <v>0</v>
          </cell>
          <cell r="AU235" t="str">
            <v>0</v>
          </cell>
          <cell r="AV235" t="str">
            <v>0</v>
          </cell>
        </row>
        <row r="236">
          <cell r="F236" t="str">
            <v>555</v>
          </cell>
          <cell r="G236" t="str">
            <v>0</v>
          </cell>
          <cell r="H236" t="str">
            <v>0</v>
          </cell>
          <cell r="I236" t="str">
            <v>0</v>
          </cell>
          <cell r="J236" t="str">
            <v>0</v>
          </cell>
          <cell r="K236" t="str">
            <v>0</v>
          </cell>
          <cell r="L236" t="str">
            <v>0</v>
          </cell>
          <cell r="M236" t="str">
            <v>0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0</v>
          </cell>
          <cell r="V236" t="str">
            <v>0</v>
          </cell>
          <cell r="W236" t="str">
            <v>0</v>
          </cell>
          <cell r="X236" t="str">
            <v>0</v>
          </cell>
          <cell r="Y236" t="str">
            <v>0</v>
          </cell>
          <cell r="Z236" t="str">
            <v>0</v>
          </cell>
          <cell r="AE236">
            <v>0</v>
          </cell>
          <cell r="AJ236">
            <v>0</v>
          </cell>
          <cell r="AM236" t="str">
            <v>0</v>
          </cell>
          <cell r="AN236" t="str">
            <v>0</v>
          </cell>
          <cell r="AO236" t="str">
            <v>0</v>
          </cell>
          <cell r="AP236" t="str">
            <v>0</v>
          </cell>
          <cell r="AQ236" t="str">
            <v>0</v>
          </cell>
          <cell r="AR236" t="str">
            <v>0</v>
          </cell>
          <cell r="AS236" t="str">
            <v>0</v>
          </cell>
          <cell r="AT236" t="str">
            <v>0</v>
          </cell>
          <cell r="AU236" t="str">
            <v>0</v>
          </cell>
          <cell r="AV236" t="str">
            <v>0</v>
          </cell>
        </row>
        <row r="237">
          <cell r="F237" t="str">
            <v>560</v>
          </cell>
          <cell r="G237" t="str">
            <v>0</v>
          </cell>
          <cell r="H237" t="str">
            <v>0</v>
          </cell>
          <cell r="I237" t="str">
            <v>0</v>
          </cell>
          <cell r="J237" t="str">
            <v>0</v>
          </cell>
          <cell r="K237" t="str">
            <v>0</v>
          </cell>
          <cell r="L237" t="str">
            <v>0</v>
          </cell>
          <cell r="M237" t="str">
            <v>0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0</v>
          </cell>
          <cell r="V237" t="str">
            <v>0</v>
          </cell>
          <cell r="W237" t="str">
            <v>0</v>
          </cell>
          <cell r="X237" t="str">
            <v>0</v>
          </cell>
          <cell r="Y237" t="str">
            <v>0</v>
          </cell>
          <cell r="Z237" t="str">
            <v>0</v>
          </cell>
          <cell r="AE237">
            <v>0</v>
          </cell>
          <cell r="AJ237">
            <v>0</v>
          </cell>
          <cell r="AM237" t="str">
            <v>0</v>
          </cell>
          <cell r="AN237" t="str">
            <v>0</v>
          </cell>
          <cell r="AO237" t="str">
            <v>0</v>
          </cell>
          <cell r="AP237" t="str">
            <v>0</v>
          </cell>
          <cell r="AQ237" t="str">
            <v>0</v>
          </cell>
          <cell r="AR237" t="str">
            <v>0</v>
          </cell>
          <cell r="AS237" t="str">
            <v>0</v>
          </cell>
          <cell r="AT237" t="str">
            <v>0</v>
          </cell>
          <cell r="AU237" t="str">
            <v>0</v>
          </cell>
          <cell r="AV237" t="str">
            <v>0</v>
          </cell>
        </row>
        <row r="238">
          <cell r="F238" t="str">
            <v>565</v>
          </cell>
          <cell r="G238" t="str">
            <v>0</v>
          </cell>
          <cell r="H238" t="str">
            <v>0</v>
          </cell>
          <cell r="I238" t="str">
            <v>0</v>
          </cell>
          <cell r="J238" t="str">
            <v>0</v>
          </cell>
          <cell r="K238" t="str">
            <v>0</v>
          </cell>
          <cell r="L238" t="str">
            <v>0</v>
          </cell>
          <cell r="M238" t="str">
            <v>0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0</v>
          </cell>
          <cell r="V238" t="str">
            <v>0</v>
          </cell>
          <cell r="W238" t="str">
            <v>0</v>
          </cell>
          <cell r="X238" t="str">
            <v>0</v>
          </cell>
          <cell r="Y238" t="str">
            <v>0</v>
          </cell>
          <cell r="Z238" t="str">
            <v>0</v>
          </cell>
          <cell r="AE238">
            <v>0</v>
          </cell>
          <cell r="AJ238">
            <v>0</v>
          </cell>
          <cell r="AM238" t="str">
            <v>0</v>
          </cell>
          <cell r="AN238" t="str">
            <v>0</v>
          </cell>
          <cell r="AO238" t="str">
            <v>0</v>
          </cell>
          <cell r="AP238" t="str">
            <v>0</v>
          </cell>
          <cell r="AQ238" t="str">
            <v>0</v>
          </cell>
          <cell r="AR238" t="str">
            <v>0</v>
          </cell>
          <cell r="AS238" t="str">
            <v>0</v>
          </cell>
          <cell r="AT238" t="str">
            <v>0</v>
          </cell>
          <cell r="AU238" t="str">
            <v>0</v>
          </cell>
          <cell r="AV238" t="str">
            <v>0</v>
          </cell>
        </row>
        <row r="239">
          <cell r="F239" t="str">
            <v>Provision for Doubtful Debts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E239">
            <v>0</v>
          </cell>
          <cell r="AJ239">
            <v>0</v>
          </cell>
          <cell r="AM239" t="str">
            <v>0</v>
          </cell>
          <cell r="AN239" t="str">
            <v>0</v>
          </cell>
          <cell r="AO239" t="str">
            <v>0</v>
          </cell>
          <cell r="AP239" t="str">
            <v>0</v>
          </cell>
          <cell r="AQ239" t="str">
            <v>0</v>
          </cell>
          <cell r="AR239" t="str">
            <v>0</v>
          </cell>
          <cell r="AS239" t="str">
            <v>0</v>
          </cell>
          <cell r="AT239" t="str">
            <v>0</v>
          </cell>
          <cell r="AU239" t="str">
            <v>0</v>
          </cell>
          <cell r="AV239" t="str">
            <v>0</v>
          </cell>
        </row>
        <row r="240">
          <cell r="F240" t="str">
            <v>Interest in Suspense (ISP)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E240">
            <v>0</v>
          </cell>
          <cell r="AJ240">
            <v>0</v>
          </cell>
          <cell r="AM240" t="str">
            <v>0</v>
          </cell>
          <cell r="AN240" t="str">
            <v>0</v>
          </cell>
          <cell r="AO240" t="str">
            <v>0</v>
          </cell>
          <cell r="AP240" t="str">
            <v>0</v>
          </cell>
          <cell r="AQ240" t="str">
            <v>0</v>
          </cell>
          <cell r="AR240" t="str">
            <v>0</v>
          </cell>
          <cell r="AS240" t="str">
            <v>0</v>
          </cell>
          <cell r="AT240" t="str">
            <v>0</v>
          </cell>
          <cell r="AU240" t="str">
            <v>0</v>
          </cell>
          <cell r="AV240" t="str">
            <v>0</v>
          </cell>
        </row>
        <row r="241">
          <cell r="F241" t="str">
            <v>Specific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E241">
            <v>0</v>
          </cell>
          <cell r="AJ241">
            <v>0</v>
          </cell>
          <cell r="AM241" t="str">
            <v>0</v>
          </cell>
          <cell r="AN241" t="str">
            <v>0</v>
          </cell>
          <cell r="AO241" t="str">
            <v>0</v>
          </cell>
          <cell r="AP241" t="str">
            <v>0</v>
          </cell>
          <cell r="AQ241" t="str">
            <v>0</v>
          </cell>
          <cell r="AR241" t="str">
            <v>0</v>
          </cell>
          <cell r="AS241" t="str">
            <v>0</v>
          </cell>
          <cell r="AT241" t="str">
            <v>0</v>
          </cell>
          <cell r="AU241" t="str">
            <v>0</v>
          </cell>
          <cell r="AV241" t="str">
            <v>0</v>
          </cell>
        </row>
        <row r="242">
          <cell r="F242" t="str">
            <v>General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E242">
            <v>0</v>
          </cell>
          <cell r="AJ242">
            <v>0</v>
          </cell>
          <cell r="AM242" t="str">
            <v>0</v>
          </cell>
          <cell r="AN242" t="str">
            <v>0</v>
          </cell>
          <cell r="AO242" t="str">
            <v>0</v>
          </cell>
          <cell r="AP242" t="str">
            <v>0</v>
          </cell>
          <cell r="AQ242" t="str">
            <v>0</v>
          </cell>
          <cell r="AR242" t="str">
            <v>0</v>
          </cell>
          <cell r="AS242" t="str">
            <v>0</v>
          </cell>
          <cell r="AT242" t="str">
            <v>0</v>
          </cell>
          <cell r="AU242" t="str">
            <v>0</v>
          </cell>
          <cell r="AV242" t="str">
            <v>0</v>
          </cell>
        </row>
        <row r="243">
          <cell r="F243" t="str">
            <v>Net Advances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E243">
            <v>0</v>
          </cell>
          <cell r="AJ243">
            <v>0</v>
          </cell>
          <cell r="AM243" t="str">
            <v>0</v>
          </cell>
          <cell r="AN243" t="str">
            <v>0</v>
          </cell>
          <cell r="AO243" t="str">
            <v>0</v>
          </cell>
          <cell r="AP243" t="str">
            <v>0</v>
          </cell>
          <cell r="AQ243" t="str">
            <v>0</v>
          </cell>
          <cell r="AR243" t="str">
            <v>0</v>
          </cell>
          <cell r="AS243" t="str">
            <v>0</v>
          </cell>
          <cell r="AT243" t="str">
            <v>0</v>
          </cell>
          <cell r="AU243" t="str">
            <v>0</v>
          </cell>
          <cell r="AV243" t="str">
            <v>0</v>
          </cell>
        </row>
        <row r="244">
          <cell r="F244" t="str">
            <v>Other Assets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E244">
            <v>0</v>
          </cell>
          <cell r="AJ244">
            <v>0</v>
          </cell>
          <cell r="AM244" t="str">
            <v>0</v>
          </cell>
          <cell r="AN244" t="str">
            <v>0</v>
          </cell>
          <cell r="AO244" t="str">
            <v>0</v>
          </cell>
          <cell r="AP244" t="str">
            <v>0</v>
          </cell>
          <cell r="AQ244" t="str">
            <v>0</v>
          </cell>
          <cell r="AR244" t="str">
            <v>0</v>
          </cell>
          <cell r="AS244" t="str">
            <v>0</v>
          </cell>
          <cell r="AT244" t="str">
            <v>0</v>
          </cell>
          <cell r="AU244" t="str">
            <v>0</v>
          </cell>
          <cell r="AV244" t="str">
            <v>0</v>
          </cell>
        </row>
        <row r="245">
          <cell r="F245" t="str">
            <v>1000</v>
          </cell>
          <cell r="G245" t="str">
            <v>0</v>
          </cell>
          <cell r="H245" t="str">
            <v>0</v>
          </cell>
          <cell r="I245" t="str">
            <v>0</v>
          </cell>
          <cell r="J245" t="str">
            <v>0</v>
          </cell>
          <cell r="K245" t="str">
            <v>0</v>
          </cell>
          <cell r="L245" t="str">
            <v>0</v>
          </cell>
          <cell r="M245" t="str">
            <v>0</v>
          </cell>
          <cell r="N245" t="str">
            <v>0</v>
          </cell>
          <cell r="O245" t="str">
            <v>0</v>
          </cell>
          <cell r="P245" t="str">
            <v>0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0</v>
          </cell>
          <cell r="V245" t="str">
            <v>0</v>
          </cell>
          <cell r="W245" t="str">
            <v>0</v>
          </cell>
          <cell r="X245" t="str">
            <v>0</v>
          </cell>
          <cell r="Y245" t="str">
            <v>0</v>
          </cell>
          <cell r="Z245" t="str">
            <v>0</v>
          </cell>
          <cell r="AE245">
            <v>0</v>
          </cell>
          <cell r="AJ245">
            <v>0</v>
          </cell>
          <cell r="AM245" t="str">
            <v>0</v>
          </cell>
          <cell r="AN245" t="str">
            <v>0</v>
          </cell>
          <cell r="AO245" t="str">
            <v>0</v>
          </cell>
          <cell r="AP245" t="str">
            <v>0</v>
          </cell>
          <cell r="AQ245" t="str">
            <v>0</v>
          </cell>
          <cell r="AR245" t="str">
            <v>0</v>
          </cell>
          <cell r="AS245" t="str">
            <v>0</v>
          </cell>
          <cell r="AT245" t="str">
            <v>0</v>
          </cell>
          <cell r="AU245" t="str">
            <v>0</v>
          </cell>
          <cell r="AV245" t="str">
            <v>0</v>
          </cell>
        </row>
        <row r="246">
          <cell r="F246" t="str">
            <v>1005</v>
          </cell>
          <cell r="G246" t="str">
            <v>0</v>
          </cell>
          <cell r="H246" t="str">
            <v>0</v>
          </cell>
          <cell r="I246" t="str">
            <v>0</v>
          </cell>
          <cell r="J246" t="str">
            <v>0</v>
          </cell>
          <cell r="K246" t="str">
            <v>0</v>
          </cell>
          <cell r="L246" t="str">
            <v>0</v>
          </cell>
          <cell r="M246" t="str">
            <v>0</v>
          </cell>
          <cell r="N246" t="str">
            <v>0</v>
          </cell>
          <cell r="O246" t="str">
            <v>0</v>
          </cell>
          <cell r="P246" t="str">
            <v>0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0</v>
          </cell>
          <cell r="V246" t="str">
            <v>0</v>
          </cell>
          <cell r="W246" t="str">
            <v>0</v>
          </cell>
          <cell r="X246" t="str">
            <v>0</v>
          </cell>
          <cell r="Y246" t="str">
            <v>0</v>
          </cell>
          <cell r="Z246" t="str">
            <v>0</v>
          </cell>
          <cell r="AE246">
            <v>0</v>
          </cell>
          <cell r="AJ246">
            <v>0</v>
          </cell>
          <cell r="AM246" t="str">
            <v>0</v>
          </cell>
          <cell r="AN246" t="str">
            <v>0</v>
          </cell>
          <cell r="AO246" t="str">
            <v>0</v>
          </cell>
          <cell r="AP246" t="str">
            <v>0</v>
          </cell>
          <cell r="AQ246" t="str">
            <v>0</v>
          </cell>
          <cell r="AR246" t="str">
            <v>0</v>
          </cell>
          <cell r="AS246" t="str">
            <v>0</v>
          </cell>
          <cell r="AT246" t="str">
            <v>0</v>
          </cell>
          <cell r="AU246" t="str">
            <v>0</v>
          </cell>
          <cell r="AV246" t="str">
            <v>0</v>
          </cell>
        </row>
        <row r="247">
          <cell r="F247" t="str">
            <v>1010</v>
          </cell>
          <cell r="G247" t="str">
            <v>0</v>
          </cell>
          <cell r="H247" t="str">
            <v>0</v>
          </cell>
          <cell r="I247" t="str">
            <v>0</v>
          </cell>
          <cell r="J247" t="str">
            <v>0</v>
          </cell>
          <cell r="K247" t="str">
            <v>0</v>
          </cell>
          <cell r="L247" t="str">
            <v>0</v>
          </cell>
          <cell r="M247" t="str">
            <v>0</v>
          </cell>
          <cell r="N247" t="str">
            <v>0</v>
          </cell>
          <cell r="O247" t="str">
            <v>0</v>
          </cell>
          <cell r="P247" t="str">
            <v>0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0</v>
          </cell>
          <cell r="V247" t="str">
            <v>0</v>
          </cell>
          <cell r="W247" t="str">
            <v>0</v>
          </cell>
          <cell r="X247" t="str">
            <v>0</v>
          </cell>
          <cell r="Y247" t="str">
            <v>0</v>
          </cell>
          <cell r="Z247" t="str">
            <v>0</v>
          </cell>
          <cell r="AE247">
            <v>0</v>
          </cell>
          <cell r="AJ247">
            <v>0</v>
          </cell>
          <cell r="AM247" t="str">
            <v>0</v>
          </cell>
          <cell r="AN247" t="str">
            <v>0</v>
          </cell>
          <cell r="AO247" t="str">
            <v>0</v>
          </cell>
          <cell r="AP247" t="str">
            <v>0</v>
          </cell>
          <cell r="AQ247" t="str">
            <v>0</v>
          </cell>
          <cell r="AR247" t="str">
            <v>0</v>
          </cell>
          <cell r="AS247" t="str">
            <v>0</v>
          </cell>
          <cell r="AT247" t="str">
            <v>0</v>
          </cell>
          <cell r="AU247" t="str">
            <v>0</v>
          </cell>
          <cell r="AV247" t="str">
            <v>0</v>
          </cell>
        </row>
        <row r="248">
          <cell r="F248" t="str">
            <v>1015</v>
          </cell>
          <cell r="G248" t="str">
            <v>0</v>
          </cell>
          <cell r="H248" t="str">
            <v>0</v>
          </cell>
          <cell r="I248" t="str">
            <v>0</v>
          </cell>
          <cell r="J248" t="str">
            <v>0</v>
          </cell>
          <cell r="K248" t="str">
            <v>0</v>
          </cell>
          <cell r="L248" t="str">
            <v>0</v>
          </cell>
          <cell r="M248" t="str">
            <v>0</v>
          </cell>
          <cell r="N248" t="str">
            <v>0</v>
          </cell>
          <cell r="O248" t="str">
            <v>0</v>
          </cell>
          <cell r="P248" t="str">
            <v>0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0</v>
          </cell>
          <cell r="V248" t="str">
            <v>0</v>
          </cell>
          <cell r="W248" t="str">
            <v>0</v>
          </cell>
          <cell r="X248" t="str">
            <v>0</v>
          </cell>
          <cell r="Y248" t="str">
            <v>0</v>
          </cell>
          <cell r="Z248" t="str">
            <v>0</v>
          </cell>
          <cell r="AE248">
            <v>0</v>
          </cell>
          <cell r="AJ248">
            <v>0</v>
          </cell>
          <cell r="AM248" t="str">
            <v>0</v>
          </cell>
          <cell r="AN248" t="str">
            <v>0</v>
          </cell>
          <cell r="AO248" t="str">
            <v>0</v>
          </cell>
          <cell r="AP248" t="str">
            <v>0</v>
          </cell>
          <cell r="AQ248" t="str">
            <v>0</v>
          </cell>
          <cell r="AR248" t="str">
            <v>0</v>
          </cell>
          <cell r="AS248" t="str">
            <v>0</v>
          </cell>
          <cell r="AT248" t="str">
            <v>0</v>
          </cell>
          <cell r="AU248" t="str">
            <v>0</v>
          </cell>
          <cell r="AV248" t="str">
            <v>0</v>
          </cell>
        </row>
        <row r="249">
          <cell r="F249" t="str">
            <v>1020</v>
          </cell>
          <cell r="G249" t="str">
            <v>0</v>
          </cell>
          <cell r="H249" t="str">
            <v>0</v>
          </cell>
          <cell r="I249" t="str">
            <v>0</v>
          </cell>
          <cell r="J249" t="str">
            <v>0</v>
          </cell>
          <cell r="K249" t="str">
            <v>0</v>
          </cell>
          <cell r="L249" t="str">
            <v>0</v>
          </cell>
          <cell r="M249" t="str">
            <v>0</v>
          </cell>
          <cell r="N249" t="str">
            <v>0</v>
          </cell>
          <cell r="O249" t="str">
            <v>0</v>
          </cell>
          <cell r="P249" t="str">
            <v>0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0</v>
          </cell>
          <cell r="V249" t="str">
            <v>0</v>
          </cell>
          <cell r="W249" t="str">
            <v>0</v>
          </cell>
          <cell r="X249" t="str">
            <v>0</v>
          </cell>
          <cell r="Y249" t="str">
            <v>0</v>
          </cell>
          <cell r="Z249" t="str">
            <v>0</v>
          </cell>
          <cell r="AE249">
            <v>0</v>
          </cell>
          <cell r="AJ249">
            <v>0</v>
          </cell>
          <cell r="AM249" t="str">
            <v>0</v>
          </cell>
          <cell r="AN249" t="str">
            <v>0</v>
          </cell>
          <cell r="AO249" t="str">
            <v>0</v>
          </cell>
          <cell r="AP249" t="str">
            <v>0</v>
          </cell>
          <cell r="AQ249" t="str">
            <v>0</v>
          </cell>
          <cell r="AR249" t="str">
            <v>0</v>
          </cell>
          <cell r="AS249" t="str">
            <v>0</v>
          </cell>
          <cell r="AT249" t="str">
            <v>0</v>
          </cell>
          <cell r="AU249" t="str">
            <v>0</v>
          </cell>
          <cell r="AV249" t="str">
            <v>0</v>
          </cell>
        </row>
        <row r="250">
          <cell r="F250" t="str">
            <v>1025</v>
          </cell>
          <cell r="G250" t="str">
            <v>0</v>
          </cell>
          <cell r="H250" t="str">
            <v>0</v>
          </cell>
          <cell r="I250" t="str">
            <v>0</v>
          </cell>
          <cell r="J250" t="str">
            <v>0</v>
          </cell>
          <cell r="K250" t="str">
            <v>0</v>
          </cell>
          <cell r="L250" t="str">
            <v>0</v>
          </cell>
          <cell r="M250" t="str">
            <v>0</v>
          </cell>
          <cell r="N250" t="str">
            <v>0</v>
          </cell>
          <cell r="O250" t="str">
            <v>0</v>
          </cell>
          <cell r="P250" t="str">
            <v>0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0</v>
          </cell>
          <cell r="V250" t="str">
            <v>0</v>
          </cell>
          <cell r="W250" t="str">
            <v>0</v>
          </cell>
          <cell r="X250" t="str">
            <v>0</v>
          </cell>
          <cell r="Y250" t="str">
            <v>0</v>
          </cell>
          <cell r="Z250" t="str">
            <v>0</v>
          </cell>
          <cell r="AE250">
            <v>0</v>
          </cell>
          <cell r="AJ250">
            <v>0</v>
          </cell>
          <cell r="AM250" t="str">
            <v>0</v>
          </cell>
          <cell r="AN250" t="str">
            <v>0</v>
          </cell>
          <cell r="AO250" t="str">
            <v>0</v>
          </cell>
          <cell r="AP250" t="str">
            <v>0</v>
          </cell>
          <cell r="AQ250" t="str">
            <v>0</v>
          </cell>
          <cell r="AR250" t="str">
            <v>0</v>
          </cell>
          <cell r="AS250" t="str">
            <v>0</v>
          </cell>
          <cell r="AT250" t="str">
            <v>0</v>
          </cell>
          <cell r="AU250" t="str">
            <v>0</v>
          </cell>
          <cell r="AV250" t="str">
            <v>0</v>
          </cell>
        </row>
        <row r="251">
          <cell r="F251" t="str">
            <v>1030</v>
          </cell>
          <cell r="G251" t="str">
            <v>0</v>
          </cell>
          <cell r="H251" t="str">
            <v>0</v>
          </cell>
          <cell r="I251" t="str">
            <v>0</v>
          </cell>
          <cell r="J251" t="str">
            <v>0</v>
          </cell>
          <cell r="K251" t="str">
            <v>0</v>
          </cell>
          <cell r="L251" t="str">
            <v>0</v>
          </cell>
          <cell r="M251" t="str">
            <v>0</v>
          </cell>
          <cell r="N251" t="str">
            <v>0</v>
          </cell>
          <cell r="O251" t="str">
            <v>0</v>
          </cell>
          <cell r="P251" t="str">
            <v>0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>
            <v>0</v>
          </cell>
          <cell r="V251" t="str">
            <v>0</v>
          </cell>
          <cell r="W251" t="str">
            <v>0</v>
          </cell>
          <cell r="X251" t="str">
            <v>0</v>
          </cell>
          <cell r="Y251" t="str">
            <v>0</v>
          </cell>
          <cell r="Z251" t="str">
            <v>0</v>
          </cell>
          <cell r="AE251">
            <v>0</v>
          </cell>
          <cell r="AJ251">
            <v>0</v>
          </cell>
          <cell r="AM251" t="str">
            <v>0</v>
          </cell>
          <cell r="AN251" t="str">
            <v>0</v>
          </cell>
          <cell r="AO251" t="str">
            <v>0</v>
          </cell>
          <cell r="AP251" t="str">
            <v>0</v>
          </cell>
          <cell r="AQ251" t="str">
            <v>0</v>
          </cell>
          <cell r="AR251" t="str">
            <v>0</v>
          </cell>
          <cell r="AS251" t="str">
            <v>0</v>
          </cell>
          <cell r="AT251" t="str">
            <v>0</v>
          </cell>
          <cell r="AU251" t="str">
            <v>0</v>
          </cell>
          <cell r="AV251" t="str">
            <v>0</v>
          </cell>
        </row>
        <row r="252">
          <cell r="F252" t="str">
            <v>1035</v>
          </cell>
          <cell r="G252" t="str">
            <v>0</v>
          </cell>
          <cell r="H252" t="str">
            <v>0</v>
          </cell>
          <cell r="I252" t="str">
            <v>0</v>
          </cell>
          <cell r="J252" t="str">
            <v>0</v>
          </cell>
          <cell r="K252" t="str">
            <v>0</v>
          </cell>
          <cell r="L252" t="str">
            <v>0</v>
          </cell>
          <cell r="M252" t="str">
            <v>0</v>
          </cell>
          <cell r="N252" t="str">
            <v>0</v>
          </cell>
          <cell r="O252" t="str">
            <v>0</v>
          </cell>
          <cell r="P252" t="str">
            <v>0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>
            <v>0</v>
          </cell>
          <cell r="V252" t="str">
            <v>0</v>
          </cell>
          <cell r="W252" t="str">
            <v>0</v>
          </cell>
          <cell r="X252" t="str">
            <v>0</v>
          </cell>
          <cell r="Y252" t="str">
            <v>0</v>
          </cell>
          <cell r="Z252" t="str">
            <v>0</v>
          </cell>
          <cell r="AE252">
            <v>0</v>
          </cell>
          <cell r="AJ252">
            <v>0</v>
          </cell>
          <cell r="AM252" t="str">
            <v>0</v>
          </cell>
          <cell r="AN252" t="str">
            <v>0</v>
          </cell>
          <cell r="AO252" t="str">
            <v>0</v>
          </cell>
          <cell r="AP252" t="str">
            <v>0</v>
          </cell>
          <cell r="AQ252" t="str">
            <v>0</v>
          </cell>
          <cell r="AR252" t="str">
            <v>0</v>
          </cell>
          <cell r="AS252" t="str">
            <v>0</v>
          </cell>
          <cell r="AT252" t="str">
            <v>0</v>
          </cell>
          <cell r="AU252" t="str">
            <v>0</v>
          </cell>
          <cell r="AV252" t="str">
            <v>0</v>
          </cell>
        </row>
        <row r="253">
          <cell r="F253" t="str">
            <v>1040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0</v>
          </cell>
          <cell r="K253" t="str">
            <v>0</v>
          </cell>
          <cell r="L253" t="str">
            <v>0</v>
          </cell>
          <cell r="M253" t="str">
            <v>0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0</v>
          </cell>
          <cell r="V253" t="str">
            <v>0</v>
          </cell>
          <cell r="W253" t="str">
            <v>0</v>
          </cell>
          <cell r="X253" t="str">
            <v>0</v>
          </cell>
          <cell r="Y253" t="str">
            <v>0</v>
          </cell>
          <cell r="Z253" t="str">
            <v>0</v>
          </cell>
          <cell r="AE253">
            <v>0</v>
          </cell>
          <cell r="AJ253">
            <v>0</v>
          </cell>
          <cell r="AM253" t="str">
            <v>0</v>
          </cell>
          <cell r="AN253" t="str">
            <v>0</v>
          </cell>
          <cell r="AO253" t="str">
            <v>0</v>
          </cell>
          <cell r="AP253" t="str">
            <v>0</v>
          </cell>
          <cell r="AQ253" t="str">
            <v>0</v>
          </cell>
          <cell r="AR253" t="str">
            <v>0</v>
          </cell>
          <cell r="AS253" t="str">
            <v>0</v>
          </cell>
          <cell r="AT253" t="str">
            <v>0</v>
          </cell>
          <cell r="AU253" t="str">
            <v>0</v>
          </cell>
          <cell r="AV253" t="str">
            <v>0</v>
          </cell>
        </row>
        <row r="254">
          <cell r="F254" t="str">
            <v>1045</v>
          </cell>
          <cell r="G254" t="str">
            <v>0</v>
          </cell>
          <cell r="H254" t="str">
            <v>0</v>
          </cell>
          <cell r="I254" t="str">
            <v>0</v>
          </cell>
          <cell r="J254" t="str">
            <v>0</v>
          </cell>
          <cell r="K254" t="str">
            <v>0</v>
          </cell>
          <cell r="L254" t="str">
            <v>0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0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0</v>
          </cell>
          <cell r="V254" t="str">
            <v>0</v>
          </cell>
          <cell r="W254" t="str">
            <v>0</v>
          </cell>
          <cell r="X254" t="str">
            <v>0</v>
          </cell>
          <cell r="Y254" t="str">
            <v>0</v>
          </cell>
          <cell r="Z254" t="str">
            <v>0</v>
          </cell>
          <cell r="AE254">
            <v>0</v>
          </cell>
          <cell r="AJ254">
            <v>0</v>
          </cell>
          <cell r="AM254" t="str">
            <v>0</v>
          </cell>
          <cell r="AN254" t="str">
            <v>0</v>
          </cell>
          <cell r="AO254" t="str">
            <v>0</v>
          </cell>
          <cell r="AP254" t="str">
            <v>0</v>
          </cell>
          <cell r="AQ254" t="str">
            <v>0</v>
          </cell>
          <cell r="AR254" t="str">
            <v>0</v>
          </cell>
          <cell r="AS254" t="str">
            <v>0</v>
          </cell>
          <cell r="AT254" t="str">
            <v>0</v>
          </cell>
          <cell r="AU254" t="str">
            <v>0</v>
          </cell>
          <cell r="AV254" t="str">
            <v>0</v>
          </cell>
        </row>
        <row r="255">
          <cell r="F255" t="str">
            <v>1050</v>
          </cell>
          <cell r="G255" t="str">
            <v>0</v>
          </cell>
          <cell r="H255" t="str">
            <v>0</v>
          </cell>
          <cell r="I255" t="str">
            <v>0</v>
          </cell>
          <cell r="J255" t="str">
            <v>0</v>
          </cell>
          <cell r="K255" t="str">
            <v>0</v>
          </cell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0</v>
          </cell>
          <cell r="V255" t="str">
            <v>0</v>
          </cell>
          <cell r="W255" t="str">
            <v>0</v>
          </cell>
          <cell r="X255" t="str">
            <v>0</v>
          </cell>
          <cell r="Y255" t="str">
            <v>0</v>
          </cell>
          <cell r="Z255" t="str">
            <v>0</v>
          </cell>
          <cell r="AE255">
            <v>0</v>
          </cell>
          <cell r="AJ255">
            <v>0</v>
          </cell>
          <cell r="AM255" t="str">
            <v>0</v>
          </cell>
          <cell r="AN255" t="str">
            <v>0</v>
          </cell>
          <cell r="AO255" t="str">
            <v>0</v>
          </cell>
          <cell r="AP255" t="str">
            <v>0</v>
          </cell>
          <cell r="AQ255" t="str">
            <v>0</v>
          </cell>
          <cell r="AR255" t="str">
            <v>0</v>
          </cell>
          <cell r="AS255" t="str">
            <v>0</v>
          </cell>
          <cell r="AT255" t="str">
            <v>0</v>
          </cell>
          <cell r="AU255" t="str">
            <v>0</v>
          </cell>
          <cell r="AV255" t="str">
            <v>0</v>
          </cell>
        </row>
        <row r="256">
          <cell r="F256" t="str">
            <v>1055</v>
          </cell>
          <cell r="G256" t="str">
            <v>0</v>
          </cell>
          <cell r="H256" t="str">
            <v>0</v>
          </cell>
          <cell r="I256" t="str">
            <v>0</v>
          </cell>
          <cell r="J256" t="str">
            <v>0</v>
          </cell>
          <cell r="K256" t="str">
            <v>0</v>
          </cell>
          <cell r="L256" t="str">
            <v>0</v>
          </cell>
          <cell r="M256" t="str">
            <v>0</v>
          </cell>
          <cell r="N256" t="str">
            <v>0</v>
          </cell>
          <cell r="O256" t="str">
            <v>0</v>
          </cell>
          <cell r="P256" t="str">
            <v>0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0</v>
          </cell>
          <cell r="V256" t="str">
            <v>0</v>
          </cell>
          <cell r="W256" t="str">
            <v>0</v>
          </cell>
          <cell r="X256" t="str">
            <v>0</v>
          </cell>
          <cell r="Y256" t="str">
            <v>0</v>
          </cell>
          <cell r="Z256" t="str">
            <v>0</v>
          </cell>
          <cell r="AE256">
            <v>0</v>
          </cell>
          <cell r="AJ256">
            <v>0</v>
          </cell>
          <cell r="AM256" t="str">
            <v>0</v>
          </cell>
          <cell r="AN256" t="str">
            <v>0</v>
          </cell>
          <cell r="AO256" t="str">
            <v>0</v>
          </cell>
          <cell r="AP256" t="str">
            <v>0</v>
          </cell>
          <cell r="AQ256" t="str">
            <v>0</v>
          </cell>
          <cell r="AR256" t="str">
            <v>0</v>
          </cell>
          <cell r="AS256" t="str">
            <v>0</v>
          </cell>
          <cell r="AT256" t="str">
            <v>0</v>
          </cell>
          <cell r="AU256" t="str">
            <v>0</v>
          </cell>
          <cell r="AV256" t="str">
            <v>0</v>
          </cell>
        </row>
        <row r="257">
          <cell r="F257" t="str">
            <v>1060</v>
          </cell>
          <cell r="G257" t="str">
            <v>0</v>
          </cell>
          <cell r="H257" t="str">
            <v>0</v>
          </cell>
          <cell r="I257" t="str">
            <v>0</v>
          </cell>
          <cell r="J257" t="str">
            <v>0</v>
          </cell>
          <cell r="K257" t="str">
            <v>0</v>
          </cell>
          <cell r="L257" t="str">
            <v>0</v>
          </cell>
          <cell r="M257" t="str">
            <v>0</v>
          </cell>
          <cell r="N257" t="str">
            <v>0</v>
          </cell>
          <cell r="O257" t="str">
            <v>0</v>
          </cell>
          <cell r="P257" t="str">
            <v>0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>
            <v>0</v>
          </cell>
          <cell r="V257" t="str">
            <v>0</v>
          </cell>
          <cell r="W257" t="str">
            <v>0</v>
          </cell>
          <cell r="X257" t="str">
            <v>0</v>
          </cell>
          <cell r="Y257" t="str">
            <v>0</v>
          </cell>
          <cell r="Z257" t="str">
            <v>0</v>
          </cell>
          <cell r="AE257">
            <v>0</v>
          </cell>
          <cell r="AJ257">
            <v>0</v>
          </cell>
          <cell r="AM257" t="str">
            <v>0</v>
          </cell>
          <cell r="AN257" t="str">
            <v>0</v>
          </cell>
          <cell r="AO257" t="str">
            <v>0</v>
          </cell>
          <cell r="AP257" t="str">
            <v>0</v>
          </cell>
          <cell r="AQ257" t="str">
            <v>0</v>
          </cell>
          <cell r="AR257" t="str">
            <v>0</v>
          </cell>
          <cell r="AS257" t="str">
            <v>0</v>
          </cell>
          <cell r="AT257" t="str">
            <v>0</v>
          </cell>
          <cell r="AU257" t="str">
            <v>0</v>
          </cell>
          <cell r="AV257" t="str">
            <v>0</v>
          </cell>
        </row>
        <row r="258">
          <cell r="F258" t="str">
            <v>1065</v>
          </cell>
          <cell r="G258" t="str">
            <v>0</v>
          </cell>
          <cell r="H258" t="str">
            <v>0</v>
          </cell>
          <cell r="I258" t="str">
            <v>0</v>
          </cell>
          <cell r="J258" t="str">
            <v>0</v>
          </cell>
          <cell r="K258" t="str">
            <v>0</v>
          </cell>
          <cell r="L258" t="str">
            <v>0</v>
          </cell>
          <cell r="M258" t="str">
            <v>0</v>
          </cell>
          <cell r="N258" t="str">
            <v>0</v>
          </cell>
          <cell r="O258" t="str">
            <v>0</v>
          </cell>
          <cell r="P258" t="str">
            <v>0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0</v>
          </cell>
          <cell r="V258" t="str">
            <v>0</v>
          </cell>
          <cell r="W258" t="str">
            <v>0</v>
          </cell>
          <cell r="X258" t="str">
            <v>0</v>
          </cell>
          <cell r="Y258" t="str">
            <v>0</v>
          </cell>
          <cell r="Z258" t="str">
            <v>0</v>
          </cell>
          <cell r="AE258">
            <v>0</v>
          </cell>
          <cell r="AJ258">
            <v>0</v>
          </cell>
          <cell r="AM258" t="str">
            <v>0</v>
          </cell>
          <cell r="AN258" t="str">
            <v>0</v>
          </cell>
          <cell r="AO258" t="str">
            <v>0</v>
          </cell>
          <cell r="AP258" t="str">
            <v>0</v>
          </cell>
          <cell r="AQ258" t="str">
            <v>0</v>
          </cell>
          <cell r="AR258" t="str">
            <v>0</v>
          </cell>
          <cell r="AS258" t="str">
            <v>0</v>
          </cell>
          <cell r="AT258" t="str">
            <v>0</v>
          </cell>
          <cell r="AU258" t="str">
            <v>0</v>
          </cell>
          <cell r="AV258" t="str">
            <v>0</v>
          </cell>
        </row>
        <row r="259">
          <cell r="F259" t="str">
            <v>1070</v>
          </cell>
          <cell r="G259" t="str">
            <v>0</v>
          </cell>
          <cell r="H259" t="str">
            <v>0</v>
          </cell>
          <cell r="I259" t="str">
            <v>0</v>
          </cell>
          <cell r="J259" t="str">
            <v>0</v>
          </cell>
          <cell r="K259" t="str">
            <v>0</v>
          </cell>
          <cell r="L259" t="str">
            <v>0</v>
          </cell>
          <cell r="M259" t="str">
            <v>0</v>
          </cell>
          <cell r="N259" t="str">
            <v>0</v>
          </cell>
          <cell r="O259" t="str">
            <v>0</v>
          </cell>
          <cell r="P259" t="str">
            <v>0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0</v>
          </cell>
          <cell r="V259" t="str">
            <v>0</v>
          </cell>
          <cell r="W259" t="str">
            <v>0</v>
          </cell>
          <cell r="X259" t="str">
            <v>0</v>
          </cell>
          <cell r="Y259" t="str">
            <v>0</v>
          </cell>
          <cell r="Z259" t="str">
            <v>0</v>
          </cell>
          <cell r="AE259">
            <v>0</v>
          </cell>
          <cell r="AJ259">
            <v>0</v>
          </cell>
          <cell r="AM259" t="str">
            <v>0</v>
          </cell>
          <cell r="AN259" t="str">
            <v>0</v>
          </cell>
          <cell r="AO259" t="str">
            <v>0</v>
          </cell>
          <cell r="AP259" t="str">
            <v>0</v>
          </cell>
          <cell r="AQ259" t="str">
            <v>0</v>
          </cell>
          <cell r="AR259" t="str">
            <v>0</v>
          </cell>
          <cell r="AS259" t="str">
            <v>0</v>
          </cell>
          <cell r="AT259" t="str">
            <v>0</v>
          </cell>
          <cell r="AU259" t="str">
            <v>0</v>
          </cell>
          <cell r="AV259" t="str">
            <v>0</v>
          </cell>
        </row>
        <row r="260">
          <cell r="F260" t="str">
            <v>1075</v>
          </cell>
          <cell r="G260" t="str">
            <v>0</v>
          </cell>
          <cell r="H260" t="str">
            <v>0</v>
          </cell>
          <cell r="I260" t="str">
            <v>0</v>
          </cell>
          <cell r="J260" t="str">
            <v>0</v>
          </cell>
          <cell r="K260" t="str">
            <v>0</v>
          </cell>
          <cell r="L260" t="str">
            <v>0</v>
          </cell>
          <cell r="M260" t="str">
            <v>0</v>
          </cell>
          <cell r="N260" t="str">
            <v>0</v>
          </cell>
          <cell r="O260" t="str">
            <v>0</v>
          </cell>
          <cell r="P260" t="str">
            <v>0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0</v>
          </cell>
          <cell r="V260" t="str">
            <v>0</v>
          </cell>
          <cell r="W260" t="str">
            <v>0</v>
          </cell>
          <cell r="X260" t="str">
            <v>0</v>
          </cell>
          <cell r="Y260" t="str">
            <v>0</v>
          </cell>
          <cell r="Z260" t="str">
            <v>0</v>
          </cell>
          <cell r="AE260">
            <v>0</v>
          </cell>
          <cell r="AJ260">
            <v>0</v>
          </cell>
          <cell r="AM260" t="str">
            <v>0</v>
          </cell>
          <cell r="AN260" t="str">
            <v>0</v>
          </cell>
          <cell r="AO260" t="str">
            <v>0</v>
          </cell>
          <cell r="AP260" t="str">
            <v>0</v>
          </cell>
          <cell r="AQ260" t="str">
            <v>0</v>
          </cell>
          <cell r="AR260" t="str">
            <v>0</v>
          </cell>
          <cell r="AS260" t="str">
            <v>0</v>
          </cell>
          <cell r="AT260" t="str">
            <v>0</v>
          </cell>
          <cell r="AU260" t="str">
            <v>0</v>
          </cell>
          <cell r="AV260" t="str">
            <v>0</v>
          </cell>
        </row>
        <row r="261">
          <cell r="F261" t="str">
            <v>Total Assets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E261">
            <v>0</v>
          </cell>
          <cell r="AJ261">
            <v>0</v>
          </cell>
          <cell r="AM261" t="str">
            <v>0</v>
          </cell>
          <cell r="AN261" t="str">
            <v>0</v>
          </cell>
          <cell r="AO261" t="str">
            <v>0</v>
          </cell>
          <cell r="AP261" t="str">
            <v>0</v>
          </cell>
          <cell r="AQ261" t="str">
            <v>0</v>
          </cell>
          <cell r="AR261" t="str">
            <v>0</v>
          </cell>
          <cell r="AS261" t="str">
            <v>0</v>
          </cell>
          <cell r="AT261" t="str">
            <v>0</v>
          </cell>
          <cell r="AU261" t="str">
            <v>0</v>
          </cell>
          <cell r="AV261" t="str">
            <v>0</v>
          </cell>
        </row>
        <row r="263">
          <cell r="F263" t="str">
            <v>Non-Permorming Loans (Gross)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E263">
            <v>0</v>
          </cell>
          <cell r="AJ263">
            <v>0</v>
          </cell>
          <cell r="AM263" t="str">
            <v>0</v>
          </cell>
          <cell r="AN263" t="str">
            <v>0</v>
          </cell>
          <cell r="AO263" t="str">
            <v>0</v>
          </cell>
          <cell r="AP263" t="str">
            <v>0</v>
          </cell>
          <cell r="AQ263" t="str">
            <v>0</v>
          </cell>
          <cell r="AR263" t="str">
            <v>0</v>
          </cell>
          <cell r="AS263" t="str">
            <v>0</v>
          </cell>
          <cell r="AT263" t="str">
            <v>0</v>
          </cell>
          <cell r="AU263" t="str">
            <v>0</v>
          </cell>
          <cell r="AV263" t="str">
            <v>0</v>
          </cell>
        </row>
        <row r="264">
          <cell r="F264" t="str">
            <v>1080</v>
          </cell>
          <cell r="G264" t="str">
            <v>0</v>
          </cell>
          <cell r="H264" t="str">
            <v>0</v>
          </cell>
          <cell r="I264" t="str">
            <v>0</v>
          </cell>
          <cell r="J264" t="str">
            <v>0</v>
          </cell>
          <cell r="K264" t="str">
            <v>0</v>
          </cell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0</v>
          </cell>
          <cell r="V264" t="str">
            <v>0</v>
          </cell>
          <cell r="W264" t="str">
            <v>0</v>
          </cell>
          <cell r="X264" t="str">
            <v>0</v>
          </cell>
          <cell r="Y264" t="str">
            <v>0</v>
          </cell>
          <cell r="Z264" t="str">
            <v>0</v>
          </cell>
          <cell r="AE264">
            <v>0</v>
          </cell>
          <cell r="AJ264">
            <v>0</v>
          </cell>
          <cell r="AM264" t="str">
            <v>0</v>
          </cell>
          <cell r="AN264" t="str">
            <v>0</v>
          </cell>
          <cell r="AO264" t="str">
            <v>0</v>
          </cell>
          <cell r="AP264" t="str">
            <v>0</v>
          </cell>
          <cell r="AQ264" t="str">
            <v>0</v>
          </cell>
          <cell r="AR264" t="str">
            <v>0</v>
          </cell>
          <cell r="AS264" t="str">
            <v>0</v>
          </cell>
          <cell r="AT264" t="str">
            <v>0</v>
          </cell>
          <cell r="AU264" t="str">
            <v>0</v>
          </cell>
          <cell r="AV264" t="str">
            <v>0</v>
          </cell>
        </row>
        <row r="265">
          <cell r="F265" t="str">
            <v>Provisions Held against NPL's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E265">
            <v>0</v>
          </cell>
          <cell r="AJ265">
            <v>0</v>
          </cell>
          <cell r="AM265" t="str">
            <v>0</v>
          </cell>
          <cell r="AN265" t="str">
            <v>0</v>
          </cell>
          <cell r="AO265" t="str">
            <v>0</v>
          </cell>
          <cell r="AP265" t="str">
            <v>0</v>
          </cell>
          <cell r="AQ265" t="str">
            <v>0</v>
          </cell>
          <cell r="AR265" t="str">
            <v>0</v>
          </cell>
          <cell r="AS265" t="str">
            <v>0</v>
          </cell>
          <cell r="AT265" t="str">
            <v>0</v>
          </cell>
          <cell r="AU265" t="str">
            <v>0</v>
          </cell>
          <cell r="AV265" t="str">
            <v>0</v>
          </cell>
        </row>
        <row r="268">
          <cell r="F268" t="str">
            <v>1200</v>
          </cell>
          <cell r="G268" t="str">
            <v>0</v>
          </cell>
          <cell r="H268" t="str">
            <v>0</v>
          </cell>
          <cell r="I268" t="str">
            <v>0</v>
          </cell>
          <cell r="J268" t="str">
            <v>0</v>
          </cell>
          <cell r="K268" t="str">
            <v>0</v>
          </cell>
          <cell r="L268" t="str">
            <v>0</v>
          </cell>
          <cell r="M268" t="str">
            <v>0</v>
          </cell>
          <cell r="N268" t="str">
            <v>0</v>
          </cell>
          <cell r="O268" t="str">
            <v>0</v>
          </cell>
          <cell r="P268" t="str">
            <v>0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0</v>
          </cell>
          <cell r="V268" t="str">
            <v>0</v>
          </cell>
          <cell r="W268" t="str">
            <v>0</v>
          </cell>
          <cell r="X268" t="str">
            <v>0</v>
          </cell>
          <cell r="Y268" t="str">
            <v>0</v>
          </cell>
          <cell r="Z268" t="str">
            <v>0</v>
          </cell>
          <cell r="AE268">
            <v>0</v>
          </cell>
          <cell r="AJ268">
            <v>0</v>
          </cell>
          <cell r="AM268" t="str">
            <v>0</v>
          </cell>
          <cell r="AN268" t="str">
            <v>0</v>
          </cell>
          <cell r="AO268" t="str">
            <v>0</v>
          </cell>
          <cell r="AP268" t="str">
            <v>0</v>
          </cell>
          <cell r="AQ268" t="str">
            <v>0</v>
          </cell>
          <cell r="AR268" t="str">
            <v>0</v>
          </cell>
          <cell r="AS268" t="str">
            <v>0</v>
          </cell>
          <cell r="AT268" t="str">
            <v>0</v>
          </cell>
          <cell r="AU268" t="str">
            <v>0</v>
          </cell>
          <cell r="AV268" t="str">
            <v>0</v>
          </cell>
        </row>
        <row r="269">
          <cell r="F269" t="str">
            <v>1205</v>
          </cell>
          <cell r="G269" t="str">
            <v>0</v>
          </cell>
          <cell r="H269" t="str">
            <v>0</v>
          </cell>
          <cell r="I269" t="str">
            <v>0</v>
          </cell>
          <cell r="J269" t="str">
            <v>0</v>
          </cell>
          <cell r="K269" t="str">
            <v>0</v>
          </cell>
          <cell r="L269" t="str">
            <v>0</v>
          </cell>
          <cell r="M269" t="str">
            <v>0</v>
          </cell>
          <cell r="N269" t="str">
            <v>0</v>
          </cell>
          <cell r="O269" t="str">
            <v>0</v>
          </cell>
          <cell r="P269" t="str">
            <v>0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0</v>
          </cell>
          <cell r="V269" t="str">
            <v>0</v>
          </cell>
          <cell r="W269" t="str">
            <v>0</v>
          </cell>
          <cell r="X269" t="str">
            <v>0</v>
          </cell>
          <cell r="Y269" t="str">
            <v>0</v>
          </cell>
          <cell r="Z269" t="str">
            <v>0</v>
          </cell>
          <cell r="AE269">
            <v>0</v>
          </cell>
          <cell r="AJ269">
            <v>0</v>
          </cell>
          <cell r="AM269" t="str">
            <v>0</v>
          </cell>
          <cell r="AN269" t="str">
            <v>0</v>
          </cell>
          <cell r="AO269" t="str">
            <v>0</v>
          </cell>
          <cell r="AP269" t="str">
            <v>0</v>
          </cell>
          <cell r="AQ269" t="str">
            <v>0</v>
          </cell>
          <cell r="AR269" t="str">
            <v>0</v>
          </cell>
          <cell r="AS269" t="str">
            <v>0</v>
          </cell>
          <cell r="AT269" t="str">
            <v>0</v>
          </cell>
          <cell r="AU269" t="str">
            <v>0</v>
          </cell>
          <cell r="AV269" t="str">
            <v>0</v>
          </cell>
        </row>
        <row r="270">
          <cell r="F270" t="str">
            <v>1210</v>
          </cell>
          <cell r="G270" t="str">
            <v>0</v>
          </cell>
          <cell r="H270" t="str">
            <v>0</v>
          </cell>
          <cell r="I270" t="str">
            <v>0</v>
          </cell>
          <cell r="J270" t="str">
            <v>0</v>
          </cell>
          <cell r="K270" t="str">
            <v>0</v>
          </cell>
          <cell r="L270" t="str">
            <v>0</v>
          </cell>
          <cell r="M270" t="str">
            <v>0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0</v>
          </cell>
          <cell r="V270" t="str">
            <v>0</v>
          </cell>
          <cell r="W270" t="str">
            <v>0</v>
          </cell>
          <cell r="X270" t="str">
            <v>0</v>
          </cell>
          <cell r="Y270" t="str">
            <v>0</v>
          </cell>
          <cell r="Z270" t="str">
            <v>0</v>
          </cell>
          <cell r="AE270">
            <v>0</v>
          </cell>
          <cell r="AJ270">
            <v>0</v>
          </cell>
          <cell r="AM270" t="str">
            <v>0</v>
          </cell>
          <cell r="AN270" t="str">
            <v>0</v>
          </cell>
          <cell r="AO270" t="str">
            <v>0</v>
          </cell>
          <cell r="AP270" t="str">
            <v>0</v>
          </cell>
          <cell r="AQ270" t="str">
            <v>0</v>
          </cell>
          <cell r="AR270" t="str">
            <v>0</v>
          </cell>
          <cell r="AS270" t="str">
            <v>0</v>
          </cell>
          <cell r="AT270" t="str">
            <v>0</v>
          </cell>
          <cell r="AU270" t="str">
            <v>0</v>
          </cell>
          <cell r="AV270" t="str">
            <v>0</v>
          </cell>
        </row>
        <row r="271">
          <cell r="F271" t="str">
            <v>1215</v>
          </cell>
          <cell r="G271" t="str">
            <v>0</v>
          </cell>
          <cell r="H271" t="str">
            <v>0</v>
          </cell>
          <cell r="I271" t="str">
            <v>0</v>
          </cell>
          <cell r="J271" t="str">
            <v>0</v>
          </cell>
          <cell r="K271" t="str">
            <v>0</v>
          </cell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0</v>
          </cell>
          <cell r="V271" t="str">
            <v>0</v>
          </cell>
          <cell r="W271" t="str">
            <v>0</v>
          </cell>
          <cell r="X271" t="str">
            <v>0</v>
          </cell>
          <cell r="Y271" t="str">
            <v>0</v>
          </cell>
          <cell r="Z271" t="str">
            <v>0</v>
          </cell>
          <cell r="AE271">
            <v>0</v>
          </cell>
          <cell r="AJ271">
            <v>0</v>
          </cell>
          <cell r="AM271" t="str">
            <v>0</v>
          </cell>
          <cell r="AN271" t="str">
            <v>0</v>
          </cell>
          <cell r="AO271" t="str">
            <v>0</v>
          </cell>
          <cell r="AP271" t="str">
            <v>0</v>
          </cell>
          <cell r="AQ271" t="str">
            <v>0</v>
          </cell>
          <cell r="AR271" t="str">
            <v>0</v>
          </cell>
          <cell r="AS271" t="str">
            <v>0</v>
          </cell>
          <cell r="AT271" t="str">
            <v>0</v>
          </cell>
          <cell r="AU271" t="str">
            <v>0</v>
          </cell>
          <cell r="AV271" t="str">
            <v>0</v>
          </cell>
        </row>
        <row r="272">
          <cell r="F272" t="str">
            <v>1220</v>
          </cell>
          <cell r="G272" t="str">
            <v>0</v>
          </cell>
          <cell r="H272" t="str">
            <v>0</v>
          </cell>
          <cell r="I272" t="str">
            <v>0</v>
          </cell>
          <cell r="J272" t="str">
            <v>0</v>
          </cell>
          <cell r="K272" t="str">
            <v>0</v>
          </cell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0</v>
          </cell>
          <cell r="V272" t="str">
            <v>0</v>
          </cell>
          <cell r="W272" t="str">
            <v>0</v>
          </cell>
          <cell r="X272" t="str">
            <v>0</v>
          </cell>
          <cell r="Y272" t="str">
            <v>0</v>
          </cell>
          <cell r="Z272" t="str">
            <v>0</v>
          </cell>
          <cell r="AE272">
            <v>0</v>
          </cell>
          <cell r="AJ272">
            <v>0</v>
          </cell>
          <cell r="AM272" t="str">
            <v>0</v>
          </cell>
          <cell r="AN272" t="str">
            <v>0</v>
          </cell>
          <cell r="AO272" t="str">
            <v>0</v>
          </cell>
          <cell r="AP272" t="str">
            <v>0</v>
          </cell>
          <cell r="AQ272" t="str">
            <v>0</v>
          </cell>
          <cell r="AR272" t="str">
            <v>0</v>
          </cell>
          <cell r="AS272" t="str">
            <v>0</v>
          </cell>
          <cell r="AT272" t="str">
            <v>0</v>
          </cell>
          <cell r="AU272" t="str">
            <v>0</v>
          </cell>
          <cell r="AV272" t="str">
            <v>0</v>
          </cell>
        </row>
        <row r="273">
          <cell r="F273" t="str">
            <v>Total AGIC's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E273">
            <v>0</v>
          </cell>
          <cell r="AJ273">
            <v>0</v>
          </cell>
          <cell r="AM273" t="str">
            <v>0</v>
          </cell>
          <cell r="AN273" t="str">
            <v>0</v>
          </cell>
          <cell r="AO273" t="str">
            <v>0</v>
          </cell>
          <cell r="AP273" t="str">
            <v>0</v>
          </cell>
          <cell r="AQ273" t="str">
            <v>0</v>
          </cell>
          <cell r="AR273" t="str">
            <v>0</v>
          </cell>
          <cell r="AS273" t="str">
            <v>0</v>
          </cell>
          <cell r="AT273" t="str">
            <v>0</v>
          </cell>
          <cell r="AU273" t="str">
            <v>0</v>
          </cell>
          <cell r="AV273" t="str">
            <v>0</v>
          </cell>
        </row>
        <row r="277">
          <cell r="F277" t="str">
            <v>Interest in Suspense (ISP)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E277">
            <v>0</v>
          </cell>
          <cell r="AJ277">
            <v>0</v>
          </cell>
          <cell r="AM277" t="str">
            <v>0</v>
          </cell>
          <cell r="AN277" t="str">
            <v>0</v>
          </cell>
          <cell r="AO277" t="str">
            <v>0</v>
          </cell>
          <cell r="AP277" t="str">
            <v>0</v>
          </cell>
          <cell r="AQ277" t="str">
            <v>0</v>
          </cell>
          <cell r="AR277" t="str">
            <v>0</v>
          </cell>
          <cell r="AS277" t="str">
            <v>0</v>
          </cell>
          <cell r="AT277" t="str">
            <v>0</v>
          </cell>
          <cell r="AU277" t="str">
            <v>0</v>
          </cell>
          <cell r="AV277" t="str">
            <v>0</v>
          </cell>
        </row>
        <row r="278">
          <cell r="F278" t="str">
            <v>605</v>
          </cell>
          <cell r="G278" t="str">
            <v>0</v>
          </cell>
          <cell r="H278" t="str">
            <v>0</v>
          </cell>
          <cell r="I278" t="str">
            <v>0</v>
          </cell>
          <cell r="J278" t="str">
            <v>0</v>
          </cell>
          <cell r="K278" t="str">
            <v>0</v>
          </cell>
          <cell r="L278" t="str">
            <v>0</v>
          </cell>
          <cell r="M278" t="str">
            <v>0</v>
          </cell>
          <cell r="N278" t="str">
            <v>0</v>
          </cell>
          <cell r="O278" t="str">
            <v>0</v>
          </cell>
          <cell r="P278" t="str">
            <v>0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0</v>
          </cell>
          <cell r="V278" t="str">
            <v>0</v>
          </cell>
          <cell r="W278" t="str">
            <v>0</v>
          </cell>
          <cell r="X278" t="str">
            <v>0</v>
          </cell>
          <cell r="Y278" t="str">
            <v>0</v>
          </cell>
          <cell r="Z278" t="str">
            <v>0</v>
          </cell>
          <cell r="AE278">
            <v>0</v>
          </cell>
          <cell r="AJ278">
            <v>0</v>
          </cell>
          <cell r="AM278" t="str">
            <v>0</v>
          </cell>
          <cell r="AN278" t="str">
            <v>0</v>
          </cell>
          <cell r="AO278" t="str">
            <v>0</v>
          </cell>
          <cell r="AP278" t="str">
            <v>0</v>
          </cell>
          <cell r="AQ278" t="str">
            <v>0</v>
          </cell>
          <cell r="AR278" t="str">
            <v>0</v>
          </cell>
          <cell r="AS278" t="str">
            <v>0</v>
          </cell>
          <cell r="AT278" t="str">
            <v>0</v>
          </cell>
          <cell r="AU278" t="str">
            <v>0</v>
          </cell>
          <cell r="AV278" t="str">
            <v>0</v>
          </cell>
        </row>
        <row r="279">
          <cell r="F279" t="str">
            <v>610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 t="str">
            <v>0</v>
          </cell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0</v>
          </cell>
          <cell r="V279" t="str">
            <v>0</v>
          </cell>
          <cell r="W279" t="str">
            <v>0</v>
          </cell>
          <cell r="X279" t="str">
            <v>0</v>
          </cell>
          <cell r="Y279" t="str">
            <v>0</v>
          </cell>
          <cell r="Z279" t="str">
            <v>0</v>
          </cell>
          <cell r="AE279">
            <v>0</v>
          </cell>
          <cell r="AJ279">
            <v>0</v>
          </cell>
          <cell r="AM279" t="str">
            <v>0</v>
          </cell>
          <cell r="AN279" t="str">
            <v>0</v>
          </cell>
          <cell r="AO279" t="str">
            <v>0</v>
          </cell>
          <cell r="AP279" t="str">
            <v>0</v>
          </cell>
          <cell r="AQ279" t="str">
            <v>0</v>
          </cell>
          <cell r="AR279" t="str">
            <v>0</v>
          </cell>
          <cell r="AS279" t="str">
            <v>0</v>
          </cell>
          <cell r="AT279" t="str">
            <v>0</v>
          </cell>
          <cell r="AU279" t="str">
            <v>0</v>
          </cell>
          <cell r="AV279" t="str">
            <v>0</v>
          </cell>
        </row>
        <row r="280">
          <cell r="F280" t="str">
            <v>615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 t="str">
            <v>0</v>
          </cell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0</v>
          </cell>
          <cell r="V280" t="str">
            <v>0</v>
          </cell>
          <cell r="W280" t="str">
            <v>0</v>
          </cell>
          <cell r="X280" t="str">
            <v>0</v>
          </cell>
          <cell r="Y280" t="str">
            <v>0</v>
          </cell>
          <cell r="Z280" t="str">
            <v>0</v>
          </cell>
          <cell r="AE280">
            <v>0</v>
          </cell>
          <cell r="AJ280">
            <v>0</v>
          </cell>
          <cell r="AM280" t="str">
            <v>0</v>
          </cell>
          <cell r="AN280" t="str">
            <v>0</v>
          </cell>
          <cell r="AO280" t="str">
            <v>0</v>
          </cell>
          <cell r="AP280" t="str">
            <v>0</v>
          </cell>
          <cell r="AQ280" t="str">
            <v>0</v>
          </cell>
          <cell r="AR280" t="str">
            <v>0</v>
          </cell>
          <cell r="AS280" t="str">
            <v>0</v>
          </cell>
          <cell r="AT280" t="str">
            <v>0</v>
          </cell>
          <cell r="AU280" t="str">
            <v>0</v>
          </cell>
          <cell r="AV280" t="str">
            <v>0</v>
          </cell>
        </row>
        <row r="281">
          <cell r="F281" t="str">
            <v>620</v>
          </cell>
          <cell r="G281" t="str">
            <v>0</v>
          </cell>
          <cell r="H281" t="str">
            <v>0</v>
          </cell>
          <cell r="I281" t="str">
            <v>0</v>
          </cell>
          <cell r="J281" t="str">
            <v>0</v>
          </cell>
          <cell r="K281" t="str">
            <v>0</v>
          </cell>
          <cell r="L281" t="str">
            <v>0</v>
          </cell>
          <cell r="M281" t="str">
            <v>0</v>
          </cell>
          <cell r="N281" t="str">
            <v>0</v>
          </cell>
          <cell r="O281" t="str">
            <v>0</v>
          </cell>
          <cell r="P281" t="str">
            <v>0</v>
          </cell>
          <cell r="Q281" t="str">
            <v>0</v>
          </cell>
          <cell r="R281" t="str">
            <v>0</v>
          </cell>
          <cell r="S281" t="str">
            <v>0</v>
          </cell>
          <cell r="T281" t="str">
            <v>0</v>
          </cell>
          <cell r="U281" t="str">
            <v>0</v>
          </cell>
          <cell r="V281" t="str">
            <v>0</v>
          </cell>
          <cell r="W281" t="str">
            <v>0</v>
          </cell>
          <cell r="X281" t="str">
            <v>0</v>
          </cell>
          <cell r="Y281" t="str">
            <v>0</v>
          </cell>
          <cell r="Z281" t="str">
            <v>0</v>
          </cell>
          <cell r="AE281">
            <v>0</v>
          </cell>
          <cell r="AJ281">
            <v>0</v>
          </cell>
          <cell r="AM281" t="str">
            <v>0</v>
          </cell>
          <cell r="AN281" t="str">
            <v>0</v>
          </cell>
          <cell r="AO281" t="str">
            <v>0</v>
          </cell>
          <cell r="AP281" t="str">
            <v>0</v>
          </cell>
          <cell r="AQ281" t="str">
            <v>0</v>
          </cell>
          <cell r="AR281" t="str">
            <v>0</v>
          </cell>
          <cell r="AS281" t="str">
            <v>0</v>
          </cell>
          <cell r="AT281" t="str">
            <v>0</v>
          </cell>
          <cell r="AU281" t="str">
            <v>0</v>
          </cell>
          <cell r="AV281" t="str">
            <v>0</v>
          </cell>
        </row>
        <row r="282">
          <cell r="F282" t="str">
            <v>625</v>
          </cell>
          <cell r="G282" t="str">
            <v>0</v>
          </cell>
          <cell r="H282" t="str">
            <v>0</v>
          </cell>
          <cell r="I282" t="str">
            <v>0</v>
          </cell>
          <cell r="J282" t="str">
            <v>0</v>
          </cell>
          <cell r="K282" t="str">
            <v>0</v>
          </cell>
          <cell r="L282" t="str">
            <v>0</v>
          </cell>
          <cell r="M282" t="str">
            <v>0</v>
          </cell>
          <cell r="N282" t="str">
            <v>0</v>
          </cell>
          <cell r="O282" t="str">
            <v>0</v>
          </cell>
          <cell r="P282" t="str">
            <v>0</v>
          </cell>
          <cell r="Q282" t="str">
            <v>0</v>
          </cell>
          <cell r="R282" t="str">
            <v>0</v>
          </cell>
          <cell r="S282" t="str">
            <v>0</v>
          </cell>
          <cell r="T282" t="str">
            <v>0</v>
          </cell>
          <cell r="U282" t="str">
            <v>0</v>
          </cell>
          <cell r="V282" t="str">
            <v>0</v>
          </cell>
          <cell r="W282" t="str">
            <v>0</v>
          </cell>
          <cell r="X282" t="str">
            <v>0</v>
          </cell>
          <cell r="Y282" t="str">
            <v>0</v>
          </cell>
          <cell r="Z282" t="str">
            <v>0</v>
          </cell>
          <cell r="AE282">
            <v>0</v>
          </cell>
          <cell r="AJ282">
            <v>0</v>
          </cell>
          <cell r="AM282" t="str">
            <v>0</v>
          </cell>
          <cell r="AN282" t="str">
            <v>0</v>
          </cell>
          <cell r="AO282" t="str">
            <v>0</v>
          </cell>
          <cell r="AP282" t="str">
            <v>0</v>
          </cell>
          <cell r="AQ282" t="str">
            <v>0</v>
          </cell>
          <cell r="AR282" t="str">
            <v>0</v>
          </cell>
          <cell r="AS282" t="str">
            <v>0</v>
          </cell>
          <cell r="AT282" t="str">
            <v>0</v>
          </cell>
          <cell r="AU282" t="str">
            <v>0</v>
          </cell>
          <cell r="AV282" t="str">
            <v>0</v>
          </cell>
        </row>
        <row r="283">
          <cell r="F283" t="str">
            <v>630</v>
          </cell>
          <cell r="G283" t="str">
            <v>0</v>
          </cell>
          <cell r="H283" t="str">
            <v>0</v>
          </cell>
          <cell r="I283" t="str">
            <v>0</v>
          </cell>
          <cell r="J283" t="str">
            <v>0</v>
          </cell>
          <cell r="K283" t="str">
            <v>0</v>
          </cell>
          <cell r="L283" t="str">
            <v>0</v>
          </cell>
          <cell r="M283" t="str">
            <v>0</v>
          </cell>
          <cell r="N283" t="str">
            <v>0</v>
          </cell>
          <cell r="O283" t="str">
            <v>0</v>
          </cell>
          <cell r="P283" t="str">
            <v>0</v>
          </cell>
          <cell r="Q283" t="str">
            <v>0</v>
          </cell>
          <cell r="R283" t="str">
            <v>0</v>
          </cell>
          <cell r="S283" t="str">
            <v>0</v>
          </cell>
          <cell r="T283" t="str">
            <v>0</v>
          </cell>
          <cell r="U283" t="str">
            <v>0</v>
          </cell>
          <cell r="V283" t="str">
            <v>0</v>
          </cell>
          <cell r="W283" t="str">
            <v>0</v>
          </cell>
          <cell r="X283" t="str">
            <v>0</v>
          </cell>
          <cell r="Y283" t="str">
            <v>0</v>
          </cell>
          <cell r="Z283" t="str">
            <v>0</v>
          </cell>
          <cell r="AE283">
            <v>0</v>
          </cell>
          <cell r="AJ283">
            <v>0</v>
          </cell>
          <cell r="AM283" t="str">
            <v>0</v>
          </cell>
          <cell r="AN283" t="str">
            <v>0</v>
          </cell>
          <cell r="AO283" t="str">
            <v>0</v>
          </cell>
          <cell r="AP283" t="str">
            <v>0</v>
          </cell>
          <cell r="AQ283" t="str">
            <v>0</v>
          </cell>
          <cell r="AR283" t="str">
            <v>0</v>
          </cell>
          <cell r="AS283" t="str">
            <v>0</v>
          </cell>
          <cell r="AT283" t="str">
            <v>0</v>
          </cell>
          <cell r="AU283" t="str">
            <v>0</v>
          </cell>
          <cell r="AV283" t="str">
            <v>0</v>
          </cell>
        </row>
        <row r="284">
          <cell r="F284" t="str">
            <v>635</v>
          </cell>
          <cell r="G284" t="str">
            <v>0</v>
          </cell>
          <cell r="H284" t="str">
            <v>0</v>
          </cell>
          <cell r="I284" t="str">
            <v>0</v>
          </cell>
          <cell r="J284" t="str">
            <v>0</v>
          </cell>
          <cell r="K284" t="str">
            <v>0</v>
          </cell>
          <cell r="L284" t="str">
            <v>0</v>
          </cell>
          <cell r="M284" t="str">
            <v>0</v>
          </cell>
          <cell r="N284" t="str">
            <v>0</v>
          </cell>
          <cell r="O284" t="str">
            <v>0</v>
          </cell>
          <cell r="P284" t="str">
            <v>0</v>
          </cell>
          <cell r="Q284" t="str">
            <v>0</v>
          </cell>
          <cell r="R284" t="str">
            <v>0</v>
          </cell>
          <cell r="S284" t="str">
            <v>0</v>
          </cell>
          <cell r="T284" t="str">
            <v>0</v>
          </cell>
          <cell r="U284" t="str">
            <v>0</v>
          </cell>
          <cell r="V284" t="str">
            <v>0</v>
          </cell>
          <cell r="W284" t="str">
            <v>0</v>
          </cell>
          <cell r="X284" t="str">
            <v>0</v>
          </cell>
          <cell r="Y284" t="str">
            <v>0</v>
          </cell>
          <cell r="Z284" t="str">
            <v>0</v>
          </cell>
          <cell r="AE284">
            <v>0</v>
          </cell>
          <cell r="AJ284">
            <v>0</v>
          </cell>
          <cell r="AM284" t="str">
            <v>0</v>
          </cell>
          <cell r="AN284" t="str">
            <v>0</v>
          </cell>
          <cell r="AO284" t="str">
            <v>0</v>
          </cell>
          <cell r="AP284" t="str">
            <v>0</v>
          </cell>
          <cell r="AQ284" t="str">
            <v>0</v>
          </cell>
          <cell r="AR284" t="str">
            <v>0</v>
          </cell>
          <cell r="AS284" t="str">
            <v>0</v>
          </cell>
          <cell r="AT284" t="str">
            <v>0</v>
          </cell>
          <cell r="AU284" t="str">
            <v>0</v>
          </cell>
          <cell r="AV284" t="str">
            <v>0</v>
          </cell>
        </row>
        <row r="285">
          <cell r="F285" t="str">
            <v>640</v>
          </cell>
          <cell r="G285" t="str">
            <v>0</v>
          </cell>
          <cell r="H285" t="str">
            <v>0</v>
          </cell>
          <cell r="I285" t="str">
            <v>0</v>
          </cell>
          <cell r="J285" t="str">
            <v>0</v>
          </cell>
          <cell r="K285" t="str">
            <v>0</v>
          </cell>
          <cell r="L285" t="str">
            <v>0</v>
          </cell>
          <cell r="M285" t="str">
            <v>0</v>
          </cell>
          <cell r="N285" t="str">
            <v>0</v>
          </cell>
          <cell r="O285" t="str">
            <v>0</v>
          </cell>
          <cell r="P285" t="str">
            <v>0</v>
          </cell>
          <cell r="Q285" t="str">
            <v>0</v>
          </cell>
          <cell r="R285" t="str">
            <v>0</v>
          </cell>
          <cell r="S285" t="str">
            <v>0</v>
          </cell>
          <cell r="T285" t="str">
            <v>0</v>
          </cell>
          <cell r="U285" t="str">
            <v>0</v>
          </cell>
          <cell r="V285" t="str">
            <v>0</v>
          </cell>
          <cell r="W285" t="str">
            <v>0</v>
          </cell>
          <cell r="X285" t="str">
            <v>0</v>
          </cell>
          <cell r="Y285" t="str">
            <v>0</v>
          </cell>
          <cell r="Z285" t="str">
            <v>0</v>
          </cell>
          <cell r="AE285">
            <v>0</v>
          </cell>
          <cell r="AJ285">
            <v>0</v>
          </cell>
          <cell r="AM285" t="str">
            <v>0</v>
          </cell>
          <cell r="AN285" t="str">
            <v>0</v>
          </cell>
          <cell r="AO285" t="str">
            <v>0</v>
          </cell>
          <cell r="AP285" t="str">
            <v>0</v>
          </cell>
          <cell r="AQ285" t="str">
            <v>0</v>
          </cell>
          <cell r="AR285" t="str">
            <v>0</v>
          </cell>
          <cell r="AS285" t="str">
            <v>0</v>
          </cell>
          <cell r="AT285" t="str">
            <v>0</v>
          </cell>
          <cell r="AU285" t="str">
            <v>0</v>
          </cell>
          <cell r="AV285" t="str">
            <v>0</v>
          </cell>
        </row>
        <row r="286">
          <cell r="F286" t="str">
            <v>645</v>
          </cell>
          <cell r="G286" t="str">
            <v>0</v>
          </cell>
          <cell r="H286" t="str">
            <v>0</v>
          </cell>
          <cell r="I286" t="str">
            <v>0</v>
          </cell>
          <cell r="J286" t="str">
            <v>0</v>
          </cell>
          <cell r="K286" t="str">
            <v>0</v>
          </cell>
          <cell r="L286" t="str">
            <v>0</v>
          </cell>
          <cell r="M286" t="str">
            <v>0</v>
          </cell>
          <cell r="N286" t="str">
            <v>0</v>
          </cell>
          <cell r="O286" t="str">
            <v>0</v>
          </cell>
          <cell r="P286" t="str">
            <v>0</v>
          </cell>
          <cell r="Q286" t="str">
            <v>0</v>
          </cell>
          <cell r="R286" t="str">
            <v>0</v>
          </cell>
          <cell r="S286" t="str">
            <v>0</v>
          </cell>
          <cell r="T286" t="str">
            <v>0</v>
          </cell>
          <cell r="U286" t="str">
            <v>0</v>
          </cell>
          <cell r="V286" t="str">
            <v>0</v>
          </cell>
          <cell r="W286" t="str">
            <v>0</v>
          </cell>
          <cell r="X286" t="str">
            <v>0</v>
          </cell>
          <cell r="Y286" t="str">
            <v>0</v>
          </cell>
          <cell r="Z286" t="str">
            <v>0</v>
          </cell>
          <cell r="AE286">
            <v>0</v>
          </cell>
          <cell r="AJ286">
            <v>0</v>
          </cell>
          <cell r="AM286" t="str">
            <v>0</v>
          </cell>
          <cell r="AN286" t="str">
            <v>0</v>
          </cell>
          <cell r="AO286" t="str">
            <v>0</v>
          </cell>
          <cell r="AP286" t="str">
            <v>0</v>
          </cell>
          <cell r="AQ286" t="str">
            <v>0</v>
          </cell>
          <cell r="AR286" t="str">
            <v>0</v>
          </cell>
          <cell r="AS286" t="str">
            <v>0</v>
          </cell>
          <cell r="AT286" t="str">
            <v>0</v>
          </cell>
          <cell r="AU286" t="str">
            <v>0</v>
          </cell>
          <cell r="AV286" t="str">
            <v>0</v>
          </cell>
        </row>
        <row r="287">
          <cell r="F287" t="str">
            <v>650</v>
          </cell>
          <cell r="G287" t="str">
            <v>0</v>
          </cell>
          <cell r="H287" t="str">
            <v>0</v>
          </cell>
          <cell r="I287" t="str">
            <v>0</v>
          </cell>
          <cell r="J287" t="str">
            <v>0</v>
          </cell>
          <cell r="K287" t="str">
            <v>0</v>
          </cell>
          <cell r="L287" t="str">
            <v>0</v>
          </cell>
          <cell r="M287" t="str">
            <v>0</v>
          </cell>
          <cell r="N287" t="str">
            <v>0</v>
          </cell>
          <cell r="O287" t="str">
            <v>0</v>
          </cell>
          <cell r="P287" t="str">
            <v>0</v>
          </cell>
          <cell r="Q287" t="str">
            <v>0</v>
          </cell>
          <cell r="R287" t="str">
            <v>0</v>
          </cell>
          <cell r="S287" t="str">
            <v>0</v>
          </cell>
          <cell r="T287" t="str">
            <v>0</v>
          </cell>
          <cell r="U287" t="str">
            <v>0</v>
          </cell>
          <cell r="V287" t="str">
            <v>0</v>
          </cell>
          <cell r="W287" t="str">
            <v>0</v>
          </cell>
          <cell r="X287" t="str">
            <v>0</v>
          </cell>
          <cell r="Y287" t="str">
            <v>0</v>
          </cell>
          <cell r="Z287" t="str">
            <v>0</v>
          </cell>
          <cell r="AE287">
            <v>0</v>
          </cell>
          <cell r="AJ287">
            <v>0</v>
          </cell>
          <cell r="AM287" t="str">
            <v>0</v>
          </cell>
          <cell r="AN287" t="str">
            <v>0</v>
          </cell>
          <cell r="AO287" t="str">
            <v>0</v>
          </cell>
          <cell r="AP287" t="str">
            <v>0</v>
          </cell>
          <cell r="AQ287" t="str">
            <v>0</v>
          </cell>
          <cell r="AR287" t="str">
            <v>0</v>
          </cell>
          <cell r="AS287" t="str">
            <v>0</v>
          </cell>
          <cell r="AT287" t="str">
            <v>0</v>
          </cell>
          <cell r="AU287" t="str">
            <v>0</v>
          </cell>
          <cell r="AV287" t="str">
            <v>0</v>
          </cell>
        </row>
        <row r="288">
          <cell r="F288" t="str">
            <v>655</v>
          </cell>
          <cell r="G288" t="str">
            <v>0</v>
          </cell>
          <cell r="H288" t="str">
            <v>0</v>
          </cell>
          <cell r="I288" t="str">
            <v>0</v>
          </cell>
          <cell r="J288" t="str">
            <v>0</v>
          </cell>
          <cell r="K288" t="str">
            <v>0</v>
          </cell>
          <cell r="L288" t="str">
            <v>0</v>
          </cell>
          <cell r="M288" t="str">
            <v>0</v>
          </cell>
          <cell r="N288" t="str">
            <v>0</v>
          </cell>
          <cell r="O288" t="str">
            <v>0</v>
          </cell>
          <cell r="P288" t="str">
            <v>0</v>
          </cell>
          <cell r="Q288" t="str">
            <v>0</v>
          </cell>
          <cell r="R288" t="str">
            <v>0</v>
          </cell>
          <cell r="S288" t="str">
            <v>0</v>
          </cell>
          <cell r="T288" t="str">
            <v>0</v>
          </cell>
          <cell r="U288" t="str">
            <v>0</v>
          </cell>
          <cell r="V288" t="str">
            <v>0</v>
          </cell>
          <cell r="W288" t="str">
            <v>0</v>
          </cell>
          <cell r="X288" t="str">
            <v>0</v>
          </cell>
          <cell r="Y288" t="str">
            <v>0</v>
          </cell>
          <cell r="Z288" t="str">
            <v>0</v>
          </cell>
          <cell r="AE288">
            <v>0</v>
          </cell>
          <cell r="AJ288">
            <v>0</v>
          </cell>
          <cell r="AM288" t="str">
            <v>0</v>
          </cell>
          <cell r="AN288" t="str">
            <v>0</v>
          </cell>
          <cell r="AO288" t="str">
            <v>0</v>
          </cell>
          <cell r="AP288" t="str">
            <v>0</v>
          </cell>
          <cell r="AQ288" t="str">
            <v>0</v>
          </cell>
          <cell r="AR288" t="str">
            <v>0</v>
          </cell>
          <cell r="AS288" t="str">
            <v>0</v>
          </cell>
          <cell r="AT288" t="str">
            <v>0</v>
          </cell>
          <cell r="AU288" t="str">
            <v>0</v>
          </cell>
          <cell r="AV288" t="str">
            <v>0</v>
          </cell>
        </row>
        <row r="289">
          <cell r="F289" t="str">
            <v>660</v>
          </cell>
          <cell r="G289" t="str">
            <v>0</v>
          </cell>
          <cell r="H289" t="str">
            <v>0</v>
          </cell>
          <cell r="I289" t="str">
            <v>0</v>
          </cell>
          <cell r="J289" t="str">
            <v>0</v>
          </cell>
          <cell r="K289" t="str">
            <v>0</v>
          </cell>
          <cell r="L289" t="str">
            <v>0</v>
          </cell>
          <cell r="M289" t="str">
            <v>0</v>
          </cell>
          <cell r="N289" t="str">
            <v>0</v>
          </cell>
          <cell r="O289" t="str">
            <v>0</v>
          </cell>
          <cell r="P289" t="str">
            <v>0</v>
          </cell>
          <cell r="Q289" t="str">
            <v>0</v>
          </cell>
          <cell r="R289" t="str">
            <v>0</v>
          </cell>
          <cell r="S289" t="str">
            <v>0</v>
          </cell>
          <cell r="T289" t="str">
            <v>0</v>
          </cell>
          <cell r="U289" t="str">
            <v>0</v>
          </cell>
          <cell r="V289" t="str">
            <v>0</v>
          </cell>
          <cell r="W289" t="str">
            <v>0</v>
          </cell>
          <cell r="X289" t="str">
            <v>0</v>
          </cell>
          <cell r="Y289" t="str">
            <v>0</v>
          </cell>
          <cell r="Z289" t="str">
            <v>0</v>
          </cell>
          <cell r="AE289">
            <v>0</v>
          </cell>
          <cell r="AJ289">
            <v>0</v>
          </cell>
          <cell r="AM289" t="str">
            <v>0</v>
          </cell>
          <cell r="AN289" t="str">
            <v>0</v>
          </cell>
          <cell r="AO289" t="str">
            <v>0</v>
          </cell>
          <cell r="AP289" t="str">
            <v>0</v>
          </cell>
          <cell r="AQ289" t="str">
            <v>0</v>
          </cell>
          <cell r="AR289" t="str">
            <v>0</v>
          </cell>
          <cell r="AS289" t="str">
            <v>0</v>
          </cell>
          <cell r="AT289" t="str">
            <v>0</v>
          </cell>
          <cell r="AU289" t="str">
            <v>0</v>
          </cell>
          <cell r="AV289" t="str">
            <v>0</v>
          </cell>
        </row>
        <row r="290">
          <cell r="F290" t="str">
            <v>665</v>
          </cell>
          <cell r="G290" t="str">
            <v>0</v>
          </cell>
          <cell r="H290" t="str">
            <v>0</v>
          </cell>
          <cell r="I290" t="str">
            <v>0</v>
          </cell>
          <cell r="J290" t="str">
            <v>0</v>
          </cell>
          <cell r="K290" t="str">
            <v>0</v>
          </cell>
          <cell r="L290" t="str">
            <v>0</v>
          </cell>
          <cell r="M290" t="str">
            <v>0</v>
          </cell>
          <cell r="N290" t="str">
            <v>0</v>
          </cell>
          <cell r="O290" t="str">
            <v>0</v>
          </cell>
          <cell r="P290" t="str">
            <v>0</v>
          </cell>
          <cell r="Q290" t="str">
            <v>0</v>
          </cell>
          <cell r="R290" t="str">
            <v>0</v>
          </cell>
          <cell r="S290" t="str">
            <v>0</v>
          </cell>
          <cell r="T290" t="str">
            <v>0</v>
          </cell>
          <cell r="U290" t="str">
            <v>0</v>
          </cell>
          <cell r="V290" t="str">
            <v>0</v>
          </cell>
          <cell r="W290" t="str">
            <v>0</v>
          </cell>
          <cell r="X290" t="str">
            <v>0</v>
          </cell>
          <cell r="Y290" t="str">
            <v>0</v>
          </cell>
          <cell r="Z290" t="str">
            <v>0</v>
          </cell>
          <cell r="AE290">
            <v>0</v>
          </cell>
          <cell r="AJ290">
            <v>0</v>
          </cell>
          <cell r="AM290" t="str">
            <v>0</v>
          </cell>
          <cell r="AN290" t="str">
            <v>0</v>
          </cell>
          <cell r="AO290" t="str">
            <v>0</v>
          </cell>
          <cell r="AP290" t="str">
            <v>0</v>
          </cell>
          <cell r="AQ290" t="str">
            <v>0</v>
          </cell>
          <cell r="AR290" t="str">
            <v>0</v>
          </cell>
          <cell r="AS290" t="str">
            <v>0</v>
          </cell>
          <cell r="AT290" t="str">
            <v>0</v>
          </cell>
          <cell r="AU290" t="str">
            <v>0</v>
          </cell>
          <cell r="AV290" t="str">
            <v>0</v>
          </cell>
        </row>
        <row r="292">
          <cell r="F292" t="str">
            <v>Specific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E292">
            <v>0</v>
          </cell>
          <cell r="AJ292">
            <v>0</v>
          </cell>
          <cell r="AM292" t="str">
            <v>0</v>
          </cell>
          <cell r="AN292" t="str">
            <v>0</v>
          </cell>
          <cell r="AO292" t="str">
            <v>0</v>
          </cell>
          <cell r="AP292" t="str">
            <v>0</v>
          </cell>
          <cell r="AQ292" t="str">
            <v>0</v>
          </cell>
          <cell r="AR292" t="str">
            <v>0</v>
          </cell>
          <cell r="AS292" t="str">
            <v>0</v>
          </cell>
          <cell r="AT292" t="str">
            <v>0</v>
          </cell>
          <cell r="AU292" t="str">
            <v>0</v>
          </cell>
          <cell r="AV292" t="str">
            <v>0</v>
          </cell>
        </row>
        <row r="293">
          <cell r="F293" t="str">
            <v>700</v>
          </cell>
          <cell r="G293" t="str">
            <v>0</v>
          </cell>
          <cell r="H293" t="str">
            <v>0</v>
          </cell>
          <cell r="I293" t="str">
            <v>0</v>
          </cell>
          <cell r="J293" t="str">
            <v>0</v>
          </cell>
          <cell r="K293" t="str">
            <v>0</v>
          </cell>
          <cell r="L293" t="str">
            <v>0</v>
          </cell>
          <cell r="M293" t="str">
            <v>0</v>
          </cell>
          <cell r="N293" t="str">
            <v>0</v>
          </cell>
          <cell r="O293" t="str">
            <v>0</v>
          </cell>
          <cell r="P293" t="str">
            <v>0</v>
          </cell>
          <cell r="Q293" t="str">
            <v>0</v>
          </cell>
          <cell r="R293" t="str">
            <v>0</v>
          </cell>
          <cell r="S293" t="str">
            <v>0</v>
          </cell>
          <cell r="T293" t="str">
            <v>0</v>
          </cell>
          <cell r="U293" t="str">
            <v>0</v>
          </cell>
          <cell r="V293" t="str">
            <v>0</v>
          </cell>
          <cell r="W293" t="str">
            <v>0</v>
          </cell>
          <cell r="X293" t="str">
            <v>0</v>
          </cell>
          <cell r="Y293" t="str">
            <v>0</v>
          </cell>
          <cell r="Z293" t="str">
            <v>0</v>
          </cell>
          <cell r="AE293">
            <v>0</v>
          </cell>
          <cell r="AJ293">
            <v>0</v>
          </cell>
          <cell r="AM293" t="str">
            <v>0</v>
          </cell>
          <cell r="AN293" t="str">
            <v>0</v>
          </cell>
          <cell r="AO293" t="str">
            <v>0</v>
          </cell>
          <cell r="AP293" t="str">
            <v>0</v>
          </cell>
          <cell r="AQ293" t="str">
            <v>0</v>
          </cell>
          <cell r="AR293" t="str">
            <v>0</v>
          </cell>
          <cell r="AS293" t="str">
            <v>0</v>
          </cell>
          <cell r="AT293" t="str">
            <v>0</v>
          </cell>
          <cell r="AU293" t="str">
            <v>0</v>
          </cell>
          <cell r="AV293" t="str">
            <v>0</v>
          </cell>
        </row>
        <row r="294">
          <cell r="F294" t="str">
            <v>705</v>
          </cell>
          <cell r="G294" t="str">
            <v>0</v>
          </cell>
          <cell r="H294" t="str">
            <v>0</v>
          </cell>
          <cell r="I294" t="str">
            <v>0</v>
          </cell>
          <cell r="J294" t="str">
            <v>0</v>
          </cell>
          <cell r="K294" t="str">
            <v>0</v>
          </cell>
          <cell r="L294" t="str">
            <v>0</v>
          </cell>
          <cell r="M294" t="str">
            <v>0</v>
          </cell>
          <cell r="N294" t="str">
            <v>0</v>
          </cell>
          <cell r="O294" t="str">
            <v>0</v>
          </cell>
          <cell r="P294" t="str">
            <v>0</v>
          </cell>
          <cell r="Q294" t="str">
            <v>0</v>
          </cell>
          <cell r="R294" t="str">
            <v>0</v>
          </cell>
          <cell r="S294" t="str">
            <v>0</v>
          </cell>
          <cell r="T294" t="str">
            <v>0</v>
          </cell>
          <cell r="U294" t="str">
            <v>0</v>
          </cell>
          <cell r="V294" t="str">
            <v>0</v>
          </cell>
          <cell r="W294" t="str">
            <v>0</v>
          </cell>
          <cell r="X294" t="str">
            <v>0</v>
          </cell>
          <cell r="Y294" t="str">
            <v>0</v>
          </cell>
          <cell r="Z294" t="str">
            <v>0</v>
          </cell>
          <cell r="AE294">
            <v>0</v>
          </cell>
          <cell r="AJ294">
            <v>0</v>
          </cell>
          <cell r="AM294" t="str">
            <v>0</v>
          </cell>
          <cell r="AN294" t="str">
            <v>0</v>
          </cell>
          <cell r="AO294" t="str">
            <v>0</v>
          </cell>
          <cell r="AP294" t="str">
            <v>0</v>
          </cell>
          <cell r="AQ294" t="str">
            <v>0</v>
          </cell>
          <cell r="AR294" t="str">
            <v>0</v>
          </cell>
          <cell r="AS294" t="str">
            <v>0</v>
          </cell>
          <cell r="AT294" t="str">
            <v>0</v>
          </cell>
          <cell r="AU294" t="str">
            <v>0</v>
          </cell>
          <cell r="AV294" t="str">
            <v>0</v>
          </cell>
        </row>
        <row r="295">
          <cell r="F295" t="str">
            <v>710</v>
          </cell>
          <cell r="G295" t="str">
            <v>0</v>
          </cell>
          <cell r="H295" t="str">
            <v>0</v>
          </cell>
          <cell r="I295" t="str">
            <v>0</v>
          </cell>
          <cell r="J295" t="str">
            <v>0</v>
          </cell>
          <cell r="K295" t="str">
            <v>0</v>
          </cell>
          <cell r="L295" t="str">
            <v>0</v>
          </cell>
          <cell r="M295" t="str">
            <v>0</v>
          </cell>
          <cell r="N295" t="str">
            <v>0</v>
          </cell>
          <cell r="O295" t="str">
            <v>0</v>
          </cell>
          <cell r="P295" t="str">
            <v>0</v>
          </cell>
          <cell r="Q295" t="str">
            <v>0</v>
          </cell>
          <cell r="R295" t="str">
            <v>0</v>
          </cell>
          <cell r="S295" t="str">
            <v>0</v>
          </cell>
          <cell r="T295" t="str">
            <v>0</v>
          </cell>
          <cell r="U295" t="str">
            <v>0</v>
          </cell>
          <cell r="V295" t="str">
            <v>0</v>
          </cell>
          <cell r="W295" t="str">
            <v>0</v>
          </cell>
          <cell r="X295" t="str">
            <v>0</v>
          </cell>
          <cell r="Y295" t="str">
            <v>0</v>
          </cell>
          <cell r="Z295" t="str">
            <v>0</v>
          </cell>
          <cell r="AE295">
            <v>0</v>
          </cell>
          <cell r="AJ295">
            <v>0</v>
          </cell>
          <cell r="AM295" t="str">
            <v>0</v>
          </cell>
          <cell r="AN295" t="str">
            <v>0</v>
          </cell>
          <cell r="AO295" t="str">
            <v>0</v>
          </cell>
          <cell r="AP295" t="str">
            <v>0</v>
          </cell>
          <cell r="AQ295" t="str">
            <v>0</v>
          </cell>
          <cell r="AR295" t="str">
            <v>0</v>
          </cell>
          <cell r="AS295" t="str">
            <v>0</v>
          </cell>
          <cell r="AT295" t="str">
            <v>0</v>
          </cell>
          <cell r="AU295" t="str">
            <v>0</v>
          </cell>
          <cell r="AV295" t="str">
            <v>0</v>
          </cell>
        </row>
        <row r="296">
          <cell r="F296" t="str">
            <v>715</v>
          </cell>
          <cell r="G296" t="str">
            <v>0</v>
          </cell>
          <cell r="H296" t="str">
            <v>0</v>
          </cell>
          <cell r="I296" t="str">
            <v>0</v>
          </cell>
          <cell r="J296" t="str">
            <v>0</v>
          </cell>
          <cell r="K296" t="str">
            <v>0</v>
          </cell>
          <cell r="L296" t="str">
            <v>0</v>
          </cell>
          <cell r="M296" t="str">
            <v>0</v>
          </cell>
          <cell r="N296" t="str">
            <v>0</v>
          </cell>
          <cell r="O296" t="str">
            <v>0</v>
          </cell>
          <cell r="P296" t="str">
            <v>0</v>
          </cell>
          <cell r="Q296" t="str">
            <v>0</v>
          </cell>
          <cell r="R296" t="str">
            <v>0</v>
          </cell>
          <cell r="S296" t="str">
            <v>0</v>
          </cell>
          <cell r="T296" t="str">
            <v>0</v>
          </cell>
          <cell r="U296" t="str">
            <v>0</v>
          </cell>
          <cell r="V296" t="str">
            <v>0</v>
          </cell>
          <cell r="W296" t="str">
            <v>0</v>
          </cell>
          <cell r="X296" t="str">
            <v>0</v>
          </cell>
          <cell r="Y296" t="str">
            <v>0</v>
          </cell>
          <cell r="Z296" t="str">
            <v>0</v>
          </cell>
          <cell r="AE296">
            <v>0</v>
          </cell>
          <cell r="AJ296">
            <v>0</v>
          </cell>
          <cell r="AM296" t="str">
            <v>0</v>
          </cell>
          <cell r="AN296" t="str">
            <v>0</v>
          </cell>
          <cell r="AO296" t="str">
            <v>0</v>
          </cell>
          <cell r="AP296" t="str">
            <v>0</v>
          </cell>
          <cell r="AQ296" t="str">
            <v>0</v>
          </cell>
          <cell r="AR296" t="str">
            <v>0</v>
          </cell>
          <cell r="AS296" t="str">
            <v>0</v>
          </cell>
          <cell r="AT296" t="str">
            <v>0</v>
          </cell>
          <cell r="AU296" t="str">
            <v>0</v>
          </cell>
          <cell r="AV296" t="str">
            <v>0</v>
          </cell>
        </row>
        <row r="297">
          <cell r="F297" t="str">
            <v>720</v>
          </cell>
          <cell r="G297" t="str">
            <v>0</v>
          </cell>
          <cell r="H297" t="str">
            <v>0</v>
          </cell>
          <cell r="I297" t="str">
            <v>0</v>
          </cell>
          <cell r="J297" t="str">
            <v>0</v>
          </cell>
          <cell r="K297" t="str">
            <v>0</v>
          </cell>
          <cell r="L297" t="str">
            <v>0</v>
          </cell>
          <cell r="M297" t="str">
            <v>0</v>
          </cell>
          <cell r="N297" t="str">
            <v>0</v>
          </cell>
          <cell r="O297" t="str">
            <v>0</v>
          </cell>
          <cell r="P297" t="str">
            <v>0</v>
          </cell>
          <cell r="Q297" t="str">
            <v>0</v>
          </cell>
          <cell r="R297" t="str">
            <v>0</v>
          </cell>
          <cell r="S297" t="str">
            <v>0</v>
          </cell>
          <cell r="T297" t="str">
            <v>0</v>
          </cell>
          <cell r="U297" t="str">
            <v>0</v>
          </cell>
          <cell r="V297" t="str">
            <v>0</v>
          </cell>
          <cell r="W297" t="str">
            <v>0</v>
          </cell>
          <cell r="X297" t="str">
            <v>0</v>
          </cell>
          <cell r="Y297" t="str">
            <v>0</v>
          </cell>
          <cell r="Z297" t="str">
            <v>0</v>
          </cell>
          <cell r="AE297">
            <v>0</v>
          </cell>
          <cell r="AJ297">
            <v>0</v>
          </cell>
          <cell r="AM297" t="str">
            <v>0</v>
          </cell>
          <cell r="AN297" t="str">
            <v>0</v>
          </cell>
          <cell r="AO297" t="str">
            <v>0</v>
          </cell>
          <cell r="AP297" t="str">
            <v>0</v>
          </cell>
          <cell r="AQ297" t="str">
            <v>0</v>
          </cell>
          <cell r="AR297" t="str">
            <v>0</v>
          </cell>
          <cell r="AS297" t="str">
            <v>0</v>
          </cell>
          <cell r="AT297" t="str">
            <v>0</v>
          </cell>
          <cell r="AU297" t="str">
            <v>0</v>
          </cell>
          <cell r="AV297" t="str">
            <v>0</v>
          </cell>
        </row>
        <row r="298">
          <cell r="F298" t="str">
            <v>725</v>
          </cell>
          <cell r="G298" t="str">
            <v>0</v>
          </cell>
          <cell r="H298" t="str">
            <v>0</v>
          </cell>
          <cell r="I298" t="str">
            <v>0</v>
          </cell>
          <cell r="J298" t="str">
            <v>0</v>
          </cell>
          <cell r="K298" t="str">
            <v>0</v>
          </cell>
          <cell r="L298" t="str">
            <v>0</v>
          </cell>
          <cell r="M298" t="str">
            <v>0</v>
          </cell>
          <cell r="N298" t="str">
            <v>0</v>
          </cell>
          <cell r="O298" t="str">
            <v>0</v>
          </cell>
          <cell r="P298" t="str">
            <v>0</v>
          </cell>
          <cell r="Q298" t="str">
            <v>0</v>
          </cell>
          <cell r="R298" t="str">
            <v>0</v>
          </cell>
          <cell r="S298" t="str">
            <v>0</v>
          </cell>
          <cell r="T298" t="str">
            <v>0</v>
          </cell>
          <cell r="U298" t="str">
            <v>0</v>
          </cell>
          <cell r="V298" t="str">
            <v>0</v>
          </cell>
          <cell r="W298" t="str">
            <v>0</v>
          </cell>
          <cell r="X298" t="str">
            <v>0</v>
          </cell>
          <cell r="Y298" t="str">
            <v>0</v>
          </cell>
          <cell r="Z298" t="str">
            <v>0</v>
          </cell>
          <cell r="AE298">
            <v>0</v>
          </cell>
          <cell r="AJ298">
            <v>0</v>
          </cell>
          <cell r="AM298" t="str">
            <v>0</v>
          </cell>
          <cell r="AN298" t="str">
            <v>0</v>
          </cell>
          <cell r="AO298" t="str">
            <v>0</v>
          </cell>
          <cell r="AP298" t="str">
            <v>0</v>
          </cell>
          <cell r="AQ298" t="str">
            <v>0</v>
          </cell>
          <cell r="AR298" t="str">
            <v>0</v>
          </cell>
          <cell r="AS298" t="str">
            <v>0</v>
          </cell>
          <cell r="AT298" t="str">
            <v>0</v>
          </cell>
          <cell r="AU298" t="str">
            <v>0</v>
          </cell>
          <cell r="AV298" t="str">
            <v>0</v>
          </cell>
        </row>
        <row r="299">
          <cell r="F299" t="str">
            <v>730</v>
          </cell>
          <cell r="G299" t="str">
            <v>0</v>
          </cell>
          <cell r="H299" t="str">
            <v>0</v>
          </cell>
          <cell r="I299" t="str">
            <v>0</v>
          </cell>
          <cell r="J299" t="str">
            <v>0</v>
          </cell>
          <cell r="K299" t="str">
            <v>0</v>
          </cell>
          <cell r="L299" t="str">
            <v>0</v>
          </cell>
          <cell r="M299" t="str">
            <v>0</v>
          </cell>
          <cell r="N299" t="str">
            <v>0</v>
          </cell>
          <cell r="O299" t="str">
            <v>0</v>
          </cell>
          <cell r="P299" t="str">
            <v>0</v>
          </cell>
          <cell r="Q299" t="str">
            <v>0</v>
          </cell>
          <cell r="R299" t="str">
            <v>0</v>
          </cell>
          <cell r="S299" t="str">
            <v>0</v>
          </cell>
          <cell r="T299" t="str">
            <v>0</v>
          </cell>
          <cell r="U299" t="str">
            <v>0</v>
          </cell>
          <cell r="V299" t="str">
            <v>0</v>
          </cell>
          <cell r="W299" t="str">
            <v>0</v>
          </cell>
          <cell r="X299" t="str">
            <v>0</v>
          </cell>
          <cell r="Y299" t="str">
            <v>0</v>
          </cell>
          <cell r="Z299" t="str">
            <v>0</v>
          </cell>
          <cell r="AE299">
            <v>0</v>
          </cell>
          <cell r="AJ299">
            <v>0</v>
          </cell>
          <cell r="AM299" t="str">
            <v>0</v>
          </cell>
          <cell r="AN299" t="str">
            <v>0</v>
          </cell>
          <cell r="AO299" t="str">
            <v>0</v>
          </cell>
          <cell r="AP299" t="str">
            <v>0</v>
          </cell>
          <cell r="AQ299" t="str">
            <v>0</v>
          </cell>
          <cell r="AR299" t="str">
            <v>0</v>
          </cell>
          <cell r="AS299" t="str">
            <v>0</v>
          </cell>
          <cell r="AT299" t="str">
            <v>0</v>
          </cell>
          <cell r="AU299" t="str">
            <v>0</v>
          </cell>
          <cell r="AV299" t="str">
            <v>0</v>
          </cell>
        </row>
        <row r="300">
          <cell r="F300" t="str">
            <v>735</v>
          </cell>
          <cell r="G300" t="str">
            <v>0</v>
          </cell>
          <cell r="H300" t="str">
            <v>0</v>
          </cell>
          <cell r="I300" t="str">
            <v>0</v>
          </cell>
          <cell r="J300" t="str">
            <v>0</v>
          </cell>
          <cell r="K300" t="str">
            <v>0</v>
          </cell>
          <cell r="L300" t="str">
            <v>0</v>
          </cell>
          <cell r="M300" t="str">
            <v>0</v>
          </cell>
          <cell r="N300" t="str">
            <v>0</v>
          </cell>
          <cell r="O300" t="str">
            <v>0</v>
          </cell>
          <cell r="P300" t="str">
            <v>0</v>
          </cell>
          <cell r="Q300" t="str">
            <v>0</v>
          </cell>
          <cell r="R300" t="str">
            <v>0</v>
          </cell>
          <cell r="S300" t="str">
            <v>0</v>
          </cell>
          <cell r="T300" t="str">
            <v>0</v>
          </cell>
          <cell r="U300" t="str">
            <v>0</v>
          </cell>
          <cell r="V300" t="str">
            <v>0</v>
          </cell>
          <cell r="W300" t="str">
            <v>0</v>
          </cell>
          <cell r="X300" t="str">
            <v>0</v>
          </cell>
          <cell r="Y300" t="str">
            <v>0</v>
          </cell>
          <cell r="Z300" t="str">
            <v>0</v>
          </cell>
          <cell r="AE300">
            <v>0</v>
          </cell>
          <cell r="AJ300">
            <v>0</v>
          </cell>
          <cell r="AM300" t="str">
            <v>0</v>
          </cell>
          <cell r="AN300" t="str">
            <v>0</v>
          </cell>
          <cell r="AO300" t="str">
            <v>0</v>
          </cell>
          <cell r="AP300" t="str">
            <v>0</v>
          </cell>
          <cell r="AQ300" t="str">
            <v>0</v>
          </cell>
          <cell r="AR300" t="str">
            <v>0</v>
          </cell>
          <cell r="AS300" t="str">
            <v>0</v>
          </cell>
          <cell r="AT300" t="str">
            <v>0</v>
          </cell>
          <cell r="AU300" t="str">
            <v>0</v>
          </cell>
          <cell r="AV300" t="str">
            <v>0</v>
          </cell>
        </row>
        <row r="301">
          <cell r="F301" t="str">
            <v>740</v>
          </cell>
          <cell r="G301" t="str">
            <v>0</v>
          </cell>
          <cell r="H301" t="str">
            <v>0</v>
          </cell>
          <cell r="I301" t="str">
            <v>0</v>
          </cell>
          <cell r="J301" t="str">
            <v>0</v>
          </cell>
          <cell r="K301" t="str">
            <v>0</v>
          </cell>
          <cell r="L301" t="str">
            <v>0</v>
          </cell>
          <cell r="M301" t="str">
            <v>0</v>
          </cell>
          <cell r="N301" t="str">
            <v>0</v>
          </cell>
          <cell r="O301" t="str">
            <v>0</v>
          </cell>
          <cell r="P301" t="str">
            <v>0</v>
          </cell>
          <cell r="Q301" t="str">
            <v>0</v>
          </cell>
          <cell r="R301" t="str">
            <v>0</v>
          </cell>
          <cell r="S301" t="str">
            <v>0</v>
          </cell>
          <cell r="T301" t="str">
            <v>0</v>
          </cell>
          <cell r="U301" t="str">
            <v>0</v>
          </cell>
          <cell r="V301" t="str">
            <v>0</v>
          </cell>
          <cell r="W301" t="str">
            <v>0</v>
          </cell>
          <cell r="X301" t="str">
            <v>0</v>
          </cell>
          <cell r="Y301" t="str">
            <v>0</v>
          </cell>
          <cell r="Z301" t="str">
            <v>0</v>
          </cell>
          <cell r="AE301">
            <v>0</v>
          </cell>
          <cell r="AJ301">
            <v>0</v>
          </cell>
          <cell r="AM301" t="str">
            <v>0</v>
          </cell>
          <cell r="AN301" t="str">
            <v>0</v>
          </cell>
          <cell r="AO301" t="str">
            <v>0</v>
          </cell>
          <cell r="AP301" t="str">
            <v>0</v>
          </cell>
          <cell r="AQ301" t="str">
            <v>0</v>
          </cell>
          <cell r="AR301" t="str">
            <v>0</v>
          </cell>
          <cell r="AS301" t="str">
            <v>0</v>
          </cell>
          <cell r="AT301" t="str">
            <v>0</v>
          </cell>
          <cell r="AU301" t="str">
            <v>0</v>
          </cell>
          <cell r="AV301" t="str">
            <v>0</v>
          </cell>
        </row>
        <row r="302">
          <cell r="F302" t="str">
            <v>745</v>
          </cell>
          <cell r="G302" t="str">
            <v>0</v>
          </cell>
          <cell r="H302" t="str">
            <v>0</v>
          </cell>
          <cell r="I302" t="str">
            <v>0</v>
          </cell>
          <cell r="J302" t="str">
            <v>0</v>
          </cell>
          <cell r="K302" t="str">
            <v>0</v>
          </cell>
          <cell r="L302" t="str">
            <v>0</v>
          </cell>
          <cell r="M302" t="str">
            <v>0</v>
          </cell>
          <cell r="N302" t="str">
            <v>0</v>
          </cell>
          <cell r="O302" t="str">
            <v>0</v>
          </cell>
          <cell r="P302" t="str">
            <v>0</v>
          </cell>
          <cell r="Q302" t="str">
            <v>0</v>
          </cell>
          <cell r="R302" t="str">
            <v>0</v>
          </cell>
          <cell r="S302" t="str">
            <v>0</v>
          </cell>
          <cell r="T302" t="str">
            <v>0</v>
          </cell>
          <cell r="U302" t="str">
            <v>0</v>
          </cell>
          <cell r="V302" t="str">
            <v>0</v>
          </cell>
          <cell r="W302" t="str">
            <v>0</v>
          </cell>
          <cell r="X302" t="str">
            <v>0</v>
          </cell>
          <cell r="Y302" t="str">
            <v>0</v>
          </cell>
          <cell r="Z302" t="str">
            <v>0</v>
          </cell>
          <cell r="AE302">
            <v>0</v>
          </cell>
          <cell r="AJ302">
            <v>0</v>
          </cell>
          <cell r="AM302" t="str">
            <v>0</v>
          </cell>
          <cell r="AN302" t="str">
            <v>0</v>
          </cell>
          <cell r="AO302" t="str">
            <v>0</v>
          </cell>
          <cell r="AP302" t="str">
            <v>0</v>
          </cell>
          <cell r="AQ302" t="str">
            <v>0</v>
          </cell>
          <cell r="AR302" t="str">
            <v>0</v>
          </cell>
          <cell r="AS302" t="str">
            <v>0</v>
          </cell>
          <cell r="AT302" t="str">
            <v>0</v>
          </cell>
          <cell r="AU302" t="str">
            <v>0</v>
          </cell>
          <cell r="AV302" t="str">
            <v>0</v>
          </cell>
        </row>
        <row r="303">
          <cell r="F303" t="str">
            <v>750</v>
          </cell>
          <cell r="G303" t="str">
            <v>0</v>
          </cell>
          <cell r="H303" t="str">
            <v>0</v>
          </cell>
          <cell r="I303" t="str">
            <v>0</v>
          </cell>
          <cell r="J303" t="str">
            <v>0</v>
          </cell>
          <cell r="K303" t="str">
            <v>0</v>
          </cell>
          <cell r="L303" t="str">
            <v>0</v>
          </cell>
          <cell r="M303" t="str">
            <v>0</v>
          </cell>
          <cell r="N303" t="str">
            <v>0</v>
          </cell>
          <cell r="O303" t="str">
            <v>0</v>
          </cell>
          <cell r="P303" t="str">
            <v>0</v>
          </cell>
          <cell r="Q303" t="str">
            <v>0</v>
          </cell>
          <cell r="R303" t="str">
            <v>0</v>
          </cell>
          <cell r="S303" t="str">
            <v>0</v>
          </cell>
          <cell r="T303" t="str">
            <v>0</v>
          </cell>
          <cell r="U303" t="str">
            <v>0</v>
          </cell>
          <cell r="V303" t="str">
            <v>0</v>
          </cell>
          <cell r="W303" t="str">
            <v>0</v>
          </cell>
          <cell r="X303" t="str">
            <v>0</v>
          </cell>
          <cell r="Y303" t="str">
            <v>0</v>
          </cell>
          <cell r="Z303" t="str">
            <v>0</v>
          </cell>
          <cell r="AE303">
            <v>0</v>
          </cell>
          <cell r="AJ303">
            <v>0</v>
          </cell>
          <cell r="AM303" t="str">
            <v>0</v>
          </cell>
          <cell r="AN303" t="str">
            <v>0</v>
          </cell>
          <cell r="AO303" t="str">
            <v>0</v>
          </cell>
          <cell r="AP303" t="str">
            <v>0</v>
          </cell>
          <cell r="AQ303" t="str">
            <v>0</v>
          </cell>
          <cell r="AR303" t="str">
            <v>0</v>
          </cell>
          <cell r="AS303" t="str">
            <v>0</v>
          </cell>
          <cell r="AT303" t="str">
            <v>0</v>
          </cell>
          <cell r="AU303" t="str">
            <v>0</v>
          </cell>
          <cell r="AV303" t="str">
            <v>0</v>
          </cell>
        </row>
        <row r="304">
          <cell r="F304" t="str">
            <v>755</v>
          </cell>
          <cell r="G304" t="str">
            <v>0</v>
          </cell>
          <cell r="H304" t="str">
            <v>0</v>
          </cell>
          <cell r="I304" t="str">
            <v>0</v>
          </cell>
          <cell r="J304" t="str">
            <v>0</v>
          </cell>
          <cell r="K304" t="str">
            <v>0</v>
          </cell>
          <cell r="L304" t="str">
            <v>0</v>
          </cell>
          <cell r="M304" t="str">
            <v>0</v>
          </cell>
          <cell r="N304" t="str">
            <v>0</v>
          </cell>
          <cell r="O304" t="str">
            <v>0</v>
          </cell>
          <cell r="P304" t="str">
            <v>0</v>
          </cell>
          <cell r="Q304" t="str">
            <v>0</v>
          </cell>
          <cell r="R304" t="str">
            <v>0</v>
          </cell>
          <cell r="S304" t="str">
            <v>0</v>
          </cell>
          <cell r="T304" t="str">
            <v>0</v>
          </cell>
          <cell r="U304" t="str">
            <v>0</v>
          </cell>
          <cell r="V304" t="str">
            <v>0</v>
          </cell>
          <cell r="W304" t="str">
            <v>0</v>
          </cell>
          <cell r="X304" t="str">
            <v>0</v>
          </cell>
          <cell r="Y304" t="str">
            <v>0</v>
          </cell>
          <cell r="Z304" t="str">
            <v>0</v>
          </cell>
          <cell r="AE304">
            <v>0</v>
          </cell>
          <cell r="AJ304">
            <v>0</v>
          </cell>
          <cell r="AM304" t="str">
            <v>0</v>
          </cell>
          <cell r="AN304" t="str">
            <v>0</v>
          </cell>
          <cell r="AO304" t="str">
            <v>0</v>
          </cell>
          <cell r="AP304" t="str">
            <v>0</v>
          </cell>
          <cell r="AQ304" t="str">
            <v>0</v>
          </cell>
          <cell r="AR304" t="str">
            <v>0</v>
          </cell>
          <cell r="AS304" t="str">
            <v>0</v>
          </cell>
          <cell r="AT304" t="str">
            <v>0</v>
          </cell>
          <cell r="AU304" t="str">
            <v>0</v>
          </cell>
          <cell r="AV304" t="str">
            <v>0</v>
          </cell>
        </row>
        <row r="305">
          <cell r="F305" t="str">
            <v>760</v>
          </cell>
          <cell r="G305" t="str">
            <v>0</v>
          </cell>
          <cell r="H305" t="str">
            <v>0</v>
          </cell>
          <cell r="I305" t="str">
            <v>0</v>
          </cell>
          <cell r="J305" t="str">
            <v>0</v>
          </cell>
          <cell r="K305" t="str">
            <v>0</v>
          </cell>
          <cell r="L305" t="str">
            <v>0</v>
          </cell>
          <cell r="M305" t="str">
            <v>0</v>
          </cell>
          <cell r="N305" t="str">
            <v>0</v>
          </cell>
          <cell r="O305" t="str">
            <v>0</v>
          </cell>
          <cell r="P305" t="str">
            <v>0</v>
          </cell>
          <cell r="Q305" t="str">
            <v>0</v>
          </cell>
          <cell r="R305" t="str">
            <v>0</v>
          </cell>
          <cell r="S305" t="str">
            <v>0</v>
          </cell>
          <cell r="T305" t="str">
            <v>0</v>
          </cell>
          <cell r="U305" t="str">
            <v>0</v>
          </cell>
          <cell r="V305" t="str">
            <v>0</v>
          </cell>
          <cell r="W305" t="str">
            <v>0</v>
          </cell>
          <cell r="X305" t="str">
            <v>0</v>
          </cell>
          <cell r="Y305" t="str">
            <v>0</v>
          </cell>
          <cell r="Z305" t="str">
            <v>0</v>
          </cell>
          <cell r="AE305">
            <v>0</v>
          </cell>
          <cell r="AJ305">
            <v>0</v>
          </cell>
          <cell r="AM305" t="str">
            <v>0</v>
          </cell>
          <cell r="AN305" t="str">
            <v>0</v>
          </cell>
          <cell r="AO305" t="str">
            <v>0</v>
          </cell>
          <cell r="AP305" t="str">
            <v>0</v>
          </cell>
          <cell r="AQ305" t="str">
            <v>0</v>
          </cell>
          <cell r="AR305" t="str">
            <v>0</v>
          </cell>
          <cell r="AS305" t="str">
            <v>0</v>
          </cell>
          <cell r="AT305" t="str">
            <v>0</v>
          </cell>
          <cell r="AU305" t="str">
            <v>0</v>
          </cell>
          <cell r="AV305" t="str">
            <v>0</v>
          </cell>
        </row>
        <row r="307">
          <cell r="F307" t="str">
            <v>General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E307">
            <v>0</v>
          </cell>
          <cell r="AJ307">
            <v>0</v>
          </cell>
          <cell r="AM307" t="str">
            <v>0</v>
          </cell>
          <cell r="AN307" t="str">
            <v>0</v>
          </cell>
          <cell r="AO307" t="str">
            <v>0</v>
          </cell>
          <cell r="AP307" t="str">
            <v>0</v>
          </cell>
          <cell r="AQ307" t="str">
            <v>0</v>
          </cell>
          <cell r="AR307" t="str">
            <v>0</v>
          </cell>
          <cell r="AS307" t="str">
            <v>0</v>
          </cell>
          <cell r="AT307" t="str">
            <v>0</v>
          </cell>
          <cell r="AU307" t="str">
            <v>0</v>
          </cell>
          <cell r="AV307" t="str">
            <v>0</v>
          </cell>
        </row>
        <row r="308">
          <cell r="F308" t="str">
            <v>800</v>
          </cell>
          <cell r="G308" t="str">
            <v>0</v>
          </cell>
          <cell r="H308" t="str">
            <v>0</v>
          </cell>
          <cell r="I308" t="str">
            <v>0</v>
          </cell>
          <cell r="J308" t="str">
            <v>0</v>
          </cell>
          <cell r="K308" t="str">
            <v>0</v>
          </cell>
          <cell r="L308" t="str">
            <v>0</v>
          </cell>
          <cell r="M308" t="str">
            <v>0</v>
          </cell>
          <cell r="N308" t="str">
            <v>0</v>
          </cell>
          <cell r="O308" t="str">
            <v>0</v>
          </cell>
          <cell r="P308" t="str">
            <v>0</v>
          </cell>
          <cell r="Q308" t="str">
            <v>0</v>
          </cell>
          <cell r="R308" t="str">
            <v>0</v>
          </cell>
          <cell r="S308" t="str">
            <v>0</v>
          </cell>
          <cell r="T308" t="str">
            <v>0</v>
          </cell>
          <cell r="U308" t="str">
            <v>0</v>
          </cell>
          <cell r="V308" t="str">
            <v>0</v>
          </cell>
          <cell r="W308" t="str">
            <v>0</v>
          </cell>
          <cell r="X308" t="str">
            <v>0</v>
          </cell>
          <cell r="Y308" t="str">
            <v>0</v>
          </cell>
          <cell r="Z308" t="str">
            <v>0</v>
          </cell>
          <cell r="AE308">
            <v>0</v>
          </cell>
          <cell r="AJ308">
            <v>0</v>
          </cell>
          <cell r="AM308" t="str">
            <v>0</v>
          </cell>
          <cell r="AN308" t="str">
            <v>0</v>
          </cell>
          <cell r="AO308" t="str">
            <v>0</v>
          </cell>
          <cell r="AP308" t="str">
            <v>0</v>
          </cell>
          <cell r="AQ308" t="str">
            <v>0</v>
          </cell>
          <cell r="AR308" t="str">
            <v>0</v>
          </cell>
          <cell r="AS308" t="str">
            <v>0</v>
          </cell>
          <cell r="AT308" t="str">
            <v>0</v>
          </cell>
          <cell r="AU308" t="str">
            <v>0</v>
          </cell>
          <cell r="AV308" t="str">
            <v>0</v>
          </cell>
        </row>
        <row r="309">
          <cell r="F309" t="str">
            <v>805</v>
          </cell>
          <cell r="G309" t="str">
            <v>0</v>
          </cell>
          <cell r="H309" t="str">
            <v>0</v>
          </cell>
          <cell r="I309" t="str">
            <v>0</v>
          </cell>
          <cell r="J309" t="str">
            <v>0</v>
          </cell>
          <cell r="K309" t="str">
            <v>0</v>
          </cell>
          <cell r="L309" t="str">
            <v>0</v>
          </cell>
          <cell r="M309" t="str">
            <v>0</v>
          </cell>
          <cell r="N309" t="str">
            <v>0</v>
          </cell>
          <cell r="O309" t="str">
            <v>0</v>
          </cell>
          <cell r="P309" t="str">
            <v>0</v>
          </cell>
          <cell r="Q309" t="str">
            <v>0</v>
          </cell>
          <cell r="R309" t="str">
            <v>0</v>
          </cell>
          <cell r="S309" t="str">
            <v>0</v>
          </cell>
          <cell r="T309" t="str">
            <v>0</v>
          </cell>
          <cell r="U309" t="str">
            <v>0</v>
          </cell>
          <cell r="V309" t="str">
            <v>0</v>
          </cell>
          <cell r="W309" t="str">
            <v>0</v>
          </cell>
          <cell r="X309" t="str">
            <v>0</v>
          </cell>
          <cell r="Y309" t="str">
            <v>0</v>
          </cell>
          <cell r="Z309" t="str">
            <v>0</v>
          </cell>
          <cell r="AE309">
            <v>0</v>
          </cell>
          <cell r="AJ309">
            <v>0</v>
          </cell>
          <cell r="AM309" t="str">
            <v>0</v>
          </cell>
          <cell r="AN309" t="str">
            <v>0</v>
          </cell>
          <cell r="AO309" t="str">
            <v>0</v>
          </cell>
          <cell r="AP309" t="str">
            <v>0</v>
          </cell>
          <cell r="AQ309" t="str">
            <v>0</v>
          </cell>
          <cell r="AR309" t="str">
            <v>0</v>
          </cell>
          <cell r="AS309" t="str">
            <v>0</v>
          </cell>
          <cell r="AT309" t="str">
            <v>0</v>
          </cell>
          <cell r="AU309" t="str">
            <v>0</v>
          </cell>
          <cell r="AV309" t="str">
            <v>0</v>
          </cell>
        </row>
        <row r="310">
          <cell r="F310" t="str">
            <v>810</v>
          </cell>
          <cell r="G310" t="str">
            <v>0</v>
          </cell>
          <cell r="H310" t="str">
            <v>0</v>
          </cell>
          <cell r="I310" t="str">
            <v>0</v>
          </cell>
          <cell r="J310" t="str">
            <v>0</v>
          </cell>
          <cell r="K310" t="str">
            <v>0</v>
          </cell>
          <cell r="L310" t="str">
            <v>0</v>
          </cell>
          <cell r="M310" t="str">
            <v>0</v>
          </cell>
          <cell r="N310" t="str">
            <v>0</v>
          </cell>
          <cell r="O310" t="str">
            <v>0</v>
          </cell>
          <cell r="P310" t="str">
            <v>0</v>
          </cell>
          <cell r="Q310" t="str">
            <v>0</v>
          </cell>
          <cell r="R310" t="str">
            <v>0</v>
          </cell>
          <cell r="S310" t="str">
            <v>0</v>
          </cell>
          <cell r="T310" t="str">
            <v>0</v>
          </cell>
          <cell r="U310" t="str">
            <v>0</v>
          </cell>
          <cell r="V310" t="str">
            <v>0</v>
          </cell>
          <cell r="W310" t="str">
            <v>0</v>
          </cell>
          <cell r="X310" t="str">
            <v>0</v>
          </cell>
          <cell r="Y310" t="str">
            <v>0</v>
          </cell>
          <cell r="Z310" t="str">
            <v>0</v>
          </cell>
          <cell r="AE310">
            <v>0</v>
          </cell>
          <cell r="AJ310">
            <v>0</v>
          </cell>
          <cell r="AM310" t="str">
            <v>0</v>
          </cell>
          <cell r="AN310" t="str">
            <v>0</v>
          </cell>
          <cell r="AO310" t="str">
            <v>0</v>
          </cell>
          <cell r="AP310" t="str">
            <v>0</v>
          </cell>
          <cell r="AQ310" t="str">
            <v>0</v>
          </cell>
          <cell r="AR310" t="str">
            <v>0</v>
          </cell>
          <cell r="AS310" t="str">
            <v>0</v>
          </cell>
          <cell r="AT310" t="str">
            <v>0</v>
          </cell>
          <cell r="AU310" t="str">
            <v>0</v>
          </cell>
          <cell r="AV310" t="str">
            <v>0</v>
          </cell>
        </row>
        <row r="311">
          <cell r="F311" t="str">
            <v>815</v>
          </cell>
          <cell r="G311" t="str">
            <v>0</v>
          </cell>
          <cell r="H311" t="str">
            <v>0</v>
          </cell>
          <cell r="I311" t="str">
            <v>0</v>
          </cell>
          <cell r="J311" t="str">
            <v>0</v>
          </cell>
          <cell r="K311" t="str">
            <v>0</v>
          </cell>
          <cell r="L311" t="str">
            <v>0</v>
          </cell>
          <cell r="M311" t="str">
            <v>0</v>
          </cell>
          <cell r="N311" t="str">
            <v>0</v>
          </cell>
          <cell r="O311" t="str">
            <v>0</v>
          </cell>
          <cell r="P311" t="str">
            <v>0</v>
          </cell>
          <cell r="Q311" t="str">
            <v>0</v>
          </cell>
          <cell r="R311" t="str">
            <v>0</v>
          </cell>
          <cell r="S311" t="str">
            <v>0</v>
          </cell>
          <cell r="T311" t="str">
            <v>0</v>
          </cell>
          <cell r="U311" t="str">
            <v>0</v>
          </cell>
          <cell r="V311" t="str">
            <v>0</v>
          </cell>
          <cell r="W311" t="str">
            <v>0</v>
          </cell>
          <cell r="X311" t="str">
            <v>0</v>
          </cell>
          <cell r="Y311" t="str">
            <v>0</v>
          </cell>
          <cell r="Z311" t="str">
            <v>0</v>
          </cell>
          <cell r="AE311">
            <v>0</v>
          </cell>
          <cell r="AJ311">
            <v>0</v>
          </cell>
          <cell r="AM311" t="str">
            <v>0</v>
          </cell>
          <cell r="AN311" t="str">
            <v>0</v>
          </cell>
          <cell r="AO311" t="str">
            <v>0</v>
          </cell>
          <cell r="AP311" t="str">
            <v>0</v>
          </cell>
          <cell r="AQ311" t="str">
            <v>0</v>
          </cell>
          <cell r="AR311" t="str">
            <v>0</v>
          </cell>
          <cell r="AS311" t="str">
            <v>0</v>
          </cell>
          <cell r="AT311" t="str">
            <v>0</v>
          </cell>
          <cell r="AU311" t="str">
            <v>0</v>
          </cell>
          <cell r="AV311" t="str">
            <v>0</v>
          </cell>
        </row>
        <row r="312">
          <cell r="F312" t="str">
            <v>820</v>
          </cell>
          <cell r="G312" t="str">
            <v>0</v>
          </cell>
          <cell r="H312" t="str">
            <v>0</v>
          </cell>
          <cell r="I312" t="str">
            <v>0</v>
          </cell>
          <cell r="J312" t="str">
            <v>0</v>
          </cell>
          <cell r="K312" t="str">
            <v>0</v>
          </cell>
          <cell r="L312" t="str">
            <v>0</v>
          </cell>
          <cell r="M312" t="str">
            <v>0</v>
          </cell>
          <cell r="N312" t="str">
            <v>0</v>
          </cell>
          <cell r="O312" t="str">
            <v>0</v>
          </cell>
          <cell r="P312" t="str">
            <v>0</v>
          </cell>
          <cell r="Q312" t="str">
            <v>0</v>
          </cell>
          <cell r="R312" t="str">
            <v>0</v>
          </cell>
          <cell r="S312" t="str">
            <v>0</v>
          </cell>
          <cell r="T312" t="str">
            <v>0</v>
          </cell>
          <cell r="U312" t="str">
            <v>0</v>
          </cell>
          <cell r="V312" t="str">
            <v>0</v>
          </cell>
          <cell r="W312" t="str">
            <v>0</v>
          </cell>
          <cell r="X312" t="str">
            <v>0</v>
          </cell>
          <cell r="Y312" t="str">
            <v>0</v>
          </cell>
          <cell r="Z312" t="str">
            <v>0</v>
          </cell>
          <cell r="AE312">
            <v>0</v>
          </cell>
          <cell r="AJ312">
            <v>0</v>
          </cell>
          <cell r="AM312" t="str">
            <v>0</v>
          </cell>
          <cell r="AN312" t="str">
            <v>0</v>
          </cell>
          <cell r="AO312" t="str">
            <v>0</v>
          </cell>
          <cell r="AP312" t="str">
            <v>0</v>
          </cell>
          <cell r="AQ312" t="str">
            <v>0</v>
          </cell>
          <cell r="AR312" t="str">
            <v>0</v>
          </cell>
          <cell r="AS312" t="str">
            <v>0</v>
          </cell>
          <cell r="AT312" t="str">
            <v>0</v>
          </cell>
          <cell r="AU312" t="str">
            <v>0</v>
          </cell>
          <cell r="AV312" t="str">
            <v>0</v>
          </cell>
        </row>
        <row r="313">
          <cell r="F313" t="str">
            <v>825</v>
          </cell>
          <cell r="G313" t="str">
            <v>0</v>
          </cell>
          <cell r="H313" t="str">
            <v>0</v>
          </cell>
          <cell r="I313" t="str">
            <v>0</v>
          </cell>
          <cell r="J313" t="str">
            <v>0</v>
          </cell>
          <cell r="K313" t="str">
            <v>0</v>
          </cell>
          <cell r="L313" t="str">
            <v>0</v>
          </cell>
          <cell r="M313" t="str">
            <v>0</v>
          </cell>
          <cell r="N313" t="str">
            <v>0</v>
          </cell>
          <cell r="O313" t="str">
            <v>0</v>
          </cell>
          <cell r="P313" t="str">
            <v>0</v>
          </cell>
          <cell r="Q313" t="str">
            <v>0</v>
          </cell>
          <cell r="R313" t="str">
            <v>0</v>
          </cell>
          <cell r="S313" t="str">
            <v>0</v>
          </cell>
          <cell r="T313" t="str">
            <v>0</v>
          </cell>
          <cell r="U313" t="str">
            <v>0</v>
          </cell>
          <cell r="V313" t="str">
            <v>0</v>
          </cell>
          <cell r="W313" t="str">
            <v>0</v>
          </cell>
          <cell r="X313" t="str">
            <v>0</v>
          </cell>
          <cell r="Y313" t="str">
            <v>0</v>
          </cell>
          <cell r="Z313" t="str">
            <v>0</v>
          </cell>
          <cell r="AE313">
            <v>0</v>
          </cell>
          <cell r="AJ313">
            <v>0</v>
          </cell>
          <cell r="AM313" t="str">
            <v>0</v>
          </cell>
          <cell r="AN313" t="str">
            <v>0</v>
          </cell>
          <cell r="AO313" t="str">
            <v>0</v>
          </cell>
          <cell r="AP313" t="str">
            <v>0</v>
          </cell>
          <cell r="AQ313" t="str">
            <v>0</v>
          </cell>
          <cell r="AR313" t="str">
            <v>0</v>
          </cell>
          <cell r="AS313" t="str">
            <v>0</v>
          </cell>
          <cell r="AT313" t="str">
            <v>0</v>
          </cell>
          <cell r="AU313" t="str">
            <v>0</v>
          </cell>
          <cell r="AV313" t="str">
            <v>0</v>
          </cell>
        </row>
        <row r="314">
          <cell r="F314" t="str">
            <v>830</v>
          </cell>
          <cell r="G314" t="str">
            <v>0</v>
          </cell>
          <cell r="H314" t="str">
            <v>0</v>
          </cell>
          <cell r="I314" t="str">
            <v>0</v>
          </cell>
          <cell r="J314" t="str">
            <v>0</v>
          </cell>
          <cell r="K314" t="str">
            <v>0</v>
          </cell>
          <cell r="L314" t="str">
            <v>0</v>
          </cell>
          <cell r="M314" t="str">
            <v>0</v>
          </cell>
          <cell r="N314" t="str">
            <v>0</v>
          </cell>
          <cell r="O314" t="str">
            <v>0</v>
          </cell>
          <cell r="P314" t="str">
            <v>0</v>
          </cell>
          <cell r="Q314" t="str">
            <v>0</v>
          </cell>
          <cell r="R314" t="str">
            <v>0</v>
          </cell>
          <cell r="S314" t="str">
            <v>0</v>
          </cell>
          <cell r="T314" t="str">
            <v>0</v>
          </cell>
          <cell r="U314" t="str">
            <v>0</v>
          </cell>
          <cell r="V314" t="str">
            <v>0</v>
          </cell>
          <cell r="W314" t="str">
            <v>0</v>
          </cell>
          <cell r="X314" t="str">
            <v>0</v>
          </cell>
          <cell r="Y314" t="str">
            <v>0</v>
          </cell>
          <cell r="Z314" t="str">
            <v>0</v>
          </cell>
          <cell r="AE314">
            <v>0</v>
          </cell>
          <cell r="AJ314">
            <v>0</v>
          </cell>
          <cell r="AM314" t="str">
            <v>0</v>
          </cell>
          <cell r="AN314" t="str">
            <v>0</v>
          </cell>
          <cell r="AO314" t="str">
            <v>0</v>
          </cell>
          <cell r="AP314" t="str">
            <v>0</v>
          </cell>
          <cell r="AQ314" t="str">
            <v>0</v>
          </cell>
          <cell r="AR314" t="str">
            <v>0</v>
          </cell>
          <cell r="AS314" t="str">
            <v>0</v>
          </cell>
          <cell r="AT314" t="str">
            <v>0</v>
          </cell>
          <cell r="AU314" t="str">
            <v>0</v>
          </cell>
          <cell r="AV314" t="str">
            <v>0</v>
          </cell>
        </row>
        <row r="315">
          <cell r="F315" t="str">
            <v>835</v>
          </cell>
          <cell r="G315" t="str">
            <v>0</v>
          </cell>
          <cell r="H315" t="str">
            <v>0</v>
          </cell>
          <cell r="I315" t="str">
            <v>0</v>
          </cell>
          <cell r="J315" t="str">
            <v>0</v>
          </cell>
          <cell r="K315" t="str">
            <v>0</v>
          </cell>
          <cell r="L315" t="str">
            <v>0</v>
          </cell>
          <cell r="M315" t="str">
            <v>0</v>
          </cell>
          <cell r="N315" t="str">
            <v>0</v>
          </cell>
          <cell r="O315" t="str">
            <v>0</v>
          </cell>
          <cell r="P315" t="str">
            <v>0</v>
          </cell>
          <cell r="Q315" t="str">
            <v>0</v>
          </cell>
          <cell r="R315" t="str">
            <v>0</v>
          </cell>
          <cell r="S315" t="str">
            <v>0</v>
          </cell>
          <cell r="T315" t="str">
            <v>0</v>
          </cell>
          <cell r="U315" t="str">
            <v>0</v>
          </cell>
          <cell r="V315" t="str">
            <v>0</v>
          </cell>
          <cell r="W315" t="str">
            <v>0</v>
          </cell>
          <cell r="X315" t="str">
            <v>0</v>
          </cell>
          <cell r="Y315" t="str">
            <v>0</v>
          </cell>
          <cell r="Z315" t="str">
            <v>0</v>
          </cell>
          <cell r="AE315">
            <v>0</v>
          </cell>
          <cell r="AJ315">
            <v>0</v>
          </cell>
          <cell r="AM315" t="str">
            <v>0</v>
          </cell>
          <cell r="AN315" t="str">
            <v>0</v>
          </cell>
          <cell r="AO315" t="str">
            <v>0</v>
          </cell>
          <cell r="AP315" t="str">
            <v>0</v>
          </cell>
          <cell r="AQ315" t="str">
            <v>0</v>
          </cell>
          <cell r="AR315" t="str">
            <v>0</v>
          </cell>
          <cell r="AS315" t="str">
            <v>0</v>
          </cell>
          <cell r="AT315" t="str">
            <v>0</v>
          </cell>
          <cell r="AU315" t="str">
            <v>0</v>
          </cell>
          <cell r="AV315" t="str">
            <v>0</v>
          </cell>
        </row>
        <row r="316">
          <cell r="F316" t="str">
            <v>840</v>
          </cell>
          <cell r="G316" t="str">
            <v>0</v>
          </cell>
          <cell r="H316" t="str">
            <v>0</v>
          </cell>
          <cell r="I316" t="str">
            <v>0</v>
          </cell>
          <cell r="J316" t="str">
            <v>0</v>
          </cell>
          <cell r="K316" t="str">
            <v>0</v>
          </cell>
          <cell r="L316" t="str">
            <v>0</v>
          </cell>
          <cell r="M316" t="str">
            <v>0</v>
          </cell>
          <cell r="N316" t="str">
            <v>0</v>
          </cell>
          <cell r="O316" t="str">
            <v>0</v>
          </cell>
          <cell r="P316" t="str">
            <v>0</v>
          </cell>
          <cell r="Q316" t="str">
            <v>0</v>
          </cell>
          <cell r="R316" t="str">
            <v>0</v>
          </cell>
          <cell r="S316" t="str">
            <v>0</v>
          </cell>
          <cell r="T316" t="str">
            <v>0</v>
          </cell>
          <cell r="U316" t="str">
            <v>0</v>
          </cell>
          <cell r="V316" t="str">
            <v>0</v>
          </cell>
          <cell r="W316" t="str">
            <v>0</v>
          </cell>
          <cell r="X316" t="str">
            <v>0</v>
          </cell>
          <cell r="Y316" t="str">
            <v>0</v>
          </cell>
          <cell r="Z316" t="str">
            <v>0</v>
          </cell>
          <cell r="AE316">
            <v>0</v>
          </cell>
          <cell r="AJ316">
            <v>0</v>
          </cell>
          <cell r="AM316" t="str">
            <v>0</v>
          </cell>
          <cell r="AN316" t="str">
            <v>0</v>
          </cell>
          <cell r="AO316" t="str">
            <v>0</v>
          </cell>
          <cell r="AP316" t="str">
            <v>0</v>
          </cell>
          <cell r="AQ316" t="str">
            <v>0</v>
          </cell>
          <cell r="AR316" t="str">
            <v>0</v>
          </cell>
          <cell r="AS316" t="str">
            <v>0</v>
          </cell>
          <cell r="AT316" t="str">
            <v>0</v>
          </cell>
          <cell r="AU316" t="str">
            <v>0</v>
          </cell>
          <cell r="AV316" t="str">
            <v>0</v>
          </cell>
        </row>
        <row r="317">
          <cell r="F317" t="str">
            <v>845</v>
          </cell>
          <cell r="G317" t="str">
            <v>0</v>
          </cell>
          <cell r="H317" t="str">
            <v>0</v>
          </cell>
          <cell r="I317" t="str">
            <v>0</v>
          </cell>
          <cell r="J317" t="str">
            <v>0</v>
          </cell>
          <cell r="K317" t="str">
            <v>0</v>
          </cell>
          <cell r="L317" t="str">
            <v>0</v>
          </cell>
          <cell r="M317" t="str">
            <v>0</v>
          </cell>
          <cell r="N317" t="str">
            <v>0</v>
          </cell>
          <cell r="O317" t="str">
            <v>0</v>
          </cell>
          <cell r="P317" t="str">
            <v>0</v>
          </cell>
          <cell r="Q317" t="str">
            <v>0</v>
          </cell>
          <cell r="R317" t="str">
            <v>0</v>
          </cell>
          <cell r="S317" t="str">
            <v>0</v>
          </cell>
          <cell r="T317" t="str">
            <v>0</v>
          </cell>
          <cell r="U317" t="str">
            <v>0</v>
          </cell>
          <cell r="V317" t="str">
            <v>0</v>
          </cell>
          <cell r="W317" t="str">
            <v>0</v>
          </cell>
          <cell r="X317" t="str">
            <v>0</v>
          </cell>
          <cell r="Y317" t="str">
            <v>0</v>
          </cell>
          <cell r="Z317" t="str">
            <v>0</v>
          </cell>
          <cell r="AE317">
            <v>0</v>
          </cell>
          <cell r="AJ317">
            <v>0</v>
          </cell>
          <cell r="AM317" t="str">
            <v>0</v>
          </cell>
          <cell r="AN317" t="str">
            <v>0</v>
          </cell>
          <cell r="AO317" t="str">
            <v>0</v>
          </cell>
          <cell r="AP317" t="str">
            <v>0</v>
          </cell>
          <cell r="AQ317" t="str">
            <v>0</v>
          </cell>
          <cell r="AR317" t="str">
            <v>0</v>
          </cell>
          <cell r="AS317" t="str">
            <v>0</v>
          </cell>
          <cell r="AT317" t="str">
            <v>0</v>
          </cell>
          <cell r="AU317" t="str">
            <v>0</v>
          </cell>
          <cell r="AV317" t="str">
            <v>0</v>
          </cell>
        </row>
        <row r="318">
          <cell r="F318" t="str">
            <v>850</v>
          </cell>
          <cell r="G318" t="str">
            <v>0</v>
          </cell>
          <cell r="H318" t="str">
            <v>0</v>
          </cell>
          <cell r="I318" t="str">
            <v>0</v>
          </cell>
          <cell r="J318" t="str">
            <v>0</v>
          </cell>
          <cell r="K318" t="str">
            <v>0</v>
          </cell>
          <cell r="L318" t="str">
            <v>0</v>
          </cell>
          <cell r="M318" t="str">
            <v>0</v>
          </cell>
          <cell r="N318" t="str">
            <v>0</v>
          </cell>
          <cell r="O318" t="str">
            <v>0</v>
          </cell>
          <cell r="P318" t="str">
            <v>0</v>
          </cell>
          <cell r="Q318" t="str">
            <v>0</v>
          </cell>
          <cell r="R318" t="str">
            <v>0</v>
          </cell>
          <cell r="S318" t="str">
            <v>0</v>
          </cell>
          <cell r="T318" t="str">
            <v>0</v>
          </cell>
          <cell r="U318" t="str">
            <v>0</v>
          </cell>
          <cell r="V318" t="str">
            <v>0</v>
          </cell>
          <cell r="W318" t="str">
            <v>0</v>
          </cell>
          <cell r="X318" t="str">
            <v>0</v>
          </cell>
          <cell r="Y318" t="str">
            <v>0</v>
          </cell>
          <cell r="Z318" t="str">
            <v>0</v>
          </cell>
          <cell r="AE318">
            <v>0</v>
          </cell>
          <cell r="AJ318">
            <v>0</v>
          </cell>
          <cell r="AM318" t="str">
            <v>0</v>
          </cell>
          <cell r="AN318" t="str">
            <v>0</v>
          </cell>
          <cell r="AO318" t="str">
            <v>0</v>
          </cell>
          <cell r="AP318" t="str">
            <v>0</v>
          </cell>
          <cell r="AQ318" t="str">
            <v>0</v>
          </cell>
          <cell r="AR318" t="str">
            <v>0</v>
          </cell>
          <cell r="AS318" t="str">
            <v>0</v>
          </cell>
          <cell r="AT318" t="str">
            <v>0</v>
          </cell>
          <cell r="AU318" t="str">
            <v>0</v>
          </cell>
          <cell r="AV318" t="str">
            <v>0</v>
          </cell>
        </row>
        <row r="319">
          <cell r="F319" t="str">
            <v>855</v>
          </cell>
          <cell r="G319" t="str">
            <v>0</v>
          </cell>
          <cell r="H319" t="str">
            <v>0</v>
          </cell>
          <cell r="I319" t="str">
            <v>0</v>
          </cell>
          <cell r="J319" t="str">
            <v>0</v>
          </cell>
          <cell r="K319" t="str">
            <v>0</v>
          </cell>
          <cell r="L319" t="str">
            <v>0</v>
          </cell>
          <cell r="M319" t="str">
            <v>0</v>
          </cell>
          <cell r="N319" t="str">
            <v>0</v>
          </cell>
          <cell r="O319" t="str">
            <v>0</v>
          </cell>
          <cell r="P319" t="str">
            <v>0</v>
          </cell>
          <cell r="Q319" t="str">
            <v>0</v>
          </cell>
          <cell r="R319" t="str">
            <v>0</v>
          </cell>
          <cell r="S319" t="str">
            <v>0</v>
          </cell>
          <cell r="T319" t="str">
            <v>0</v>
          </cell>
          <cell r="U319" t="str">
            <v>0</v>
          </cell>
          <cell r="V319" t="str">
            <v>0</v>
          </cell>
          <cell r="W319" t="str">
            <v>0</v>
          </cell>
          <cell r="X319" t="str">
            <v>0</v>
          </cell>
          <cell r="Y319" t="str">
            <v>0</v>
          </cell>
          <cell r="Z319" t="str">
            <v>0</v>
          </cell>
          <cell r="AE319">
            <v>0</v>
          </cell>
          <cell r="AJ319">
            <v>0</v>
          </cell>
          <cell r="AM319" t="str">
            <v>0</v>
          </cell>
          <cell r="AN319" t="str">
            <v>0</v>
          </cell>
          <cell r="AO319" t="str">
            <v>0</v>
          </cell>
          <cell r="AP319" t="str">
            <v>0</v>
          </cell>
          <cell r="AQ319" t="str">
            <v>0</v>
          </cell>
          <cell r="AR319" t="str">
            <v>0</v>
          </cell>
          <cell r="AS319" t="str">
            <v>0</v>
          </cell>
          <cell r="AT319" t="str">
            <v>0</v>
          </cell>
          <cell r="AU319" t="str">
            <v>0</v>
          </cell>
          <cell r="AV319" t="str">
            <v>0</v>
          </cell>
        </row>
        <row r="320">
          <cell r="F320" t="str">
            <v>860</v>
          </cell>
          <cell r="G320" t="str">
            <v>0</v>
          </cell>
          <cell r="H320" t="str">
            <v>0</v>
          </cell>
          <cell r="I320" t="str">
            <v>0</v>
          </cell>
          <cell r="J320" t="str">
            <v>0</v>
          </cell>
          <cell r="K320" t="str">
            <v>0</v>
          </cell>
          <cell r="L320" t="str">
            <v>0</v>
          </cell>
          <cell r="M320" t="str">
            <v>0</v>
          </cell>
          <cell r="N320" t="str">
            <v>0</v>
          </cell>
          <cell r="O320" t="str">
            <v>0</v>
          </cell>
          <cell r="P320" t="str">
            <v>0</v>
          </cell>
          <cell r="Q320" t="str">
            <v>0</v>
          </cell>
          <cell r="R320" t="str">
            <v>0</v>
          </cell>
          <cell r="S320" t="str">
            <v>0</v>
          </cell>
          <cell r="T320" t="str">
            <v>0</v>
          </cell>
          <cell r="U320" t="str">
            <v>0</v>
          </cell>
          <cell r="V320" t="str">
            <v>0</v>
          </cell>
          <cell r="W320" t="str">
            <v>0</v>
          </cell>
          <cell r="X320" t="str">
            <v>0</v>
          </cell>
          <cell r="Y320" t="str">
            <v>0</v>
          </cell>
          <cell r="Z320" t="str">
            <v>0</v>
          </cell>
          <cell r="AE320">
            <v>0</v>
          </cell>
          <cell r="AJ320">
            <v>0</v>
          </cell>
          <cell r="AM320" t="str">
            <v>0</v>
          </cell>
          <cell r="AN320" t="str">
            <v>0</v>
          </cell>
          <cell r="AO320" t="str">
            <v>0</v>
          </cell>
          <cell r="AP320" t="str">
            <v>0</v>
          </cell>
          <cell r="AQ320" t="str">
            <v>0</v>
          </cell>
          <cell r="AR320" t="str">
            <v>0</v>
          </cell>
          <cell r="AS320" t="str">
            <v>0</v>
          </cell>
          <cell r="AT320" t="str">
            <v>0</v>
          </cell>
          <cell r="AU320" t="str">
            <v>0</v>
          </cell>
          <cell r="AV320" t="str">
            <v>0</v>
          </cell>
        </row>
        <row r="321">
          <cell r="F321" t="str">
            <v>865</v>
          </cell>
          <cell r="G321" t="str">
            <v>0</v>
          </cell>
          <cell r="H321" t="str">
            <v>0</v>
          </cell>
          <cell r="I321" t="str">
            <v>0</v>
          </cell>
          <cell r="J321" t="str">
            <v>0</v>
          </cell>
          <cell r="K321" t="str">
            <v>0</v>
          </cell>
          <cell r="L321" t="str">
            <v>0</v>
          </cell>
          <cell r="M321" t="str">
            <v>0</v>
          </cell>
          <cell r="N321" t="str">
            <v>0</v>
          </cell>
          <cell r="O321" t="str">
            <v>0</v>
          </cell>
          <cell r="P321" t="str">
            <v>0</v>
          </cell>
          <cell r="Q321" t="str">
            <v>0</v>
          </cell>
          <cell r="R321" t="str">
            <v>0</v>
          </cell>
          <cell r="S321" t="str">
            <v>0</v>
          </cell>
          <cell r="T321" t="str">
            <v>0</v>
          </cell>
          <cell r="U321" t="str">
            <v>0</v>
          </cell>
          <cell r="V321" t="str">
            <v>0</v>
          </cell>
          <cell r="W321" t="str">
            <v>0</v>
          </cell>
          <cell r="X321" t="str">
            <v>0</v>
          </cell>
          <cell r="Y321" t="str">
            <v>0</v>
          </cell>
          <cell r="Z321" t="str">
            <v>0</v>
          </cell>
          <cell r="AE321">
            <v>0</v>
          </cell>
          <cell r="AJ321">
            <v>0</v>
          </cell>
          <cell r="AM321" t="str">
            <v>0</v>
          </cell>
          <cell r="AN321" t="str">
            <v>0</v>
          </cell>
          <cell r="AO321" t="str">
            <v>0</v>
          </cell>
          <cell r="AP321" t="str">
            <v>0</v>
          </cell>
          <cell r="AQ321" t="str">
            <v>0</v>
          </cell>
          <cell r="AR321" t="str">
            <v>0</v>
          </cell>
          <cell r="AS321" t="str">
            <v>0</v>
          </cell>
          <cell r="AT321" t="str">
            <v>0</v>
          </cell>
          <cell r="AU321" t="str">
            <v>0</v>
          </cell>
          <cell r="AV321" t="str">
            <v>0</v>
          </cell>
        </row>
        <row r="323">
          <cell r="F323" t="str">
            <v>Non-Permorming Loans (Gross)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E323">
            <v>0</v>
          </cell>
          <cell r="AJ323">
            <v>0</v>
          </cell>
          <cell r="AM323" t="str">
            <v>0</v>
          </cell>
          <cell r="AN323" t="str">
            <v>0</v>
          </cell>
          <cell r="AO323" t="str">
            <v>0</v>
          </cell>
          <cell r="AP323" t="str">
            <v>0</v>
          </cell>
          <cell r="AQ323" t="str">
            <v>0</v>
          </cell>
          <cell r="AR323" t="str">
            <v>0</v>
          </cell>
          <cell r="AS323" t="str">
            <v>0</v>
          </cell>
          <cell r="AT323" t="str">
            <v>0</v>
          </cell>
          <cell r="AU323" t="str">
            <v>0</v>
          </cell>
          <cell r="AV323" t="str">
            <v>0</v>
          </cell>
        </row>
        <row r="324">
          <cell r="F324" t="str">
            <v>900</v>
          </cell>
          <cell r="G324" t="str">
            <v>0</v>
          </cell>
          <cell r="H324" t="str">
            <v>0</v>
          </cell>
          <cell r="I324" t="str">
            <v>0</v>
          </cell>
          <cell r="J324" t="str">
            <v>0</v>
          </cell>
          <cell r="K324" t="str">
            <v>0</v>
          </cell>
          <cell r="L324" t="str">
            <v>0</v>
          </cell>
          <cell r="M324" t="str">
            <v>0</v>
          </cell>
          <cell r="N324" t="str">
            <v>0</v>
          </cell>
          <cell r="O324" t="str">
            <v>0</v>
          </cell>
          <cell r="P324" t="str">
            <v>0</v>
          </cell>
          <cell r="Q324" t="str">
            <v>0</v>
          </cell>
          <cell r="R324" t="str">
            <v>0</v>
          </cell>
          <cell r="S324" t="str">
            <v>0</v>
          </cell>
          <cell r="T324" t="str">
            <v>0</v>
          </cell>
          <cell r="U324" t="str">
            <v>0</v>
          </cell>
          <cell r="V324" t="str">
            <v>0</v>
          </cell>
          <cell r="W324" t="str">
            <v>0</v>
          </cell>
          <cell r="X324" t="str">
            <v>0</v>
          </cell>
          <cell r="Y324" t="str">
            <v>0</v>
          </cell>
          <cell r="Z324" t="str">
            <v>0</v>
          </cell>
          <cell r="AE324">
            <v>0</v>
          </cell>
          <cell r="AJ324">
            <v>0</v>
          </cell>
          <cell r="AM324" t="str">
            <v>0</v>
          </cell>
          <cell r="AN324" t="str">
            <v>0</v>
          </cell>
          <cell r="AO324" t="str">
            <v>0</v>
          </cell>
          <cell r="AP324" t="str">
            <v>0</v>
          </cell>
          <cell r="AQ324" t="str">
            <v>0</v>
          </cell>
          <cell r="AR324" t="str">
            <v>0</v>
          </cell>
          <cell r="AS324" t="str">
            <v>0</v>
          </cell>
          <cell r="AT324" t="str">
            <v>0</v>
          </cell>
          <cell r="AU324" t="str">
            <v>0</v>
          </cell>
          <cell r="AV324" t="str">
            <v>0</v>
          </cell>
        </row>
        <row r="325">
          <cell r="F325" t="str">
            <v>905</v>
          </cell>
          <cell r="G325" t="str">
            <v>0</v>
          </cell>
          <cell r="H325" t="str">
            <v>0</v>
          </cell>
          <cell r="I325" t="str">
            <v>0</v>
          </cell>
          <cell r="J325" t="str">
            <v>0</v>
          </cell>
          <cell r="K325" t="str">
            <v>0</v>
          </cell>
          <cell r="L325" t="str">
            <v>0</v>
          </cell>
          <cell r="M325" t="str">
            <v>0</v>
          </cell>
          <cell r="N325" t="str">
            <v>0</v>
          </cell>
          <cell r="O325" t="str">
            <v>0</v>
          </cell>
          <cell r="P325" t="str">
            <v>0</v>
          </cell>
          <cell r="Q325" t="str">
            <v>0</v>
          </cell>
          <cell r="R325" t="str">
            <v>0</v>
          </cell>
          <cell r="S325" t="str">
            <v>0</v>
          </cell>
          <cell r="T325" t="str">
            <v>0</v>
          </cell>
          <cell r="U325" t="str">
            <v>0</v>
          </cell>
          <cell r="V325" t="str">
            <v>0</v>
          </cell>
          <cell r="W325" t="str">
            <v>0</v>
          </cell>
          <cell r="X325" t="str">
            <v>0</v>
          </cell>
          <cell r="Y325" t="str">
            <v>0</v>
          </cell>
          <cell r="Z325" t="str">
            <v>0</v>
          </cell>
          <cell r="AE325">
            <v>0</v>
          </cell>
          <cell r="AJ325">
            <v>0</v>
          </cell>
          <cell r="AM325" t="str">
            <v>0</v>
          </cell>
          <cell r="AN325" t="str">
            <v>0</v>
          </cell>
          <cell r="AO325" t="str">
            <v>0</v>
          </cell>
          <cell r="AP325" t="str">
            <v>0</v>
          </cell>
          <cell r="AQ325" t="str">
            <v>0</v>
          </cell>
          <cell r="AR325" t="str">
            <v>0</v>
          </cell>
          <cell r="AS325" t="str">
            <v>0</v>
          </cell>
          <cell r="AT325" t="str">
            <v>0</v>
          </cell>
          <cell r="AU325" t="str">
            <v>0</v>
          </cell>
          <cell r="AV325" t="str">
            <v>0</v>
          </cell>
        </row>
        <row r="326">
          <cell r="F326" t="str">
            <v>910</v>
          </cell>
          <cell r="G326" t="str">
            <v>0</v>
          </cell>
          <cell r="H326" t="str">
            <v>0</v>
          </cell>
          <cell r="I326" t="str">
            <v>0</v>
          </cell>
          <cell r="J326" t="str">
            <v>0</v>
          </cell>
          <cell r="K326" t="str">
            <v>0</v>
          </cell>
          <cell r="L326" t="str">
            <v>0</v>
          </cell>
          <cell r="M326" t="str">
            <v>0</v>
          </cell>
          <cell r="N326" t="str">
            <v>0</v>
          </cell>
          <cell r="O326" t="str">
            <v>0</v>
          </cell>
          <cell r="P326" t="str">
            <v>0</v>
          </cell>
          <cell r="Q326" t="str">
            <v>0</v>
          </cell>
          <cell r="R326" t="str">
            <v>0</v>
          </cell>
          <cell r="S326" t="str">
            <v>0</v>
          </cell>
          <cell r="T326" t="str">
            <v>0</v>
          </cell>
          <cell r="U326" t="str">
            <v>0</v>
          </cell>
          <cell r="V326" t="str">
            <v>0</v>
          </cell>
          <cell r="W326" t="str">
            <v>0</v>
          </cell>
          <cell r="X326" t="str">
            <v>0</v>
          </cell>
          <cell r="Y326" t="str">
            <v>0</v>
          </cell>
          <cell r="Z326" t="str">
            <v>0</v>
          </cell>
          <cell r="AE326">
            <v>0</v>
          </cell>
          <cell r="AJ326">
            <v>0</v>
          </cell>
          <cell r="AM326" t="str">
            <v>0</v>
          </cell>
          <cell r="AN326" t="str">
            <v>0</v>
          </cell>
          <cell r="AO326" t="str">
            <v>0</v>
          </cell>
          <cell r="AP326" t="str">
            <v>0</v>
          </cell>
          <cell r="AQ326" t="str">
            <v>0</v>
          </cell>
          <cell r="AR326" t="str">
            <v>0</v>
          </cell>
          <cell r="AS326" t="str">
            <v>0</v>
          </cell>
          <cell r="AT326" t="str">
            <v>0</v>
          </cell>
          <cell r="AU326" t="str">
            <v>0</v>
          </cell>
          <cell r="AV326" t="str">
            <v>0</v>
          </cell>
        </row>
        <row r="327">
          <cell r="F327" t="str">
            <v>915</v>
          </cell>
          <cell r="G327" t="str">
            <v>0</v>
          </cell>
          <cell r="H327" t="str">
            <v>0</v>
          </cell>
          <cell r="I327" t="str">
            <v>0</v>
          </cell>
          <cell r="J327" t="str">
            <v>0</v>
          </cell>
          <cell r="K327" t="str">
            <v>0</v>
          </cell>
          <cell r="L327" t="str">
            <v>0</v>
          </cell>
          <cell r="M327" t="str">
            <v>0</v>
          </cell>
          <cell r="N327" t="str">
            <v>0</v>
          </cell>
          <cell r="O327" t="str">
            <v>0</v>
          </cell>
          <cell r="P327" t="str">
            <v>0</v>
          </cell>
          <cell r="Q327" t="str">
            <v>0</v>
          </cell>
          <cell r="R327" t="str">
            <v>0</v>
          </cell>
          <cell r="S327" t="str">
            <v>0</v>
          </cell>
          <cell r="T327" t="str">
            <v>0</v>
          </cell>
          <cell r="U327" t="str">
            <v>0</v>
          </cell>
          <cell r="V327" t="str">
            <v>0</v>
          </cell>
          <cell r="W327" t="str">
            <v>0</v>
          </cell>
          <cell r="X327" t="str">
            <v>0</v>
          </cell>
          <cell r="Y327" t="str">
            <v>0</v>
          </cell>
          <cell r="Z327" t="str">
            <v>0</v>
          </cell>
          <cell r="AE327">
            <v>0</v>
          </cell>
          <cell r="AJ327">
            <v>0</v>
          </cell>
          <cell r="AM327" t="str">
            <v>0</v>
          </cell>
          <cell r="AN327" t="str">
            <v>0</v>
          </cell>
          <cell r="AO327" t="str">
            <v>0</v>
          </cell>
          <cell r="AP327" t="str">
            <v>0</v>
          </cell>
          <cell r="AQ327" t="str">
            <v>0</v>
          </cell>
          <cell r="AR327" t="str">
            <v>0</v>
          </cell>
          <cell r="AS327" t="str">
            <v>0</v>
          </cell>
          <cell r="AT327" t="str">
            <v>0</v>
          </cell>
          <cell r="AU327" t="str">
            <v>0</v>
          </cell>
          <cell r="AV327" t="str">
            <v>0</v>
          </cell>
        </row>
        <row r="328">
          <cell r="F328" t="str">
            <v>920</v>
          </cell>
          <cell r="G328" t="str">
            <v>0</v>
          </cell>
          <cell r="H328" t="str">
            <v>0</v>
          </cell>
          <cell r="I328" t="str">
            <v>0</v>
          </cell>
          <cell r="J328" t="str">
            <v>0</v>
          </cell>
          <cell r="K328" t="str">
            <v>0</v>
          </cell>
          <cell r="L328" t="str">
            <v>0</v>
          </cell>
          <cell r="M328" t="str">
            <v>0</v>
          </cell>
          <cell r="N328" t="str">
            <v>0</v>
          </cell>
          <cell r="O328" t="str">
            <v>0</v>
          </cell>
          <cell r="P328" t="str">
            <v>0</v>
          </cell>
          <cell r="Q328" t="str">
            <v>0</v>
          </cell>
          <cell r="R328" t="str">
            <v>0</v>
          </cell>
          <cell r="S328" t="str">
            <v>0</v>
          </cell>
          <cell r="T328" t="str">
            <v>0</v>
          </cell>
          <cell r="U328" t="str">
            <v>0</v>
          </cell>
          <cell r="V328" t="str">
            <v>0</v>
          </cell>
          <cell r="W328" t="str">
            <v>0</v>
          </cell>
          <cell r="X328" t="str">
            <v>0</v>
          </cell>
          <cell r="Y328" t="str">
            <v>0</v>
          </cell>
          <cell r="Z328" t="str">
            <v>0</v>
          </cell>
          <cell r="AE328">
            <v>0</v>
          </cell>
          <cell r="AJ328">
            <v>0</v>
          </cell>
          <cell r="AM328" t="str">
            <v>0</v>
          </cell>
          <cell r="AN328" t="str">
            <v>0</v>
          </cell>
          <cell r="AO328" t="str">
            <v>0</v>
          </cell>
          <cell r="AP328" t="str">
            <v>0</v>
          </cell>
          <cell r="AQ328" t="str">
            <v>0</v>
          </cell>
          <cell r="AR328" t="str">
            <v>0</v>
          </cell>
          <cell r="AS328" t="str">
            <v>0</v>
          </cell>
          <cell r="AT328" t="str">
            <v>0</v>
          </cell>
          <cell r="AU328" t="str">
            <v>0</v>
          </cell>
          <cell r="AV328" t="str">
            <v>0</v>
          </cell>
        </row>
        <row r="329">
          <cell r="F329" t="str">
            <v>925</v>
          </cell>
          <cell r="G329" t="str">
            <v>0</v>
          </cell>
          <cell r="H329" t="str">
            <v>0</v>
          </cell>
          <cell r="I329" t="str">
            <v>0</v>
          </cell>
          <cell r="J329" t="str">
            <v>0</v>
          </cell>
          <cell r="K329" t="str">
            <v>0</v>
          </cell>
          <cell r="L329" t="str">
            <v>0</v>
          </cell>
          <cell r="M329" t="str">
            <v>0</v>
          </cell>
          <cell r="N329" t="str">
            <v>0</v>
          </cell>
          <cell r="O329" t="str">
            <v>0</v>
          </cell>
          <cell r="P329" t="str">
            <v>0</v>
          </cell>
          <cell r="Q329" t="str">
            <v>0</v>
          </cell>
          <cell r="R329" t="str">
            <v>0</v>
          </cell>
          <cell r="S329" t="str">
            <v>0</v>
          </cell>
          <cell r="T329" t="str">
            <v>0</v>
          </cell>
          <cell r="U329" t="str">
            <v>0</v>
          </cell>
          <cell r="V329" t="str">
            <v>0</v>
          </cell>
          <cell r="W329" t="str">
            <v>0</v>
          </cell>
          <cell r="X329" t="str">
            <v>0</v>
          </cell>
          <cell r="Y329" t="str">
            <v>0</v>
          </cell>
          <cell r="Z329" t="str">
            <v>0</v>
          </cell>
          <cell r="AE329">
            <v>0</v>
          </cell>
          <cell r="AJ329">
            <v>0</v>
          </cell>
          <cell r="AM329" t="str">
            <v>0</v>
          </cell>
          <cell r="AN329" t="str">
            <v>0</v>
          </cell>
          <cell r="AO329" t="str">
            <v>0</v>
          </cell>
          <cell r="AP329" t="str">
            <v>0</v>
          </cell>
          <cell r="AQ329" t="str">
            <v>0</v>
          </cell>
          <cell r="AR329" t="str">
            <v>0</v>
          </cell>
          <cell r="AS329" t="str">
            <v>0</v>
          </cell>
          <cell r="AT329" t="str">
            <v>0</v>
          </cell>
          <cell r="AU329" t="str">
            <v>0</v>
          </cell>
          <cell r="AV329" t="str">
            <v>0</v>
          </cell>
        </row>
        <row r="330">
          <cell r="F330" t="str">
            <v>930</v>
          </cell>
          <cell r="G330" t="str">
            <v>0</v>
          </cell>
          <cell r="H330" t="str">
            <v>0</v>
          </cell>
          <cell r="I330" t="str">
            <v>0</v>
          </cell>
          <cell r="J330" t="str">
            <v>0</v>
          </cell>
          <cell r="K330" t="str">
            <v>0</v>
          </cell>
          <cell r="L330" t="str">
            <v>0</v>
          </cell>
          <cell r="M330" t="str">
            <v>0</v>
          </cell>
          <cell r="N330" t="str">
            <v>0</v>
          </cell>
          <cell r="O330" t="str">
            <v>0</v>
          </cell>
          <cell r="P330" t="str">
            <v>0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0</v>
          </cell>
          <cell r="V330" t="str">
            <v>0</v>
          </cell>
          <cell r="W330" t="str">
            <v>0</v>
          </cell>
          <cell r="X330" t="str">
            <v>0</v>
          </cell>
          <cell r="Y330" t="str">
            <v>0</v>
          </cell>
          <cell r="Z330" t="str">
            <v>0</v>
          </cell>
          <cell r="AE330">
            <v>0</v>
          </cell>
          <cell r="AJ330">
            <v>0</v>
          </cell>
          <cell r="AM330" t="str">
            <v>0</v>
          </cell>
          <cell r="AN330" t="str">
            <v>0</v>
          </cell>
          <cell r="AO330" t="str">
            <v>0</v>
          </cell>
          <cell r="AP330" t="str">
            <v>0</v>
          </cell>
          <cell r="AQ330" t="str">
            <v>0</v>
          </cell>
          <cell r="AR330" t="str">
            <v>0</v>
          </cell>
          <cell r="AS330" t="str">
            <v>0</v>
          </cell>
          <cell r="AT330" t="str">
            <v>0</v>
          </cell>
          <cell r="AU330" t="str">
            <v>0</v>
          </cell>
          <cell r="AV330" t="str">
            <v>0</v>
          </cell>
        </row>
        <row r="331">
          <cell r="F331" t="str">
            <v>935</v>
          </cell>
          <cell r="G331" t="str">
            <v>0</v>
          </cell>
          <cell r="H331" t="str">
            <v>0</v>
          </cell>
          <cell r="I331" t="str">
            <v>0</v>
          </cell>
          <cell r="J331" t="str">
            <v>0</v>
          </cell>
          <cell r="K331" t="str">
            <v>0</v>
          </cell>
          <cell r="L331" t="str">
            <v>0</v>
          </cell>
          <cell r="M331" t="str">
            <v>0</v>
          </cell>
          <cell r="N331" t="str">
            <v>0</v>
          </cell>
          <cell r="O331" t="str">
            <v>0</v>
          </cell>
          <cell r="P331" t="str">
            <v>0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0</v>
          </cell>
          <cell r="V331" t="str">
            <v>0</v>
          </cell>
          <cell r="W331" t="str">
            <v>0</v>
          </cell>
          <cell r="X331" t="str">
            <v>0</v>
          </cell>
          <cell r="Y331" t="str">
            <v>0</v>
          </cell>
          <cell r="Z331" t="str">
            <v>0</v>
          </cell>
          <cell r="AE331">
            <v>0</v>
          </cell>
          <cell r="AJ331">
            <v>0</v>
          </cell>
          <cell r="AM331" t="str">
            <v>0</v>
          </cell>
          <cell r="AN331" t="str">
            <v>0</v>
          </cell>
          <cell r="AO331" t="str">
            <v>0</v>
          </cell>
          <cell r="AP331" t="str">
            <v>0</v>
          </cell>
          <cell r="AQ331" t="str">
            <v>0</v>
          </cell>
          <cell r="AR331" t="str">
            <v>0</v>
          </cell>
          <cell r="AS331" t="str">
            <v>0</v>
          </cell>
          <cell r="AT331" t="str">
            <v>0</v>
          </cell>
          <cell r="AU331" t="str">
            <v>0</v>
          </cell>
          <cell r="AV331" t="str">
            <v>0</v>
          </cell>
        </row>
        <row r="332">
          <cell r="F332" t="str">
            <v>940</v>
          </cell>
          <cell r="G332" t="str">
            <v>0</v>
          </cell>
          <cell r="H332" t="str">
            <v>0</v>
          </cell>
          <cell r="I332" t="str">
            <v>0</v>
          </cell>
          <cell r="J332" t="str">
            <v>0</v>
          </cell>
          <cell r="K332" t="str">
            <v>0</v>
          </cell>
          <cell r="L332" t="str">
            <v>0</v>
          </cell>
          <cell r="M332" t="str">
            <v>0</v>
          </cell>
          <cell r="N332" t="str">
            <v>0</v>
          </cell>
          <cell r="O332" t="str">
            <v>0</v>
          </cell>
          <cell r="P332" t="str">
            <v>0</v>
          </cell>
          <cell r="Q332" t="str">
            <v>0</v>
          </cell>
          <cell r="R332" t="str">
            <v>0</v>
          </cell>
          <cell r="S332" t="str">
            <v>0</v>
          </cell>
          <cell r="T332" t="str">
            <v>0</v>
          </cell>
          <cell r="U332" t="str">
            <v>0</v>
          </cell>
          <cell r="V332" t="str">
            <v>0</v>
          </cell>
          <cell r="W332" t="str">
            <v>0</v>
          </cell>
          <cell r="X332" t="str">
            <v>0</v>
          </cell>
          <cell r="Y332" t="str">
            <v>0</v>
          </cell>
          <cell r="Z332" t="str">
            <v>0</v>
          </cell>
          <cell r="AE332">
            <v>0</v>
          </cell>
          <cell r="AJ332">
            <v>0</v>
          </cell>
          <cell r="AM332" t="str">
            <v>0</v>
          </cell>
          <cell r="AN332" t="str">
            <v>0</v>
          </cell>
          <cell r="AO332" t="str">
            <v>0</v>
          </cell>
          <cell r="AP332" t="str">
            <v>0</v>
          </cell>
          <cell r="AQ332" t="str">
            <v>0</v>
          </cell>
          <cell r="AR332" t="str">
            <v>0</v>
          </cell>
          <cell r="AS332" t="str">
            <v>0</v>
          </cell>
          <cell r="AT332" t="str">
            <v>0</v>
          </cell>
          <cell r="AU332" t="str">
            <v>0</v>
          </cell>
          <cell r="AV332" t="str">
            <v>0</v>
          </cell>
        </row>
        <row r="333">
          <cell r="F333" t="str">
            <v>945</v>
          </cell>
          <cell r="G333" t="str">
            <v>0</v>
          </cell>
          <cell r="H333" t="str">
            <v>0</v>
          </cell>
          <cell r="I333" t="str">
            <v>0</v>
          </cell>
          <cell r="J333" t="str">
            <v>0</v>
          </cell>
          <cell r="K333" t="str">
            <v>0</v>
          </cell>
          <cell r="L333" t="str">
            <v>0</v>
          </cell>
          <cell r="M333" t="str">
            <v>0</v>
          </cell>
          <cell r="N333" t="str">
            <v>0</v>
          </cell>
          <cell r="O333" t="str">
            <v>0</v>
          </cell>
          <cell r="P333" t="str">
            <v>0</v>
          </cell>
          <cell r="Q333" t="str">
            <v>0</v>
          </cell>
          <cell r="R333" t="str">
            <v>0</v>
          </cell>
          <cell r="S333" t="str">
            <v>0</v>
          </cell>
          <cell r="T333" t="str">
            <v>0</v>
          </cell>
          <cell r="U333" t="str">
            <v>0</v>
          </cell>
          <cell r="V333" t="str">
            <v>0</v>
          </cell>
          <cell r="W333" t="str">
            <v>0</v>
          </cell>
          <cell r="X333" t="str">
            <v>0</v>
          </cell>
          <cell r="Y333" t="str">
            <v>0</v>
          </cell>
          <cell r="Z333" t="str">
            <v>0</v>
          </cell>
          <cell r="AE333">
            <v>0</v>
          </cell>
          <cell r="AJ333">
            <v>0</v>
          </cell>
          <cell r="AM333" t="str">
            <v>0</v>
          </cell>
          <cell r="AN333" t="str">
            <v>0</v>
          </cell>
          <cell r="AO333" t="str">
            <v>0</v>
          </cell>
          <cell r="AP333" t="str">
            <v>0</v>
          </cell>
          <cell r="AQ333" t="str">
            <v>0</v>
          </cell>
          <cell r="AR333" t="str">
            <v>0</v>
          </cell>
          <cell r="AS333" t="str">
            <v>0</v>
          </cell>
          <cell r="AT333" t="str">
            <v>0</v>
          </cell>
          <cell r="AU333" t="str">
            <v>0</v>
          </cell>
          <cell r="AV333" t="str">
            <v>0</v>
          </cell>
        </row>
        <row r="334">
          <cell r="F334" t="str">
            <v>950</v>
          </cell>
          <cell r="G334" t="str">
            <v>0</v>
          </cell>
          <cell r="H334" t="str">
            <v>0</v>
          </cell>
          <cell r="I334" t="str">
            <v>0</v>
          </cell>
          <cell r="J334" t="str">
            <v>0</v>
          </cell>
          <cell r="K334" t="str">
            <v>0</v>
          </cell>
          <cell r="L334" t="str">
            <v>0</v>
          </cell>
          <cell r="M334" t="str">
            <v>0</v>
          </cell>
          <cell r="N334" t="str">
            <v>0</v>
          </cell>
          <cell r="O334" t="str">
            <v>0</v>
          </cell>
          <cell r="P334" t="str">
            <v>0</v>
          </cell>
          <cell r="Q334" t="str">
            <v>0</v>
          </cell>
          <cell r="R334" t="str">
            <v>0</v>
          </cell>
          <cell r="S334" t="str">
            <v>0</v>
          </cell>
          <cell r="T334" t="str">
            <v>0</v>
          </cell>
          <cell r="U334" t="str">
            <v>0</v>
          </cell>
          <cell r="V334" t="str">
            <v>0</v>
          </cell>
          <cell r="W334" t="str">
            <v>0</v>
          </cell>
          <cell r="X334" t="str">
            <v>0</v>
          </cell>
          <cell r="Y334" t="str">
            <v>0</v>
          </cell>
          <cell r="Z334" t="str">
            <v>0</v>
          </cell>
          <cell r="AE334">
            <v>0</v>
          </cell>
          <cell r="AJ334">
            <v>0</v>
          </cell>
          <cell r="AM334" t="str">
            <v>0</v>
          </cell>
          <cell r="AN334" t="str">
            <v>0</v>
          </cell>
          <cell r="AO334" t="str">
            <v>0</v>
          </cell>
          <cell r="AP334" t="str">
            <v>0</v>
          </cell>
          <cell r="AQ334" t="str">
            <v>0</v>
          </cell>
          <cell r="AR334" t="str">
            <v>0</v>
          </cell>
          <cell r="AS334" t="str">
            <v>0</v>
          </cell>
          <cell r="AT334" t="str">
            <v>0</v>
          </cell>
          <cell r="AU334" t="str">
            <v>0</v>
          </cell>
          <cell r="AV334" t="str">
            <v>0</v>
          </cell>
        </row>
        <row r="335">
          <cell r="F335" t="str">
            <v>955</v>
          </cell>
          <cell r="G335" t="str">
            <v>0</v>
          </cell>
          <cell r="H335" t="str">
            <v>0</v>
          </cell>
          <cell r="I335" t="str">
            <v>0</v>
          </cell>
          <cell r="J335" t="str">
            <v>0</v>
          </cell>
          <cell r="K335" t="str">
            <v>0</v>
          </cell>
          <cell r="L335" t="str">
            <v>0</v>
          </cell>
          <cell r="M335" t="str">
            <v>0</v>
          </cell>
          <cell r="N335" t="str">
            <v>0</v>
          </cell>
          <cell r="O335" t="str">
            <v>0</v>
          </cell>
          <cell r="P335" t="str">
            <v>0</v>
          </cell>
          <cell r="Q335" t="str">
            <v>0</v>
          </cell>
          <cell r="R335" t="str">
            <v>0</v>
          </cell>
          <cell r="S335" t="str">
            <v>0</v>
          </cell>
          <cell r="T335" t="str">
            <v>0</v>
          </cell>
          <cell r="U335" t="str">
            <v>0</v>
          </cell>
          <cell r="V335" t="str">
            <v>0</v>
          </cell>
          <cell r="W335" t="str">
            <v>0</v>
          </cell>
          <cell r="X335" t="str">
            <v>0</v>
          </cell>
          <cell r="Y335" t="str">
            <v>0</v>
          </cell>
          <cell r="Z335" t="str">
            <v>0</v>
          </cell>
          <cell r="AE335">
            <v>0</v>
          </cell>
          <cell r="AJ335">
            <v>0</v>
          </cell>
          <cell r="AM335" t="str">
            <v>0</v>
          </cell>
          <cell r="AN335" t="str">
            <v>0</v>
          </cell>
          <cell r="AO335" t="str">
            <v>0</v>
          </cell>
          <cell r="AP335" t="str">
            <v>0</v>
          </cell>
          <cell r="AQ335" t="str">
            <v>0</v>
          </cell>
          <cell r="AR335" t="str">
            <v>0</v>
          </cell>
          <cell r="AS335" t="str">
            <v>0</v>
          </cell>
          <cell r="AT335" t="str">
            <v>0</v>
          </cell>
          <cell r="AU335" t="str">
            <v>0</v>
          </cell>
          <cell r="AV335" t="str">
            <v>0</v>
          </cell>
        </row>
        <row r="336">
          <cell r="F336" t="str">
            <v>960</v>
          </cell>
          <cell r="G336" t="str">
            <v>0</v>
          </cell>
          <cell r="H336" t="str">
            <v>0</v>
          </cell>
          <cell r="I336" t="str">
            <v>0</v>
          </cell>
          <cell r="J336" t="str">
            <v>0</v>
          </cell>
          <cell r="K336" t="str">
            <v>0</v>
          </cell>
          <cell r="L336" t="str">
            <v>0</v>
          </cell>
          <cell r="M336" t="str">
            <v>0</v>
          </cell>
          <cell r="N336" t="str">
            <v>0</v>
          </cell>
          <cell r="O336" t="str">
            <v>0</v>
          </cell>
          <cell r="P336" t="str">
            <v>0</v>
          </cell>
          <cell r="Q336" t="str">
            <v>0</v>
          </cell>
          <cell r="R336" t="str">
            <v>0</v>
          </cell>
          <cell r="S336" t="str">
            <v>0</v>
          </cell>
          <cell r="T336" t="str">
            <v>0</v>
          </cell>
          <cell r="U336" t="str">
            <v>0</v>
          </cell>
          <cell r="V336" t="str">
            <v>0</v>
          </cell>
          <cell r="W336" t="str">
            <v>0</v>
          </cell>
          <cell r="X336" t="str">
            <v>0</v>
          </cell>
          <cell r="Y336" t="str">
            <v>0</v>
          </cell>
          <cell r="Z336" t="str">
            <v>0</v>
          </cell>
          <cell r="AE336">
            <v>0</v>
          </cell>
          <cell r="AJ336">
            <v>0</v>
          </cell>
          <cell r="AM336" t="str">
            <v>0</v>
          </cell>
          <cell r="AN336" t="str">
            <v>0</v>
          </cell>
          <cell r="AO336" t="str">
            <v>0</v>
          </cell>
          <cell r="AP336" t="str">
            <v>0</v>
          </cell>
          <cell r="AQ336" t="str">
            <v>0</v>
          </cell>
          <cell r="AR336" t="str">
            <v>0</v>
          </cell>
          <cell r="AS336" t="str">
            <v>0</v>
          </cell>
          <cell r="AT336" t="str">
            <v>0</v>
          </cell>
          <cell r="AU336" t="str">
            <v>0</v>
          </cell>
          <cell r="AV336" t="str">
            <v>0</v>
          </cell>
        </row>
        <row r="337">
          <cell r="AE337">
            <v>0</v>
          </cell>
          <cell r="AJ337">
            <v>0</v>
          </cell>
        </row>
        <row r="339">
          <cell r="F339" t="str">
            <v>Interest in Suspense (Charge)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E339">
            <v>0</v>
          </cell>
          <cell r="AJ339">
            <v>0</v>
          </cell>
          <cell r="AM339" t="str">
            <v>0</v>
          </cell>
          <cell r="AN339" t="str">
            <v>0</v>
          </cell>
          <cell r="AO339" t="str">
            <v>0</v>
          </cell>
          <cell r="AP339" t="str">
            <v>0</v>
          </cell>
          <cell r="AQ339" t="str">
            <v>0</v>
          </cell>
          <cell r="AR339" t="str">
            <v>0</v>
          </cell>
          <cell r="AS339" t="str">
            <v>0</v>
          </cell>
          <cell r="AT339" t="str">
            <v>0</v>
          </cell>
          <cell r="AU339" t="str">
            <v>0</v>
          </cell>
          <cell r="AV339" t="str">
            <v>0</v>
          </cell>
        </row>
        <row r="340">
          <cell r="F340" t="str">
            <v>4000</v>
          </cell>
          <cell r="G340" t="str">
            <v>0</v>
          </cell>
          <cell r="H340" t="str">
            <v>0</v>
          </cell>
          <cell r="I340" t="str">
            <v>0</v>
          </cell>
          <cell r="J340" t="str">
            <v>0</v>
          </cell>
          <cell r="K340" t="str">
            <v>0</v>
          </cell>
          <cell r="L340" t="str">
            <v>0</v>
          </cell>
          <cell r="M340" t="str">
            <v>0</v>
          </cell>
          <cell r="N340" t="str">
            <v>0</v>
          </cell>
          <cell r="O340" t="str">
            <v>0</v>
          </cell>
          <cell r="P340" t="str">
            <v>0</v>
          </cell>
          <cell r="Q340" t="str">
            <v>0</v>
          </cell>
          <cell r="R340" t="str">
            <v>0</v>
          </cell>
          <cell r="S340" t="str">
            <v>0</v>
          </cell>
          <cell r="T340" t="str">
            <v>0</v>
          </cell>
          <cell r="U340" t="str">
            <v>0</v>
          </cell>
          <cell r="V340" t="str">
            <v>0</v>
          </cell>
          <cell r="W340" t="str">
            <v>0</v>
          </cell>
          <cell r="X340" t="str">
            <v>0</v>
          </cell>
          <cell r="Y340" t="str">
            <v>0</v>
          </cell>
          <cell r="Z340" t="str">
            <v>0</v>
          </cell>
          <cell r="AE340">
            <v>0</v>
          </cell>
          <cell r="AJ340">
            <v>0</v>
          </cell>
          <cell r="AM340" t="str">
            <v>0</v>
          </cell>
          <cell r="AN340" t="str">
            <v>0</v>
          </cell>
          <cell r="AO340" t="str">
            <v>0</v>
          </cell>
          <cell r="AP340" t="str">
            <v>0</v>
          </cell>
          <cell r="AQ340" t="str">
            <v>0</v>
          </cell>
          <cell r="AR340" t="str">
            <v>0</v>
          </cell>
          <cell r="AS340" t="str">
            <v>0</v>
          </cell>
          <cell r="AT340" t="str">
            <v>0</v>
          </cell>
          <cell r="AU340" t="str">
            <v>0</v>
          </cell>
          <cell r="AV340" t="str">
            <v>0</v>
          </cell>
        </row>
        <row r="341">
          <cell r="F341" t="str">
            <v>4005</v>
          </cell>
          <cell r="G341" t="str">
            <v>0</v>
          </cell>
          <cell r="H341" t="str">
            <v>0</v>
          </cell>
          <cell r="I341" t="str">
            <v>0</v>
          </cell>
          <cell r="J341" t="str">
            <v>0</v>
          </cell>
          <cell r="K341" t="str">
            <v>0</v>
          </cell>
          <cell r="L341" t="str">
            <v>0</v>
          </cell>
          <cell r="M341" t="str">
            <v>0</v>
          </cell>
          <cell r="N341" t="str">
            <v>0</v>
          </cell>
          <cell r="O341" t="str">
            <v>0</v>
          </cell>
          <cell r="P341" t="str">
            <v>0</v>
          </cell>
          <cell r="Q341" t="str">
            <v>0</v>
          </cell>
          <cell r="R341" t="str">
            <v>0</v>
          </cell>
          <cell r="S341" t="str">
            <v>0</v>
          </cell>
          <cell r="T341" t="str">
            <v>0</v>
          </cell>
          <cell r="U341" t="str">
            <v>0</v>
          </cell>
          <cell r="V341" t="str">
            <v>0</v>
          </cell>
          <cell r="W341" t="str">
            <v>0</v>
          </cell>
          <cell r="X341" t="str">
            <v>0</v>
          </cell>
          <cell r="Y341" t="str">
            <v>0</v>
          </cell>
          <cell r="Z341" t="str">
            <v>0</v>
          </cell>
          <cell r="AE341">
            <v>0</v>
          </cell>
          <cell r="AJ341">
            <v>0</v>
          </cell>
          <cell r="AM341" t="str">
            <v>0</v>
          </cell>
          <cell r="AN341" t="str">
            <v>0</v>
          </cell>
          <cell r="AO341" t="str">
            <v>0</v>
          </cell>
          <cell r="AP341" t="str">
            <v>0</v>
          </cell>
          <cell r="AQ341" t="str">
            <v>0</v>
          </cell>
          <cell r="AR341" t="str">
            <v>0</v>
          </cell>
          <cell r="AS341" t="str">
            <v>0</v>
          </cell>
          <cell r="AT341" t="str">
            <v>0</v>
          </cell>
          <cell r="AU341" t="str">
            <v>0</v>
          </cell>
          <cell r="AV341" t="str">
            <v>0</v>
          </cell>
        </row>
        <row r="342">
          <cell r="F342" t="str">
            <v>4010</v>
          </cell>
          <cell r="G342" t="str">
            <v>0</v>
          </cell>
          <cell r="H342" t="str">
            <v>0</v>
          </cell>
          <cell r="I342" t="str">
            <v>0</v>
          </cell>
          <cell r="J342" t="str">
            <v>0</v>
          </cell>
          <cell r="K342" t="str">
            <v>0</v>
          </cell>
          <cell r="L342" t="str">
            <v>0</v>
          </cell>
          <cell r="M342" t="str">
            <v>0</v>
          </cell>
          <cell r="N342" t="str">
            <v>0</v>
          </cell>
          <cell r="O342" t="str">
            <v>0</v>
          </cell>
          <cell r="P342" t="str">
            <v>0</v>
          </cell>
          <cell r="Q342" t="str">
            <v>0</v>
          </cell>
          <cell r="R342" t="str">
            <v>0</v>
          </cell>
          <cell r="S342" t="str">
            <v>0</v>
          </cell>
          <cell r="T342" t="str">
            <v>0</v>
          </cell>
          <cell r="U342" t="str">
            <v>0</v>
          </cell>
          <cell r="V342" t="str">
            <v>0</v>
          </cell>
          <cell r="W342" t="str">
            <v>0</v>
          </cell>
          <cell r="X342" t="str">
            <v>0</v>
          </cell>
          <cell r="Y342" t="str">
            <v>0</v>
          </cell>
          <cell r="Z342" t="str">
            <v>0</v>
          </cell>
          <cell r="AE342">
            <v>0</v>
          </cell>
          <cell r="AJ342">
            <v>0</v>
          </cell>
          <cell r="AM342" t="str">
            <v>0</v>
          </cell>
          <cell r="AN342" t="str">
            <v>0</v>
          </cell>
          <cell r="AO342" t="str">
            <v>0</v>
          </cell>
          <cell r="AP342" t="str">
            <v>0</v>
          </cell>
          <cell r="AQ342" t="str">
            <v>0</v>
          </cell>
          <cell r="AR342" t="str">
            <v>0</v>
          </cell>
          <cell r="AS342" t="str">
            <v>0</v>
          </cell>
          <cell r="AT342" t="str">
            <v>0</v>
          </cell>
          <cell r="AU342" t="str">
            <v>0</v>
          </cell>
          <cell r="AV342" t="str">
            <v>0</v>
          </cell>
        </row>
        <row r="343">
          <cell r="F343" t="str">
            <v>4015</v>
          </cell>
          <cell r="G343" t="str">
            <v>0</v>
          </cell>
          <cell r="H343" t="str">
            <v>0</v>
          </cell>
          <cell r="I343" t="str">
            <v>0</v>
          </cell>
          <cell r="J343" t="str">
            <v>0</v>
          </cell>
          <cell r="K343" t="str">
            <v>0</v>
          </cell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0</v>
          </cell>
          <cell r="U343" t="str">
            <v>0</v>
          </cell>
          <cell r="V343" t="str">
            <v>0</v>
          </cell>
          <cell r="W343" t="str">
            <v>0</v>
          </cell>
          <cell r="X343" t="str">
            <v>0</v>
          </cell>
          <cell r="Y343" t="str">
            <v>0</v>
          </cell>
          <cell r="Z343" t="str">
            <v>0</v>
          </cell>
          <cell r="AE343">
            <v>0</v>
          </cell>
          <cell r="AJ343">
            <v>0</v>
          </cell>
          <cell r="AM343" t="str">
            <v>0</v>
          </cell>
          <cell r="AN343" t="str">
            <v>0</v>
          </cell>
          <cell r="AO343" t="str">
            <v>0</v>
          </cell>
          <cell r="AP343" t="str">
            <v>0</v>
          </cell>
          <cell r="AQ343" t="str">
            <v>0</v>
          </cell>
          <cell r="AR343" t="str">
            <v>0</v>
          </cell>
          <cell r="AS343" t="str">
            <v>0</v>
          </cell>
          <cell r="AT343" t="str">
            <v>0</v>
          </cell>
          <cell r="AU343" t="str">
            <v>0</v>
          </cell>
          <cell r="AV343" t="str">
            <v>0</v>
          </cell>
        </row>
        <row r="344">
          <cell r="F344" t="str">
            <v>4020</v>
          </cell>
          <cell r="G344" t="str">
            <v>0</v>
          </cell>
          <cell r="H344" t="str">
            <v>0</v>
          </cell>
          <cell r="I344" t="str">
            <v>0</v>
          </cell>
          <cell r="J344" t="str">
            <v>0</v>
          </cell>
          <cell r="K344" t="str">
            <v>0</v>
          </cell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0</v>
          </cell>
          <cell r="V344" t="str">
            <v>0</v>
          </cell>
          <cell r="W344" t="str">
            <v>0</v>
          </cell>
          <cell r="X344" t="str">
            <v>0</v>
          </cell>
          <cell r="Y344" t="str">
            <v>0</v>
          </cell>
          <cell r="Z344" t="str">
            <v>0</v>
          </cell>
          <cell r="AE344">
            <v>0</v>
          </cell>
          <cell r="AJ344">
            <v>0</v>
          </cell>
          <cell r="AM344" t="str">
            <v>0</v>
          </cell>
          <cell r="AN344" t="str">
            <v>0</v>
          </cell>
          <cell r="AO344" t="str">
            <v>0</v>
          </cell>
          <cell r="AP344" t="str">
            <v>0</v>
          </cell>
          <cell r="AQ344" t="str">
            <v>0</v>
          </cell>
          <cell r="AR344" t="str">
            <v>0</v>
          </cell>
          <cell r="AS344" t="str">
            <v>0</v>
          </cell>
          <cell r="AT344" t="str">
            <v>0</v>
          </cell>
          <cell r="AU344" t="str">
            <v>0</v>
          </cell>
          <cell r="AV344" t="str">
            <v>0</v>
          </cell>
        </row>
        <row r="345">
          <cell r="F345" t="str">
            <v>4025</v>
          </cell>
          <cell r="G345" t="str">
            <v>0</v>
          </cell>
          <cell r="H345" t="str">
            <v>0</v>
          </cell>
          <cell r="I345" t="str">
            <v>0</v>
          </cell>
          <cell r="J345" t="str">
            <v>0</v>
          </cell>
          <cell r="K345" t="str">
            <v>0</v>
          </cell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0</v>
          </cell>
          <cell r="V345" t="str">
            <v>0</v>
          </cell>
          <cell r="W345" t="str">
            <v>0</v>
          </cell>
          <cell r="X345" t="str">
            <v>0</v>
          </cell>
          <cell r="Y345" t="str">
            <v>0</v>
          </cell>
          <cell r="Z345" t="str">
            <v>0</v>
          </cell>
          <cell r="AE345">
            <v>0</v>
          </cell>
          <cell r="AJ345">
            <v>0</v>
          </cell>
          <cell r="AM345" t="str">
            <v>0</v>
          </cell>
          <cell r="AN345" t="str">
            <v>0</v>
          </cell>
          <cell r="AO345" t="str">
            <v>0</v>
          </cell>
          <cell r="AP345" t="str">
            <v>0</v>
          </cell>
          <cell r="AQ345" t="str">
            <v>0</v>
          </cell>
          <cell r="AR345" t="str">
            <v>0</v>
          </cell>
          <cell r="AS345" t="str">
            <v>0</v>
          </cell>
          <cell r="AT345" t="str">
            <v>0</v>
          </cell>
          <cell r="AU345" t="str">
            <v>0</v>
          </cell>
          <cell r="AV345" t="str">
            <v>0</v>
          </cell>
        </row>
        <row r="346">
          <cell r="F346" t="str">
            <v>4030</v>
          </cell>
          <cell r="G346" t="str">
            <v>0</v>
          </cell>
          <cell r="H346" t="str">
            <v>0</v>
          </cell>
          <cell r="I346" t="str">
            <v>0</v>
          </cell>
          <cell r="J346" t="str">
            <v>0</v>
          </cell>
          <cell r="K346" t="str">
            <v>0</v>
          </cell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0</v>
          </cell>
          <cell r="V346" t="str">
            <v>0</v>
          </cell>
          <cell r="W346" t="str">
            <v>0</v>
          </cell>
          <cell r="X346" t="str">
            <v>0</v>
          </cell>
          <cell r="Y346" t="str">
            <v>0</v>
          </cell>
          <cell r="Z346" t="str">
            <v>0</v>
          </cell>
          <cell r="AE346">
            <v>0</v>
          </cell>
          <cell r="AJ346">
            <v>0</v>
          </cell>
          <cell r="AM346" t="str">
            <v>0</v>
          </cell>
          <cell r="AN346" t="str">
            <v>0</v>
          </cell>
          <cell r="AO346" t="str">
            <v>0</v>
          </cell>
          <cell r="AP346" t="str">
            <v>0</v>
          </cell>
          <cell r="AQ346" t="str">
            <v>0</v>
          </cell>
          <cell r="AR346" t="str">
            <v>0</v>
          </cell>
          <cell r="AS346" t="str">
            <v>0</v>
          </cell>
          <cell r="AT346" t="str">
            <v>0</v>
          </cell>
          <cell r="AU346" t="str">
            <v>0</v>
          </cell>
          <cell r="AV346" t="str">
            <v>0</v>
          </cell>
        </row>
        <row r="347">
          <cell r="F347" t="str">
            <v>4035</v>
          </cell>
          <cell r="G347" t="str">
            <v>0</v>
          </cell>
          <cell r="H347" t="str">
            <v>0</v>
          </cell>
          <cell r="I347" t="str">
            <v>0</v>
          </cell>
          <cell r="J347" t="str">
            <v>0</v>
          </cell>
          <cell r="K347" t="str">
            <v>0</v>
          </cell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0</v>
          </cell>
          <cell r="V347" t="str">
            <v>0</v>
          </cell>
          <cell r="W347" t="str">
            <v>0</v>
          </cell>
          <cell r="X347" t="str">
            <v>0</v>
          </cell>
          <cell r="Y347" t="str">
            <v>0</v>
          </cell>
          <cell r="Z347" t="str">
            <v>0</v>
          </cell>
          <cell r="AE347">
            <v>0</v>
          </cell>
          <cell r="AJ347">
            <v>0</v>
          </cell>
          <cell r="AM347" t="str">
            <v>0</v>
          </cell>
          <cell r="AN347" t="str">
            <v>0</v>
          </cell>
          <cell r="AO347" t="str">
            <v>0</v>
          </cell>
          <cell r="AP347" t="str">
            <v>0</v>
          </cell>
          <cell r="AQ347" t="str">
            <v>0</v>
          </cell>
          <cell r="AR347" t="str">
            <v>0</v>
          </cell>
          <cell r="AS347" t="str">
            <v>0</v>
          </cell>
          <cell r="AT347" t="str">
            <v>0</v>
          </cell>
          <cell r="AU347" t="str">
            <v>0</v>
          </cell>
          <cell r="AV347" t="str">
            <v>0</v>
          </cell>
        </row>
        <row r="348">
          <cell r="F348" t="str">
            <v>4040</v>
          </cell>
          <cell r="G348" t="str">
            <v>0</v>
          </cell>
          <cell r="H348" t="str">
            <v>0</v>
          </cell>
          <cell r="I348" t="str">
            <v>0</v>
          </cell>
          <cell r="J348" t="str">
            <v>0</v>
          </cell>
          <cell r="K348" t="str">
            <v>0</v>
          </cell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0</v>
          </cell>
          <cell r="V348" t="str">
            <v>0</v>
          </cell>
          <cell r="W348" t="str">
            <v>0</v>
          </cell>
          <cell r="X348" t="str">
            <v>0</v>
          </cell>
          <cell r="Y348" t="str">
            <v>0</v>
          </cell>
          <cell r="Z348" t="str">
            <v>0</v>
          </cell>
          <cell r="AE348">
            <v>0</v>
          </cell>
          <cell r="AJ348">
            <v>0</v>
          </cell>
          <cell r="AM348" t="str">
            <v>0</v>
          </cell>
          <cell r="AN348" t="str">
            <v>0</v>
          </cell>
          <cell r="AO348" t="str">
            <v>0</v>
          </cell>
          <cell r="AP348" t="str">
            <v>0</v>
          </cell>
          <cell r="AQ348" t="str">
            <v>0</v>
          </cell>
          <cell r="AR348" t="str">
            <v>0</v>
          </cell>
          <cell r="AS348" t="str">
            <v>0</v>
          </cell>
          <cell r="AT348" t="str">
            <v>0</v>
          </cell>
          <cell r="AU348" t="str">
            <v>0</v>
          </cell>
          <cell r="AV348" t="str">
            <v>0</v>
          </cell>
        </row>
        <row r="349">
          <cell r="F349" t="str">
            <v>4045</v>
          </cell>
          <cell r="G349" t="str">
            <v>0</v>
          </cell>
          <cell r="H349" t="str">
            <v>0</v>
          </cell>
          <cell r="I349" t="str">
            <v>0</v>
          </cell>
          <cell r="J349" t="str">
            <v>0</v>
          </cell>
          <cell r="K349" t="str">
            <v>0</v>
          </cell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0</v>
          </cell>
          <cell r="V349" t="str">
            <v>0</v>
          </cell>
          <cell r="W349" t="str">
            <v>0</v>
          </cell>
          <cell r="X349" t="str">
            <v>0</v>
          </cell>
          <cell r="Y349" t="str">
            <v>0</v>
          </cell>
          <cell r="Z349" t="str">
            <v>0</v>
          </cell>
          <cell r="AE349">
            <v>0</v>
          </cell>
          <cell r="AJ349">
            <v>0</v>
          </cell>
          <cell r="AM349" t="str">
            <v>0</v>
          </cell>
          <cell r="AN349" t="str">
            <v>0</v>
          </cell>
          <cell r="AO349" t="str">
            <v>0</v>
          </cell>
          <cell r="AP349" t="str">
            <v>0</v>
          </cell>
          <cell r="AQ349" t="str">
            <v>0</v>
          </cell>
          <cell r="AR349" t="str">
            <v>0</v>
          </cell>
          <cell r="AS349" t="str">
            <v>0</v>
          </cell>
          <cell r="AT349" t="str">
            <v>0</v>
          </cell>
          <cell r="AU349" t="str">
            <v>0</v>
          </cell>
          <cell r="AV349" t="str">
            <v>0</v>
          </cell>
        </row>
        <row r="350">
          <cell r="F350" t="str">
            <v>4050</v>
          </cell>
          <cell r="G350" t="str">
            <v>0</v>
          </cell>
          <cell r="H350" t="str">
            <v>0</v>
          </cell>
          <cell r="I350" t="str">
            <v>0</v>
          </cell>
          <cell r="J350" t="str">
            <v>0</v>
          </cell>
          <cell r="K350" t="str">
            <v>0</v>
          </cell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0</v>
          </cell>
          <cell r="V350" t="str">
            <v>0</v>
          </cell>
          <cell r="W350" t="str">
            <v>0</v>
          </cell>
          <cell r="X350" t="str">
            <v>0</v>
          </cell>
          <cell r="Y350" t="str">
            <v>0</v>
          </cell>
          <cell r="Z350" t="str">
            <v>0</v>
          </cell>
          <cell r="AE350">
            <v>0</v>
          </cell>
          <cell r="AJ350">
            <v>0</v>
          </cell>
          <cell r="AM350" t="str">
            <v>0</v>
          </cell>
          <cell r="AN350" t="str">
            <v>0</v>
          </cell>
          <cell r="AO350" t="str">
            <v>0</v>
          </cell>
          <cell r="AP350" t="str">
            <v>0</v>
          </cell>
          <cell r="AQ350" t="str">
            <v>0</v>
          </cell>
          <cell r="AR350" t="str">
            <v>0</v>
          </cell>
          <cell r="AS350" t="str">
            <v>0</v>
          </cell>
          <cell r="AT350" t="str">
            <v>0</v>
          </cell>
          <cell r="AU350" t="str">
            <v>0</v>
          </cell>
          <cell r="AV350" t="str">
            <v>0</v>
          </cell>
        </row>
        <row r="351">
          <cell r="F351" t="str">
            <v>4055</v>
          </cell>
          <cell r="G351" t="str">
            <v>0</v>
          </cell>
          <cell r="H351" t="str">
            <v>0</v>
          </cell>
          <cell r="I351" t="str">
            <v>0</v>
          </cell>
          <cell r="J351" t="str">
            <v>0</v>
          </cell>
          <cell r="K351" t="str">
            <v>0</v>
          </cell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0</v>
          </cell>
          <cell r="V351" t="str">
            <v>0</v>
          </cell>
          <cell r="W351" t="str">
            <v>0</v>
          </cell>
          <cell r="X351" t="str">
            <v>0</v>
          </cell>
          <cell r="Y351" t="str">
            <v>0</v>
          </cell>
          <cell r="Z351" t="str">
            <v>0</v>
          </cell>
          <cell r="AE351">
            <v>0</v>
          </cell>
          <cell r="AJ351">
            <v>0</v>
          </cell>
          <cell r="AM351" t="str">
            <v>0</v>
          </cell>
          <cell r="AN351" t="str">
            <v>0</v>
          </cell>
          <cell r="AO351" t="str">
            <v>0</v>
          </cell>
          <cell r="AP351" t="str">
            <v>0</v>
          </cell>
          <cell r="AQ351" t="str">
            <v>0</v>
          </cell>
          <cell r="AR351" t="str">
            <v>0</v>
          </cell>
          <cell r="AS351" t="str">
            <v>0</v>
          </cell>
          <cell r="AT351" t="str">
            <v>0</v>
          </cell>
          <cell r="AU351" t="str">
            <v>0</v>
          </cell>
          <cell r="AV351" t="str">
            <v>0</v>
          </cell>
        </row>
        <row r="352">
          <cell r="F352" t="str">
            <v>4060</v>
          </cell>
          <cell r="G352" t="str">
            <v>0</v>
          </cell>
          <cell r="H352" t="str">
            <v>0</v>
          </cell>
          <cell r="I352" t="str">
            <v>0</v>
          </cell>
          <cell r="J352" t="str">
            <v>0</v>
          </cell>
          <cell r="K352" t="str">
            <v>0</v>
          </cell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0</v>
          </cell>
          <cell r="V352" t="str">
            <v>0</v>
          </cell>
          <cell r="W352" t="str">
            <v>0</v>
          </cell>
          <cell r="X352" t="str">
            <v>0</v>
          </cell>
          <cell r="Y352" t="str">
            <v>0</v>
          </cell>
          <cell r="Z352" t="str">
            <v>0</v>
          </cell>
          <cell r="AE352">
            <v>0</v>
          </cell>
          <cell r="AJ352">
            <v>0</v>
          </cell>
          <cell r="AM352" t="str">
            <v>0</v>
          </cell>
          <cell r="AN352" t="str">
            <v>0</v>
          </cell>
          <cell r="AO352" t="str">
            <v>0</v>
          </cell>
          <cell r="AP352" t="str">
            <v>0</v>
          </cell>
          <cell r="AQ352" t="str">
            <v>0</v>
          </cell>
          <cell r="AR352" t="str">
            <v>0</v>
          </cell>
          <cell r="AS352" t="str">
            <v>0</v>
          </cell>
          <cell r="AT352" t="str">
            <v>0</v>
          </cell>
          <cell r="AU352" t="str">
            <v>0</v>
          </cell>
          <cell r="AV352" t="str">
            <v>0</v>
          </cell>
        </row>
        <row r="355">
          <cell r="F355" t="str">
            <v>Specific Charge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E355">
            <v>0</v>
          </cell>
          <cell r="AJ355">
            <v>0</v>
          </cell>
          <cell r="AM355" t="str">
            <v>0</v>
          </cell>
          <cell r="AN355" t="str">
            <v>0</v>
          </cell>
          <cell r="AO355" t="str">
            <v>0</v>
          </cell>
          <cell r="AP355" t="str">
            <v>0</v>
          </cell>
          <cell r="AQ355" t="str">
            <v>0</v>
          </cell>
          <cell r="AR355" t="str">
            <v>0</v>
          </cell>
          <cell r="AS355" t="str">
            <v>0</v>
          </cell>
          <cell r="AT355" t="str">
            <v>0</v>
          </cell>
          <cell r="AU355" t="str">
            <v>0</v>
          </cell>
          <cell r="AV355" t="str">
            <v>0</v>
          </cell>
        </row>
        <row r="356">
          <cell r="F356" t="str">
            <v>4100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 t="str">
            <v>0</v>
          </cell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0</v>
          </cell>
          <cell r="V356" t="str">
            <v>0</v>
          </cell>
          <cell r="W356" t="str">
            <v>0</v>
          </cell>
          <cell r="X356" t="str">
            <v>0</v>
          </cell>
          <cell r="Y356" t="str">
            <v>0</v>
          </cell>
          <cell r="Z356" t="str">
            <v>0</v>
          </cell>
          <cell r="AE356">
            <v>0</v>
          </cell>
          <cell r="AJ356">
            <v>0</v>
          </cell>
          <cell r="AM356" t="str">
            <v>0</v>
          </cell>
          <cell r="AN356" t="str">
            <v>0</v>
          </cell>
          <cell r="AO356" t="str">
            <v>0</v>
          </cell>
          <cell r="AP356" t="str">
            <v>0</v>
          </cell>
          <cell r="AQ356" t="str">
            <v>0</v>
          </cell>
          <cell r="AR356" t="str">
            <v>0</v>
          </cell>
          <cell r="AS356" t="str">
            <v>0</v>
          </cell>
          <cell r="AT356" t="str">
            <v>0</v>
          </cell>
          <cell r="AU356" t="str">
            <v>0</v>
          </cell>
          <cell r="AV356" t="str">
            <v>0</v>
          </cell>
        </row>
        <row r="357">
          <cell r="F357" t="str">
            <v>4105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 t="str">
            <v>0</v>
          </cell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0</v>
          </cell>
          <cell r="V357" t="str">
            <v>0</v>
          </cell>
          <cell r="W357" t="str">
            <v>0</v>
          </cell>
          <cell r="X357" t="str">
            <v>0</v>
          </cell>
          <cell r="Y357" t="str">
            <v>0</v>
          </cell>
          <cell r="Z357" t="str">
            <v>0</v>
          </cell>
          <cell r="AE357">
            <v>0</v>
          </cell>
          <cell r="AJ357">
            <v>0</v>
          </cell>
          <cell r="AM357" t="str">
            <v>0</v>
          </cell>
          <cell r="AN357" t="str">
            <v>0</v>
          </cell>
          <cell r="AO357" t="str">
            <v>0</v>
          </cell>
          <cell r="AP357" t="str">
            <v>0</v>
          </cell>
          <cell r="AQ357" t="str">
            <v>0</v>
          </cell>
          <cell r="AR357" t="str">
            <v>0</v>
          </cell>
          <cell r="AS357" t="str">
            <v>0</v>
          </cell>
          <cell r="AT357" t="str">
            <v>0</v>
          </cell>
          <cell r="AU357" t="str">
            <v>0</v>
          </cell>
          <cell r="AV357" t="str">
            <v>0</v>
          </cell>
        </row>
        <row r="358">
          <cell r="F358" t="str">
            <v>4110</v>
          </cell>
          <cell r="G358" t="str">
            <v>0</v>
          </cell>
          <cell r="H358" t="str">
            <v>0</v>
          </cell>
          <cell r="I358" t="str">
            <v>0</v>
          </cell>
          <cell r="J358" t="str">
            <v>0</v>
          </cell>
          <cell r="K358" t="str">
            <v>0</v>
          </cell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0</v>
          </cell>
          <cell r="V358" t="str">
            <v>0</v>
          </cell>
          <cell r="W358" t="str">
            <v>0</v>
          </cell>
          <cell r="X358" t="str">
            <v>0</v>
          </cell>
          <cell r="Y358" t="str">
            <v>0</v>
          </cell>
          <cell r="Z358" t="str">
            <v>0</v>
          </cell>
          <cell r="AE358">
            <v>0</v>
          </cell>
          <cell r="AJ358">
            <v>0</v>
          </cell>
          <cell r="AM358" t="str">
            <v>0</v>
          </cell>
          <cell r="AN358" t="str">
            <v>0</v>
          </cell>
          <cell r="AO358" t="str">
            <v>0</v>
          </cell>
          <cell r="AP358" t="str">
            <v>0</v>
          </cell>
          <cell r="AQ358" t="str">
            <v>0</v>
          </cell>
          <cell r="AR358" t="str">
            <v>0</v>
          </cell>
          <cell r="AS358" t="str">
            <v>0</v>
          </cell>
          <cell r="AT358" t="str">
            <v>0</v>
          </cell>
          <cell r="AU358" t="str">
            <v>0</v>
          </cell>
          <cell r="AV358" t="str">
            <v>0</v>
          </cell>
        </row>
        <row r="359">
          <cell r="F359" t="str">
            <v>4115</v>
          </cell>
          <cell r="G359" t="str">
            <v>0</v>
          </cell>
          <cell r="H359" t="str">
            <v>0</v>
          </cell>
          <cell r="I359" t="str">
            <v>0</v>
          </cell>
          <cell r="J359" t="str">
            <v>0</v>
          </cell>
          <cell r="K359" t="str">
            <v>0</v>
          </cell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0</v>
          </cell>
          <cell r="V359" t="str">
            <v>0</v>
          </cell>
          <cell r="W359" t="str">
            <v>0</v>
          </cell>
          <cell r="X359" t="str">
            <v>0</v>
          </cell>
          <cell r="Y359" t="str">
            <v>0</v>
          </cell>
          <cell r="Z359" t="str">
            <v>0</v>
          </cell>
          <cell r="AE359">
            <v>0</v>
          </cell>
          <cell r="AJ359">
            <v>0</v>
          </cell>
          <cell r="AM359" t="str">
            <v>0</v>
          </cell>
          <cell r="AN359" t="str">
            <v>0</v>
          </cell>
          <cell r="AO359" t="str">
            <v>0</v>
          </cell>
          <cell r="AP359" t="str">
            <v>0</v>
          </cell>
          <cell r="AQ359" t="str">
            <v>0</v>
          </cell>
          <cell r="AR359" t="str">
            <v>0</v>
          </cell>
          <cell r="AS359" t="str">
            <v>0</v>
          </cell>
          <cell r="AT359" t="str">
            <v>0</v>
          </cell>
          <cell r="AU359" t="str">
            <v>0</v>
          </cell>
          <cell r="AV359" t="str">
            <v>0</v>
          </cell>
        </row>
        <row r="360">
          <cell r="F360" t="str">
            <v>4120</v>
          </cell>
          <cell r="G360" t="str">
            <v>0</v>
          </cell>
          <cell r="H360" t="str">
            <v>0</v>
          </cell>
          <cell r="I360" t="str">
            <v>0</v>
          </cell>
          <cell r="J360" t="str">
            <v>0</v>
          </cell>
          <cell r="K360" t="str">
            <v>0</v>
          </cell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0</v>
          </cell>
          <cell r="V360" t="str">
            <v>0</v>
          </cell>
          <cell r="W360" t="str">
            <v>0</v>
          </cell>
          <cell r="X360" t="str">
            <v>0</v>
          </cell>
          <cell r="Y360" t="str">
            <v>0</v>
          </cell>
          <cell r="Z360" t="str">
            <v>0</v>
          </cell>
          <cell r="AE360">
            <v>0</v>
          </cell>
          <cell r="AJ360">
            <v>0</v>
          </cell>
          <cell r="AM360" t="str">
            <v>0</v>
          </cell>
          <cell r="AN360" t="str">
            <v>0</v>
          </cell>
          <cell r="AO360" t="str">
            <v>0</v>
          </cell>
          <cell r="AP360" t="str">
            <v>0</v>
          </cell>
          <cell r="AQ360" t="str">
            <v>0</v>
          </cell>
          <cell r="AR360" t="str">
            <v>0</v>
          </cell>
          <cell r="AS360" t="str">
            <v>0</v>
          </cell>
          <cell r="AT360" t="str">
            <v>0</v>
          </cell>
          <cell r="AU360" t="str">
            <v>0</v>
          </cell>
          <cell r="AV360" t="str">
            <v>0</v>
          </cell>
        </row>
        <row r="361">
          <cell r="F361" t="str">
            <v>4125</v>
          </cell>
          <cell r="G361" t="str">
            <v>0</v>
          </cell>
          <cell r="H361" t="str">
            <v>0</v>
          </cell>
          <cell r="I361" t="str">
            <v>0</v>
          </cell>
          <cell r="J361" t="str">
            <v>0</v>
          </cell>
          <cell r="K361" t="str">
            <v>0</v>
          </cell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0</v>
          </cell>
          <cell r="V361" t="str">
            <v>0</v>
          </cell>
          <cell r="W361" t="str">
            <v>0</v>
          </cell>
          <cell r="X361" t="str">
            <v>0</v>
          </cell>
          <cell r="Y361" t="str">
            <v>0</v>
          </cell>
          <cell r="Z361" t="str">
            <v>0</v>
          </cell>
          <cell r="AE361">
            <v>0</v>
          </cell>
          <cell r="AJ361">
            <v>0</v>
          </cell>
          <cell r="AM361" t="str">
            <v>0</v>
          </cell>
          <cell r="AN361" t="str">
            <v>0</v>
          </cell>
          <cell r="AO361" t="str">
            <v>0</v>
          </cell>
          <cell r="AP361" t="str">
            <v>0</v>
          </cell>
          <cell r="AQ361" t="str">
            <v>0</v>
          </cell>
          <cell r="AR361" t="str">
            <v>0</v>
          </cell>
          <cell r="AS361" t="str">
            <v>0</v>
          </cell>
          <cell r="AT361" t="str">
            <v>0</v>
          </cell>
          <cell r="AU361" t="str">
            <v>0</v>
          </cell>
          <cell r="AV361" t="str">
            <v>0</v>
          </cell>
        </row>
        <row r="362">
          <cell r="F362" t="str">
            <v>4130</v>
          </cell>
          <cell r="G362" t="str">
            <v>0</v>
          </cell>
          <cell r="H362" t="str">
            <v>0</v>
          </cell>
          <cell r="I362" t="str">
            <v>0</v>
          </cell>
          <cell r="J362" t="str">
            <v>0</v>
          </cell>
          <cell r="K362" t="str">
            <v>0</v>
          </cell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0</v>
          </cell>
          <cell r="V362" t="str">
            <v>0</v>
          </cell>
          <cell r="W362" t="str">
            <v>0</v>
          </cell>
          <cell r="X362" t="str">
            <v>0</v>
          </cell>
          <cell r="Y362" t="str">
            <v>0</v>
          </cell>
          <cell r="Z362" t="str">
            <v>0</v>
          </cell>
          <cell r="AE362">
            <v>0</v>
          </cell>
          <cell r="AJ362">
            <v>0</v>
          </cell>
          <cell r="AM362" t="str">
            <v>0</v>
          </cell>
          <cell r="AN362" t="str">
            <v>0</v>
          </cell>
          <cell r="AO362" t="str">
            <v>0</v>
          </cell>
          <cell r="AP362" t="str">
            <v>0</v>
          </cell>
          <cell r="AQ362" t="str">
            <v>0</v>
          </cell>
          <cell r="AR362" t="str">
            <v>0</v>
          </cell>
          <cell r="AS362" t="str">
            <v>0</v>
          </cell>
          <cell r="AT362" t="str">
            <v>0</v>
          </cell>
          <cell r="AU362" t="str">
            <v>0</v>
          </cell>
          <cell r="AV362" t="str">
            <v>0</v>
          </cell>
        </row>
        <row r="363">
          <cell r="F363" t="str">
            <v>4135</v>
          </cell>
          <cell r="G363" t="str">
            <v>0</v>
          </cell>
          <cell r="H363" t="str">
            <v>0</v>
          </cell>
          <cell r="I363" t="str">
            <v>0</v>
          </cell>
          <cell r="J363" t="str">
            <v>0</v>
          </cell>
          <cell r="K363" t="str">
            <v>0</v>
          </cell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0</v>
          </cell>
          <cell r="V363" t="str">
            <v>0</v>
          </cell>
          <cell r="W363" t="str">
            <v>0</v>
          </cell>
          <cell r="X363" t="str">
            <v>0</v>
          </cell>
          <cell r="Y363" t="str">
            <v>0</v>
          </cell>
          <cell r="Z363" t="str">
            <v>0</v>
          </cell>
          <cell r="AE363">
            <v>0</v>
          </cell>
          <cell r="AJ363">
            <v>0</v>
          </cell>
          <cell r="AM363" t="str">
            <v>0</v>
          </cell>
          <cell r="AN363" t="str">
            <v>0</v>
          </cell>
          <cell r="AO363" t="str">
            <v>0</v>
          </cell>
          <cell r="AP363" t="str">
            <v>0</v>
          </cell>
          <cell r="AQ363" t="str">
            <v>0</v>
          </cell>
          <cell r="AR363" t="str">
            <v>0</v>
          </cell>
          <cell r="AS363" t="str">
            <v>0</v>
          </cell>
          <cell r="AT363" t="str">
            <v>0</v>
          </cell>
          <cell r="AU363" t="str">
            <v>0</v>
          </cell>
          <cell r="AV363" t="str">
            <v>0</v>
          </cell>
        </row>
        <row r="364">
          <cell r="F364" t="str">
            <v>4140</v>
          </cell>
          <cell r="G364" t="str">
            <v>0</v>
          </cell>
          <cell r="H364" t="str">
            <v>0</v>
          </cell>
          <cell r="I364" t="str">
            <v>0</v>
          </cell>
          <cell r="J364" t="str">
            <v>0</v>
          </cell>
          <cell r="K364" t="str">
            <v>0</v>
          </cell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0</v>
          </cell>
          <cell r="V364" t="str">
            <v>0</v>
          </cell>
          <cell r="W364" t="str">
            <v>0</v>
          </cell>
          <cell r="X364" t="str">
            <v>0</v>
          </cell>
          <cell r="Y364" t="str">
            <v>0</v>
          </cell>
          <cell r="Z364" t="str">
            <v>0</v>
          </cell>
          <cell r="AE364">
            <v>0</v>
          </cell>
          <cell r="AJ364">
            <v>0</v>
          </cell>
          <cell r="AM364" t="str">
            <v>0</v>
          </cell>
          <cell r="AN364" t="str">
            <v>0</v>
          </cell>
          <cell r="AO364" t="str">
            <v>0</v>
          </cell>
          <cell r="AP364" t="str">
            <v>0</v>
          </cell>
          <cell r="AQ364" t="str">
            <v>0</v>
          </cell>
          <cell r="AR364" t="str">
            <v>0</v>
          </cell>
          <cell r="AS364" t="str">
            <v>0</v>
          </cell>
          <cell r="AT364" t="str">
            <v>0</v>
          </cell>
          <cell r="AU364" t="str">
            <v>0</v>
          </cell>
          <cell r="AV364" t="str">
            <v>0</v>
          </cell>
        </row>
        <row r="365">
          <cell r="F365" t="str">
            <v>4145</v>
          </cell>
          <cell r="G365" t="str">
            <v>0</v>
          </cell>
          <cell r="H365" t="str">
            <v>0</v>
          </cell>
          <cell r="I365" t="str">
            <v>0</v>
          </cell>
          <cell r="J365" t="str">
            <v>0</v>
          </cell>
          <cell r="K365" t="str">
            <v>0</v>
          </cell>
          <cell r="L365" t="str">
            <v>0</v>
          </cell>
          <cell r="M365" t="str">
            <v>0</v>
          </cell>
          <cell r="N365" t="str">
            <v>0</v>
          </cell>
          <cell r="O365" t="str">
            <v>0</v>
          </cell>
          <cell r="P365" t="str">
            <v>0</v>
          </cell>
          <cell r="Q365" t="str">
            <v>0</v>
          </cell>
          <cell r="R365" t="str">
            <v>0</v>
          </cell>
          <cell r="S365" t="str">
            <v>0</v>
          </cell>
          <cell r="T365" t="str">
            <v>0</v>
          </cell>
          <cell r="U365" t="str">
            <v>0</v>
          </cell>
          <cell r="V365" t="str">
            <v>0</v>
          </cell>
          <cell r="W365" t="str">
            <v>0</v>
          </cell>
          <cell r="X365" t="str">
            <v>0</v>
          </cell>
          <cell r="Y365" t="str">
            <v>0</v>
          </cell>
          <cell r="Z365" t="str">
            <v>0</v>
          </cell>
          <cell r="AE365">
            <v>0</v>
          </cell>
          <cell r="AJ365">
            <v>0</v>
          </cell>
          <cell r="AM365" t="str">
            <v>0</v>
          </cell>
          <cell r="AN365" t="str">
            <v>0</v>
          </cell>
          <cell r="AO365" t="str">
            <v>0</v>
          </cell>
          <cell r="AP365" t="str">
            <v>0</v>
          </cell>
          <cell r="AQ365" t="str">
            <v>0</v>
          </cell>
          <cell r="AR365" t="str">
            <v>0</v>
          </cell>
          <cell r="AS365" t="str">
            <v>0</v>
          </cell>
          <cell r="AT365" t="str">
            <v>0</v>
          </cell>
          <cell r="AU365" t="str">
            <v>0</v>
          </cell>
          <cell r="AV365" t="str">
            <v>0</v>
          </cell>
        </row>
        <row r="366">
          <cell r="F366" t="str">
            <v>4150</v>
          </cell>
          <cell r="G366" t="str">
            <v>0</v>
          </cell>
          <cell r="H366" t="str">
            <v>0</v>
          </cell>
          <cell r="I366" t="str">
            <v>0</v>
          </cell>
          <cell r="J366" t="str">
            <v>0</v>
          </cell>
          <cell r="K366" t="str">
            <v>0</v>
          </cell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0</v>
          </cell>
          <cell r="V366" t="str">
            <v>0</v>
          </cell>
          <cell r="W366" t="str">
            <v>0</v>
          </cell>
          <cell r="X366" t="str">
            <v>0</v>
          </cell>
          <cell r="Y366" t="str">
            <v>0</v>
          </cell>
          <cell r="Z366" t="str">
            <v>0</v>
          </cell>
          <cell r="AE366">
            <v>0</v>
          </cell>
          <cell r="AJ366">
            <v>0</v>
          </cell>
          <cell r="AM366" t="str">
            <v>0</v>
          </cell>
          <cell r="AN366" t="str">
            <v>0</v>
          </cell>
          <cell r="AO366" t="str">
            <v>0</v>
          </cell>
          <cell r="AP366" t="str">
            <v>0</v>
          </cell>
          <cell r="AQ366" t="str">
            <v>0</v>
          </cell>
          <cell r="AR366" t="str">
            <v>0</v>
          </cell>
          <cell r="AS366" t="str">
            <v>0</v>
          </cell>
          <cell r="AT366" t="str">
            <v>0</v>
          </cell>
          <cell r="AU366" t="str">
            <v>0</v>
          </cell>
          <cell r="AV366" t="str">
            <v>0</v>
          </cell>
        </row>
        <row r="367">
          <cell r="F367" t="str">
            <v>4155</v>
          </cell>
          <cell r="G367" t="str">
            <v>0</v>
          </cell>
          <cell r="H367" t="str">
            <v>0</v>
          </cell>
          <cell r="I367" t="str">
            <v>0</v>
          </cell>
          <cell r="J367" t="str">
            <v>0</v>
          </cell>
          <cell r="K367" t="str">
            <v>0</v>
          </cell>
          <cell r="L367" t="str">
            <v>0</v>
          </cell>
          <cell r="M367" t="str">
            <v>0</v>
          </cell>
          <cell r="N367" t="str">
            <v>0</v>
          </cell>
          <cell r="O367" t="str">
            <v>0</v>
          </cell>
          <cell r="P367" t="str">
            <v>0</v>
          </cell>
          <cell r="Q367" t="str">
            <v>0</v>
          </cell>
          <cell r="R367" t="str">
            <v>0</v>
          </cell>
          <cell r="S367" t="str">
            <v>0</v>
          </cell>
          <cell r="T367" t="str">
            <v>0</v>
          </cell>
          <cell r="U367" t="str">
            <v>0</v>
          </cell>
          <cell r="V367" t="str">
            <v>0</v>
          </cell>
          <cell r="W367" t="str">
            <v>0</v>
          </cell>
          <cell r="X367" t="str">
            <v>0</v>
          </cell>
          <cell r="Y367" t="str">
            <v>0</v>
          </cell>
          <cell r="Z367" t="str">
            <v>0</v>
          </cell>
          <cell r="AE367">
            <v>0</v>
          </cell>
          <cell r="AJ367">
            <v>0</v>
          </cell>
          <cell r="AM367" t="str">
            <v>0</v>
          </cell>
          <cell r="AN367" t="str">
            <v>0</v>
          </cell>
          <cell r="AO367" t="str">
            <v>0</v>
          </cell>
          <cell r="AP367" t="str">
            <v>0</v>
          </cell>
          <cell r="AQ367" t="str">
            <v>0</v>
          </cell>
          <cell r="AR367" t="str">
            <v>0</v>
          </cell>
          <cell r="AS367" t="str">
            <v>0</v>
          </cell>
          <cell r="AT367" t="str">
            <v>0</v>
          </cell>
          <cell r="AU367" t="str">
            <v>0</v>
          </cell>
          <cell r="AV367" t="str">
            <v>0</v>
          </cell>
        </row>
        <row r="368">
          <cell r="F368" t="str">
            <v>4160</v>
          </cell>
          <cell r="G368" t="str">
            <v>0</v>
          </cell>
          <cell r="H368" t="str">
            <v>0</v>
          </cell>
          <cell r="I368" t="str">
            <v>0</v>
          </cell>
          <cell r="J368" t="str">
            <v>0</v>
          </cell>
          <cell r="K368" t="str">
            <v>0</v>
          </cell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0</v>
          </cell>
          <cell r="V368" t="str">
            <v>0</v>
          </cell>
          <cell r="W368" t="str">
            <v>0</v>
          </cell>
          <cell r="X368" t="str">
            <v>0</v>
          </cell>
          <cell r="Y368" t="str">
            <v>0</v>
          </cell>
          <cell r="Z368" t="str">
            <v>0</v>
          </cell>
          <cell r="AE368">
            <v>0</v>
          </cell>
          <cell r="AJ368">
            <v>0</v>
          </cell>
          <cell r="AM368" t="str">
            <v>0</v>
          </cell>
          <cell r="AN368" t="str">
            <v>0</v>
          </cell>
          <cell r="AO368" t="str">
            <v>0</v>
          </cell>
          <cell r="AP368" t="str">
            <v>0</v>
          </cell>
          <cell r="AQ368" t="str">
            <v>0</v>
          </cell>
          <cell r="AR368" t="str">
            <v>0</v>
          </cell>
          <cell r="AS368" t="str">
            <v>0</v>
          </cell>
          <cell r="AT368" t="str">
            <v>0</v>
          </cell>
          <cell r="AU368" t="str">
            <v>0</v>
          </cell>
          <cell r="AV368" t="str">
            <v>0</v>
          </cell>
        </row>
        <row r="370">
          <cell r="F370" t="str">
            <v>Write-Offs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E370">
            <v>0</v>
          </cell>
          <cell r="AJ370">
            <v>0</v>
          </cell>
          <cell r="AM370" t="str">
            <v>0</v>
          </cell>
          <cell r="AN370" t="str">
            <v>0</v>
          </cell>
          <cell r="AO370" t="str">
            <v>0</v>
          </cell>
          <cell r="AP370" t="str">
            <v>0</v>
          </cell>
          <cell r="AQ370" t="str">
            <v>0</v>
          </cell>
          <cell r="AR370" t="str">
            <v>0</v>
          </cell>
          <cell r="AS370" t="str">
            <v>0</v>
          </cell>
          <cell r="AT370" t="str">
            <v>0</v>
          </cell>
          <cell r="AU370" t="str">
            <v>0</v>
          </cell>
          <cell r="AV370" t="str">
            <v>0</v>
          </cell>
        </row>
        <row r="371">
          <cell r="F371" t="str">
            <v>4200</v>
          </cell>
          <cell r="G371" t="str">
            <v>0</v>
          </cell>
          <cell r="H371" t="str">
            <v>0</v>
          </cell>
          <cell r="I371" t="str">
            <v>0</v>
          </cell>
          <cell r="J371" t="str">
            <v>0</v>
          </cell>
          <cell r="K371" t="str">
            <v>0</v>
          </cell>
          <cell r="L371" t="str">
            <v>0</v>
          </cell>
          <cell r="M371" t="str">
            <v>0</v>
          </cell>
          <cell r="N371" t="str">
            <v>0</v>
          </cell>
          <cell r="O371" t="str">
            <v>0</v>
          </cell>
          <cell r="P371" t="str">
            <v>0</v>
          </cell>
          <cell r="Q371" t="str">
            <v>0</v>
          </cell>
          <cell r="R371" t="str">
            <v>0</v>
          </cell>
          <cell r="S371" t="str">
            <v>0</v>
          </cell>
          <cell r="T371" t="str">
            <v>0</v>
          </cell>
          <cell r="U371" t="str">
            <v>0</v>
          </cell>
          <cell r="V371" t="str">
            <v>0</v>
          </cell>
          <cell r="W371" t="str">
            <v>0</v>
          </cell>
          <cell r="X371" t="str">
            <v>0</v>
          </cell>
          <cell r="Y371" t="str">
            <v>0</v>
          </cell>
          <cell r="Z371" t="str">
            <v>0</v>
          </cell>
          <cell r="AE371">
            <v>0</v>
          </cell>
          <cell r="AJ371">
            <v>0</v>
          </cell>
          <cell r="AM371" t="str">
            <v>0</v>
          </cell>
          <cell r="AN371" t="str">
            <v>0</v>
          </cell>
          <cell r="AO371" t="str">
            <v>0</v>
          </cell>
          <cell r="AP371" t="str">
            <v>0</v>
          </cell>
          <cell r="AQ371" t="str">
            <v>0</v>
          </cell>
          <cell r="AR371" t="str">
            <v>0</v>
          </cell>
          <cell r="AS371" t="str">
            <v>0</v>
          </cell>
          <cell r="AT371" t="str">
            <v>0</v>
          </cell>
          <cell r="AU371" t="str">
            <v>0</v>
          </cell>
          <cell r="AV371" t="str">
            <v>0</v>
          </cell>
        </row>
        <row r="372">
          <cell r="F372" t="str">
            <v>4205</v>
          </cell>
          <cell r="G372" t="str">
            <v>0</v>
          </cell>
          <cell r="H372" t="str">
            <v>0</v>
          </cell>
          <cell r="I372" t="str">
            <v>0</v>
          </cell>
          <cell r="J372" t="str">
            <v>0</v>
          </cell>
          <cell r="K372" t="str">
            <v>0</v>
          </cell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0</v>
          </cell>
          <cell r="V372" t="str">
            <v>0</v>
          </cell>
          <cell r="W372" t="str">
            <v>0</v>
          </cell>
          <cell r="X372" t="str">
            <v>0</v>
          </cell>
          <cell r="Y372" t="str">
            <v>0</v>
          </cell>
          <cell r="Z372" t="str">
            <v>0</v>
          </cell>
          <cell r="AE372">
            <v>0</v>
          </cell>
          <cell r="AJ372">
            <v>0</v>
          </cell>
          <cell r="AM372" t="str">
            <v>0</v>
          </cell>
          <cell r="AN372" t="str">
            <v>0</v>
          </cell>
          <cell r="AO372" t="str">
            <v>0</v>
          </cell>
          <cell r="AP372" t="str">
            <v>0</v>
          </cell>
          <cell r="AQ372" t="str">
            <v>0</v>
          </cell>
          <cell r="AR372" t="str">
            <v>0</v>
          </cell>
          <cell r="AS372" t="str">
            <v>0</v>
          </cell>
          <cell r="AT372" t="str">
            <v>0</v>
          </cell>
          <cell r="AU372" t="str">
            <v>0</v>
          </cell>
          <cell r="AV372" t="str">
            <v>0</v>
          </cell>
        </row>
        <row r="373">
          <cell r="F373" t="str">
            <v>4210</v>
          </cell>
          <cell r="G373" t="str">
            <v>0</v>
          </cell>
          <cell r="H373" t="str">
            <v>0</v>
          </cell>
          <cell r="I373" t="str">
            <v>0</v>
          </cell>
          <cell r="J373" t="str">
            <v>0</v>
          </cell>
          <cell r="K373" t="str">
            <v>0</v>
          </cell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0</v>
          </cell>
          <cell r="V373" t="str">
            <v>0</v>
          </cell>
          <cell r="W373" t="str">
            <v>0</v>
          </cell>
          <cell r="X373" t="str">
            <v>0</v>
          </cell>
          <cell r="Y373" t="str">
            <v>0</v>
          </cell>
          <cell r="Z373" t="str">
            <v>0</v>
          </cell>
          <cell r="AE373">
            <v>0</v>
          </cell>
          <cell r="AJ373">
            <v>0</v>
          </cell>
          <cell r="AM373" t="str">
            <v>0</v>
          </cell>
          <cell r="AN373" t="str">
            <v>0</v>
          </cell>
          <cell r="AO373" t="str">
            <v>0</v>
          </cell>
          <cell r="AP373" t="str">
            <v>0</v>
          </cell>
          <cell r="AQ373" t="str">
            <v>0</v>
          </cell>
          <cell r="AR373" t="str">
            <v>0</v>
          </cell>
          <cell r="AS373" t="str">
            <v>0</v>
          </cell>
          <cell r="AT373" t="str">
            <v>0</v>
          </cell>
          <cell r="AU373" t="str">
            <v>0</v>
          </cell>
          <cell r="AV373" t="str">
            <v>0</v>
          </cell>
        </row>
        <row r="374">
          <cell r="F374" t="str">
            <v>4215</v>
          </cell>
          <cell r="G374" t="str">
            <v>0</v>
          </cell>
          <cell r="H374" t="str">
            <v>0</v>
          </cell>
          <cell r="I374" t="str">
            <v>0</v>
          </cell>
          <cell r="J374" t="str">
            <v>0</v>
          </cell>
          <cell r="K374" t="str">
            <v>0</v>
          </cell>
          <cell r="L374" t="str">
            <v>0</v>
          </cell>
          <cell r="M374" t="str">
            <v>0</v>
          </cell>
          <cell r="N374" t="str">
            <v>0</v>
          </cell>
          <cell r="O374" t="str">
            <v>0</v>
          </cell>
          <cell r="P374" t="str">
            <v>0</v>
          </cell>
          <cell r="Q374" t="str">
            <v>0</v>
          </cell>
          <cell r="R374" t="str">
            <v>0</v>
          </cell>
          <cell r="S374" t="str">
            <v>0</v>
          </cell>
          <cell r="T374" t="str">
            <v>0</v>
          </cell>
          <cell r="U374" t="str">
            <v>0</v>
          </cell>
          <cell r="V374" t="str">
            <v>0</v>
          </cell>
          <cell r="W374" t="str">
            <v>0</v>
          </cell>
          <cell r="X374" t="str">
            <v>0</v>
          </cell>
          <cell r="Y374" t="str">
            <v>0</v>
          </cell>
          <cell r="Z374" t="str">
            <v>0</v>
          </cell>
          <cell r="AE374">
            <v>0</v>
          </cell>
          <cell r="AJ374">
            <v>0</v>
          </cell>
          <cell r="AM374" t="str">
            <v>0</v>
          </cell>
          <cell r="AN374" t="str">
            <v>0</v>
          </cell>
          <cell r="AO374" t="str">
            <v>0</v>
          </cell>
          <cell r="AP374" t="str">
            <v>0</v>
          </cell>
          <cell r="AQ374" t="str">
            <v>0</v>
          </cell>
          <cell r="AR374" t="str">
            <v>0</v>
          </cell>
          <cell r="AS374" t="str">
            <v>0</v>
          </cell>
          <cell r="AT374" t="str">
            <v>0</v>
          </cell>
          <cell r="AU374" t="str">
            <v>0</v>
          </cell>
          <cell r="AV374" t="str">
            <v>0</v>
          </cell>
        </row>
        <row r="375">
          <cell r="F375" t="str">
            <v>4220</v>
          </cell>
          <cell r="G375" t="str">
            <v>0</v>
          </cell>
          <cell r="H375" t="str">
            <v>0</v>
          </cell>
          <cell r="I375" t="str">
            <v>0</v>
          </cell>
          <cell r="J375" t="str">
            <v>0</v>
          </cell>
          <cell r="K375" t="str">
            <v>0</v>
          </cell>
          <cell r="L375" t="str">
            <v>0</v>
          </cell>
          <cell r="M375" t="str">
            <v>0</v>
          </cell>
          <cell r="N375" t="str">
            <v>0</v>
          </cell>
          <cell r="O375" t="str">
            <v>0</v>
          </cell>
          <cell r="P375" t="str">
            <v>0</v>
          </cell>
          <cell r="Q375" t="str">
            <v>0</v>
          </cell>
          <cell r="R375" t="str">
            <v>0</v>
          </cell>
          <cell r="S375" t="str">
            <v>0</v>
          </cell>
          <cell r="T375" t="str">
            <v>0</v>
          </cell>
          <cell r="U375" t="str">
            <v>0</v>
          </cell>
          <cell r="V375" t="str">
            <v>0</v>
          </cell>
          <cell r="W375" t="str">
            <v>0</v>
          </cell>
          <cell r="X375" t="str">
            <v>0</v>
          </cell>
          <cell r="Y375" t="str">
            <v>0</v>
          </cell>
          <cell r="Z375" t="str">
            <v>0</v>
          </cell>
          <cell r="AE375">
            <v>0</v>
          </cell>
          <cell r="AJ375">
            <v>0</v>
          </cell>
          <cell r="AM375" t="str">
            <v>0</v>
          </cell>
          <cell r="AN375" t="str">
            <v>0</v>
          </cell>
          <cell r="AO375" t="str">
            <v>0</v>
          </cell>
          <cell r="AP375" t="str">
            <v>0</v>
          </cell>
          <cell r="AQ375" t="str">
            <v>0</v>
          </cell>
          <cell r="AR375" t="str">
            <v>0</v>
          </cell>
          <cell r="AS375" t="str">
            <v>0</v>
          </cell>
          <cell r="AT375" t="str">
            <v>0</v>
          </cell>
          <cell r="AU375" t="str">
            <v>0</v>
          </cell>
          <cell r="AV375" t="str">
            <v>0</v>
          </cell>
        </row>
        <row r="376">
          <cell r="F376" t="str">
            <v>4225</v>
          </cell>
          <cell r="G376" t="str">
            <v>0</v>
          </cell>
          <cell r="H376" t="str">
            <v>0</v>
          </cell>
          <cell r="I376" t="str">
            <v>0</v>
          </cell>
          <cell r="J376" t="str">
            <v>0</v>
          </cell>
          <cell r="K376" t="str">
            <v>0</v>
          </cell>
          <cell r="L376" t="str">
            <v>0</v>
          </cell>
          <cell r="M376" t="str">
            <v>0</v>
          </cell>
          <cell r="N376" t="str">
            <v>0</v>
          </cell>
          <cell r="O376" t="str">
            <v>0</v>
          </cell>
          <cell r="P376" t="str">
            <v>0</v>
          </cell>
          <cell r="Q376" t="str">
            <v>0</v>
          </cell>
          <cell r="R376" t="str">
            <v>0</v>
          </cell>
          <cell r="S376" t="str">
            <v>0</v>
          </cell>
          <cell r="T376" t="str">
            <v>0</v>
          </cell>
          <cell r="U376" t="str">
            <v>0</v>
          </cell>
          <cell r="V376" t="str">
            <v>0</v>
          </cell>
          <cell r="W376" t="str">
            <v>0</v>
          </cell>
          <cell r="X376" t="str">
            <v>0</v>
          </cell>
          <cell r="Y376" t="str">
            <v>0</v>
          </cell>
          <cell r="Z376" t="str">
            <v>0</v>
          </cell>
          <cell r="AE376">
            <v>0</v>
          </cell>
          <cell r="AJ376">
            <v>0</v>
          </cell>
          <cell r="AM376" t="str">
            <v>0</v>
          </cell>
          <cell r="AN376" t="str">
            <v>0</v>
          </cell>
          <cell r="AO376" t="str">
            <v>0</v>
          </cell>
          <cell r="AP376" t="str">
            <v>0</v>
          </cell>
          <cell r="AQ376" t="str">
            <v>0</v>
          </cell>
          <cell r="AR376" t="str">
            <v>0</v>
          </cell>
          <cell r="AS376" t="str">
            <v>0</v>
          </cell>
          <cell r="AT376" t="str">
            <v>0</v>
          </cell>
          <cell r="AU376" t="str">
            <v>0</v>
          </cell>
          <cell r="AV376" t="str">
            <v>0</v>
          </cell>
        </row>
        <row r="377">
          <cell r="F377" t="str">
            <v>4230</v>
          </cell>
          <cell r="G377" t="str">
            <v>0</v>
          </cell>
          <cell r="H377" t="str">
            <v>0</v>
          </cell>
          <cell r="I377" t="str">
            <v>0</v>
          </cell>
          <cell r="J377" t="str">
            <v>0</v>
          </cell>
          <cell r="K377" t="str">
            <v>0</v>
          </cell>
          <cell r="L377" t="str">
            <v>0</v>
          </cell>
          <cell r="M377" t="str">
            <v>0</v>
          </cell>
          <cell r="N377" t="str">
            <v>0</v>
          </cell>
          <cell r="O377" t="str">
            <v>0</v>
          </cell>
          <cell r="P377" t="str">
            <v>0</v>
          </cell>
          <cell r="Q377" t="str">
            <v>0</v>
          </cell>
          <cell r="R377" t="str">
            <v>0</v>
          </cell>
          <cell r="S377" t="str">
            <v>0</v>
          </cell>
          <cell r="T377" t="str">
            <v>0</v>
          </cell>
          <cell r="U377" t="str">
            <v>0</v>
          </cell>
          <cell r="V377" t="str">
            <v>0</v>
          </cell>
          <cell r="W377" t="str">
            <v>0</v>
          </cell>
          <cell r="X377" t="str">
            <v>0</v>
          </cell>
          <cell r="Y377" t="str">
            <v>0</v>
          </cell>
          <cell r="Z377" t="str">
            <v>0</v>
          </cell>
          <cell r="AE377">
            <v>0</v>
          </cell>
          <cell r="AJ377">
            <v>0</v>
          </cell>
          <cell r="AM377" t="str">
            <v>0</v>
          </cell>
          <cell r="AN377" t="str">
            <v>0</v>
          </cell>
          <cell r="AO377" t="str">
            <v>0</v>
          </cell>
          <cell r="AP377" t="str">
            <v>0</v>
          </cell>
          <cell r="AQ377" t="str">
            <v>0</v>
          </cell>
          <cell r="AR377" t="str">
            <v>0</v>
          </cell>
          <cell r="AS377" t="str">
            <v>0</v>
          </cell>
          <cell r="AT377" t="str">
            <v>0</v>
          </cell>
          <cell r="AU377" t="str">
            <v>0</v>
          </cell>
          <cell r="AV377" t="str">
            <v>0</v>
          </cell>
        </row>
        <row r="378">
          <cell r="F378" t="str">
            <v>4235</v>
          </cell>
          <cell r="G378" t="str">
            <v>0</v>
          </cell>
          <cell r="H378" t="str">
            <v>0</v>
          </cell>
          <cell r="I378" t="str">
            <v>0</v>
          </cell>
          <cell r="J378" t="str">
            <v>0</v>
          </cell>
          <cell r="K378" t="str">
            <v>0</v>
          </cell>
          <cell r="L378" t="str">
            <v>0</v>
          </cell>
          <cell r="M378" t="str">
            <v>0</v>
          </cell>
          <cell r="N378" t="str">
            <v>0</v>
          </cell>
          <cell r="O378" t="str">
            <v>0</v>
          </cell>
          <cell r="P378" t="str">
            <v>0</v>
          </cell>
          <cell r="Q378" t="str">
            <v>0</v>
          </cell>
          <cell r="R378" t="str">
            <v>0</v>
          </cell>
          <cell r="S378" t="str">
            <v>0</v>
          </cell>
          <cell r="T378" t="str">
            <v>0</v>
          </cell>
          <cell r="U378" t="str">
            <v>0</v>
          </cell>
          <cell r="V378" t="str">
            <v>0</v>
          </cell>
          <cell r="W378" t="str">
            <v>0</v>
          </cell>
          <cell r="X378" t="str">
            <v>0</v>
          </cell>
          <cell r="Y378" t="str">
            <v>0</v>
          </cell>
          <cell r="Z378" t="str">
            <v>0</v>
          </cell>
          <cell r="AE378">
            <v>0</v>
          </cell>
          <cell r="AJ378">
            <v>0</v>
          </cell>
          <cell r="AM378" t="str">
            <v>0</v>
          </cell>
          <cell r="AN378" t="str">
            <v>0</v>
          </cell>
          <cell r="AO378" t="str">
            <v>0</v>
          </cell>
          <cell r="AP378" t="str">
            <v>0</v>
          </cell>
          <cell r="AQ378" t="str">
            <v>0</v>
          </cell>
          <cell r="AR378" t="str">
            <v>0</v>
          </cell>
          <cell r="AS378" t="str">
            <v>0</v>
          </cell>
          <cell r="AT378" t="str">
            <v>0</v>
          </cell>
          <cell r="AU378" t="str">
            <v>0</v>
          </cell>
          <cell r="AV378" t="str">
            <v>0</v>
          </cell>
        </row>
        <row r="379">
          <cell r="F379" t="str">
            <v>4240</v>
          </cell>
          <cell r="G379" t="str">
            <v>0</v>
          </cell>
          <cell r="H379" t="str">
            <v>0</v>
          </cell>
          <cell r="I379" t="str">
            <v>0</v>
          </cell>
          <cell r="J379" t="str">
            <v>0</v>
          </cell>
          <cell r="K379" t="str">
            <v>0</v>
          </cell>
          <cell r="L379" t="str">
            <v>0</v>
          </cell>
          <cell r="M379" t="str">
            <v>0</v>
          </cell>
          <cell r="N379" t="str">
            <v>0</v>
          </cell>
          <cell r="O379" t="str">
            <v>0</v>
          </cell>
          <cell r="P379" t="str">
            <v>0</v>
          </cell>
          <cell r="Q379" t="str">
            <v>0</v>
          </cell>
          <cell r="R379" t="str">
            <v>0</v>
          </cell>
          <cell r="S379" t="str">
            <v>0</v>
          </cell>
          <cell r="T379" t="str">
            <v>0</v>
          </cell>
          <cell r="U379" t="str">
            <v>0</v>
          </cell>
          <cell r="V379" t="str">
            <v>0</v>
          </cell>
          <cell r="W379" t="str">
            <v>0</v>
          </cell>
          <cell r="X379" t="str">
            <v>0</v>
          </cell>
          <cell r="Y379" t="str">
            <v>0</v>
          </cell>
          <cell r="Z379" t="str">
            <v>0</v>
          </cell>
          <cell r="AE379">
            <v>0</v>
          </cell>
          <cell r="AJ379">
            <v>0</v>
          </cell>
          <cell r="AM379" t="str">
            <v>0</v>
          </cell>
          <cell r="AN379" t="str">
            <v>0</v>
          </cell>
          <cell r="AO379" t="str">
            <v>0</v>
          </cell>
          <cell r="AP379" t="str">
            <v>0</v>
          </cell>
          <cell r="AQ379" t="str">
            <v>0</v>
          </cell>
          <cell r="AR379" t="str">
            <v>0</v>
          </cell>
          <cell r="AS379" t="str">
            <v>0</v>
          </cell>
          <cell r="AT379" t="str">
            <v>0</v>
          </cell>
          <cell r="AU379" t="str">
            <v>0</v>
          </cell>
          <cell r="AV379" t="str">
            <v>0</v>
          </cell>
        </row>
        <row r="380">
          <cell r="F380" t="str">
            <v>4245</v>
          </cell>
          <cell r="G380" t="str">
            <v>0</v>
          </cell>
          <cell r="H380" t="str">
            <v>0</v>
          </cell>
          <cell r="I380" t="str">
            <v>0</v>
          </cell>
          <cell r="J380" t="str">
            <v>0</v>
          </cell>
          <cell r="K380" t="str">
            <v>0</v>
          </cell>
          <cell r="L380" t="str">
            <v>0</v>
          </cell>
          <cell r="M380" t="str">
            <v>0</v>
          </cell>
          <cell r="N380" t="str">
            <v>0</v>
          </cell>
          <cell r="O380" t="str">
            <v>0</v>
          </cell>
          <cell r="P380" t="str">
            <v>0</v>
          </cell>
          <cell r="Q380" t="str">
            <v>0</v>
          </cell>
          <cell r="R380" t="str">
            <v>0</v>
          </cell>
          <cell r="S380" t="str">
            <v>0</v>
          </cell>
          <cell r="T380" t="str">
            <v>0</v>
          </cell>
          <cell r="U380" t="str">
            <v>0</v>
          </cell>
          <cell r="V380" t="str">
            <v>0</v>
          </cell>
          <cell r="W380" t="str">
            <v>0</v>
          </cell>
          <cell r="X380" t="str">
            <v>0</v>
          </cell>
          <cell r="Y380" t="str">
            <v>0</v>
          </cell>
          <cell r="Z380" t="str">
            <v>0</v>
          </cell>
          <cell r="AE380">
            <v>0</v>
          </cell>
          <cell r="AJ380">
            <v>0</v>
          </cell>
          <cell r="AM380" t="str">
            <v>0</v>
          </cell>
          <cell r="AN380" t="str">
            <v>0</v>
          </cell>
          <cell r="AO380" t="str">
            <v>0</v>
          </cell>
          <cell r="AP380" t="str">
            <v>0</v>
          </cell>
          <cell r="AQ380" t="str">
            <v>0</v>
          </cell>
          <cell r="AR380" t="str">
            <v>0</v>
          </cell>
          <cell r="AS380" t="str">
            <v>0</v>
          </cell>
          <cell r="AT380" t="str">
            <v>0</v>
          </cell>
          <cell r="AU380" t="str">
            <v>0</v>
          </cell>
          <cell r="AV380" t="str">
            <v>0</v>
          </cell>
        </row>
        <row r="381">
          <cell r="F381" t="str">
            <v>4250</v>
          </cell>
          <cell r="G381" t="str">
            <v>0</v>
          </cell>
          <cell r="H381" t="str">
            <v>0</v>
          </cell>
          <cell r="I381" t="str">
            <v>0</v>
          </cell>
          <cell r="J381" t="str">
            <v>0</v>
          </cell>
          <cell r="K381" t="str">
            <v>0</v>
          </cell>
          <cell r="L381" t="str">
            <v>0</v>
          </cell>
          <cell r="M381" t="str">
            <v>0</v>
          </cell>
          <cell r="N381" t="str">
            <v>0</v>
          </cell>
          <cell r="O381" t="str">
            <v>0</v>
          </cell>
          <cell r="P381" t="str">
            <v>0</v>
          </cell>
          <cell r="Q381" t="str">
            <v>0</v>
          </cell>
          <cell r="R381" t="str">
            <v>0</v>
          </cell>
          <cell r="S381" t="str">
            <v>0</v>
          </cell>
          <cell r="T381" t="str">
            <v>0</v>
          </cell>
          <cell r="U381" t="str">
            <v>0</v>
          </cell>
          <cell r="V381" t="str">
            <v>0</v>
          </cell>
          <cell r="W381" t="str">
            <v>0</v>
          </cell>
          <cell r="X381" t="str">
            <v>0</v>
          </cell>
          <cell r="Y381" t="str">
            <v>0</v>
          </cell>
          <cell r="Z381" t="str">
            <v>0</v>
          </cell>
          <cell r="AE381">
            <v>0</v>
          </cell>
          <cell r="AJ381">
            <v>0</v>
          </cell>
          <cell r="AM381" t="str">
            <v>0</v>
          </cell>
          <cell r="AN381" t="str">
            <v>0</v>
          </cell>
          <cell r="AO381" t="str">
            <v>0</v>
          </cell>
          <cell r="AP381" t="str">
            <v>0</v>
          </cell>
          <cell r="AQ381" t="str">
            <v>0</v>
          </cell>
          <cell r="AR381" t="str">
            <v>0</v>
          </cell>
          <cell r="AS381" t="str">
            <v>0</v>
          </cell>
          <cell r="AT381" t="str">
            <v>0</v>
          </cell>
          <cell r="AU381" t="str">
            <v>0</v>
          </cell>
          <cell r="AV381" t="str">
            <v>0</v>
          </cell>
        </row>
        <row r="382">
          <cell r="F382" t="str">
            <v>4255</v>
          </cell>
          <cell r="G382" t="str">
            <v>0</v>
          </cell>
          <cell r="H382" t="str">
            <v>0</v>
          </cell>
          <cell r="I382" t="str">
            <v>0</v>
          </cell>
          <cell r="J382" t="str">
            <v>0</v>
          </cell>
          <cell r="K382" t="str">
            <v>0</v>
          </cell>
          <cell r="L382" t="str">
            <v>0</v>
          </cell>
          <cell r="M382" t="str">
            <v>0</v>
          </cell>
          <cell r="N382" t="str">
            <v>0</v>
          </cell>
          <cell r="O382" t="str">
            <v>0</v>
          </cell>
          <cell r="P382" t="str">
            <v>0</v>
          </cell>
          <cell r="Q382" t="str">
            <v>0</v>
          </cell>
          <cell r="R382" t="str">
            <v>0</v>
          </cell>
          <cell r="S382" t="str">
            <v>0</v>
          </cell>
          <cell r="T382" t="str">
            <v>0</v>
          </cell>
          <cell r="U382" t="str">
            <v>0</v>
          </cell>
          <cell r="V382" t="str">
            <v>0</v>
          </cell>
          <cell r="W382" t="str">
            <v>0</v>
          </cell>
          <cell r="X382" t="str">
            <v>0</v>
          </cell>
          <cell r="Y382" t="str">
            <v>0</v>
          </cell>
          <cell r="Z382" t="str">
            <v>0</v>
          </cell>
          <cell r="AE382">
            <v>0</v>
          </cell>
          <cell r="AJ382">
            <v>0</v>
          </cell>
          <cell r="AM382" t="str">
            <v>0</v>
          </cell>
          <cell r="AN382" t="str">
            <v>0</v>
          </cell>
          <cell r="AO382" t="str">
            <v>0</v>
          </cell>
          <cell r="AP382" t="str">
            <v>0</v>
          </cell>
          <cell r="AQ382" t="str">
            <v>0</v>
          </cell>
          <cell r="AR382" t="str">
            <v>0</v>
          </cell>
          <cell r="AS382" t="str">
            <v>0</v>
          </cell>
          <cell r="AT382" t="str">
            <v>0</v>
          </cell>
          <cell r="AU382" t="str">
            <v>0</v>
          </cell>
          <cell r="AV382" t="str">
            <v>0</v>
          </cell>
        </row>
        <row r="383">
          <cell r="F383" t="str">
            <v>4260</v>
          </cell>
          <cell r="G383" t="str">
            <v>0</v>
          </cell>
          <cell r="H383" t="str">
            <v>0</v>
          </cell>
          <cell r="I383" t="str">
            <v>0</v>
          </cell>
          <cell r="J383" t="str">
            <v>0</v>
          </cell>
          <cell r="K383" t="str">
            <v>0</v>
          </cell>
          <cell r="L383" t="str">
            <v>0</v>
          </cell>
          <cell r="M383" t="str">
            <v>0</v>
          </cell>
          <cell r="N383" t="str">
            <v>0</v>
          </cell>
          <cell r="O383" t="str">
            <v>0</v>
          </cell>
          <cell r="P383" t="str">
            <v>0</v>
          </cell>
          <cell r="Q383" t="str">
            <v>0</v>
          </cell>
          <cell r="R383" t="str">
            <v>0</v>
          </cell>
          <cell r="S383" t="str">
            <v>0</v>
          </cell>
          <cell r="T383" t="str">
            <v>0</v>
          </cell>
          <cell r="U383" t="str">
            <v>0</v>
          </cell>
          <cell r="V383" t="str">
            <v>0</v>
          </cell>
          <cell r="W383" t="str">
            <v>0</v>
          </cell>
          <cell r="X383" t="str">
            <v>0</v>
          </cell>
          <cell r="Y383" t="str">
            <v>0</v>
          </cell>
          <cell r="Z383" t="str">
            <v>0</v>
          </cell>
          <cell r="AE383">
            <v>0</v>
          </cell>
          <cell r="AJ383">
            <v>0</v>
          </cell>
          <cell r="AM383" t="str">
            <v>0</v>
          </cell>
          <cell r="AN383" t="str">
            <v>0</v>
          </cell>
          <cell r="AO383" t="str">
            <v>0</v>
          </cell>
          <cell r="AP383" t="str">
            <v>0</v>
          </cell>
          <cell r="AQ383" t="str">
            <v>0</v>
          </cell>
          <cell r="AR383" t="str">
            <v>0</v>
          </cell>
          <cell r="AS383" t="str">
            <v>0</v>
          </cell>
          <cell r="AT383" t="str">
            <v>0</v>
          </cell>
          <cell r="AU383" t="str">
            <v>0</v>
          </cell>
          <cell r="AV383" t="str">
            <v>0</v>
          </cell>
        </row>
        <row r="385">
          <cell r="F385" t="str">
            <v>General Charge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E385">
            <v>0</v>
          </cell>
          <cell r="AJ385">
            <v>0</v>
          </cell>
          <cell r="AM385" t="str">
            <v>0</v>
          </cell>
          <cell r="AN385" t="str">
            <v>0</v>
          </cell>
          <cell r="AO385" t="str">
            <v>0</v>
          </cell>
          <cell r="AP385" t="str">
            <v>0</v>
          </cell>
          <cell r="AQ385" t="str">
            <v>0</v>
          </cell>
          <cell r="AR385" t="str">
            <v>0</v>
          </cell>
          <cell r="AS385" t="str">
            <v>0</v>
          </cell>
          <cell r="AT385" t="str">
            <v>0</v>
          </cell>
          <cell r="AU385" t="str">
            <v>0</v>
          </cell>
          <cell r="AV385" t="str">
            <v>0</v>
          </cell>
        </row>
        <row r="386">
          <cell r="F386" t="str">
            <v>4300</v>
          </cell>
          <cell r="G386" t="str">
            <v>0</v>
          </cell>
          <cell r="H386" t="str">
            <v>0</v>
          </cell>
          <cell r="I386" t="str">
            <v>0</v>
          </cell>
          <cell r="J386" t="str">
            <v>0</v>
          </cell>
          <cell r="K386" t="str">
            <v>0</v>
          </cell>
          <cell r="L386" t="str">
            <v>0</v>
          </cell>
          <cell r="M386" t="str">
            <v>0</v>
          </cell>
          <cell r="N386" t="str">
            <v>0</v>
          </cell>
          <cell r="O386" t="str">
            <v>0</v>
          </cell>
          <cell r="P386" t="str">
            <v>0</v>
          </cell>
          <cell r="Q386" t="str">
            <v>0</v>
          </cell>
          <cell r="R386" t="str">
            <v>0</v>
          </cell>
          <cell r="S386" t="str">
            <v>0</v>
          </cell>
          <cell r="T386" t="str">
            <v>0</v>
          </cell>
          <cell r="U386" t="str">
            <v>0</v>
          </cell>
          <cell r="V386" t="str">
            <v>0</v>
          </cell>
          <cell r="W386" t="str">
            <v>0</v>
          </cell>
          <cell r="X386" t="str">
            <v>0</v>
          </cell>
          <cell r="Y386" t="str">
            <v>0</v>
          </cell>
          <cell r="Z386" t="str">
            <v>0</v>
          </cell>
          <cell r="AE386">
            <v>0</v>
          </cell>
          <cell r="AJ386">
            <v>0</v>
          </cell>
          <cell r="AM386" t="str">
            <v>0</v>
          </cell>
          <cell r="AN386" t="str">
            <v>0</v>
          </cell>
          <cell r="AO386" t="str">
            <v>0</v>
          </cell>
          <cell r="AP386" t="str">
            <v>0</v>
          </cell>
          <cell r="AQ386" t="str">
            <v>0</v>
          </cell>
          <cell r="AR386" t="str">
            <v>0</v>
          </cell>
          <cell r="AS386" t="str">
            <v>0</v>
          </cell>
          <cell r="AT386" t="str">
            <v>0</v>
          </cell>
          <cell r="AU386" t="str">
            <v>0</v>
          </cell>
          <cell r="AV386" t="str">
            <v>0</v>
          </cell>
        </row>
        <row r="387">
          <cell r="F387" t="str">
            <v>4305</v>
          </cell>
          <cell r="G387" t="str">
            <v>0</v>
          </cell>
          <cell r="H387" t="str">
            <v>0</v>
          </cell>
          <cell r="I387" t="str">
            <v>0</v>
          </cell>
          <cell r="J387" t="str">
            <v>0</v>
          </cell>
          <cell r="K387" t="str">
            <v>0</v>
          </cell>
          <cell r="L387" t="str">
            <v>0</v>
          </cell>
          <cell r="M387" t="str">
            <v>0</v>
          </cell>
          <cell r="N387" t="str">
            <v>0</v>
          </cell>
          <cell r="O387" t="str">
            <v>0</v>
          </cell>
          <cell r="P387" t="str">
            <v>0</v>
          </cell>
          <cell r="Q387" t="str">
            <v>0</v>
          </cell>
          <cell r="R387" t="str">
            <v>0</v>
          </cell>
          <cell r="S387" t="str">
            <v>0</v>
          </cell>
          <cell r="T387" t="str">
            <v>0</v>
          </cell>
          <cell r="U387" t="str">
            <v>0</v>
          </cell>
          <cell r="V387" t="str">
            <v>0</v>
          </cell>
          <cell r="W387" t="str">
            <v>0</v>
          </cell>
          <cell r="X387" t="str">
            <v>0</v>
          </cell>
          <cell r="Y387" t="str">
            <v>0</v>
          </cell>
          <cell r="Z387" t="str">
            <v>0</v>
          </cell>
          <cell r="AE387">
            <v>0</v>
          </cell>
          <cell r="AJ387">
            <v>0</v>
          </cell>
          <cell r="AM387" t="str">
            <v>0</v>
          </cell>
          <cell r="AN387" t="str">
            <v>0</v>
          </cell>
          <cell r="AO387" t="str">
            <v>0</v>
          </cell>
          <cell r="AP387" t="str">
            <v>0</v>
          </cell>
          <cell r="AQ387" t="str">
            <v>0</v>
          </cell>
          <cell r="AR387" t="str">
            <v>0</v>
          </cell>
          <cell r="AS387" t="str">
            <v>0</v>
          </cell>
          <cell r="AT387" t="str">
            <v>0</v>
          </cell>
          <cell r="AU387" t="str">
            <v>0</v>
          </cell>
          <cell r="AV387" t="str">
            <v>0</v>
          </cell>
        </row>
        <row r="388">
          <cell r="F388" t="str">
            <v>4310</v>
          </cell>
          <cell r="G388" t="str">
            <v>0</v>
          </cell>
          <cell r="H388" t="str">
            <v>0</v>
          </cell>
          <cell r="I388" t="str">
            <v>0</v>
          </cell>
          <cell r="J388" t="str">
            <v>0</v>
          </cell>
          <cell r="K388" t="str">
            <v>0</v>
          </cell>
          <cell r="L388" t="str">
            <v>0</v>
          </cell>
          <cell r="M388" t="str">
            <v>0</v>
          </cell>
          <cell r="N388" t="str">
            <v>0</v>
          </cell>
          <cell r="O388" t="str">
            <v>0</v>
          </cell>
          <cell r="P388" t="str">
            <v>0</v>
          </cell>
          <cell r="Q388" t="str">
            <v>0</v>
          </cell>
          <cell r="R388" t="str">
            <v>0</v>
          </cell>
          <cell r="S388" t="str">
            <v>0</v>
          </cell>
          <cell r="T388" t="str">
            <v>0</v>
          </cell>
          <cell r="U388" t="str">
            <v>0</v>
          </cell>
          <cell r="V388" t="str">
            <v>0</v>
          </cell>
          <cell r="W388" t="str">
            <v>0</v>
          </cell>
          <cell r="X388" t="str">
            <v>0</v>
          </cell>
          <cell r="Y388" t="str">
            <v>0</v>
          </cell>
          <cell r="Z388" t="str">
            <v>0</v>
          </cell>
          <cell r="AE388">
            <v>0</v>
          </cell>
          <cell r="AJ388">
            <v>0</v>
          </cell>
          <cell r="AM388" t="str">
            <v>0</v>
          </cell>
          <cell r="AN388" t="str">
            <v>0</v>
          </cell>
          <cell r="AO388" t="str">
            <v>0</v>
          </cell>
          <cell r="AP388" t="str">
            <v>0</v>
          </cell>
          <cell r="AQ388" t="str">
            <v>0</v>
          </cell>
          <cell r="AR388" t="str">
            <v>0</v>
          </cell>
          <cell r="AS388" t="str">
            <v>0</v>
          </cell>
          <cell r="AT388" t="str">
            <v>0</v>
          </cell>
          <cell r="AU388" t="str">
            <v>0</v>
          </cell>
          <cell r="AV388" t="str">
            <v>0</v>
          </cell>
        </row>
        <row r="389">
          <cell r="F389" t="str">
            <v>4315</v>
          </cell>
          <cell r="G389" t="str">
            <v>0</v>
          </cell>
          <cell r="H389" t="str">
            <v>0</v>
          </cell>
          <cell r="I389" t="str">
            <v>0</v>
          </cell>
          <cell r="J389" t="str">
            <v>0</v>
          </cell>
          <cell r="K389" t="str">
            <v>0</v>
          </cell>
          <cell r="L389" t="str">
            <v>0</v>
          </cell>
          <cell r="M389" t="str">
            <v>0</v>
          </cell>
          <cell r="N389" t="str">
            <v>0</v>
          </cell>
          <cell r="O389" t="str">
            <v>0</v>
          </cell>
          <cell r="P389" t="str">
            <v>0</v>
          </cell>
          <cell r="Q389" t="str">
            <v>0</v>
          </cell>
          <cell r="R389" t="str">
            <v>0</v>
          </cell>
          <cell r="S389" t="str">
            <v>0</v>
          </cell>
          <cell r="T389" t="str">
            <v>0</v>
          </cell>
          <cell r="U389" t="str">
            <v>0</v>
          </cell>
          <cell r="V389" t="str">
            <v>0</v>
          </cell>
          <cell r="W389" t="str">
            <v>0</v>
          </cell>
          <cell r="X389" t="str">
            <v>0</v>
          </cell>
          <cell r="Y389" t="str">
            <v>0</v>
          </cell>
          <cell r="Z389" t="str">
            <v>0</v>
          </cell>
          <cell r="AE389">
            <v>0</v>
          </cell>
          <cell r="AJ389">
            <v>0</v>
          </cell>
          <cell r="AM389" t="str">
            <v>0</v>
          </cell>
          <cell r="AN389" t="str">
            <v>0</v>
          </cell>
          <cell r="AO389" t="str">
            <v>0</v>
          </cell>
          <cell r="AP389" t="str">
            <v>0</v>
          </cell>
          <cell r="AQ389" t="str">
            <v>0</v>
          </cell>
          <cell r="AR389" t="str">
            <v>0</v>
          </cell>
          <cell r="AS389" t="str">
            <v>0</v>
          </cell>
          <cell r="AT389" t="str">
            <v>0</v>
          </cell>
          <cell r="AU389" t="str">
            <v>0</v>
          </cell>
          <cell r="AV389" t="str">
            <v>0</v>
          </cell>
        </row>
        <row r="390">
          <cell r="F390" t="str">
            <v>4320</v>
          </cell>
          <cell r="G390" t="str">
            <v>0</v>
          </cell>
          <cell r="H390" t="str">
            <v>0</v>
          </cell>
          <cell r="I390" t="str">
            <v>0</v>
          </cell>
          <cell r="J390" t="str">
            <v>0</v>
          </cell>
          <cell r="K390" t="str">
            <v>0</v>
          </cell>
          <cell r="L390" t="str">
            <v>0</v>
          </cell>
          <cell r="M390" t="str">
            <v>0</v>
          </cell>
          <cell r="N390" t="str">
            <v>0</v>
          </cell>
          <cell r="O390" t="str">
            <v>0</v>
          </cell>
          <cell r="P390" t="str">
            <v>0</v>
          </cell>
          <cell r="Q390" t="str">
            <v>0</v>
          </cell>
          <cell r="R390" t="str">
            <v>0</v>
          </cell>
          <cell r="S390" t="str">
            <v>0</v>
          </cell>
          <cell r="T390" t="str">
            <v>0</v>
          </cell>
          <cell r="U390" t="str">
            <v>0</v>
          </cell>
          <cell r="V390" t="str">
            <v>0</v>
          </cell>
          <cell r="W390" t="str">
            <v>0</v>
          </cell>
          <cell r="X390" t="str">
            <v>0</v>
          </cell>
          <cell r="Y390" t="str">
            <v>0</v>
          </cell>
          <cell r="Z390" t="str">
            <v>0</v>
          </cell>
          <cell r="AE390">
            <v>0</v>
          </cell>
          <cell r="AJ390">
            <v>0</v>
          </cell>
          <cell r="AM390" t="str">
            <v>0</v>
          </cell>
          <cell r="AN390" t="str">
            <v>0</v>
          </cell>
          <cell r="AO390" t="str">
            <v>0</v>
          </cell>
          <cell r="AP390" t="str">
            <v>0</v>
          </cell>
          <cell r="AQ390" t="str">
            <v>0</v>
          </cell>
          <cell r="AR390" t="str">
            <v>0</v>
          </cell>
          <cell r="AS390" t="str">
            <v>0</v>
          </cell>
          <cell r="AT390" t="str">
            <v>0</v>
          </cell>
          <cell r="AU390" t="str">
            <v>0</v>
          </cell>
          <cell r="AV390" t="str">
            <v>0</v>
          </cell>
        </row>
        <row r="391">
          <cell r="F391" t="str">
            <v>4325</v>
          </cell>
          <cell r="G391" t="str">
            <v>0</v>
          </cell>
          <cell r="H391" t="str">
            <v>0</v>
          </cell>
          <cell r="I391" t="str">
            <v>0</v>
          </cell>
          <cell r="J391" t="str">
            <v>0</v>
          </cell>
          <cell r="K391" t="str">
            <v>0</v>
          </cell>
          <cell r="L391" t="str">
            <v>0</v>
          </cell>
          <cell r="M391" t="str">
            <v>0</v>
          </cell>
          <cell r="N391" t="str">
            <v>0</v>
          </cell>
          <cell r="O391" t="str">
            <v>0</v>
          </cell>
          <cell r="P391" t="str">
            <v>0</v>
          </cell>
          <cell r="Q391" t="str">
            <v>0</v>
          </cell>
          <cell r="R391" t="str">
            <v>0</v>
          </cell>
          <cell r="S391" t="str">
            <v>0</v>
          </cell>
          <cell r="T391" t="str">
            <v>0</v>
          </cell>
          <cell r="U391" t="str">
            <v>0</v>
          </cell>
          <cell r="V391" t="str">
            <v>0</v>
          </cell>
          <cell r="W391" t="str">
            <v>0</v>
          </cell>
          <cell r="X391" t="str">
            <v>0</v>
          </cell>
          <cell r="Y391" t="str">
            <v>0</v>
          </cell>
          <cell r="Z391" t="str">
            <v>0</v>
          </cell>
          <cell r="AE391">
            <v>0</v>
          </cell>
          <cell r="AJ391">
            <v>0</v>
          </cell>
          <cell r="AM391" t="str">
            <v>0</v>
          </cell>
          <cell r="AN391" t="str">
            <v>0</v>
          </cell>
          <cell r="AO391" t="str">
            <v>0</v>
          </cell>
          <cell r="AP391" t="str">
            <v>0</v>
          </cell>
          <cell r="AQ391" t="str">
            <v>0</v>
          </cell>
          <cell r="AR391" t="str">
            <v>0</v>
          </cell>
          <cell r="AS391" t="str">
            <v>0</v>
          </cell>
          <cell r="AT391" t="str">
            <v>0</v>
          </cell>
          <cell r="AU391" t="str">
            <v>0</v>
          </cell>
          <cell r="AV391" t="str">
            <v>0</v>
          </cell>
        </row>
        <row r="392">
          <cell r="F392" t="str">
            <v>4330</v>
          </cell>
          <cell r="G392" t="str">
            <v>0</v>
          </cell>
          <cell r="H392" t="str">
            <v>0</v>
          </cell>
          <cell r="I392" t="str">
            <v>0</v>
          </cell>
          <cell r="J392" t="str">
            <v>0</v>
          </cell>
          <cell r="K392" t="str">
            <v>0</v>
          </cell>
          <cell r="L392" t="str">
            <v>0</v>
          </cell>
          <cell r="M392" t="str">
            <v>0</v>
          </cell>
          <cell r="N392" t="str">
            <v>0</v>
          </cell>
          <cell r="O392" t="str">
            <v>0</v>
          </cell>
          <cell r="P392" t="str">
            <v>0</v>
          </cell>
          <cell r="Q392" t="str">
            <v>0</v>
          </cell>
          <cell r="R392" t="str">
            <v>0</v>
          </cell>
          <cell r="S392" t="str">
            <v>0</v>
          </cell>
          <cell r="T392" t="str">
            <v>0</v>
          </cell>
          <cell r="U392" t="str">
            <v>0</v>
          </cell>
          <cell r="V392" t="str">
            <v>0</v>
          </cell>
          <cell r="W392" t="str">
            <v>0</v>
          </cell>
          <cell r="X392" t="str">
            <v>0</v>
          </cell>
          <cell r="Y392" t="str">
            <v>0</v>
          </cell>
          <cell r="Z392" t="str">
            <v>0</v>
          </cell>
          <cell r="AE392">
            <v>0</v>
          </cell>
          <cell r="AJ392">
            <v>0</v>
          </cell>
          <cell r="AM392" t="str">
            <v>0</v>
          </cell>
          <cell r="AN392" t="str">
            <v>0</v>
          </cell>
          <cell r="AO392" t="str">
            <v>0</v>
          </cell>
          <cell r="AP392" t="str">
            <v>0</v>
          </cell>
          <cell r="AQ392" t="str">
            <v>0</v>
          </cell>
          <cell r="AR392" t="str">
            <v>0</v>
          </cell>
          <cell r="AS392" t="str">
            <v>0</v>
          </cell>
          <cell r="AT392" t="str">
            <v>0</v>
          </cell>
          <cell r="AU392" t="str">
            <v>0</v>
          </cell>
          <cell r="AV392" t="str">
            <v>0</v>
          </cell>
        </row>
        <row r="393">
          <cell r="F393" t="str">
            <v>4335</v>
          </cell>
          <cell r="G393" t="str">
            <v>0</v>
          </cell>
          <cell r="H393" t="str">
            <v>0</v>
          </cell>
          <cell r="I393" t="str">
            <v>0</v>
          </cell>
          <cell r="J393" t="str">
            <v>0</v>
          </cell>
          <cell r="K393" t="str">
            <v>0</v>
          </cell>
          <cell r="L393" t="str">
            <v>0</v>
          </cell>
          <cell r="M393" t="str">
            <v>0</v>
          </cell>
          <cell r="N393" t="str">
            <v>0</v>
          </cell>
          <cell r="O393" t="str">
            <v>0</v>
          </cell>
          <cell r="P393" t="str">
            <v>0</v>
          </cell>
          <cell r="Q393" t="str">
            <v>0</v>
          </cell>
          <cell r="R393" t="str">
            <v>0</v>
          </cell>
          <cell r="S393" t="str">
            <v>0</v>
          </cell>
          <cell r="T393" t="str">
            <v>0</v>
          </cell>
          <cell r="U393" t="str">
            <v>0</v>
          </cell>
          <cell r="V393" t="str">
            <v>0</v>
          </cell>
          <cell r="W393" t="str">
            <v>0</v>
          </cell>
          <cell r="X393" t="str">
            <v>0</v>
          </cell>
          <cell r="Y393" t="str">
            <v>0</v>
          </cell>
          <cell r="Z393" t="str">
            <v>0</v>
          </cell>
          <cell r="AE393">
            <v>0</v>
          </cell>
          <cell r="AJ393">
            <v>0</v>
          </cell>
          <cell r="AM393" t="str">
            <v>0</v>
          </cell>
          <cell r="AN393" t="str">
            <v>0</v>
          </cell>
          <cell r="AO393" t="str">
            <v>0</v>
          </cell>
          <cell r="AP393" t="str">
            <v>0</v>
          </cell>
          <cell r="AQ393" t="str">
            <v>0</v>
          </cell>
          <cell r="AR393" t="str">
            <v>0</v>
          </cell>
          <cell r="AS393" t="str">
            <v>0</v>
          </cell>
          <cell r="AT393" t="str">
            <v>0</v>
          </cell>
          <cell r="AU393" t="str">
            <v>0</v>
          </cell>
          <cell r="AV393" t="str">
            <v>0</v>
          </cell>
        </row>
        <row r="394">
          <cell r="F394" t="str">
            <v>4340</v>
          </cell>
          <cell r="G394" t="str">
            <v>0</v>
          </cell>
          <cell r="H394" t="str">
            <v>0</v>
          </cell>
          <cell r="I394" t="str">
            <v>0</v>
          </cell>
          <cell r="J394" t="str">
            <v>0</v>
          </cell>
          <cell r="K394" t="str">
            <v>0</v>
          </cell>
          <cell r="L394" t="str">
            <v>0</v>
          </cell>
          <cell r="M394" t="str">
            <v>0</v>
          </cell>
          <cell r="N394" t="str">
            <v>0</v>
          </cell>
          <cell r="O394" t="str">
            <v>0</v>
          </cell>
          <cell r="P394" t="str">
            <v>0</v>
          </cell>
          <cell r="Q394" t="str">
            <v>0</v>
          </cell>
          <cell r="R394" t="str">
            <v>0</v>
          </cell>
          <cell r="S394" t="str">
            <v>0</v>
          </cell>
          <cell r="T394" t="str">
            <v>0</v>
          </cell>
          <cell r="U394" t="str">
            <v>0</v>
          </cell>
          <cell r="V394" t="str">
            <v>0</v>
          </cell>
          <cell r="W394" t="str">
            <v>0</v>
          </cell>
          <cell r="X394" t="str">
            <v>0</v>
          </cell>
          <cell r="Y394" t="str">
            <v>0</v>
          </cell>
          <cell r="Z394" t="str">
            <v>0</v>
          </cell>
          <cell r="AE394">
            <v>0</v>
          </cell>
          <cell r="AJ394">
            <v>0</v>
          </cell>
          <cell r="AM394" t="str">
            <v>0</v>
          </cell>
          <cell r="AN394" t="str">
            <v>0</v>
          </cell>
          <cell r="AO394" t="str">
            <v>0</v>
          </cell>
          <cell r="AP394" t="str">
            <v>0</v>
          </cell>
          <cell r="AQ394" t="str">
            <v>0</v>
          </cell>
          <cell r="AR394" t="str">
            <v>0</v>
          </cell>
          <cell r="AS394" t="str">
            <v>0</v>
          </cell>
          <cell r="AT394" t="str">
            <v>0</v>
          </cell>
          <cell r="AU394" t="str">
            <v>0</v>
          </cell>
          <cell r="AV394" t="str">
            <v>0</v>
          </cell>
        </row>
        <row r="395">
          <cell r="F395" t="str">
            <v>4345</v>
          </cell>
          <cell r="G395" t="str">
            <v>0</v>
          </cell>
          <cell r="H395" t="str">
            <v>0</v>
          </cell>
          <cell r="I395" t="str">
            <v>0</v>
          </cell>
          <cell r="J395" t="str">
            <v>0</v>
          </cell>
          <cell r="K395" t="str">
            <v>0</v>
          </cell>
          <cell r="L395" t="str">
            <v>0</v>
          </cell>
          <cell r="M395" t="str">
            <v>0</v>
          </cell>
          <cell r="N395" t="str">
            <v>0</v>
          </cell>
          <cell r="O395" t="str">
            <v>0</v>
          </cell>
          <cell r="P395" t="str">
            <v>0</v>
          </cell>
          <cell r="Q395" t="str">
            <v>0</v>
          </cell>
          <cell r="R395" t="str">
            <v>0</v>
          </cell>
          <cell r="S395" t="str">
            <v>0</v>
          </cell>
          <cell r="T395" t="str">
            <v>0</v>
          </cell>
          <cell r="U395" t="str">
            <v>0</v>
          </cell>
          <cell r="V395" t="str">
            <v>0</v>
          </cell>
          <cell r="W395" t="str">
            <v>0</v>
          </cell>
          <cell r="X395" t="str">
            <v>0</v>
          </cell>
          <cell r="Y395" t="str">
            <v>0</v>
          </cell>
          <cell r="Z395" t="str">
            <v>0</v>
          </cell>
          <cell r="AE395">
            <v>0</v>
          </cell>
          <cell r="AJ395">
            <v>0</v>
          </cell>
          <cell r="AM395" t="str">
            <v>0</v>
          </cell>
          <cell r="AN395" t="str">
            <v>0</v>
          </cell>
          <cell r="AO395" t="str">
            <v>0</v>
          </cell>
          <cell r="AP395" t="str">
            <v>0</v>
          </cell>
          <cell r="AQ395" t="str">
            <v>0</v>
          </cell>
          <cell r="AR395" t="str">
            <v>0</v>
          </cell>
          <cell r="AS395" t="str">
            <v>0</v>
          </cell>
          <cell r="AT395" t="str">
            <v>0</v>
          </cell>
          <cell r="AU395" t="str">
            <v>0</v>
          </cell>
          <cell r="AV395" t="str">
            <v>0</v>
          </cell>
        </row>
        <row r="396">
          <cell r="F396" t="str">
            <v>4350</v>
          </cell>
          <cell r="G396" t="str">
            <v>0</v>
          </cell>
          <cell r="H396" t="str">
            <v>0</v>
          </cell>
          <cell r="I396" t="str">
            <v>0</v>
          </cell>
          <cell r="J396" t="str">
            <v>0</v>
          </cell>
          <cell r="K396" t="str">
            <v>0</v>
          </cell>
          <cell r="L396" t="str">
            <v>0</v>
          </cell>
          <cell r="M396" t="str">
            <v>0</v>
          </cell>
          <cell r="N396" t="str">
            <v>0</v>
          </cell>
          <cell r="O396" t="str">
            <v>0</v>
          </cell>
          <cell r="P396" t="str">
            <v>0</v>
          </cell>
          <cell r="Q396" t="str">
            <v>0</v>
          </cell>
          <cell r="R396" t="str">
            <v>0</v>
          </cell>
          <cell r="S396" t="str">
            <v>0</v>
          </cell>
          <cell r="T396" t="str">
            <v>0</v>
          </cell>
          <cell r="U396" t="str">
            <v>0</v>
          </cell>
          <cell r="V396" t="str">
            <v>0</v>
          </cell>
          <cell r="W396" t="str">
            <v>0</v>
          </cell>
          <cell r="X396" t="str">
            <v>0</v>
          </cell>
          <cell r="Y396" t="str">
            <v>0</v>
          </cell>
          <cell r="Z396" t="str">
            <v>0</v>
          </cell>
          <cell r="AE396">
            <v>0</v>
          </cell>
          <cell r="AJ396">
            <v>0</v>
          </cell>
          <cell r="AM396" t="str">
            <v>0</v>
          </cell>
          <cell r="AN396" t="str">
            <v>0</v>
          </cell>
          <cell r="AO396" t="str">
            <v>0</v>
          </cell>
          <cell r="AP396" t="str">
            <v>0</v>
          </cell>
          <cell r="AQ396" t="str">
            <v>0</v>
          </cell>
          <cell r="AR396" t="str">
            <v>0</v>
          </cell>
          <cell r="AS396" t="str">
            <v>0</v>
          </cell>
          <cell r="AT396" t="str">
            <v>0</v>
          </cell>
          <cell r="AU396" t="str">
            <v>0</v>
          </cell>
          <cell r="AV396" t="str">
            <v>0</v>
          </cell>
        </row>
        <row r="397">
          <cell r="F397" t="str">
            <v>4355</v>
          </cell>
          <cell r="G397" t="str">
            <v>0</v>
          </cell>
          <cell r="H397" t="str">
            <v>0</v>
          </cell>
          <cell r="I397" t="str">
            <v>0</v>
          </cell>
          <cell r="J397" t="str">
            <v>0</v>
          </cell>
          <cell r="K397" t="str">
            <v>0</v>
          </cell>
          <cell r="L397" t="str">
            <v>0</v>
          </cell>
          <cell r="M397" t="str">
            <v>0</v>
          </cell>
          <cell r="N397" t="str">
            <v>0</v>
          </cell>
          <cell r="O397" t="str">
            <v>0</v>
          </cell>
          <cell r="P397" t="str">
            <v>0</v>
          </cell>
          <cell r="Q397" t="str">
            <v>0</v>
          </cell>
          <cell r="R397" t="str">
            <v>0</v>
          </cell>
          <cell r="S397" t="str">
            <v>0</v>
          </cell>
          <cell r="T397" t="str">
            <v>0</v>
          </cell>
          <cell r="U397" t="str">
            <v>0</v>
          </cell>
          <cell r="V397" t="str">
            <v>0</v>
          </cell>
          <cell r="W397" t="str">
            <v>0</v>
          </cell>
          <cell r="X397" t="str">
            <v>0</v>
          </cell>
          <cell r="Y397" t="str">
            <v>0</v>
          </cell>
          <cell r="Z397" t="str">
            <v>0</v>
          </cell>
          <cell r="AE397">
            <v>0</v>
          </cell>
          <cell r="AJ397">
            <v>0</v>
          </cell>
          <cell r="AM397" t="str">
            <v>0</v>
          </cell>
          <cell r="AN397" t="str">
            <v>0</v>
          </cell>
          <cell r="AO397" t="str">
            <v>0</v>
          </cell>
          <cell r="AP397" t="str">
            <v>0</v>
          </cell>
          <cell r="AQ397" t="str">
            <v>0</v>
          </cell>
          <cell r="AR397" t="str">
            <v>0</v>
          </cell>
          <cell r="AS397" t="str">
            <v>0</v>
          </cell>
          <cell r="AT397" t="str">
            <v>0</v>
          </cell>
          <cell r="AU397" t="str">
            <v>0</v>
          </cell>
          <cell r="AV397" t="str">
            <v>0</v>
          </cell>
        </row>
        <row r="398">
          <cell r="F398" t="str">
            <v>4360</v>
          </cell>
          <cell r="G398" t="str">
            <v>0</v>
          </cell>
          <cell r="H398" t="str">
            <v>0</v>
          </cell>
          <cell r="I398" t="str">
            <v>0</v>
          </cell>
          <cell r="J398" t="str">
            <v>0</v>
          </cell>
          <cell r="K398" t="str">
            <v>0</v>
          </cell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0</v>
          </cell>
          <cell r="V398" t="str">
            <v>0</v>
          </cell>
          <cell r="W398" t="str">
            <v>0</v>
          </cell>
          <cell r="X398" t="str">
            <v>0</v>
          </cell>
          <cell r="Y398" t="str">
            <v>0</v>
          </cell>
          <cell r="Z398" t="str">
            <v>0</v>
          </cell>
          <cell r="AE398">
            <v>0</v>
          </cell>
          <cell r="AJ398">
            <v>0</v>
          </cell>
          <cell r="AM398" t="str">
            <v>0</v>
          </cell>
          <cell r="AN398" t="str">
            <v>0</v>
          </cell>
          <cell r="AO398" t="str">
            <v>0</v>
          </cell>
          <cell r="AP398" t="str">
            <v>0</v>
          </cell>
          <cell r="AQ398" t="str">
            <v>0</v>
          </cell>
          <cell r="AR398" t="str">
            <v>0</v>
          </cell>
          <cell r="AS398" t="str">
            <v>0</v>
          </cell>
          <cell r="AT398" t="str">
            <v>0</v>
          </cell>
          <cell r="AU398" t="str">
            <v>0</v>
          </cell>
          <cell r="AV398" t="str">
            <v>0</v>
          </cell>
        </row>
        <row r="399">
          <cell r="F399" t="str">
            <v>4365</v>
          </cell>
          <cell r="G399" t="str">
            <v>0</v>
          </cell>
          <cell r="H399" t="str">
            <v>0</v>
          </cell>
          <cell r="I399" t="str">
            <v>0</v>
          </cell>
          <cell r="J399" t="str">
            <v>0</v>
          </cell>
          <cell r="K399" t="str">
            <v>0</v>
          </cell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0</v>
          </cell>
          <cell r="V399" t="str">
            <v>0</v>
          </cell>
          <cell r="W399" t="str">
            <v>0</v>
          </cell>
          <cell r="X399" t="str">
            <v>0</v>
          </cell>
          <cell r="Y399" t="str">
            <v>0</v>
          </cell>
          <cell r="Z399" t="str">
            <v>0</v>
          </cell>
          <cell r="AE399">
            <v>0</v>
          </cell>
          <cell r="AJ399">
            <v>0</v>
          </cell>
          <cell r="AM399" t="str">
            <v>0</v>
          </cell>
          <cell r="AN399" t="str">
            <v>0</v>
          </cell>
          <cell r="AO399" t="str">
            <v>0</v>
          </cell>
          <cell r="AP399" t="str">
            <v>0</v>
          </cell>
          <cell r="AQ399" t="str">
            <v>0</v>
          </cell>
          <cell r="AR399" t="str">
            <v>0</v>
          </cell>
          <cell r="AS399" t="str">
            <v>0</v>
          </cell>
          <cell r="AT399" t="str">
            <v>0</v>
          </cell>
          <cell r="AU399" t="str">
            <v>0</v>
          </cell>
          <cell r="AV399" t="str">
            <v>0</v>
          </cell>
        </row>
        <row r="401">
          <cell r="AE401">
            <v>0</v>
          </cell>
          <cell r="AJ401">
            <v>0</v>
          </cell>
        </row>
        <row r="402">
          <cell r="F402" t="str">
            <v>6000</v>
          </cell>
          <cell r="G402" t="str">
            <v>0</v>
          </cell>
          <cell r="H402" t="str">
            <v>0</v>
          </cell>
          <cell r="I402" t="str">
            <v>0</v>
          </cell>
          <cell r="J402" t="str">
            <v>0</v>
          </cell>
          <cell r="K402" t="str">
            <v>0</v>
          </cell>
          <cell r="L402" t="str">
            <v>0</v>
          </cell>
          <cell r="M402" t="str">
            <v>0</v>
          </cell>
          <cell r="N402" t="str">
            <v>0</v>
          </cell>
          <cell r="O402" t="str">
            <v>0</v>
          </cell>
          <cell r="P402" t="str">
            <v>0</v>
          </cell>
          <cell r="Q402" t="str">
            <v>0</v>
          </cell>
          <cell r="R402" t="str">
            <v>0</v>
          </cell>
          <cell r="S402" t="str">
            <v>0</v>
          </cell>
          <cell r="T402" t="str">
            <v>0</v>
          </cell>
          <cell r="U402" t="str">
            <v>0</v>
          </cell>
          <cell r="V402" t="str">
            <v>0</v>
          </cell>
          <cell r="W402" t="str">
            <v>0</v>
          </cell>
          <cell r="X402" t="str">
            <v>0</v>
          </cell>
          <cell r="Y402" t="str">
            <v>0</v>
          </cell>
          <cell r="Z402" t="str">
            <v>0</v>
          </cell>
          <cell r="AE402">
            <v>0</v>
          </cell>
          <cell r="AJ402">
            <v>0</v>
          </cell>
          <cell r="AM402" t="str">
            <v>0</v>
          </cell>
          <cell r="AN402" t="str">
            <v>0</v>
          </cell>
          <cell r="AO402" t="str">
            <v>0</v>
          </cell>
          <cell r="AP402" t="str">
            <v>0</v>
          </cell>
          <cell r="AQ402" t="str">
            <v>0</v>
          </cell>
          <cell r="AR402" t="str">
            <v>0</v>
          </cell>
          <cell r="AS402" t="str">
            <v>0</v>
          </cell>
          <cell r="AT402" t="str">
            <v>0</v>
          </cell>
          <cell r="AU402" t="str">
            <v>0</v>
          </cell>
          <cell r="AV402" t="str">
            <v>0</v>
          </cell>
        </row>
        <row r="403">
          <cell r="F403" t="str">
            <v>6005</v>
          </cell>
          <cell r="G403" t="str">
            <v>0</v>
          </cell>
          <cell r="H403" t="str">
            <v>0</v>
          </cell>
          <cell r="I403" t="str">
            <v>0</v>
          </cell>
          <cell r="J403" t="str">
            <v>0</v>
          </cell>
          <cell r="K403" t="str">
            <v>0</v>
          </cell>
          <cell r="L403" t="str">
            <v>0</v>
          </cell>
          <cell r="M403" t="str">
            <v>0</v>
          </cell>
          <cell r="N403" t="str">
            <v>0</v>
          </cell>
          <cell r="O403" t="str">
            <v>0</v>
          </cell>
          <cell r="P403" t="str">
            <v>0</v>
          </cell>
          <cell r="Q403" t="str">
            <v>0</v>
          </cell>
          <cell r="R403" t="str">
            <v>0</v>
          </cell>
          <cell r="S403" t="str">
            <v>0</v>
          </cell>
          <cell r="T403" t="str">
            <v>0</v>
          </cell>
          <cell r="U403" t="str">
            <v>0</v>
          </cell>
          <cell r="V403" t="str">
            <v>0</v>
          </cell>
          <cell r="W403" t="str">
            <v>0</v>
          </cell>
          <cell r="X403" t="str">
            <v>0</v>
          </cell>
          <cell r="Y403" t="str">
            <v>0</v>
          </cell>
          <cell r="Z403" t="str">
            <v>0</v>
          </cell>
          <cell r="AE403">
            <v>0</v>
          </cell>
          <cell r="AJ403">
            <v>0</v>
          </cell>
          <cell r="AM403" t="str">
            <v>0</v>
          </cell>
          <cell r="AN403" t="str">
            <v>0</v>
          </cell>
          <cell r="AO403" t="str">
            <v>0</v>
          </cell>
          <cell r="AP403" t="str">
            <v>0</v>
          </cell>
          <cell r="AQ403" t="str">
            <v>0</v>
          </cell>
          <cell r="AR403" t="str">
            <v>0</v>
          </cell>
          <cell r="AS403" t="str">
            <v>0</v>
          </cell>
          <cell r="AT403" t="str">
            <v>0</v>
          </cell>
          <cell r="AU403" t="str">
            <v>0</v>
          </cell>
          <cell r="AV403" t="str">
            <v>0</v>
          </cell>
        </row>
        <row r="404">
          <cell r="F404" t="str">
            <v>6010</v>
          </cell>
          <cell r="G404" t="str">
            <v>0</v>
          </cell>
          <cell r="H404" t="str">
            <v>0</v>
          </cell>
          <cell r="I404" t="str">
            <v>0</v>
          </cell>
          <cell r="J404" t="str">
            <v>0</v>
          </cell>
          <cell r="K404" t="str">
            <v>0</v>
          </cell>
          <cell r="L404" t="str">
            <v>0</v>
          </cell>
          <cell r="M404" t="str">
            <v>0</v>
          </cell>
          <cell r="N404" t="str">
            <v>0</v>
          </cell>
          <cell r="O404" t="str">
            <v>0</v>
          </cell>
          <cell r="P404" t="str">
            <v>0</v>
          </cell>
          <cell r="Q404" t="str">
            <v>0</v>
          </cell>
          <cell r="R404" t="str">
            <v>0</v>
          </cell>
          <cell r="S404" t="str">
            <v>0</v>
          </cell>
          <cell r="T404" t="str">
            <v>0</v>
          </cell>
          <cell r="U404" t="str">
            <v>0</v>
          </cell>
          <cell r="V404" t="str">
            <v>0</v>
          </cell>
          <cell r="W404" t="str">
            <v>0</v>
          </cell>
          <cell r="X404" t="str">
            <v>0</v>
          </cell>
          <cell r="Y404" t="str">
            <v>0</v>
          </cell>
          <cell r="Z404" t="str">
            <v>0</v>
          </cell>
          <cell r="AE404">
            <v>0</v>
          </cell>
          <cell r="AJ404">
            <v>0</v>
          </cell>
          <cell r="AM404" t="str">
            <v>0</v>
          </cell>
          <cell r="AN404" t="str">
            <v>0</v>
          </cell>
          <cell r="AO404" t="str">
            <v>0</v>
          </cell>
          <cell r="AP404" t="str">
            <v>0</v>
          </cell>
          <cell r="AQ404" t="str">
            <v>0</v>
          </cell>
          <cell r="AR404" t="str">
            <v>0</v>
          </cell>
          <cell r="AS404" t="str">
            <v>0</v>
          </cell>
          <cell r="AT404" t="str">
            <v>0</v>
          </cell>
          <cell r="AU404" t="str">
            <v>0</v>
          </cell>
          <cell r="AV404" t="str">
            <v>0</v>
          </cell>
        </row>
        <row r="405">
          <cell r="F405" t="str">
            <v>6015</v>
          </cell>
          <cell r="G405" t="str">
            <v>0</v>
          </cell>
          <cell r="H405" t="str">
            <v>0</v>
          </cell>
          <cell r="I405" t="str">
            <v>0</v>
          </cell>
          <cell r="J405" t="str">
            <v>0</v>
          </cell>
          <cell r="K405" t="str">
            <v>0</v>
          </cell>
          <cell r="L405" t="str">
            <v>0</v>
          </cell>
          <cell r="M405" t="str">
            <v>0</v>
          </cell>
          <cell r="N405" t="str">
            <v>0</v>
          </cell>
          <cell r="O405" t="str">
            <v>0</v>
          </cell>
          <cell r="P405" t="str">
            <v>0</v>
          </cell>
          <cell r="Q405" t="str">
            <v>0</v>
          </cell>
          <cell r="R405" t="str">
            <v>0</v>
          </cell>
          <cell r="S405" t="str">
            <v>0</v>
          </cell>
          <cell r="T405" t="str">
            <v>0</v>
          </cell>
          <cell r="U405" t="str">
            <v>0</v>
          </cell>
          <cell r="V405" t="str">
            <v>0</v>
          </cell>
          <cell r="W405" t="str">
            <v>0</v>
          </cell>
          <cell r="X405" t="str">
            <v>0</v>
          </cell>
          <cell r="Y405" t="str">
            <v>0</v>
          </cell>
          <cell r="Z405" t="str">
            <v>0</v>
          </cell>
          <cell r="AE405">
            <v>0</v>
          </cell>
          <cell r="AJ405">
            <v>0</v>
          </cell>
          <cell r="AM405" t="str">
            <v>0</v>
          </cell>
          <cell r="AN405" t="str">
            <v>0</v>
          </cell>
          <cell r="AO405" t="str">
            <v>0</v>
          </cell>
          <cell r="AP405" t="str">
            <v>0</v>
          </cell>
          <cell r="AQ405" t="str">
            <v>0</v>
          </cell>
          <cell r="AR405" t="str">
            <v>0</v>
          </cell>
          <cell r="AS405" t="str">
            <v>0</v>
          </cell>
          <cell r="AT405" t="str">
            <v>0</v>
          </cell>
          <cell r="AU405" t="str">
            <v>0</v>
          </cell>
          <cell r="AV405" t="str">
            <v>0</v>
          </cell>
        </row>
        <row r="406">
          <cell r="F406" t="str">
            <v>6020</v>
          </cell>
          <cell r="G406" t="str">
            <v>0</v>
          </cell>
          <cell r="H406" t="str">
            <v>0</v>
          </cell>
          <cell r="I406" t="str">
            <v>0</v>
          </cell>
          <cell r="J406" t="str">
            <v>0</v>
          </cell>
          <cell r="K406" t="str">
            <v>0</v>
          </cell>
          <cell r="L406" t="str">
            <v>0</v>
          </cell>
          <cell r="M406" t="str">
            <v>0</v>
          </cell>
          <cell r="N406" t="str">
            <v>0</v>
          </cell>
          <cell r="O406" t="str">
            <v>0</v>
          </cell>
          <cell r="P406" t="str">
            <v>0</v>
          </cell>
          <cell r="Q406" t="str">
            <v>0</v>
          </cell>
          <cell r="R406" t="str">
            <v>0</v>
          </cell>
          <cell r="S406" t="str">
            <v>0</v>
          </cell>
          <cell r="T406" t="str">
            <v>0</v>
          </cell>
          <cell r="U406" t="str">
            <v>0</v>
          </cell>
          <cell r="V406" t="str">
            <v>0</v>
          </cell>
          <cell r="W406" t="str">
            <v>0</v>
          </cell>
          <cell r="X406" t="str">
            <v>0</v>
          </cell>
          <cell r="Y406" t="str">
            <v>0</v>
          </cell>
          <cell r="Z406" t="str">
            <v>0</v>
          </cell>
          <cell r="AE406">
            <v>0</v>
          </cell>
          <cell r="AJ406">
            <v>0</v>
          </cell>
          <cell r="AM406" t="str">
            <v>0</v>
          </cell>
          <cell r="AN406" t="str">
            <v>0</v>
          </cell>
          <cell r="AO406" t="str">
            <v>0</v>
          </cell>
          <cell r="AP406" t="str">
            <v>0</v>
          </cell>
          <cell r="AQ406" t="str">
            <v>0</v>
          </cell>
          <cell r="AR406" t="str">
            <v>0</v>
          </cell>
          <cell r="AS406" t="str">
            <v>0</v>
          </cell>
          <cell r="AT406" t="str">
            <v>0</v>
          </cell>
          <cell r="AU406" t="str">
            <v>0</v>
          </cell>
          <cell r="AV406" t="str">
            <v>0</v>
          </cell>
        </row>
        <row r="407">
          <cell r="F407" t="str">
            <v>6022</v>
          </cell>
          <cell r="G407" t="str">
            <v>0</v>
          </cell>
          <cell r="H407" t="str">
            <v>0</v>
          </cell>
          <cell r="I407" t="str">
            <v>0</v>
          </cell>
          <cell r="J407" t="str">
            <v>0</v>
          </cell>
          <cell r="K407" t="str">
            <v>0</v>
          </cell>
          <cell r="L407" t="str">
            <v>0</v>
          </cell>
          <cell r="M407" t="str">
            <v>0</v>
          </cell>
          <cell r="N407" t="str">
            <v>0</v>
          </cell>
          <cell r="O407" t="str">
            <v>0</v>
          </cell>
          <cell r="P407" t="str">
            <v>0</v>
          </cell>
          <cell r="Q407" t="str">
            <v>0</v>
          </cell>
          <cell r="R407" t="str">
            <v>0</v>
          </cell>
          <cell r="S407" t="str">
            <v>0</v>
          </cell>
          <cell r="T407" t="str">
            <v>0</v>
          </cell>
          <cell r="U407" t="str">
            <v>0</v>
          </cell>
          <cell r="V407" t="str">
            <v>0</v>
          </cell>
          <cell r="W407" t="str">
            <v>0</v>
          </cell>
          <cell r="X407" t="str">
            <v>0</v>
          </cell>
          <cell r="Y407" t="str">
            <v>0</v>
          </cell>
          <cell r="Z407" t="str">
            <v>0</v>
          </cell>
          <cell r="AE407">
            <v>0</v>
          </cell>
          <cell r="AJ407">
            <v>0</v>
          </cell>
          <cell r="AM407" t="str">
            <v>0</v>
          </cell>
          <cell r="AN407" t="str">
            <v>0</v>
          </cell>
          <cell r="AO407" t="str">
            <v>0</v>
          </cell>
          <cell r="AP407" t="str">
            <v>0</v>
          </cell>
          <cell r="AQ407" t="str">
            <v>0</v>
          </cell>
          <cell r="AR407" t="str">
            <v>0</v>
          </cell>
          <cell r="AS407" t="str">
            <v>0</v>
          </cell>
          <cell r="AT407" t="str">
            <v>0</v>
          </cell>
          <cell r="AU407" t="str">
            <v>0</v>
          </cell>
          <cell r="AV407" t="str">
            <v>0</v>
          </cell>
        </row>
        <row r="408">
          <cell r="F408" t="str">
            <v>6025</v>
          </cell>
          <cell r="G408" t="str">
            <v>0</v>
          </cell>
          <cell r="H408" t="str">
            <v>0</v>
          </cell>
          <cell r="I408" t="str">
            <v>0</v>
          </cell>
          <cell r="J408" t="str">
            <v>0</v>
          </cell>
          <cell r="K408" t="str">
            <v>0</v>
          </cell>
          <cell r="L408" t="str">
            <v>0</v>
          </cell>
          <cell r="M408" t="str">
            <v>0</v>
          </cell>
          <cell r="N408" t="str">
            <v>0</v>
          </cell>
          <cell r="O408" t="str">
            <v>0</v>
          </cell>
          <cell r="P408" t="str">
            <v>0</v>
          </cell>
          <cell r="Q408" t="str">
            <v>0</v>
          </cell>
          <cell r="R408" t="str">
            <v>0</v>
          </cell>
          <cell r="S408" t="str">
            <v>0</v>
          </cell>
          <cell r="T408" t="str">
            <v>0</v>
          </cell>
          <cell r="U408" t="str">
            <v>0</v>
          </cell>
          <cell r="V408" t="str">
            <v>0</v>
          </cell>
          <cell r="W408" t="str">
            <v>0</v>
          </cell>
          <cell r="X408" t="str">
            <v>0</v>
          </cell>
          <cell r="Y408" t="str">
            <v>0</v>
          </cell>
          <cell r="Z408" t="str">
            <v>0</v>
          </cell>
          <cell r="AE408">
            <v>0</v>
          </cell>
          <cell r="AJ408">
            <v>0</v>
          </cell>
          <cell r="AM408" t="str">
            <v>0</v>
          </cell>
          <cell r="AN408" t="str">
            <v>0</v>
          </cell>
          <cell r="AO408" t="str">
            <v>0</v>
          </cell>
          <cell r="AP408" t="str">
            <v>0</v>
          </cell>
          <cell r="AQ408" t="str">
            <v>0</v>
          </cell>
          <cell r="AR408" t="str">
            <v>0</v>
          </cell>
          <cell r="AS408" t="str">
            <v>0</v>
          </cell>
          <cell r="AT408" t="str">
            <v>0</v>
          </cell>
          <cell r="AU408" t="str">
            <v>0</v>
          </cell>
          <cell r="AV408" t="str">
            <v>0</v>
          </cell>
        </row>
        <row r="409">
          <cell r="F409" t="str">
            <v>6030</v>
          </cell>
          <cell r="G409" t="str">
            <v>0</v>
          </cell>
          <cell r="H409" t="str">
            <v>0</v>
          </cell>
          <cell r="I409" t="str">
            <v>0</v>
          </cell>
          <cell r="J409" t="str">
            <v>0</v>
          </cell>
          <cell r="K409" t="str">
            <v>0</v>
          </cell>
          <cell r="L409" t="str">
            <v>0</v>
          </cell>
          <cell r="M409" t="str">
            <v>0</v>
          </cell>
          <cell r="N409" t="str">
            <v>0</v>
          </cell>
          <cell r="O409" t="str">
            <v>0</v>
          </cell>
          <cell r="P409" t="str">
            <v>0</v>
          </cell>
          <cell r="Q409" t="str">
            <v>0</v>
          </cell>
          <cell r="R409" t="str">
            <v>0</v>
          </cell>
          <cell r="S409" t="str">
            <v>0</v>
          </cell>
          <cell r="T409" t="str">
            <v>0</v>
          </cell>
          <cell r="U409" t="str">
            <v>0</v>
          </cell>
          <cell r="V409" t="str">
            <v>0</v>
          </cell>
          <cell r="W409" t="str">
            <v>0</v>
          </cell>
          <cell r="X409" t="str">
            <v>0</v>
          </cell>
          <cell r="Y409" t="str">
            <v>0</v>
          </cell>
          <cell r="Z409" t="str">
            <v>0</v>
          </cell>
          <cell r="AE409">
            <v>0</v>
          </cell>
          <cell r="AJ409">
            <v>0</v>
          </cell>
          <cell r="AM409" t="str">
            <v>0</v>
          </cell>
          <cell r="AN409" t="str">
            <v>0</v>
          </cell>
          <cell r="AO409" t="str">
            <v>0</v>
          </cell>
          <cell r="AP409" t="str">
            <v>0</v>
          </cell>
          <cell r="AQ409" t="str">
            <v>0</v>
          </cell>
          <cell r="AR409" t="str">
            <v>0</v>
          </cell>
          <cell r="AS409" t="str">
            <v>0</v>
          </cell>
          <cell r="AT409" t="str">
            <v>0</v>
          </cell>
          <cell r="AU409" t="str">
            <v>0</v>
          </cell>
          <cell r="AV409" t="str">
            <v>0</v>
          </cell>
        </row>
        <row r="410">
          <cell r="F410" t="str">
            <v>Analysis of Profit Before Taxation - By Sector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E410">
            <v>0</v>
          </cell>
          <cell r="AJ410">
            <v>0</v>
          </cell>
          <cell r="AM410" t="str">
            <v>0</v>
          </cell>
          <cell r="AN410" t="str">
            <v>0</v>
          </cell>
          <cell r="AO410" t="str">
            <v>0</v>
          </cell>
          <cell r="AP410" t="str">
            <v>0</v>
          </cell>
          <cell r="AQ410" t="str">
            <v>0</v>
          </cell>
          <cell r="AR410" t="str">
            <v>0</v>
          </cell>
          <cell r="AS410" t="str">
            <v>0</v>
          </cell>
          <cell r="AT410" t="str">
            <v>0</v>
          </cell>
          <cell r="AU410" t="str">
            <v>0</v>
          </cell>
          <cell r="AV410" t="str">
            <v>0</v>
          </cell>
        </row>
        <row r="413">
          <cell r="F413" t="str">
            <v>FirstRand Bank Limited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E413">
            <v>0</v>
          </cell>
          <cell r="AJ413">
            <v>0</v>
          </cell>
          <cell r="AM413" t="str">
            <v>0</v>
          </cell>
          <cell r="AN413" t="str">
            <v>0</v>
          </cell>
          <cell r="AO413" t="str">
            <v>0</v>
          </cell>
          <cell r="AP413" t="str">
            <v>0</v>
          </cell>
          <cell r="AQ413" t="str">
            <v>0</v>
          </cell>
          <cell r="AR413" t="str">
            <v>0</v>
          </cell>
          <cell r="AS413" t="str">
            <v>0</v>
          </cell>
          <cell r="AT413" t="str">
            <v>0</v>
          </cell>
          <cell r="AU413" t="str">
            <v>0</v>
          </cell>
          <cell r="AV413" t="str">
            <v>0</v>
          </cell>
        </row>
        <row r="414">
          <cell r="F414" t="str">
            <v>6050</v>
          </cell>
          <cell r="G414" t="str">
            <v>0</v>
          </cell>
          <cell r="H414" t="str">
            <v>0</v>
          </cell>
          <cell r="I414" t="str">
            <v>0</v>
          </cell>
          <cell r="J414" t="str">
            <v>0</v>
          </cell>
          <cell r="K414" t="str">
            <v>0</v>
          </cell>
          <cell r="L414" t="str">
            <v>0</v>
          </cell>
          <cell r="M414" t="str">
            <v>0</v>
          </cell>
          <cell r="N414" t="str">
            <v>0</v>
          </cell>
          <cell r="O414" t="str">
            <v>0</v>
          </cell>
          <cell r="P414" t="str">
            <v>0</v>
          </cell>
          <cell r="Q414" t="str">
            <v>0</v>
          </cell>
          <cell r="R414" t="str">
            <v>0</v>
          </cell>
          <cell r="S414" t="str">
            <v>0</v>
          </cell>
          <cell r="T414" t="str">
            <v>0</v>
          </cell>
          <cell r="U414" t="str">
            <v>0</v>
          </cell>
          <cell r="V414" t="str">
            <v>0</v>
          </cell>
          <cell r="W414" t="str">
            <v>0</v>
          </cell>
          <cell r="X414" t="str">
            <v>0</v>
          </cell>
          <cell r="Y414" t="str">
            <v>0</v>
          </cell>
          <cell r="Z414" t="str">
            <v>0</v>
          </cell>
          <cell r="AE414">
            <v>0</v>
          </cell>
          <cell r="AJ414">
            <v>0</v>
          </cell>
          <cell r="AM414" t="str">
            <v>0</v>
          </cell>
          <cell r="AN414" t="str">
            <v>0</v>
          </cell>
          <cell r="AO414" t="str">
            <v>0</v>
          </cell>
          <cell r="AP414" t="str">
            <v>0</v>
          </cell>
          <cell r="AQ414" t="str">
            <v>0</v>
          </cell>
          <cell r="AR414" t="str">
            <v>0</v>
          </cell>
          <cell r="AS414" t="str">
            <v>0</v>
          </cell>
          <cell r="AT414" t="str">
            <v>0</v>
          </cell>
          <cell r="AU414" t="str">
            <v>0</v>
          </cell>
          <cell r="AV414" t="str">
            <v>0</v>
          </cell>
        </row>
        <row r="415">
          <cell r="F415" t="str">
            <v>6055</v>
          </cell>
          <cell r="G415" t="str">
            <v>0</v>
          </cell>
          <cell r="H415" t="str">
            <v>0</v>
          </cell>
          <cell r="I415" t="str">
            <v>0</v>
          </cell>
          <cell r="J415" t="str">
            <v>0</v>
          </cell>
          <cell r="K415" t="str">
            <v>0</v>
          </cell>
          <cell r="L415" t="str">
            <v>0</v>
          </cell>
          <cell r="M415" t="str">
            <v>0</v>
          </cell>
          <cell r="N415" t="str">
            <v>0</v>
          </cell>
          <cell r="O415" t="str">
            <v>0</v>
          </cell>
          <cell r="P415" t="str">
            <v>0</v>
          </cell>
          <cell r="Q415" t="str">
            <v>0</v>
          </cell>
          <cell r="R415" t="str">
            <v>0</v>
          </cell>
          <cell r="S415" t="str">
            <v>0</v>
          </cell>
          <cell r="T415" t="str">
            <v>0</v>
          </cell>
          <cell r="U415" t="str">
            <v>0</v>
          </cell>
          <cell r="V415" t="str">
            <v>0</v>
          </cell>
          <cell r="W415" t="str">
            <v>0</v>
          </cell>
          <cell r="X415" t="str">
            <v>0</v>
          </cell>
          <cell r="Y415" t="str">
            <v>0</v>
          </cell>
          <cell r="Z415" t="str">
            <v>0</v>
          </cell>
          <cell r="AE415">
            <v>0</v>
          </cell>
          <cell r="AJ415">
            <v>0</v>
          </cell>
          <cell r="AM415" t="str">
            <v>0</v>
          </cell>
          <cell r="AN415" t="str">
            <v>0</v>
          </cell>
          <cell r="AO415" t="str">
            <v>0</v>
          </cell>
          <cell r="AP415" t="str">
            <v>0</v>
          </cell>
          <cell r="AQ415" t="str">
            <v>0</v>
          </cell>
          <cell r="AR415" t="str">
            <v>0</v>
          </cell>
          <cell r="AS415" t="str">
            <v>0</v>
          </cell>
          <cell r="AT415" t="str">
            <v>0</v>
          </cell>
          <cell r="AU415" t="str">
            <v>0</v>
          </cell>
          <cell r="AV415" t="str">
            <v>0</v>
          </cell>
        </row>
        <row r="416">
          <cell r="F416" t="str">
            <v>6060</v>
          </cell>
          <cell r="G416" t="str">
            <v>0</v>
          </cell>
          <cell r="H416" t="str">
            <v>0</v>
          </cell>
          <cell r="I416" t="str">
            <v>0</v>
          </cell>
          <cell r="J416" t="str">
            <v>0</v>
          </cell>
          <cell r="K416" t="str">
            <v>0</v>
          </cell>
          <cell r="L416" t="str">
            <v>0</v>
          </cell>
          <cell r="M416" t="str">
            <v>0</v>
          </cell>
          <cell r="N416" t="str">
            <v>0</v>
          </cell>
          <cell r="O416" t="str">
            <v>0</v>
          </cell>
          <cell r="P416" t="str">
            <v>0</v>
          </cell>
          <cell r="Q416" t="str">
            <v>0</v>
          </cell>
          <cell r="R416" t="str">
            <v>0</v>
          </cell>
          <cell r="S416" t="str">
            <v>0</v>
          </cell>
          <cell r="T416" t="str">
            <v>0</v>
          </cell>
          <cell r="U416" t="str">
            <v>0</v>
          </cell>
          <cell r="V416" t="str">
            <v>0</v>
          </cell>
          <cell r="W416" t="str">
            <v>0</v>
          </cell>
          <cell r="X416" t="str">
            <v>0</v>
          </cell>
          <cell r="Y416" t="str">
            <v>0</v>
          </cell>
          <cell r="Z416" t="str">
            <v>0</v>
          </cell>
          <cell r="AE416">
            <v>0</v>
          </cell>
          <cell r="AJ416">
            <v>0</v>
          </cell>
          <cell r="AM416" t="str">
            <v>0</v>
          </cell>
          <cell r="AN416" t="str">
            <v>0</v>
          </cell>
          <cell r="AO416" t="str">
            <v>0</v>
          </cell>
          <cell r="AP416" t="str">
            <v>0</v>
          </cell>
          <cell r="AQ416" t="str">
            <v>0</v>
          </cell>
          <cell r="AR416" t="str">
            <v>0</v>
          </cell>
          <cell r="AS416" t="str">
            <v>0</v>
          </cell>
          <cell r="AT416" t="str">
            <v>0</v>
          </cell>
          <cell r="AU416" t="str">
            <v>0</v>
          </cell>
          <cell r="AV416" t="str">
            <v>0</v>
          </cell>
        </row>
        <row r="417">
          <cell r="F417" t="str">
            <v>6065</v>
          </cell>
          <cell r="G417" t="str">
            <v>0</v>
          </cell>
          <cell r="H417" t="str">
            <v>0</v>
          </cell>
          <cell r="I417" t="str">
            <v>0</v>
          </cell>
          <cell r="J417" t="str">
            <v>0</v>
          </cell>
          <cell r="K417" t="str">
            <v>0</v>
          </cell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0</v>
          </cell>
          <cell r="V417" t="str">
            <v>0</v>
          </cell>
          <cell r="W417" t="str">
            <v>0</v>
          </cell>
          <cell r="X417" t="str">
            <v>0</v>
          </cell>
          <cell r="Y417" t="str">
            <v>0</v>
          </cell>
          <cell r="Z417" t="str">
            <v>0</v>
          </cell>
          <cell r="AE417">
            <v>0</v>
          </cell>
          <cell r="AJ417">
            <v>0</v>
          </cell>
          <cell r="AM417" t="str">
            <v>0</v>
          </cell>
          <cell r="AN417" t="str">
            <v>0</v>
          </cell>
          <cell r="AO417" t="str">
            <v>0</v>
          </cell>
          <cell r="AP417" t="str">
            <v>0</v>
          </cell>
          <cell r="AQ417" t="str">
            <v>0</v>
          </cell>
          <cell r="AR417" t="str">
            <v>0</v>
          </cell>
          <cell r="AS417" t="str">
            <v>0</v>
          </cell>
          <cell r="AT417" t="str">
            <v>0</v>
          </cell>
          <cell r="AU417" t="str">
            <v>0</v>
          </cell>
          <cell r="AV417" t="str">
            <v>0</v>
          </cell>
        </row>
        <row r="418">
          <cell r="F418" t="str">
            <v>6070</v>
          </cell>
          <cell r="G418" t="str">
            <v>0</v>
          </cell>
          <cell r="H418" t="str">
            <v>0</v>
          </cell>
          <cell r="I418" t="str">
            <v>0</v>
          </cell>
          <cell r="J418" t="str">
            <v>0</v>
          </cell>
          <cell r="K418" t="str">
            <v>0</v>
          </cell>
          <cell r="L418" t="str">
            <v>0</v>
          </cell>
          <cell r="M418" t="str">
            <v>0</v>
          </cell>
          <cell r="N418" t="str">
            <v>0</v>
          </cell>
          <cell r="O418" t="str">
            <v>0</v>
          </cell>
          <cell r="P418" t="str">
            <v>0</v>
          </cell>
          <cell r="Q418" t="str">
            <v>0</v>
          </cell>
          <cell r="R418" t="str">
            <v>0</v>
          </cell>
          <cell r="S418" t="str">
            <v>0</v>
          </cell>
          <cell r="T418" t="str">
            <v>0</v>
          </cell>
          <cell r="U418" t="str">
            <v>0</v>
          </cell>
          <cell r="V418" t="str">
            <v>0</v>
          </cell>
          <cell r="W418" t="str">
            <v>0</v>
          </cell>
          <cell r="X418" t="str">
            <v>0</v>
          </cell>
          <cell r="Y418" t="str">
            <v>0</v>
          </cell>
          <cell r="Z418" t="str">
            <v>0</v>
          </cell>
          <cell r="AE418">
            <v>0</v>
          </cell>
          <cell r="AJ418">
            <v>0</v>
          </cell>
          <cell r="AM418" t="str">
            <v>0</v>
          </cell>
          <cell r="AN418" t="str">
            <v>0</v>
          </cell>
          <cell r="AO418" t="str">
            <v>0</v>
          </cell>
          <cell r="AP418" t="str">
            <v>0</v>
          </cell>
          <cell r="AQ418" t="str">
            <v>0</v>
          </cell>
          <cell r="AR418" t="str">
            <v>0</v>
          </cell>
          <cell r="AS418" t="str">
            <v>0</v>
          </cell>
          <cell r="AT418" t="str">
            <v>0</v>
          </cell>
          <cell r="AU418" t="str">
            <v>0</v>
          </cell>
          <cell r="AV418" t="str">
            <v>0</v>
          </cell>
        </row>
        <row r="419">
          <cell r="F419" t="str">
            <v>6075</v>
          </cell>
          <cell r="G419" t="str">
            <v>0</v>
          </cell>
          <cell r="H419" t="str">
            <v>0</v>
          </cell>
          <cell r="I419" t="str">
            <v>0</v>
          </cell>
          <cell r="J419" t="str">
            <v>0</v>
          </cell>
          <cell r="K419" t="str">
            <v>0</v>
          </cell>
          <cell r="L419" t="str">
            <v>0</v>
          </cell>
          <cell r="M419" t="str">
            <v>0</v>
          </cell>
          <cell r="N419" t="str">
            <v>0</v>
          </cell>
          <cell r="O419" t="str">
            <v>0</v>
          </cell>
          <cell r="P419" t="str">
            <v>0</v>
          </cell>
          <cell r="Q419" t="str">
            <v>0</v>
          </cell>
          <cell r="R419" t="str">
            <v>0</v>
          </cell>
          <cell r="S419" t="str">
            <v>0</v>
          </cell>
          <cell r="T419" t="str">
            <v>0</v>
          </cell>
          <cell r="U419" t="str">
            <v>0</v>
          </cell>
          <cell r="V419" t="str">
            <v>0</v>
          </cell>
          <cell r="W419" t="str">
            <v>0</v>
          </cell>
          <cell r="X419" t="str">
            <v>0</v>
          </cell>
          <cell r="Y419" t="str">
            <v>0</v>
          </cell>
          <cell r="Z419" t="str">
            <v>0</v>
          </cell>
          <cell r="AE419">
            <v>0</v>
          </cell>
          <cell r="AJ419">
            <v>0</v>
          </cell>
          <cell r="AM419" t="str">
            <v>0</v>
          </cell>
          <cell r="AN419" t="str">
            <v>0</v>
          </cell>
          <cell r="AO419" t="str">
            <v>0</v>
          </cell>
          <cell r="AP419" t="str">
            <v>0</v>
          </cell>
          <cell r="AQ419" t="str">
            <v>0</v>
          </cell>
          <cell r="AR419" t="str">
            <v>0</v>
          </cell>
          <cell r="AS419" t="str">
            <v>0</v>
          </cell>
          <cell r="AT419" t="str">
            <v>0</v>
          </cell>
          <cell r="AU419" t="str">
            <v>0</v>
          </cell>
          <cell r="AV419" t="str">
            <v>0</v>
          </cell>
        </row>
        <row r="420">
          <cell r="F420" t="str">
            <v>6085</v>
          </cell>
          <cell r="G420" t="str">
            <v>0</v>
          </cell>
          <cell r="H420" t="str">
            <v>0</v>
          </cell>
          <cell r="I420" t="str">
            <v>0</v>
          </cell>
          <cell r="J420" t="str">
            <v>0</v>
          </cell>
          <cell r="K420" t="str">
            <v>0</v>
          </cell>
          <cell r="L420" t="str">
            <v>0</v>
          </cell>
          <cell r="M420" t="str">
            <v>0</v>
          </cell>
          <cell r="N420" t="str">
            <v>0</v>
          </cell>
          <cell r="O420" t="str">
            <v>0</v>
          </cell>
          <cell r="P420" t="str">
            <v>0</v>
          </cell>
          <cell r="Q420" t="str">
            <v>0</v>
          </cell>
          <cell r="R420" t="str">
            <v>0</v>
          </cell>
          <cell r="S420" t="str">
            <v>0</v>
          </cell>
          <cell r="T420" t="str">
            <v>0</v>
          </cell>
          <cell r="U420" t="str">
            <v>0</v>
          </cell>
          <cell r="V420" t="str">
            <v>0</v>
          </cell>
          <cell r="W420" t="str">
            <v>0</v>
          </cell>
          <cell r="X420" t="str">
            <v>0</v>
          </cell>
          <cell r="Y420" t="str">
            <v>0</v>
          </cell>
          <cell r="Z420" t="str">
            <v>0</v>
          </cell>
          <cell r="AE420">
            <v>0</v>
          </cell>
          <cell r="AJ420">
            <v>0</v>
          </cell>
          <cell r="AM420" t="str">
            <v>0</v>
          </cell>
          <cell r="AN420" t="str">
            <v>0</v>
          </cell>
          <cell r="AO420" t="str">
            <v>0</v>
          </cell>
          <cell r="AP420" t="str">
            <v>0</v>
          </cell>
          <cell r="AQ420" t="str">
            <v>0</v>
          </cell>
          <cell r="AR420" t="str">
            <v>0</v>
          </cell>
          <cell r="AS420" t="str">
            <v>0</v>
          </cell>
          <cell r="AT420" t="str">
            <v>0</v>
          </cell>
          <cell r="AU420" t="str">
            <v>0</v>
          </cell>
          <cell r="AV420" t="str">
            <v>0</v>
          </cell>
        </row>
        <row r="421">
          <cell r="F421" t="str">
            <v>6090</v>
          </cell>
          <cell r="G421" t="str">
            <v>0</v>
          </cell>
          <cell r="H421" t="str">
            <v>0</v>
          </cell>
          <cell r="I421" t="str">
            <v>0</v>
          </cell>
          <cell r="J421" t="str">
            <v>0</v>
          </cell>
          <cell r="K421" t="str">
            <v>0</v>
          </cell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0</v>
          </cell>
          <cell r="U421" t="str">
            <v>0</v>
          </cell>
          <cell r="V421" t="str">
            <v>0</v>
          </cell>
          <cell r="W421" t="str">
            <v>0</v>
          </cell>
          <cell r="X421" t="str">
            <v>0</v>
          </cell>
          <cell r="Y421" t="str">
            <v>0</v>
          </cell>
          <cell r="Z421" t="str">
            <v>0</v>
          </cell>
          <cell r="AE421">
            <v>0</v>
          </cell>
          <cell r="AJ421">
            <v>0</v>
          </cell>
          <cell r="AM421" t="str">
            <v>0</v>
          </cell>
          <cell r="AN421" t="str">
            <v>0</v>
          </cell>
          <cell r="AO421" t="str">
            <v>0</v>
          </cell>
          <cell r="AP421" t="str">
            <v>0</v>
          </cell>
          <cell r="AQ421" t="str">
            <v>0</v>
          </cell>
          <cell r="AR421" t="str">
            <v>0</v>
          </cell>
          <cell r="AS421" t="str">
            <v>0</v>
          </cell>
          <cell r="AT421" t="str">
            <v>0</v>
          </cell>
          <cell r="AU421" t="str">
            <v>0</v>
          </cell>
          <cell r="AV421" t="str">
            <v>0</v>
          </cell>
        </row>
        <row r="422">
          <cell r="F422" t="str">
            <v>6095</v>
          </cell>
          <cell r="G422" t="str">
            <v>0</v>
          </cell>
          <cell r="H422" t="str">
            <v>0</v>
          </cell>
          <cell r="I422" t="str">
            <v>0</v>
          </cell>
          <cell r="J422" t="str">
            <v>0</v>
          </cell>
          <cell r="K422" t="str">
            <v>0</v>
          </cell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0</v>
          </cell>
          <cell r="V422" t="str">
            <v>0</v>
          </cell>
          <cell r="W422" t="str">
            <v>0</v>
          </cell>
          <cell r="X422" t="str">
            <v>0</v>
          </cell>
          <cell r="Y422" t="str">
            <v>0</v>
          </cell>
          <cell r="Z422" t="str">
            <v>0</v>
          </cell>
          <cell r="AE422">
            <v>0</v>
          </cell>
          <cell r="AJ422">
            <v>0</v>
          </cell>
          <cell r="AM422" t="str">
            <v>0</v>
          </cell>
          <cell r="AN422" t="str">
            <v>0</v>
          </cell>
          <cell r="AO422" t="str">
            <v>0</v>
          </cell>
          <cell r="AP422" t="str">
            <v>0</v>
          </cell>
          <cell r="AQ422" t="str">
            <v>0</v>
          </cell>
          <cell r="AR422" t="str">
            <v>0</v>
          </cell>
          <cell r="AS422" t="str">
            <v>0</v>
          </cell>
          <cell r="AT422" t="str">
            <v>0</v>
          </cell>
          <cell r="AU422" t="str">
            <v>0</v>
          </cell>
          <cell r="AV422" t="str">
            <v>0</v>
          </cell>
        </row>
        <row r="423">
          <cell r="F423" t="str">
            <v>6100</v>
          </cell>
          <cell r="G423" t="str">
            <v>0</v>
          </cell>
          <cell r="H423" t="str">
            <v>0</v>
          </cell>
          <cell r="I423" t="str">
            <v>0</v>
          </cell>
          <cell r="J423" t="str">
            <v>0</v>
          </cell>
          <cell r="K423" t="str">
            <v>0</v>
          </cell>
          <cell r="L423" t="str">
            <v>0</v>
          </cell>
          <cell r="M423" t="str">
            <v>0</v>
          </cell>
          <cell r="N423" t="str">
            <v>0</v>
          </cell>
          <cell r="O423" t="str">
            <v>0</v>
          </cell>
          <cell r="P423" t="str">
            <v>0</v>
          </cell>
          <cell r="Q423" t="str">
            <v>0</v>
          </cell>
          <cell r="R423" t="str">
            <v>0</v>
          </cell>
          <cell r="S423" t="str">
            <v>0</v>
          </cell>
          <cell r="T423" t="str">
            <v>0</v>
          </cell>
          <cell r="U423" t="str">
            <v>0</v>
          </cell>
          <cell r="V423" t="str">
            <v>0</v>
          </cell>
          <cell r="W423" t="str">
            <v>0</v>
          </cell>
          <cell r="X423" t="str">
            <v>0</v>
          </cell>
          <cell r="Y423" t="str">
            <v>0</v>
          </cell>
          <cell r="Z423" t="str">
            <v>0</v>
          </cell>
          <cell r="AE423">
            <v>0</v>
          </cell>
          <cell r="AJ423">
            <v>0</v>
          </cell>
          <cell r="AM423" t="str">
            <v>0</v>
          </cell>
          <cell r="AN423" t="str">
            <v>0</v>
          </cell>
          <cell r="AO423" t="str">
            <v>0</v>
          </cell>
          <cell r="AP423" t="str">
            <v>0</v>
          </cell>
          <cell r="AQ423" t="str">
            <v>0</v>
          </cell>
          <cell r="AR423" t="str">
            <v>0</v>
          </cell>
          <cell r="AS423" t="str">
            <v>0</v>
          </cell>
          <cell r="AT423" t="str">
            <v>0</v>
          </cell>
          <cell r="AU423" t="str">
            <v>0</v>
          </cell>
          <cell r="AV423" t="str">
            <v>0</v>
          </cell>
        </row>
        <row r="424">
          <cell r="F424" t="str">
            <v>Analysis of Profit Before Taxation - By Entity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E424">
            <v>0</v>
          </cell>
          <cell r="AJ424">
            <v>0</v>
          </cell>
          <cell r="AM424" t="str">
            <v>0</v>
          </cell>
          <cell r="AN424" t="str">
            <v>0</v>
          </cell>
          <cell r="AO424" t="str">
            <v>0</v>
          </cell>
          <cell r="AP424" t="str">
            <v>0</v>
          </cell>
          <cell r="AQ424" t="str">
            <v>0</v>
          </cell>
          <cell r="AR424" t="str">
            <v>0</v>
          </cell>
          <cell r="AS424" t="str">
            <v>0</v>
          </cell>
          <cell r="AT424" t="str">
            <v>0</v>
          </cell>
          <cell r="AU424" t="str">
            <v>0</v>
          </cell>
          <cell r="AV424" t="str">
            <v>0</v>
          </cell>
        </row>
        <row r="427"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E427">
            <v>0</v>
          </cell>
          <cell r="AJ427">
            <v>0</v>
          </cell>
        </row>
        <row r="428"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E428">
            <v>0</v>
          </cell>
          <cell r="AJ428">
            <v>0</v>
          </cell>
        </row>
        <row r="429"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E429">
            <v>0</v>
          </cell>
          <cell r="AJ429">
            <v>0</v>
          </cell>
        </row>
        <row r="430"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E430">
            <v>0</v>
          </cell>
          <cell r="AJ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E431">
            <v>0</v>
          </cell>
          <cell r="AJ431">
            <v>0</v>
          </cell>
        </row>
        <row r="435">
          <cell r="F435" t="str">
            <v>Total types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E435">
            <v>0</v>
          </cell>
          <cell r="AJ435">
            <v>0</v>
          </cell>
          <cell r="AM435" t="str">
            <v>0</v>
          </cell>
          <cell r="AN435" t="str">
            <v>0</v>
          </cell>
          <cell r="AO435" t="str">
            <v>0</v>
          </cell>
          <cell r="AP435" t="str">
            <v>0</v>
          </cell>
          <cell r="AQ435" t="str">
            <v>0</v>
          </cell>
          <cell r="AR435" t="str">
            <v>0</v>
          </cell>
          <cell r="AS435" t="str">
            <v>0</v>
          </cell>
          <cell r="AT435" t="str">
            <v>0</v>
          </cell>
          <cell r="AU435" t="str">
            <v>0</v>
          </cell>
          <cell r="AV435" t="str">
            <v>0</v>
          </cell>
        </row>
        <row r="436">
          <cell r="F436" t="str">
            <v>Permanent Staff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E436">
            <v>0</v>
          </cell>
          <cell r="AJ436">
            <v>0</v>
          </cell>
          <cell r="AM436" t="str">
            <v>0</v>
          </cell>
          <cell r="AN436" t="str">
            <v>0</v>
          </cell>
          <cell r="AO436" t="str">
            <v>0</v>
          </cell>
          <cell r="AP436" t="str">
            <v>0</v>
          </cell>
          <cell r="AQ436" t="str">
            <v>0</v>
          </cell>
          <cell r="AR436" t="str">
            <v>0</v>
          </cell>
          <cell r="AS436" t="str">
            <v>0</v>
          </cell>
          <cell r="AT436" t="str">
            <v>0</v>
          </cell>
          <cell r="AU436" t="str">
            <v>0</v>
          </cell>
          <cell r="AV436" t="str">
            <v>0</v>
          </cell>
        </row>
        <row r="437">
          <cell r="F437" t="str">
            <v>6300</v>
          </cell>
          <cell r="G437" t="str">
            <v>0</v>
          </cell>
          <cell r="H437" t="str">
            <v>0</v>
          </cell>
          <cell r="I437" t="str">
            <v>0</v>
          </cell>
          <cell r="J437" t="str">
            <v>0</v>
          </cell>
          <cell r="K437" t="str">
            <v>0</v>
          </cell>
          <cell r="L437" t="str">
            <v>0</v>
          </cell>
          <cell r="M437" t="str">
            <v>0</v>
          </cell>
          <cell r="N437" t="str">
            <v>0</v>
          </cell>
          <cell r="O437" t="str">
            <v>0</v>
          </cell>
          <cell r="P437" t="str">
            <v>0</v>
          </cell>
          <cell r="Q437" t="str">
            <v>0</v>
          </cell>
          <cell r="R437" t="str">
            <v>0</v>
          </cell>
          <cell r="S437" t="str">
            <v>0</v>
          </cell>
          <cell r="T437" t="str">
            <v>0</v>
          </cell>
          <cell r="U437" t="str">
            <v>0</v>
          </cell>
          <cell r="V437" t="str">
            <v>0</v>
          </cell>
          <cell r="W437" t="str">
            <v>0</v>
          </cell>
          <cell r="X437" t="str">
            <v>0</v>
          </cell>
          <cell r="Y437" t="str">
            <v>0</v>
          </cell>
          <cell r="Z437" t="str">
            <v>0</v>
          </cell>
          <cell r="AE437">
            <v>0</v>
          </cell>
          <cell r="AJ437">
            <v>0</v>
          </cell>
          <cell r="AM437" t="str">
            <v>0</v>
          </cell>
          <cell r="AN437" t="str">
            <v>0</v>
          </cell>
          <cell r="AO437" t="str">
            <v>0</v>
          </cell>
          <cell r="AP437" t="str">
            <v>0</v>
          </cell>
          <cell r="AQ437" t="str">
            <v>0</v>
          </cell>
          <cell r="AR437" t="str">
            <v>0</v>
          </cell>
          <cell r="AS437" t="str">
            <v>0</v>
          </cell>
          <cell r="AT437" t="str">
            <v>0</v>
          </cell>
          <cell r="AU437" t="str">
            <v>0</v>
          </cell>
          <cell r="AV437" t="str">
            <v>0</v>
          </cell>
        </row>
        <row r="438">
          <cell r="F438" t="str">
            <v>6305</v>
          </cell>
          <cell r="G438" t="str">
            <v>0</v>
          </cell>
          <cell r="H438" t="str">
            <v>0</v>
          </cell>
          <cell r="I438" t="str">
            <v>0</v>
          </cell>
          <cell r="J438" t="str">
            <v>0</v>
          </cell>
          <cell r="K438" t="str">
            <v>0</v>
          </cell>
          <cell r="L438" t="str">
            <v>0</v>
          </cell>
          <cell r="M438" t="str">
            <v>0</v>
          </cell>
          <cell r="N438" t="str">
            <v>0</v>
          </cell>
          <cell r="O438" t="str">
            <v>0</v>
          </cell>
          <cell r="P438" t="str">
            <v>0</v>
          </cell>
          <cell r="Q438" t="str">
            <v>0</v>
          </cell>
          <cell r="R438" t="str">
            <v>0</v>
          </cell>
          <cell r="S438" t="str">
            <v>0</v>
          </cell>
          <cell r="T438" t="str">
            <v>0</v>
          </cell>
          <cell r="U438" t="str">
            <v>0</v>
          </cell>
          <cell r="V438" t="str">
            <v>0</v>
          </cell>
          <cell r="W438" t="str">
            <v>0</v>
          </cell>
          <cell r="X438" t="str">
            <v>0</v>
          </cell>
          <cell r="Y438" t="str">
            <v>0</v>
          </cell>
          <cell r="Z438" t="str">
            <v>0</v>
          </cell>
          <cell r="AE438">
            <v>0</v>
          </cell>
          <cell r="AJ438">
            <v>0</v>
          </cell>
          <cell r="AM438" t="str">
            <v>0</v>
          </cell>
          <cell r="AN438" t="str">
            <v>0</v>
          </cell>
          <cell r="AO438" t="str">
            <v>0</v>
          </cell>
          <cell r="AP438" t="str">
            <v>0</v>
          </cell>
          <cell r="AQ438" t="str">
            <v>0</v>
          </cell>
          <cell r="AR438" t="str">
            <v>0</v>
          </cell>
          <cell r="AS438" t="str">
            <v>0</v>
          </cell>
          <cell r="AT438" t="str">
            <v>0</v>
          </cell>
          <cell r="AU438" t="str">
            <v>0</v>
          </cell>
          <cell r="AV438" t="str">
            <v>0</v>
          </cell>
        </row>
        <row r="439">
          <cell r="F439" t="str">
            <v>Contract Staff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E439">
            <v>0</v>
          </cell>
          <cell r="AJ439">
            <v>0</v>
          </cell>
          <cell r="AM439" t="str">
            <v>0</v>
          </cell>
          <cell r="AN439" t="str">
            <v>0</v>
          </cell>
          <cell r="AO439" t="str">
            <v>0</v>
          </cell>
          <cell r="AP439" t="str">
            <v>0</v>
          </cell>
          <cell r="AQ439" t="str">
            <v>0</v>
          </cell>
          <cell r="AR439" t="str">
            <v>0</v>
          </cell>
          <cell r="AS439" t="str">
            <v>0</v>
          </cell>
          <cell r="AT439" t="str">
            <v>0</v>
          </cell>
          <cell r="AU439" t="str">
            <v>0</v>
          </cell>
          <cell r="AV439" t="str">
            <v>0</v>
          </cell>
        </row>
        <row r="440">
          <cell r="F440" t="str">
            <v>6310</v>
          </cell>
          <cell r="G440" t="str">
            <v>0</v>
          </cell>
          <cell r="H440" t="str">
            <v>0</v>
          </cell>
          <cell r="I440" t="str">
            <v>0</v>
          </cell>
          <cell r="J440" t="str">
            <v>0</v>
          </cell>
          <cell r="K440" t="str">
            <v>0</v>
          </cell>
          <cell r="L440" t="str">
            <v>0</v>
          </cell>
          <cell r="M440" t="str">
            <v>0</v>
          </cell>
          <cell r="N440" t="str">
            <v>0</v>
          </cell>
          <cell r="O440" t="str">
            <v>0</v>
          </cell>
          <cell r="P440" t="str">
            <v>0</v>
          </cell>
          <cell r="Q440" t="str">
            <v>0</v>
          </cell>
          <cell r="R440" t="str">
            <v>0</v>
          </cell>
          <cell r="S440" t="str">
            <v>0</v>
          </cell>
          <cell r="T440" t="str">
            <v>0</v>
          </cell>
          <cell r="U440" t="str">
            <v>0</v>
          </cell>
          <cell r="V440" t="str">
            <v>0</v>
          </cell>
          <cell r="W440" t="str">
            <v>0</v>
          </cell>
          <cell r="X440" t="str">
            <v>0</v>
          </cell>
          <cell r="Y440" t="str">
            <v>0</v>
          </cell>
          <cell r="Z440" t="str">
            <v>0</v>
          </cell>
          <cell r="AE440">
            <v>0</v>
          </cell>
          <cell r="AJ440">
            <v>0</v>
          </cell>
          <cell r="AM440" t="str">
            <v>0</v>
          </cell>
          <cell r="AN440" t="str">
            <v>0</v>
          </cell>
          <cell r="AO440" t="str">
            <v>0</v>
          </cell>
          <cell r="AP440" t="str">
            <v>0</v>
          </cell>
          <cell r="AQ440" t="str">
            <v>0</v>
          </cell>
          <cell r="AR440" t="str">
            <v>0</v>
          </cell>
          <cell r="AS440" t="str">
            <v>0</v>
          </cell>
          <cell r="AT440" t="str">
            <v>0</v>
          </cell>
          <cell r="AU440" t="str">
            <v>0</v>
          </cell>
          <cell r="AV440" t="str">
            <v>0</v>
          </cell>
        </row>
        <row r="441">
          <cell r="F441" t="str">
            <v>6315</v>
          </cell>
          <cell r="G441" t="str">
            <v>0</v>
          </cell>
          <cell r="H441" t="str">
            <v>0</v>
          </cell>
          <cell r="I441" t="str">
            <v>0</v>
          </cell>
          <cell r="J441" t="str">
            <v>0</v>
          </cell>
          <cell r="K441" t="str">
            <v>0</v>
          </cell>
          <cell r="L441" t="str">
            <v>0</v>
          </cell>
          <cell r="M441" t="str">
            <v>0</v>
          </cell>
          <cell r="N441" t="str">
            <v>0</v>
          </cell>
          <cell r="O441" t="str">
            <v>0</v>
          </cell>
          <cell r="P441" t="str">
            <v>0</v>
          </cell>
          <cell r="Q441" t="str">
            <v>0</v>
          </cell>
          <cell r="R441" t="str">
            <v>0</v>
          </cell>
          <cell r="S441" t="str">
            <v>0</v>
          </cell>
          <cell r="T441" t="str">
            <v>0</v>
          </cell>
          <cell r="U441" t="str">
            <v>0</v>
          </cell>
          <cell r="V441" t="str">
            <v>0</v>
          </cell>
          <cell r="W441" t="str">
            <v>0</v>
          </cell>
          <cell r="X441" t="str">
            <v>0</v>
          </cell>
          <cell r="Y441" t="str">
            <v>0</v>
          </cell>
          <cell r="Z441" t="str">
            <v>0</v>
          </cell>
          <cell r="AE441">
            <v>0</v>
          </cell>
          <cell r="AJ441">
            <v>0</v>
          </cell>
          <cell r="AM441" t="str">
            <v>0</v>
          </cell>
          <cell r="AN441" t="str">
            <v>0</v>
          </cell>
          <cell r="AO441" t="str">
            <v>0</v>
          </cell>
          <cell r="AP441" t="str">
            <v>0</v>
          </cell>
          <cell r="AQ441" t="str">
            <v>0</v>
          </cell>
          <cell r="AR441" t="str">
            <v>0</v>
          </cell>
          <cell r="AS441" t="str">
            <v>0</v>
          </cell>
          <cell r="AT441" t="str">
            <v>0</v>
          </cell>
          <cell r="AU441" t="str">
            <v>0</v>
          </cell>
          <cell r="AV441" t="str">
            <v>0</v>
          </cell>
        </row>
        <row r="442">
          <cell r="F442" t="str">
            <v>6320</v>
          </cell>
          <cell r="G442" t="str">
            <v>0</v>
          </cell>
          <cell r="H442" t="str">
            <v>0</v>
          </cell>
          <cell r="I442" t="str">
            <v>0</v>
          </cell>
          <cell r="J442" t="str">
            <v>0</v>
          </cell>
          <cell r="K442" t="str">
            <v>0</v>
          </cell>
          <cell r="L442" t="str">
            <v>0</v>
          </cell>
          <cell r="M442" t="str">
            <v>0</v>
          </cell>
          <cell r="N442" t="str">
            <v>0</v>
          </cell>
          <cell r="O442" t="str">
            <v>0</v>
          </cell>
          <cell r="P442" t="str">
            <v>0</v>
          </cell>
          <cell r="Q442" t="str">
            <v>0</v>
          </cell>
          <cell r="R442" t="str">
            <v>0</v>
          </cell>
          <cell r="S442" t="str">
            <v>0</v>
          </cell>
          <cell r="T442" t="str">
            <v>0</v>
          </cell>
          <cell r="U442" t="str">
            <v>0</v>
          </cell>
          <cell r="V442" t="str">
            <v>0</v>
          </cell>
          <cell r="W442" t="str">
            <v>0</v>
          </cell>
          <cell r="X442" t="str">
            <v>0</v>
          </cell>
          <cell r="Y442" t="str">
            <v>0</v>
          </cell>
          <cell r="Z442" t="str">
            <v>0</v>
          </cell>
          <cell r="AE442">
            <v>0</v>
          </cell>
          <cell r="AJ442">
            <v>0</v>
          </cell>
          <cell r="AM442" t="str">
            <v>0</v>
          </cell>
          <cell r="AN442" t="str">
            <v>0</v>
          </cell>
          <cell r="AO442" t="str">
            <v>0</v>
          </cell>
          <cell r="AP442" t="str">
            <v>0</v>
          </cell>
          <cell r="AQ442" t="str">
            <v>0</v>
          </cell>
          <cell r="AR442" t="str">
            <v>0</v>
          </cell>
          <cell r="AS442" t="str">
            <v>0</v>
          </cell>
          <cell r="AT442" t="str">
            <v>0</v>
          </cell>
          <cell r="AU442" t="str">
            <v>0</v>
          </cell>
          <cell r="AV442" t="str">
            <v>0</v>
          </cell>
        </row>
        <row r="443">
          <cell r="F443" t="str">
            <v>Agency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E443">
            <v>0</v>
          </cell>
          <cell r="AJ443">
            <v>0</v>
          </cell>
          <cell r="AM443" t="str">
            <v>0</v>
          </cell>
          <cell r="AN443" t="str">
            <v>0</v>
          </cell>
          <cell r="AO443" t="str">
            <v>0</v>
          </cell>
          <cell r="AP443" t="str">
            <v>0</v>
          </cell>
          <cell r="AQ443" t="str">
            <v>0</v>
          </cell>
          <cell r="AR443" t="str">
            <v>0</v>
          </cell>
          <cell r="AS443" t="str">
            <v>0</v>
          </cell>
          <cell r="AT443" t="str">
            <v>0</v>
          </cell>
          <cell r="AU443" t="str">
            <v>0</v>
          </cell>
          <cell r="AV443" t="str">
            <v>0</v>
          </cell>
        </row>
        <row r="444">
          <cell r="F444" t="str">
            <v>6322</v>
          </cell>
          <cell r="G444" t="str">
            <v>0</v>
          </cell>
          <cell r="H444" t="str">
            <v>0</v>
          </cell>
          <cell r="I444" t="str">
            <v>0</v>
          </cell>
          <cell r="J444" t="str">
            <v>0</v>
          </cell>
          <cell r="K444" t="str">
            <v>0</v>
          </cell>
          <cell r="L444" t="str">
            <v>0</v>
          </cell>
          <cell r="M444" t="str">
            <v>0</v>
          </cell>
          <cell r="N444" t="str">
            <v>0</v>
          </cell>
          <cell r="O444" t="str">
            <v>0</v>
          </cell>
          <cell r="P444" t="str">
            <v>0</v>
          </cell>
          <cell r="Q444" t="str">
            <v>0</v>
          </cell>
          <cell r="R444" t="str">
            <v>0</v>
          </cell>
          <cell r="S444" t="str">
            <v>0</v>
          </cell>
          <cell r="T444" t="str">
            <v>0</v>
          </cell>
          <cell r="U444" t="str">
            <v>0</v>
          </cell>
          <cell r="V444" t="str">
            <v>0</v>
          </cell>
          <cell r="W444" t="str">
            <v>0</v>
          </cell>
          <cell r="X444" t="str">
            <v>0</v>
          </cell>
          <cell r="Y444" t="str">
            <v>0</v>
          </cell>
          <cell r="Z444" t="str">
            <v>0</v>
          </cell>
          <cell r="AE444">
            <v>0</v>
          </cell>
          <cell r="AJ444">
            <v>0</v>
          </cell>
          <cell r="AM444" t="str">
            <v>0</v>
          </cell>
          <cell r="AN444" t="str">
            <v>0</v>
          </cell>
          <cell r="AO444" t="str">
            <v>0</v>
          </cell>
          <cell r="AP444" t="str">
            <v>0</v>
          </cell>
          <cell r="AQ444" t="str">
            <v>0</v>
          </cell>
          <cell r="AR444" t="str">
            <v>0</v>
          </cell>
          <cell r="AS444" t="str">
            <v>0</v>
          </cell>
          <cell r="AT444" t="str">
            <v>0</v>
          </cell>
          <cell r="AU444" t="str">
            <v>0</v>
          </cell>
          <cell r="AV444" t="str">
            <v>0</v>
          </cell>
        </row>
        <row r="445">
          <cell r="F445" t="str">
            <v>6325</v>
          </cell>
          <cell r="G445" t="str">
            <v>0</v>
          </cell>
          <cell r="H445" t="str">
            <v>0</v>
          </cell>
          <cell r="I445" t="str">
            <v>0</v>
          </cell>
          <cell r="J445" t="str">
            <v>0</v>
          </cell>
          <cell r="K445" t="str">
            <v>0</v>
          </cell>
          <cell r="L445" t="str">
            <v>0</v>
          </cell>
          <cell r="M445" t="str">
            <v>0</v>
          </cell>
          <cell r="N445" t="str">
            <v>0</v>
          </cell>
          <cell r="O445" t="str">
            <v>0</v>
          </cell>
          <cell r="P445" t="str">
            <v>0</v>
          </cell>
          <cell r="Q445" t="str">
            <v>0</v>
          </cell>
          <cell r="R445" t="str">
            <v>0</v>
          </cell>
          <cell r="S445" t="str">
            <v>0</v>
          </cell>
          <cell r="T445" t="str">
            <v>0</v>
          </cell>
          <cell r="U445" t="str">
            <v>0</v>
          </cell>
          <cell r="V445" t="str">
            <v>0</v>
          </cell>
          <cell r="W445" t="str">
            <v>0</v>
          </cell>
          <cell r="X445" t="str">
            <v>0</v>
          </cell>
          <cell r="Y445" t="str">
            <v>0</v>
          </cell>
          <cell r="Z445" t="str">
            <v>0</v>
          </cell>
          <cell r="AE445">
            <v>0</v>
          </cell>
          <cell r="AJ445">
            <v>0</v>
          </cell>
          <cell r="AM445" t="str">
            <v>0</v>
          </cell>
          <cell r="AN445" t="str">
            <v>0</v>
          </cell>
          <cell r="AO445" t="str">
            <v>0</v>
          </cell>
          <cell r="AP445" t="str">
            <v>0</v>
          </cell>
          <cell r="AQ445" t="str">
            <v>0</v>
          </cell>
          <cell r="AR445" t="str">
            <v>0</v>
          </cell>
          <cell r="AS445" t="str">
            <v>0</v>
          </cell>
          <cell r="AT445" t="str">
            <v>0</v>
          </cell>
          <cell r="AU445" t="str">
            <v>0</v>
          </cell>
          <cell r="AV445" t="str">
            <v>0</v>
          </cell>
        </row>
        <row r="446">
          <cell r="F446" t="str">
            <v>6330</v>
          </cell>
          <cell r="G446" t="str">
            <v>0</v>
          </cell>
          <cell r="H446" t="str">
            <v>0</v>
          </cell>
          <cell r="I446" t="str">
            <v>0</v>
          </cell>
          <cell r="J446" t="str">
            <v>0</v>
          </cell>
          <cell r="K446" t="str">
            <v>0</v>
          </cell>
          <cell r="L446" t="str">
            <v>0</v>
          </cell>
          <cell r="M446" t="str">
            <v>0</v>
          </cell>
          <cell r="N446" t="str">
            <v>0</v>
          </cell>
          <cell r="O446" t="str">
            <v>0</v>
          </cell>
          <cell r="P446" t="str">
            <v>0</v>
          </cell>
          <cell r="Q446" t="str">
            <v>0</v>
          </cell>
          <cell r="R446" t="str">
            <v>0</v>
          </cell>
          <cell r="S446" t="str">
            <v>0</v>
          </cell>
          <cell r="T446" t="str">
            <v>0</v>
          </cell>
          <cell r="U446" t="str">
            <v>0</v>
          </cell>
          <cell r="V446" t="str">
            <v>0</v>
          </cell>
          <cell r="W446" t="str">
            <v>0</v>
          </cell>
          <cell r="X446" t="str">
            <v>0</v>
          </cell>
          <cell r="Y446" t="str">
            <v>0</v>
          </cell>
          <cell r="Z446" t="str">
            <v>0</v>
          </cell>
          <cell r="AE446">
            <v>0</v>
          </cell>
          <cell r="AJ446">
            <v>0</v>
          </cell>
          <cell r="AM446" t="str">
            <v>0</v>
          </cell>
          <cell r="AN446" t="str">
            <v>0</v>
          </cell>
          <cell r="AO446" t="str">
            <v>0</v>
          </cell>
          <cell r="AP446" t="str">
            <v>0</v>
          </cell>
          <cell r="AQ446" t="str">
            <v>0</v>
          </cell>
          <cell r="AR446" t="str">
            <v>0</v>
          </cell>
          <cell r="AS446" t="str">
            <v>0</v>
          </cell>
          <cell r="AT446" t="str">
            <v>0</v>
          </cell>
          <cell r="AU446" t="str">
            <v>0</v>
          </cell>
          <cell r="AV446" t="str">
            <v>0</v>
          </cell>
        </row>
        <row r="447">
          <cell r="F447" t="str">
            <v>6335</v>
          </cell>
          <cell r="G447" t="str">
            <v>0</v>
          </cell>
          <cell r="H447" t="str">
            <v>0</v>
          </cell>
          <cell r="I447" t="str">
            <v>0</v>
          </cell>
          <cell r="J447" t="str">
            <v>0</v>
          </cell>
          <cell r="K447" t="str">
            <v>0</v>
          </cell>
          <cell r="L447" t="str">
            <v>0</v>
          </cell>
          <cell r="M447" t="str">
            <v>0</v>
          </cell>
          <cell r="N447" t="str">
            <v>0</v>
          </cell>
          <cell r="O447" t="str">
            <v>0</v>
          </cell>
          <cell r="P447" t="str">
            <v>0</v>
          </cell>
          <cell r="Q447" t="str">
            <v>0</v>
          </cell>
          <cell r="R447" t="str">
            <v>0</v>
          </cell>
          <cell r="S447" t="str">
            <v>0</v>
          </cell>
          <cell r="T447" t="str">
            <v>0</v>
          </cell>
          <cell r="U447" t="str">
            <v>0</v>
          </cell>
          <cell r="V447" t="str">
            <v>0</v>
          </cell>
          <cell r="W447" t="str">
            <v>0</v>
          </cell>
          <cell r="X447" t="str">
            <v>0</v>
          </cell>
          <cell r="Y447" t="str">
            <v>0</v>
          </cell>
          <cell r="Z447" t="str">
            <v>0</v>
          </cell>
          <cell r="AE447">
            <v>0</v>
          </cell>
          <cell r="AJ447">
            <v>0</v>
          </cell>
          <cell r="AM447" t="str">
            <v>0</v>
          </cell>
          <cell r="AN447" t="str">
            <v>0</v>
          </cell>
          <cell r="AO447" t="str">
            <v>0</v>
          </cell>
          <cell r="AP447" t="str">
            <v>0</v>
          </cell>
          <cell r="AQ447" t="str">
            <v>0</v>
          </cell>
          <cell r="AR447" t="str">
            <v>0</v>
          </cell>
          <cell r="AS447" t="str">
            <v>0</v>
          </cell>
          <cell r="AT447" t="str">
            <v>0</v>
          </cell>
          <cell r="AU447" t="str">
            <v>0</v>
          </cell>
          <cell r="AV447" t="str">
            <v>0</v>
          </cell>
        </row>
        <row r="448">
          <cell r="F448" t="str">
            <v>6340</v>
          </cell>
          <cell r="G448" t="str">
            <v>0</v>
          </cell>
          <cell r="H448" t="str">
            <v>0</v>
          </cell>
          <cell r="I448" t="str">
            <v>0</v>
          </cell>
          <cell r="J448" t="str">
            <v>0</v>
          </cell>
          <cell r="K448" t="str">
            <v>0</v>
          </cell>
          <cell r="L448" t="str">
            <v>0</v>
          </cell>
          <cell r="M448" t="str">
            <v>0</v>
          </cell>
          <cell r="N448" t="str">
            <v>0</v>
          </cell>
          <cell r="O448" t="str">
            <v>0</v>
          </cell>
          <cell r="P448" t="str">
            <v>0</v>
          </cell>
          <cell r="Q448" t="str">
            <v>0</v>
          </cell>
          <cell r="R448" t="str">
            <v>0</v>
          </cell>
          <cell r="S448" t="str">
            <v>0</v>
          </cell>
          <cell r="T448" t="str">
            <v>0</v>
          </cell>
          <cell r="U448" t="str">
            <v>0</v>
          </cell>
          <cell r="V448" t="str">
            <v>0</v>
          </cell>
          <cell r="W448" t="str">
            <v>0</v>
          </cell>
          <cell r="X448" t="str">
            <v>0</v>
          </cell>
          <cell r="Y448" t="str">
            <v>0</v>
          </cell>
          <cell r="Z448" t="str">
            <v>0</v>
          </cell>
          <cell r="AE448">
            <v>0</v>
          </cell>
          <cell r="AJ448">
            <v>0</v>
          </cell>
          <cell r="AM448" t="str">
            <v>0</v>
          </cell>
          <cell r="AN448" t="str">
            <v>0</v>
          </cell>
          <cell r="AO448" t="str">
            <v>0</v>
          </cell>
          <cell r="AP448" t="str">
            <v>0</v>
          </cell>
          <cell r="AQ448" t="str">
            <v>0</v>
          </cell>
          <cell r="AR448" t="str">
            <v>0</v>
          </cell>
          <cell r="AS448" t="str">
            <v>0</v>
          </cell>
          <cell r="AT448" t="str">
            <v>0</v>
          </cell>
          <cell r="AU448" t="str">
            <v>0</v>
          </cell>
          <cell r="AV448" t="str">
            <v>0</v>
          </cell>
        </row>
        <row r="452">
          <cell r="F452" t="str">
            <v>Total Gender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E452">
            <v>0</v>
          </cell>
          <cell r="AJ452">
            <v>0</v>
          </cell>
          <cell r="AM452" t="str">
            <v>0</v>
          </cell>
          <cell r="AN452" t="str">
            <v>0</v>
          </cell>
          <cell r="AO452" t="str">
            <v>0</v>
          </cell>
          <cell r="AP452" t="str">
            <v>0</v>
          </cell>
          <cell r="AQ452" t="str">
            <v>0</v>
          </cell>
          <cell r="AR452" t="str">
            <v>0</v>
          </cell>
          <cell r="AS452" t="str">
            <v>0</v>
          </cell>
          <cell r="AT452" t="str">
            <v>0</v>
          </cell>
          <cell r="AU452" t="str">
            <v>0</v>
          </cell>
          <cell r="AV452" t="str">
            <v>0</v>
          </cell>
        </row>
        <row r="453">
          <cell r="F453" t="str">
            <v>6345</v>
          </cell>
          <cell r="G453" t="str">
            <v>0</v>
          </cell>
          <cell r="H453" t="str">
            <v>0</v>
          </cell>
          <cell r="I453" t="str">
            <v>0</v>
          </cell>
          <cell r="J453" t="str">
            <v>0</v>
          </cell>
          <cell r="K453" t="str">
            <v>0</v>
          </cell>
          <cell r="L453" t="str">
            <v>0</v>
          </cell>
          <cell r="M453" t="str">
            <v>0</v>
          </cell>
          <cell r="N453" t="str">
            <v>0</v>
          </cell>
          <cell r="O453" t="str">
            <v>0</v>
          </cell>
          <cell r="P453" t="str">
            <v>0</v>
          </cell>
          <cell r="Q453" t="str">
            <v>0</v>
          </cell>
          <cell r="R453" t="str">
            <v>0</v>
          </cell>
          <cell r="S453" t="str">
            <v>0</v>
          </cell>
          <cell r="T453" t="str">
            <v>0</v>
          </cell>
          <cell r="U453" t="str">
            <v>0</v>
          </cell>
          <cell r="V453" t="str">
            <v>0</v>
          </cell>
          <cell r="W453" t="str">
            <v>0</v>
          </cell>
          <cell r="X453" t="str">
            <v>0</v>
          </cell>
          <cell r="Y453" t="str">
            <v>0</v>
          </cell>
          <cell r="Z453" t="str">
            <v>0</v>
          </cell>
          <cell r="AE453">
            <v>0</v>
          </cell>
          <cell r="AJ453">
            <v>0</v>
          </cell>
          <cell r="AM453" t="str">
            <v>0</v>
          </cell>
          <cell r="AN453" t="str">
            <v>0</v>
          </cell>
          <cell r="AO453" t="str">
            <v>0</v>
          </cell>
          <cell r="AP453" t="str">
            <v>0</v>
          </cell>
          <cell r="AQ453" t="str">
            <v>0</v>
          </cell>
          <cell r="AR453" t="str">
            <v>0</v>
          </cell>
          <cell r="AS453" t="str">
            <v>0</v>
          </cell>
          <cell r="AT453" t="str">
            <v>0</v>
          </cell>
          <cell r="AU453" t="str">
            <v>0</v>
          </cell>
          <cell r="AV453" t="str">
            <v>0</v>
          </cell>
        </row>
        <row r="454">
          <cell r="F454" t="str">
            <v>6350</v>
          </cell>
          <cell r="G454" t="str">
            <v>0</v>
          </cell>
          <cell r="H454" t="str">
            <v>0</v>
          </cell>
          <cell r="I454" t="str">
            <v>0</v>
          </cell>
          <cell r="J454" t="str">
            <v>0</v>
          </cell>
          <cell r="K454" t="str">
            <v>0</v>
          </cell>
          <cell r="L454" t="str">
            <v>0</v>
          </cell>
          <cell r="M454" t="str">
            <v>0</v>
          </cell>
          <cell r="N454" t="str">
            <v>0</v>
          </cell>
          <cell r="O454" t="str">
            <v>0</v>
          </cell>
          <cell r="P454" t="str">
            <v>0</v>
          </cell>
          <cell r="Q454" t="str">
            <v>0</v>
          </cell>
          <cell r="R454" t="str">
            <v>0</v>
          </cell>
          <cell r="S454" t="str">
            <v>0</v>
          </cell>
          <cell r="T454" t="str">
            <v>0</v>
          </cell>
          <cell r="U454" t="str">
            <v>0</v>
          </cell>
          <cell r="V454" t="str">
            <v>0</v>
          </cell>
          <cell r="W454" t="str">
            <v>0</v>
          </cell>
          <cell r="X454" t="str">
            <v>0</v>
          </cell>
          <cell r="Y454" t="str">
            <v>0</v>
          </cell>
          <cell r="Z454" t="str">
            <v>0</v>
          </cell>
          <cell r="AE454">
            <v>0</v>
          </cell>
          <cell r="AJ454">
            <v>0</v>
          </cell>
          <cell r="AM454" t="str">
            <v>0</v>
          </cell>
          <cell r="AN454" t="str">
            <v>0</v>
          </cell>
          <cell r="AO454" t="str">
            <v>0</v>
          </cell>
          <cell r="AP454" t="str">
            <v>0</v>
          </cell>
          <cell r="AQ454" t="str">
            <v>0</v>
          </cell>
          <cell r="AR454" t="str">
            <v>0</v>
          </cell>
          <cell r="AS454" t="str">
            <v>0</v>
          </cell>
          <cell r="AT454" t="str">
            <v>0</v>
          </cell>
          <cell r="AU454" t="str">
            <v>0</v>
          </cell>
          <cell r="AV454" t="str">
            <v>0</v>
          </cell>
        </row>
        <row r="455">
          <cell r="F455" t="str">
            <v>6355</v>
          </cell>
          <cell r="G455" t="str">
            <v>0</v>
          </cell>
          <cell r="H455" t="str">
            <v>0</v>
          </cell>
          <cell r="I455" t="str">
            <v>0</v>
          </cell>
          <cell r="J455" t="str">
            <v>0</v>
          </cell>
          <cell r="K455" t="str">
            <v>0</v>
          </cell>
          <cell r="L455" t="str">
            <v>0</v>
          </cell>
          <cell r="M455" t="str">
            <v>0</v>
          </cell>
          <cell r="N455" t="str">
            <v>0</v>
          </cell>
          <cell r="O455" t="str">
            <v>0</v>
          </cell>
          <cell r="P455" t="str">
            <v>0</v>
          </cell>
          <cell r="Q455" t="str">
            <v>0</v>
          </cell>
          <cell r="R455" t="str">
            <v>0</v>
          </cell>
          <cell r="S455" t="str">
            <v>0</v>
          </cell>
          <cell r="T455" t="str">
            <v>0</v>
          </cell>
          <cell r="U455" t="str">
            <v>0</v>
          </cell>
          <cell r="V455" t="str">
            <v>0</v>
          </cell>
          <cell r="W455" t="str">
            <v>0</v>
          </cell>
          <cell r="X455" t="str">
            <v>0</v>
          </cell>
          <cell r="Y455" t="str">
            <v>0</v>
          </cell>
          <cell r="Z455" t="str">
            <v>0</v>
          </cell>
          <cell r="AE455">
            <v>0</v>
          </cell>
          <cell r="AJ455">
            <v>0</v>
          </cell>
          <cell r="AM455" t="str">
            <v>0</v>
          </cell>
          <cell r="AN455" t="str">
            <v>0</v>
          </cell>
          <cell r="AO455" t="str">
            <v>0</v>
          </cell>
          <cell r="AP455" t="str">
            <v>0</v>
          </cell>
          <cell r="AQ455" t="str">
            <v>0</v>
          </cell>
          <cell r="AR455" t="str">
            <v>0</v>
          </cell>
          <cell r="AS455" t="str">
            <v>0</v>
          </cell>
          <cell r="AT455" t="str">
            <v>0</v>
          </cell>
          <cell r="AU455" t="str">
            <v>0</v>
          </cell>
          <cell r="AV455" t="str">
            <v>0</v>
          </cell>
        </row>
        <row r="457">
          <cell r="F457" t="str">
            <v>Total Race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E457">
            <v>0</v>
          </cell>
          <cell r="AJ457">
            <v>0</v>
          </cell>
          <cell r="AM457" t="str">
            <v>0</v>
          </cell>
          <cell r="AN457" t="str">
            <v>0</v>
          </cell>
          <cell r="AO457" t="str">
            <v>0</v>
          </cell>
          <cell r="AP457" t="str">
            <v>0</v>
          </cell>
          <cell r="AQ457" t="str">
            <v>0</v>
          </cell>
          <cell r="AR457" t="str">
            <v>0</v>
          </cell>
          <cell r="AS457" t="str">
            <v>0</v>
          </cell>
          <cell r="AT457" t="str">
            <v>0</v>
          </cell>
          <cell r="AU457" t="str">
            <v>0</v>
          </cell>
          <cell r="AV457" t="str">
            <v>0</v>
          </cell>
        </row>
        <row r="458">
          <cell r="F458" t="str">
            <v>6360</v>
          </cell>
          <cell r="G458" t="str">
            <v>0</v>
          </cell>
          <cell r="H458" t="str">
            <v>0</v>
          </cell>
          <cell r="I458" t="str">
            <v>0</v>
          </cell>
          <cell r="J458" t="str">
            <v>0</v>
          </cell>
          <cell r="K458" t="str">
            <v>0</v>
          </cell>
          <cell r="L458" t="str">
            <v>0</v>
          </cell>
          <cell r="M458" t="str">
            <v>0</v>
          </cell>
          <cell r="N458" t="str">
            <v>0</v>
          </cell>
          <cell r="O458" t="str">
            <v>0</v>
          </cell>
          <cell r="P458" t="str">
            <v>0</v>
          </cell>
          <cell r="Q458" t="str">
            <v>0</v>
          </cell>
          <cell r="R458" t="str">
            <v>0</v>
          </cell>
          <cell r="S458" t="str">
            <v>0</v>
          </cell>
          <cell r="T458" t="str">
            <v>0</v>
          </cell>
          <cell r="U458" t="str">
            <v>0</v>
          </cell>
          <cell r="V458" t="str">
            <v>0</v>
          </cell>
          <cell r="W458" t="str">
            <v>0</v>
          </cell>
          <cell r="X458" t="str">
            <v>0</v>
          </cell>
          <cell r="Y458" t="str">
            <v>0</v>
          </cell>
          <cell r="Z458" t="str">
            <v>0</v>
          </cell>
          <cell r="AE458">
            <v>0</v>
          </cell>
          <cell r="AJ458">
            <v>0</v>
          </cell>
          <cell r="AM458" t="str">
            <v>0</v>
          </cell>
          <cell r="AN458" t="str">
            <v>0</v>
          </cell>
          <cell r="AO458" t="str">
            <v>0</v>
          </cell>
          <cell r="AP458" t="str">
            <v>0</v>
          </cell>
          <cell r="AQ458" t="str">
            <v>0</v>
          </cell>
          <cell r="AR458" t="str">
            <v>0</v>
          </cell>
          <cell r="AS458" t="str">
            <v>0</v>
          </cell>
          <cell r="AT458" t="str">
            <v>0</v>
          </cell>
          <cell r="AU458" t="str">
            <v>0</v>
          </cell>
          <cell r="AV458" t="str">
            <v>0</v>
          </cell>
        </row>
        <row r="459">
          <cell r="F459" t="str">
            <v>6365</v>
          </cell>
          <cell r="G459" t="str">
            <v>0</v>
          </cell>
          <cell r="H459" t="str">
            <v>0</v>
          </cell>
          <cell r="I459" t="str">
            <v>0</v>
          </cell>
          <cell r="J459" t="str">
            <v>0</v>
          </cell>
          <cell r="K459" t="str">
            <v>0</v>
          </cell>
          <cell r="L459" t="str">
            <v>0</v>
          </cell>
          <cell r="M459" t="str">
            <v>0</v>
          </cell>
          <cell r="N459" t="str">
            <v>0</v>
          </cell>
          <cell r="O459" t="str">
            <v>0</v>
          </cell>
          <cell r="P459" t="str">
            <v>0</v>
          </cell>
          <cell r="Q459" t="str">
            <v>0</v>
          </cell>
          <cell r="R459" t="str">
            <v>0</v>
          </cell>
          <cell r="S459" t="str">
            <v>0</v>
          </cell>
          <cell r="T459" t="str">
            <v>0</v>
          </cell>
          <cell r="U459" t="str">
            <v>0</v>
          </cell>
          <cell r="V459" t="str">
            <v>0</v>
          </cell>
          <cell r="W459" t="str">
            <v>0</v>
          </cell>
          <cell r="X459" t="str">
            <v>0</v>
          </cell>
          <cell r="Y459" t="str">
            <v>0</v>
          </cell>
          <cell r="Z459" t="str">
            <v>0</v>
          </cell>
          <cell r="AE459">
            <v>0</v>
          </cell>
          <cell r="AJ459">
            <v>0</v>
          </cell>
          <cell r="AM459" t="str">
            <v>0</v>
          </cell>
          <cell r="AN459" t="str">
            <v>0</v>
          </cell>
          <cell r="AO459" t="str">
            <v>0</v>
          </cell>
          <cell r="AP459" t="str">
            <v>0</v>
          </cell>
          <cell r="AQ459" t="str">
            <v>0</v>
          </cell>
          <cell r="AR459" t="str">
            <v>0</v>
          </cell>
          <cell r="AS459" t="str">
            <v>0</v>
          </cell>
          <cell r="AT459" t="str">
            <v>0</v>
          </cell>
          <cell r="AU459" t="str">
            <v>0</v>
          </cell>
          <cell r="AV459" t="str">
            <v>0</v>
          </cell>
        </row>
        <row r="460">
          <cell r="F460" t="str">
            <v>6370</v>
          </cell>
          <cell r="G460" t="str">
            <v>0</v>
          </cell>
          <cell r="H460" t="str">
            <v>0</v>
          </cell>
          <cell r="I460" t="str">
            <v>0</v>
          </cell>
          <cell r="J460" t="str">
            <v>0</v>
          </cell>
          <cell r="K460" t="str">
            <v>0</v>
          </cell>
          <cell r="L460" t="str">
            <v>0</v>
          </cell>
          <cell r="M460" t="str">
            <v>0</v>
          </cell>
          <cell r="N460" t="str">
            <v>0</v>
          </cell>
          <cell r="O460" t="str">
            <v>0</v>
          </cell>
          <cell r="P460" t="str">
            <v>0</v>
          </cell>
          <cell r="Q460" t="str">
            <v>0</v>
          </cell>
          <cell r="R460" t="str">
            <v>0</v>
          </cell>
          <cell r="S460" t="str">
            <v>0</v>
          </cell>
          <cell r="T460" t="str">
            <v>0</v>
          </cell>
          <cell r="U460" t="str">
            <v>0</v>
          </cell>
          <cell r="V460" t="str">
            <v>0</v>
          </cell>
          <cell r="W460" t="str">
            <v>0</v>
          </cell>
          <cell r="X460" t="str">
            <v>0</v>
          </cell>
          <cell r="Y460" t="str">
            <v>0</v>
          </cell>
          <cell r="Z460" t="str">
            <v>0</v>
          </cell>
          <cell r="AE460">
            <v>0</v>
          </cell>
          <cell r="AJ460">
            <v>0</v>
          </cell>
          <cell r="AM460" t="str">
            <v>0</v>
          </cell>
          <cell r="AN460" t="str">
            <v>0</v>
          </cell>
          <cell r="AO460" t="str">
            <v>0</v>
          </cell>
          <cell r="AP460" t="str">
            <v>0</v>
          </cell>
          <cell r="AQ460" t="str">
            <v>0</v>
          </cell>
          <cell r="AR460" t="str">
            <v>0</v>
          </cell>
          <cell r="AS460" t="str">
            <v>0</v>
          </cell>
          <cell r="AT460" t="str">
            <v>0</v>
          </cell>
          <cell r="AU460" t="str">
            <v>0</v>
          </cell>
          <cell r="AV460" t="str">
            <v>0</v>
          </cell>
        </row>
        <row r="461">
          <cell r="F461" t="str">
            <v>6375</v>
          </cell>
          <cell r="G461" t="str">
            <v>0</v>
          </cell>
          <cell r="H461" t="str">
            <v>0</v>
          </cell>
          <cell r="I461" t="str">
            <v>0</v>
          </cell>
          <cell r="J461" t="str">
            <v>0</v>
          </cell>
          <cell r="K461" t="str">
            <v>0</v>
          </cell>
          <cell r="L461" t="str">
            <v>0</v>
          </cell>
          <cell r="M461" t="str">
            <v>0</v>
          </cell>
          <cell r="N461" t="str">
            <v>0</v>
          </cell>
          <cell r="O461" t="str">
            <v>0</v>
          </cell>
          <cell r="P461" t="str">
            <v>0</v>
          </cell>
          <cell r="Q461" t="str">
            <v>0</v>
          </cell>
          <cell r="R461" t="str">
            <v>0</v>
          </cell>
          <cell r="S461" t="str">
            <v>0</v>
          </cell>
          <cell r="T461" t="str">
            <v>0</v>
          </cell>
          <cell r="U461" t="str">
            <v>0</v>
          </cell>
          <cell r="V461" t="str">
            <v>0</v>
          </cell>
          <cell r="W461" t="str">
            <v>0</v>
          </cell>
          <cell r="X461" t="str">
            <v>0</v>
          </cell>
          <cell r="Y461" t="str">
            <v>0</v>
          </cell>
          <cell r="Z461" t="str">
            <v>0</v>
          </cell>
          <cell r="AE461">
            <v>0</v>
          </cell>
          <cell r="AJ461">
            <v>0</v>
          </cell>
          <cell r="AM461" t="str">
            <v>0</v>
          </cell>
          <cell r="AN461" t="str">
            <v>0</v>
          </cell>
          <cell r="AO461" t="str">
            <v>0</v>
          </cell>
          <cell r="AP461" t="str">
            <v>0</v>
          </cell>
          <cell r="AQ461" t="str">
            <v>0</v>
          </cell>
          <cell r="AR461" t="str">
            <v>0</v>
          </cell>
          <cell r="AS461" t="str">
            <v>0</v>
          </cell>
          <cell r="AT461" t="str">
            <v>0</v>
          </cell>
          <cell r="AU461" t="str">
            <v>0</v>
          </cell>
          <cell r="AV461" t="str">
            <v>0</v>
          </cell>
        </row>
        <row r="462">
          <cell r="F462" t="str">
            <v>6380</v>
          </cell>
          <cell r="G462" t="str">
            <v>0</v>
          </cell>
          <cell r="H462" t="str">
            <v>0</v>
          </cell>
          <cell r="I462" t="str">
            <v>0</v>
          </cell>
          <cell r="J462" t="str">
            <v>0</v>
          </cell>
          <cell r="K462" t="str">
            <v>0</v>
          </cell>
          <cell r="L462" t="str">
            <v>0</v>
          </cell>
          <cell r="M462" t="str">
            <v>0</v>
          </cell>
          <cell r="N462" t="str">
            <v>0</v>
          </cell>
          <cell r="O462" t="str">
            <v>0</v>
          </cell>
          <cell r="P462" t="str">
            <v>0</v>
          </cell>
          <cell r="Q462" t="str">
            <v>0</v>
          </cell>
          <cell r="R462" t="str">
            <v>0</v>
          </cell>
          <cell r="S462" t="str">
            <v>0</v>
          </cell>
          <cell r="T462" t="str">
            <v>0</v>
          </cell>
          <cell r="U462" t="str">
            <v>0</v>
          </cell>
          <cell r="V462" t="str">
            <v>0</v>
          </cell>
          <cell r="W462" t="str">
            <v>0</v>
          </cell>
          <cell r="X462" t="str">
            <v>0</v>
          </cell>
          <cell r="Y462" t="str">
            <v>0</v>
          </cell>
          <cell r="Z462" t="str">
            <v>0</v>
          </cell>
          <cell r="AE462">
            <v>0</v>
          </cell>
          <cell r="AJ462">
            <v>0</v>
          </cell>
          <cell r="AM462" t="str">
            <v>0</v>
          </cell>
          <cell r="AN462" t="str">
            <v>0</v>
          </cell>
          <cell r="AO462" t="str">
            <v>0</v>
          </cell>
          <cell r="AP462" t="str">
            <v>0</v>
          </cell>
          <cell r="AQ462" t="str">
            <v>0</v>
          </cell>
          <cell r="AR462" t="str">
            <v>0</v>
          </cell>
          <cell r="AS462" t="str">
            <v>0</v>
          </cell>
          <cell r="AT462" t="str">
            <v>0</v>
          </cell>
          <cell r="AU462" t="str">
            <v>0</v>
          </cell>
          <cell r="AV462" t="str">
            <v>0</v>
          </cell>
        </row>
        <row r="465">
          <cell r="F465" t="str">
            <v>6385</v>
          </cell>
          <cell r="G465" t="str">
            <v>0</v>
          </cell>
          <cell r="H465" t="str">
            <v>0</v>
          </cell>
          <cell r="I465" t="str">
            <v>0</v>
          </cell>
          <cell r="J465" t="str">
            <v>0</v>
          </cell>
          <cell r="K465" t="str">
            <v>0</v>
          </cell>
          <cell r="L465" t="str">
            <v>0</v>
          </cell>
          <cell r="M465" t="str">
            <v>0</v>
          </cell>
          <cell r="N465" t="str">
            <v>0</v>
          </cell>
          <cell r="O465" t="str">
            <v>0</v>
          </cell>
          <cell r="P465" t="str">
            <v>0</v>
          </cell>
          <cell r="Q465" t="str">
            <v>0</v>
          </cell>
          <cell r="R465" t="str">
            <v>0</v>
          </cell>
          <cell r="S465" t="str">
            <v>0</v>
          </cell>
          <cell r="T465" t="str">
            <v>0</v>
          </cell>
          <cell r="U465" t="str">
            <v>0</v>
          </cell>
          <cell r="V465" t="str">
            <v>0</v>
          </cell>
          <cell r="W465" t="str">
            <v>0</v>
          </cell>
          <cell r="X465" t="str">
            <v>0</v>
          </cell>
          <cell r="Y465" t="str">
            <v>0</v>
          </cell>
          <cell r="Z465" t="str">
            <v>0</v>
          </cell>
          <cell r="AE465">
            <v>0</v>
          </cell>
          <cell r="AJ465">
            <v>0</v>
          </cell>
          <cell r="AM465" t="str">
            <v>0</v>
          </cell>
          <cell r="AN465" t="str">
            <v>0</v>
          </cell>
          <cell r="AO465" t="str">
            <v>0</v>
          </cell>
          <cell r="AP465" t="str">
            <v>0</v>
          </cell>
          <cell r="AQ465" t="str">
            <v>0</v>
          </cell>
          <cell r="AR465" t="str">
            <v>0</v>
          </cell>
          <cell r="AS465" t="str">
            <v>0</v>
          </cell>
          <cell r="AT465" t="str">
            <v>0</v>
          </cell>
          <cell r="AU465" t="str">
            <v>0</v>
          </cell>
          <cell r="AV465" t="str">
            <v>0</v>
          </cell>
        </row>
        <row r="466">
          <cell r="F466" t="str">
            <v>6390</v>
          </cell>
          <cell r="G466" t="str">
            <v>0</v>
          </cell>
          <cell r="H466" t="str">
            <v>0</v>
          </cell>
          <cell r="I466" t="str">
            <v>0</v>
          </cell>
          <cell r="J466" t="str">
            <v>0</v>
          </cell>
          <cell r="K466" t="str">
            <v>0</v>
          </cell>
          <cell r="L466" t="str">
            <v>0</v>
          </cell>
          <cell r="M466" t="str">
            <v>0</v>
          </cell>
          <cell r="N466" t="str">
            <v>0</v>
          </cell>
          <cell r="O466" t="str">
            <v>0</v>
          </cell>
          <cell r="P466" t="str">
            <v>0</v>
          </cell>
          <cell r="Q466" t="str">
            <v>0</v>
          </cell>
          <cell r="R466" t="str">
            <v>0</v>
          </cell>
          <cell r="S466" t="str">
            <v>0</v>
          </cell>
          <cell r="T466" t="str">
            <v>0</v>
          </cell>
          <cell r="U466" t="str">
            <v>0</v>
          </cell>
          <cell r="V466" t="str">
            <v>0</v>
          </cell>
          <cell r="W466" t="str">
            <v>0</v>
          </cell>
          <cell r="X466" t="str">
            <v>0</v>
          </cell>
          <cell r="Y466" t="str">
            <v>0</v>
          </cell>
          <cell r="Z466" t="str">
            <v>0</v>
          </cell>
          <cell r="AE466">
            <v>0</v>
          </cell>
          <cell r="AJ466">
            <v>0</v>
          </cell>
          <cell r="AM466" t="str">
            <v>0</v>
          </cell>
          <cell r="AN466" t="str">
            <v>0</v>
          </cell>
          <cell r="AO466" t="str">
            <v>0</v>
          </cell>
          <cell r="AP466" t="str">
            <v>0</v>
          </cell>
          <cell r="AQ466" t="str">
            <v>0</v>
          </cell>
          <cell r="AR466" t="str">
            <v>0</v>
          </cell>
          <cell r="AS466" t="str">
            <v>0</v>
          </cell>
          <cell r="AT466" t="str">
            <v>0</v>
          </cell>
          <cell r="AU466" t="str">
            <v>0</v>
          </cell>
          <cell r="AV466" t="str">
            <v>0</v>
          </cell>
        </row>
        <row r="467">
          <cell r="F467" t="str">
            <v>6395</v>
          </cell>
          <cell r="G467" t="str">
            <v>0</v>
          </cell>
          <cell r="H467" t="str">
            <v>0</v>
          </cell>
          <cell r="I467" t="str">
            <v>0</v>
          </cell>
          <cell r="J467" t="str">
            <v>0</v>
          </cell>
          <cell r="K467" t="str">
            <v>0</v>
          </cell>
          <cell r="L467" t="str">
            <v>0</v>
          </cell>
          <cell r="M467" t="str">
            <v>0</v>
          </cell>
          <cell r="N467" t="str">
            <v>0</v>
          </cell>
          <cell r="O467" t="str">
            <v>0</v>
          </cell>
          <cell r="P467" t="str">
            <v>0</v>
          </cell>
          <cell r="Q467" t="str">
            <v>0</v>
          </cell>
          <cell r="R467" t="str">
            <v>0</v>
          </cell>
          <cell r="S467" t="str">
            <v>0</v>
          </cell>
          <cell r="T467" t="str">
            <v>0</v>
          </cell>
          <cell r="U467" t="str">
            <v>0</v>
          </cell>
          <cell r="V467" t="str">
            <v>0</v>
          </cell>
          <cell r="W467" t="str">
            <v>0</v>
          </cell>
          <cell r="X467" t="str">
            <v>0</v>
          </cell>
          <cell r="Y467" t="str">
            <v>0</v>
          </cell>
          <cell r="Z467" t="str">
            <v>0</v>
          </cell>
          <cell r="AE467">
            <v>0</v>
          </cell>
          <cell r="AJ467">
            <v>0</v>
          </cell>
          <cell r="AM467" t="str">
            <v>0</v>
          </cell>
          <cell r="AN467" t="str">
            <v>0</v>
          </cell>
          <cell r="AO467" t="str">
            <v>0</v>
          </cell>
          <cell r="AP467" t="str">
            <v>0</v>
          </cell>
          <cell r="AQ467" t="str">
            <v>0</v>
          </cell>
          <cell r="AR467" t="str">
            <v>0</v>
          </cell>
          <cell r="AS467" t="str">
            <v>0</v>
          </cell>
          <cell r="AT467" t="str">
            <v>0</v>
          </cell>
          <cell r="AU467" t="str">
            <v>0</v>
          </cell>
          <cell r="AV467" t="str">
            <v>0</v>
          </cell>
        </row>
        <row r="468">
          <cell r="F468" t="str">
            <v>6400</v>
          </cell>
          <cell r="G468" t="str">
            <v>0</v>
          </cell>
          <cell r="H468" t="str">
            <v>0</v>
          </cell>
          <cell r="I468" t="str">
            <v>0</v>
          </cell>
          <cell r="J468" t="str">
            <v>0</v>
          </cell>
          <cell r="K468" t="str">
            <v>0</v>
          </cell>
          <cell r="L468" t="str">
            <v>0</v>
          </cell>
          <cell r="M468" t="str">
            <v>0</v>
          </cell>
          <cell r="N468" t="str">
            <v>0</v>
          </cell>
          <cell r="O468" t="str">
            <v>0</v>
          </cell>
          <cell r="P468" t="str">
            <v>0</v>
          </cell>
          <cell r="Q468" t="str">
            <v>0</v>
          </cell>
          <cell r="R468" t="str">
            <v>0</v>
          </cell>
          <cell r="S468" t="str">
            <v>0</v>
          </cell>
          <cell r="T468" t="str">
            <v>0</v>
          </cell>
          <cell r="U468" t="str">
            <v>0</v>
          </cell>
          <cell r="V468" t="str">
            <v>0</v>
          </cell>
          <cell r="W468" t="str">
            <v>0</v>
          </cell>
          <cell r="X468" t="str">
            <v>0</v>
          </cell>
          <cell r="Y468" t="str">
            <v>0</v>
          </cell>
          <cell r="Z468" t="str">
            <v>0</v>
          </cell>
          <cell r="AE468">
            <v>0</v>
          </cell>
          <cell r="AJ468">
            <v>0</v>
          </cell>
          <cell r="AM468" t="str">
            <v>0</v>
          </cell>
          <cell r="AN468" t="str">
            <v>0</v>
          </cell>
          <cell r="AO468" t="str">
            <v>0</v>
          </cell>
          <cell r="AP468" t="str">
            <v>0</v>
          </cell>
          <cell r="AQ468" t="str">
            <v>0</v>
          </cell>
          <cell r="AR468" t="str">
            <v>0</v>
          </cell>
          <cell r="AS468" t="str">
            <v>0</v>
          </cell>
          <cell r="AT468" t="str">
            <v>0</v>
          </cell>
          <cell r="AU468" t="str">
            <v>0</v>
          </cell>
          <cell r="AV468" t="str">
            <v>0</v>
          </cell>
        </row>
        <row r="469">
          <cell r="F469" t="str">
            <v>Closing balance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E469">
            <v>0</v>
          </cell>
          <cell r="AJ469">
            <v>0</v>
          </cell>
          <cell r="AM469" t="str">
            <v>0</v>
          </cell>
          <cell r="AN469" t="str">
            <v>0</v>
          </cell>
          <cell r="AO469" t="str">
            <v>0</v>
          </cell>
          <cell r="AP469" t="str">
            <v>0</v>
          </cell>
          <cell r="AQ469" t="str">
            <v>0</v>
          </cell>
          <cell r="AR469" t="str">
            <v>0</v>
          </cell>
          <cell r="AS469" t="str">
            <v>0</v>
          </cell>
          <cell r="AT469" t="str">
            <v>0</v>
          </cell>
          <cell r="AU469" t="str">
            <v>0</v>
          </cell>
          <cell r="AV469" t="str">
            <v>0</v>
          </cell>
        </row>
        <row r="474"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E474">
            <v>0</v>
          </cell>
          <cell r="AJ474">
            <v>0</v>
          </cell>
        </row>
        <row r="475"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E475">
            <v>0</v>
          </cell>
          <cell r="AJ475">
            <v>0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E476">
            <v>0</v>
          </cell>
          <cell r="AJ476">
            <v>0</v>
          </cell>
        </row>
        <row r="477"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E477">
            <v>0</v>
          </cell>
          <cell r="AJ477">
            <v>0</v>
          </cell>
        </row>
        <row r="478"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E478">
            <v>0</v>
          </cell>
          <cell r="AJ478">
            <v>0</v>
          </cell>
        </row>
        <row r="479"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E479">
            <v>0</v>
          </cell>
          <cell r="AJ479">
            <v>0</v>
          </cell>
        </row>
        <row r="480"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E480">
            <v>0</v>
          </cell>
          <cell r="AJ480">
            <v>0</v>
          </cell>
        </row>
        <row r="481"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E481">
            <v>0</v>
          </cell>
          <cell r="AJ481">
            <v>0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E482">
            <v>0</v>
          </cell>
          <cell r="AJ482">
            <v>0</v>
          </cell>
        </row>
        <row r="486"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E486">
            <v>0</v>
          </cell>
          <cell r="AJ486">
            <v>0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E487">
            <v>0</v>
          </cell>
          <cell r="AJ487">
            <v>0</v>
          </cell>
        </row>
        <row r="488"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E488">
            <v>0</v>
          </cell>
          <cell r="AJ488">
            <v>0</v>
          </cell>
        </row>
        <row r="493"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E493">
            <v>0</v>
          </cell>
          <cell r="AJ493">
            <v>0</v>
          </cell>
        </row>
        <row r="495"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E495">
            <v>0</v>
          </cell>
          <cell r="AJ495">
            <v>0</v>
          </cell>
        </row>
        <row r="496"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E496">
            <v>0</v>
          </cell>
          <cell r="AJ496">
            <v>0</v>
          </cell>
        </row>
        <row r="498"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E498">
            <v>0</v>
          </cell>
          <cell r="AJ498">
            <v>0</v>
          </cell>
        </row>
        <row r="499">
          <cell r="G499" t="e">
            <v>#DIV/0!</v>
          </cell>
          <cell r="H499" t="e">
            <v>#DIV/0!</v>
          </cell>
          <cell r="I499" t="e">
            <v>#DIV/0!</v>
          </cell>
          <cell r="J499" t="e">
            <v>#DIV/0!</v>
          </cell>
          <cell r="K499" t="e">
            <v>#DIV/0!</v>
          </cell>
          <cell r="L499" t="e">
            <v>#DIV/0!</v>
          </cell>
          <cell r="M499" t="e">
            <v>#DIV/0!</v>
          </cell>
          <cell r="N499" t="e">
            <v>#DIV/0!</v>
          </cell>
          <cell r="O499" t="e">
            <v>#DIV/0!</v>
          </cell>
          <cell r="P499" t="e">
            <v>#DIV/0!</v>
          </cell>
          <cell r="Q499" t="e">
            <v>#DIV/0!</v>
          </cell>
          <cell r="R499" t="e">
            <v>#DIV/0!</v>
          </cell>
          <cell r="S499" t="e">
            <v>#DIV/0!</v>
          </cell>
          <cell r="T499" t="e">
            <v>#DIV/0!</v>
          </cell>
          <cell r="U499">
            <v>0</v>
          </cell>
          <cell r="V499" t="e">
            <v>#DIV/0!</v>
          </cell>
          <cell r="W499" t="e">
            <v>#DIV/0!</v>
          </cell>
          <cell r="X499" t="e">
            <v>#DIV/0!</v>
          </cell>
          <cell r="Y499" t="e">
            <v>#DIV/0!</v>
          </cell>
          <cell r="Z499" t="e">
            <v>#DIV/0!</v>
          </cell>
          <cell r="AA499">
            <v>0</v>
          </cell>
          <cell r="AB499">
            <v>0</v>
          </cell>
          <cell r="AC499">
            <v>0</v>
          </cell>
          <cell r="AE499">
            <v>0</v>
          </cell>
          <cell r="AJ499">
            <v>0</v>
          </cell>
        </row>
        <row r="500"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E500">
            <v>0</v>
          </cell>
          <cell r="AJ500">
            <v>0</v>
          </cell>
        </row>
        <row r="503"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E503">
            <v>0</v>
          </cell>
          <cell r="AJ503">
            <v>0</v>
          </cell>
        </row>
        <row r="504"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E504">
            <v>0</v>
          </cell>
          <cell r="AJ504">
            <v>0</v>
          </cell>
        </row>
        <row r="505"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E505">
            <v>0</v>
          </cell>
          <cell r="AJ505">
            <v>0</v>
          </cell>
        </row>
        <row r="506"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E506">
            <v>0</v>
          </cell>
          <cell r="AJ506">
            <v>0</v>
          </cell>
        </row>
        <row r="507"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E507">
            <v>0</v>
          </cell>
          <cell r="AJ507">
            <v>0</v>
          </cell>
        </row>
        <row r="509">
          <cell r="G509" t="str">
            <v>-</v>
          </cell>
          <cell r="H509" t="str">
            <v>-</v>
          </cell>
          <cell r="I509" t="str">
            <v>-</v>
          </cell>
          <cell r="J509" t="str">
            <v>-</v>
          </cell>
          <cell r="K509" t="str">
            <v>-</v>
          </cell>
          <cell r="L509" t="str">
            <v>-</v>
          </cell>
          <cell r="M509" t="str">
            <v>-</v>
          </cell>
          <cell r="N509" t="str">
            <v>-</v>
          </cell>
          <cell r="O509" t="str">
            <v>-</v>
          </cell>
          <cell r="P509" t="str">
            <v>-</v>
          </cell>
          <cell r="Q509" t="str">
            <v>-</v>
          </cell>
          <cell r="R509" t="str">
            <v>-</v>
          </cell>
          <cell r="S509" t="str">
            <v>-</v>
          </cell>
          <cell r="T509" t="str">
            <v>-</v>
          </cell>
          <cell r="U509" t="str">
            <v>-</v>
          </cell>
          <cell r="V509" t="str">
            <v>-</v>
          </cell>
          <cell r="W509" t="str">
            <v>-</v>
          </cell>
          <cell r="X509" t="str">
            <v>-</v>
          </cell>
          <cell r="Y509" t="str">
            <v>-</v>
          </cell>
          <cell r="Z509" t="str">
            <v>-</v>
          </cell>
          <cell r="AA509" t="str">
            <v>-</v>
          </cell>
          <cell r="AB509" t="str">
            <v>-</v>
          </cell>
          <cell r="AC509" t="str">
            <v>-</v>
          </cell>
          <cell r="AE509" t="str">
            <v>-</v>
          </cell>
          <cell r="AJ509" t="str">
            <v>-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E512">
            <v>0</v>
          </cell>
          <cell r="AJ512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E514">
            <v>0</v>
          </cell>
          <cell r="AJ514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E516">
            <v>0</v>
          </cell>
          <cell r="AJ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E517">
            <v>0</v>
          </cell>
          <cell r="AJ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E518">
            <v>0</v>
          </cell>
          <cell r="AJ518">
            <v>0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E520">
            <v>0</v>
          </cell>
          <cell r="AJ520">
            <v>0</v>
          </cell>
        </row>
        <row r="521"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E521">
            <v>0</v>
          </cell>
          <cell r="AJ521">
            <v>0</v>
          </cell>
        </row>
        <row r="522"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E522">
            <v>0</v>
          </cell>
          <cell r="AJ522">
            <v>0</v>
          </cell>
        </row>
        <row r="523"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E523">
            <v>0</v>
          </cell>
          <cell r="AJ523">
            <v>0</v>
          </cell>
        </row>
        <row r="524"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E524">
            <v>0</v>
          </cell>
          <cell r="AJ524">
            <v>0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E525">
            <v>0</v>
          </cell>
          <cell r="AJ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E526">
            <v>0</v>
          </cell>
          <cell r="AJ526">
            <v>0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E528">
            <v>0</v>
          </cell>
          <cell r="AJ528">
            <v>0</v>
          </cell>
        </row>
        <row r="529"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E529">
            <v>0</v>
          </cell>
          <cell r="AJ529">
            <v>0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E530">
            <v>0</v>
          </cell>
          <cell r="AJ530">
            <v>0</v>
          </cell>
        </row>
        <row r="531"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E531">
            <v>0</v>
          </cell>
          <cell r="AJ531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E532">
            <v>0</v>
          </cell>
          <cell r="AJ532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E534">
            <v>0</v>
          </cell>
          <cell r="AJ534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E536">
            <v>0</v>
          </cell>
          <cell r="AJ536">
            <v>0</v>
          </cell>
        </row>
        <row r="538"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E538">
            <v>0</v>
          </cell>
          <cell r="AJ538">
            <v>0</v>
          </cell>
        </row>
        <row r="542">
          <cell r="G542">
            <v>31</v>
          </cell>
          <cell r="H542">
            <v>31</v>
          </cell>
          <cell r="I542">
            <v>31</v>
          </cell>
          <cell r="J542">
            <v>31</v>
          </cell>
          <cell r="K542">
            <v>31</v>
          </cell>
          <cell r="L542">
            <v>31</v>
          </cell>
          <cell r="M542">
            <v>31</v>
          </cell>
          <cell r="N542">
            <v>31</v>
          </cell>
          <cell r="O542">
            <v>31</v>
          </cell>
          <cell r="P542">
            <v>31</v>
          </cell>
          <cell r="Q542">
            <v>31</v>
          </cell>
          <cell r="R542">
            <v>31</v>
          </cell>
          <cell r="S542">
            <v>31</v>
          </cell>
          <cell r="T542">
            <v>31</v>
          </cell>
          <cell r="U542">
            <v>31</v>
          </cell>
          <cell r="V542">
            <v>31</v>
          </cell>
          <cell r="W542">
            <v>31</v>
          </cell>
          <cell r="X542">
            <v>31</v>
          </cell>
          <cell r="Y542">
            <v>31</v>
          </cell>
          <cell r="Z542">
            <v>31</v>
          </cell>
          <cell r="AA542">
            <v>31</v>
          </cell>
          <cell r="AB542">
            <v>31</v>
          </cell>
          <cell r="AC542">
            <v>31</v>
          </cell>
          <cell r="AD542">
            <v>31</v>
          </cell>
          <cell r="AE542">
            <v>31</v>
          </cell>
          <cell r="AF542">
            <v>31</v>
          </cell>
          <cell r="AG542">
            <v>31</v>
          </cell>
          <cell r="AH542">
            <v>31</v>
          </cell>
          <cell r="AI542">
            <v>31</v>
          </cell>
          <cell r="AJ542">
            <v>31</v>
          </cell>
        </row>
        <row r="546">
          <cell r="F546" t="str">
            <v>FR5</v>
          </cell>
          <cell r="G546" t="str">
            <v>0</v>
          </cell>
          <cell r="H546" t="str">
            <v>0</v>
          </cell>
          <cell r="I546" t="str">
            <v>0</v>
          </cell>
          <cell r="J546" t="str">
            <v>0</v>
          </cell>
          <cell r="K546" t="str">
            <v>0</v>
          </cell>
          <cell r="L546" t="str">
            <v>0</v>
          </cell>
          <cell r="M546" t="str">
            <v>0</v>
          </cell>
          <cell r="N546" t="str">
            <v>0</v>
          </cell>
          <cell r="O546" t="str">
            <v>0</v>
          </cell>
          <cell r="P546" t="str">
            <v>0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0</v>
          </cell>
          <cell r="V546" t="str">
            <v>0</v>
          </cell>
          <cell r="W546" t="str">
            <v>0</v>
          </cell>
          <cell r="X546" t="str">
            <v>0</v>
          </cell>
          <cell r="Y546" t="str">
            <v>0</v>
          </cell>
          <cell r="Z546" t="str">
            <v>0</v>
          </cell>
          <cell r="AM546" t="str">
            <v>0</v>
          </cell>
          <cell r="AN546" t="str">
            <v>0</v>
          </cell>
          <cell r="AO546" t="str">
            <v>0</v>
          </cell>
          <cell r="AP546" t="str">
            <v>0</v>
          </cell>
          <cell r="AQ546" t="str">
            <v>0</v>
          </cell>
          <cell r="AR546" t="str">
            <v>0</v>
          </cell>
          <cell r="AS546" t="str">
            <v>0</v>
          </cell>
          <cell r="AT546" t="str">
            <v>0</v>
          </cell>
          <cell r="AU546" t="str">
            <v>0</v>
          </cell>
          <cell r="AV546" t="str">
            <v>0</v>
          </cell>
          <cell r="AX546">
            <v>0</v>
          </cell>
        </row>
        <row r="547">
          <cell r="F547" t="str">
            <v>FR10</v>
          </cell>
          <cell r="G547" t="str">
            <v>0</v>
          </cell>
          <cell r="H547" t="str">
            <v>0</v>
          </cell>
          <cell r="I547" t="str">
            <v>0</v>
          </cell>
          <cell r="J547" t="str">
            <v>0</v>
          </cell>
          <cell r="K547" t="str">
            <v>0</v>
          </cell>
          <cell r="L547" t="str">
            <v>0</v>
          </cell>
          <cell r="M547" t="str">
            <v>0</v>
          </cell>
          <cell r="N547" t="str">
            <v>0</v>
          </cell>
          <cell r="O547" t="str">
            <v>0</v>
          </cell>
          <cell r="P547" t="str">
            <v>0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0</v>
          </cell>
          <cell r="V547" t="str">
            <v>0</v>
          </cell>
          <cell r="W547" t="str">
            <v>0</v>
          </cell>
          <cell r="X547" t="str">
            <v>0</v>
          </cell>
          <cell r="Y547" t="str">
            <v>0</v>
          </cell>
          <cell r="Z547" t="str">
            <v>0</v>
          </cell>
          <cell r="AM547" t="str">
            <v>0</v>
          </cell>
          <cell r="AN547" t="str">
            <v>0</v>
          </cell>
          <cell r="AO547" t="str">
            <v>0</v>
          </cell>
          <cell r="AP547" t="str">
            <v>0</v>
          </cell>
          <cell r="AQ547" t="str">
            <v>0</v>
          </cell>
          <cell r="AR547" t="str">
            <v>0</v>
          </cell>
          <cell r="AS547" t="str">
            <v>0</v>
          </cell>
          <cell r="AT547" t="str">
            <v>0</v>
          </cell>
          <cell r="AU547" t="str">
            <v>0</v>
          </cell>
          <cell r="AV547" t="str">
            <v>0</v>
          </cell>
          <cell r="AX547">
            <v>0</v>
          </cell>
        </row>
        <row r="548">
          <cell r="F548" t="str">
            <v>FR15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X548">
            <v>0</v>
          </cell>
        </row>
        <row r="549">
          <cell r="F549" t="str">
            <v>FR20</v>
          </cell>
          <cell r="G549" t="str">
            <v>0</v>
          </cell>
          <cell r="H549" t="str">
            <v>0</v>
          </cell>
          <cell r="I549" t="str">
            <v>0</v>
          </cell>
          <cell r="J549" t="str">
            <v>0</v>
          </cell>
          <cell r="K549" t="str">
            <v>0</v>
          </cell>
          <cell r="L549" t="str">
            <v>0</v>
          </cell>
          <cell r="M549" t="str">
            <v>0</v>
          </cell>
          <cell r="N549" t="str">
            <v>0</v>
          </cell>
          <cell r="O549" t="str">
            <v>0</v>
          </cell>
          <cell r="P549" t="str">
            <v>0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0</v>
          </cell>
          <cell r="V549" t="str">
            <v>0</v>
          </cell>
          <cell r="W549" t="str">
            <v>0</v>
          </cell>
          <cell r="X549" t="str">
            <v>0</v>
          </cell>
          <cell r="Y549" t="str">
            <v>0</v>
          </cell>
          <cell r="Z549" t="str">
            <v>0</v>
          </cell>
          <cell r="AM549" t="str">
            <v>0</v>
          </cell>
          <cell r="AN549" t="str">
            <v>0</v>
          </cell>
          <cell r="AO549" t="str">
            <v>0</v>
          </cell>
          <cell r="AP549" t="str">
            <v>0</v>
          </cell>
          <cell r="AQ549" t="str">
            <v>0</v>
          </cell>
          <cell r="AR549" t="str">
            <v>0</v>
          </cell>
          <cell r="AS549" t="str">
            <v>0</v>
          </cell>
          <cell r="AT549" t="str">
            <v>0</v>
          </cell>
          <cell r="AU549" t="str">
            <v>0</v>
          </cell>
          <cell r="AV549" t="str">
            <v>0</v>
          </cell>
          <cell r="AX549">
            <v>0</v>
          </cell>
        </row>
        <row r="550">
          <cell r="F550" t="str">
            <v>FR25</v>
          </cell>
          <cell r="G550" t="str">
            <v>0</v>
          </cell>
          <cell r="H550" t="str">
            <v>0</v>
          </cell>
          <cell r="I550" t="str">
            <v>0</v>
          </cell>
          <cell r="J550" t="str">
            <v>0</v>
          </cell>
          <cell r="K550" t="str">
            <v>0</v>
          </cell>
          <cell r="L550" t="str">
            <v>0</v>
          </cell>
          <cell r="M550" t="str">
            <v>0</v>
          </cell>
          <cell r="N550" t="str">
            <v>0</v>
          </cell>
          <cell r="O550" t="str">
            <v>0</v>
          </cell>
          <cell r="P550" t="str">
            <v>0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0</v>
          </cell>
          <cell r="V550" t="str">
            <v>0</v>
          </cell>
          <cell r="W550" t="str">
            <v>0</v>
          </cell>
          <cell r="X550" t="str">
            <v>0</v>
          </cell>
          <cell r="Y550" t="str">
            <v>0</v>
          </cell>
          <cell r="Z550" t="str">
            <v>0</v>
          </cell>
          <cell r="AM550">
            <v>174305</v>
          </cell>
          <cell r="AN550">
            <v>-1312</v>
          </cell>
          <cell r="AO550">
            <v>25378</v>
          </cell>
          <cell r="AP550">
            <v>-53706</v>
          </cell>
          <cell r="AQ550">
            <v>375000</v>
          </cell>
          <cell r="AR550">
            <v>4000</v>
          </cell>
          <cell r="AS550">
            <v>-9000</v>
          </cell>
          <cell r="AT550">
            <v>115000</v>
          </cell>
          <cell r="AU550" t="str">
            <v>0</v>
          </cell>
          <cell r="AV550" t="str">
            <v>0</v>
          </cell>
          <cell r="AX550">
            <v>629665</v>
          </cell>
        </row>
        <row r="551">
          <cell r="F551" t="str">
            <v>FR30</v>
          </cell>
          <cell r="G551" t="str">
            <v>0</v>
          </cell>
          <cell r="H551" t="str">
            <v>0</v>
          </cell>
          <cell r="I551" t="str">
            <v>0</v>
          </cell>
          <cell r="J551" t="str">
            <v>0</v>
          </cell>
          <cell r="K551" t="str">
            <v>0</v>
          </cell>
          <cell r="L551" t="str">
            <v>0</v>
          </cell>
          <cell r="M551" t="str">
            <v>0</v>
          </cell>
          <cell r="N551" t="str">
            <v>0</v>
          </cell>
          <cell r="O551" t="str">
            <v>0</v>
          </cell>
          <cell r="P551" t="str">
            <v>0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0</v>
          </cell>
          <cell r="V551" t="str">
            <v>0</v>
          </cell>
          <cell r="W551" t="str">
            <v>0</v>
          </cell>
          <cell r="X551" t="str">
            <v>0</v>
          </cell>
          <cell r="Y551" t="str">
            <v>0</v>
          </cell>
          <cell r="Z551" t="str">
            <v>0</v>
          </cell>
          <cell r="AM551" t="str">
            <v>0</v>
          </cell>
          <cell r="AN551" t="str">
            <v>0</v>
          </cell>
          <cell r="AO551" t="str">
            <v>0</v>
          </cell>
          <cell r="AP551" t="str">
            <v>0</v>
          </cell>
          <cell r="AQ551">
            <v>-56400</v>
          </cell>
          <cell r="AR551" t="str">
            <v>0</v>
          </cell>
          <cell r="AS551" t="str">
            <v>0</v>
          </cell>
          <cell r="AT551" t="str">
            <v>0</v>
          </cell>
          <cell r="AU551" t="str">
            <v>0</v>
          </cell>
          <cell r="AV551" t="str">
            <v>0</v>
          </cell>
          <cell r="AX551">
            <v>-56400</v>
          </cell>
        </row>
        <row r="552">
          <cell r="F552" t="str">
            <v>FR35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M552">
            <v>174305</v>
          </cell>
          <cell r="AN552">
            <v>-1312</v>
          </cell>
          <cell r="AO552">
            <v>25378</v>
          </cell>
          <cell r="AP552">
            <v>-53706</v>
          </cell>
          <cell r="AQ552">
            <v>318600</v>
          </cell>
          <cell r="AR552">
            <v>4000</v>
          </cell>
          <cell r="AS552">
            <v>-9000</v>
          </cell>
          <cell r="AT552">
            <v>115000</v>
          </cell>
          <cell r="AU552">
            <v>0</v>
          </cell>
          <cell r="AV552">
            <v>0</v>
          </cell>
          <cell r="AX552">
            <v>573265</v>
          </cell>
        </row>
        <row r="553">
          <cell r="F553" t="str">
            <v>FR40</v>
          </cell>
          <cell r="G553" t="str">
            <v>0</v>
          </cell>
          <cell r="H553" t="str">
            <v>0</v>
          </cell>
          <cell r="I553" t="str">
            <v>0</v>
          </cell>
          <cell r="J553" t="str">
            <v>0</v>
          </cell>
          <cell r="K553" t="str">
            <v>0</v>
          </cell>
          <cell r="L553" t="str">
            <v>0</v>
          </cell>
          <cell r="M553" t="str">
            <v>0</v>
          </cell>
          <cell r="N553" t="str">
            <v>0</v>
          </cell>
          <cell r="O553" t="str">
            <v>0</v>
          </cell>
          <cell r="P553" t="str">
            <v>0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0</v>
          </cell>
          <cell r="V553" t="str">
            <v>0</v>
          </cell>
          <cell r="W553" t="str">
            <v>0</v>
          </cell>
          <cell r="X553" t="str">
            <v>0</v>
          </cell>
          <cell r="Y553" t="str">
            <v>0</v>
          </cell>
          <cell r="Z553" t="str">
            <v>0</v>
          </cell>
          <cell r="AM553" t="str">
            <v>0</v>
          </cell>
          <cell r="AN553" t="str">
            <v>0</v>
          </cell>
          <cell r="AO553" t="str">
            <v>0</v>
          </cell>
          <cell r="AP553" t="str">
            <v>0</v>
          </cell>
          <cell r="AQ553" t="str">
            <v>0</v>
          </cell>
          <cell r="AR553" t="str">
            <v>0</v>
          </cell>
          <cell r="AS553" t="str">
            <v>0</v>
          </cell>
          <cell r="AT553">
            <v>39000</v>
          </cell>
          <cell r="AU553" t="str">
            <v>0</v>
          </cell>
          <cell r="AV553" t="str">
            <v>0</v>
          </cell>
          <cell r="AX553">
            <v>39000</v>
          </cell>
        </row>
        <row r="555">
          <cell r="F555" t="str">
            <v>FR45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M555">
            <v>174305</v>
          </cell>
          <cell r="AN555">
            <v>-1312</v>
          </cell>
          <cell r="AO555">
            <v>25378</v>
          </cell>
          <cell r="AP555">
            <v>-53706</v>
          </cell>
          <cell r="AQ555">
            <v>318600</v>
          </cell>
          <cell r="AR555">
            <v>4000</v>
          </cell>
          <cell r="AS555">
            <v>-9000</v>
          </cell>
          <cell r="AT555">
            <v>154000</v>
          </cell>
          <cell r="AU555">
            <v>0</v>
          </cell>
          <cell r="AV555">
            <v>0</v>
          </cell>
          <cell r="AX555">
            <v>612265</v>
          </cell>
        </row>
        <row r="556">
          <cell r="F556" t="str">
            <v>FR50</v>
          </cell>
          <cell r="G556" t="str">
            <v>0</v>
          </cell>
          <cell r="H556" t="str">
            <v>0</v>
          </cell>
          <cell r="I556" t="str">
            <v>0</v>
          </cell>
          <cell r="J556" t="str">
            <v>0</v>
          </cell>
          <cell r="K556" t="str">
            <v>0</v>
          </cell>
          <cell r="L556" t="str">
            <v>0</v>
          </cell>
          <cell r="M556" t="str">
            <v>0</v>
          </cell>
          <cell r="N556" t="str">
            <v>0</v>
          </cell>
          <cell r="O556" t="str">
            <v>0</v>
          </cell>
          <cell r="P556" t="str">
            <v>0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0</v>
          </cell>
          <cell r="V556" t="str">
            <v>0</v>
          </cell>
          <cell r="W556" t="str">
            <v>0</v>
          </cell>
          <cell r="X556" t="str">
            <v>0</v>
          </cell>
          <cell r="Y556" t="str">
            <v>0</v>
          </cell>
          <cell r="Z556" t="str">
            <v>0</v>
          </cell>
          <cell r="AM556">
            <v>-51607</v>
          </cell>
          <cell r="AN556" t="str">
            <v>0</v>
          </cell>
          <cell r="AO556">
            <v>-7636</v>
          </cell>
          <cell r="AP556">
            <v>0</v>
          </cell>
          <cell r="AQ556">
            <v>-95000</v>
          </cell>
          <cell r="AR556">
            <v>0</v>
          </cell>
          <cell r="AS556" t="str">
            <v>0</v>
          </cell>
          <cell r="AT556">
            <v>-12000</v>
          </cell>
          <cell r="AU556" t="str">
            <v>0</v>
          </cell>
          <cell r="AV556" t="str">
            <v>0</v>
          </cell>
          <cell r="AX556">
            <v>-166243</v>
          </cell>
        </row>
        <row r="558">
          <cell r="F558" t="str">
            <v>FR55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M558">
            <v>122698</v>
          </cell>
          <cell r="AN558">
            <v>-1312</v>
          </cell>
          <cell r="AO558">
            <v>17742</v>
          </cell>
          <cell r="AP558">
            <v>-53706</v>
          </cell>
          <cell r="AQ558">
            <v>223600</v>
          </cell>
          <cell r="AR558">
            <v>4000</v>
          </cell>
          <cell r="AS558">
            <v>-9000</v>
          </cell>
          <cell r="AT558">
            <v>142000</v>
          </cell>
          <cell r="AU558">
            <v>0</v>
          </cell>
          <cell r="AV558">
            <v>0</v>
          </cell>
          <cell r="AX558">
            <v>446022</v>
          </cell>
        </row>
        <row r="559">
          <cell r="F559" t="str">
            <v>FR60</v>
          </cell>
          <cell r="G559" t="str">
            <v>0</v>
          </cell>
          <cell r="H559" t="str">
            <v>0</v>
          </cell>
          <cell r="I559" t="str">
            <v>0</v>
          </cell>
          <cell r="J559" t="str">
            <v>0</v>
          </cell>
          <cell r="K559" t="str">
            <v>0</v>
          </cell>
          <cell r="L559" t="str">
            <v>0</v>
          </cell>
          <cell r="M559" t="str">
            <v>0</v>
          </cell>
          <cell r="N559" t="str">
            <v>0</v>
          </cell>
          <cell r="O559" t="str">
            <v>0</v>
          </cell>
          <cell r="P559" t="str">
            <v>0</v>
          </cell>
          <cell r="Q559" t="str">
            <v>0</v>
          </cell>
          <cell r="R559" t="str">
            <v>0</v>
          </cell>
          <cell r="S559" t="str">
            <v>0</v>
          </cell>
          <cell r="T559" t="str">
            <v>0</v>
          </cell>
          <cell r="U559" t="str">
            <v>0</v>
          </cell>
          <cell r="V559" t="str">
            <v>0</v>
          </cell>
          <cell r="W559" t="str">
            <v>0</v>
          </cell>
          <cell r="X559" t="str">
            <v>0</v>
          </cell>
          <cell r="Y559" t="str">
            <v>0</v>
          </cell>
          <cell r="Z559" t="str">
            <v>0</v>
          </cell>
          <cell r="AM559">
            <v>-45152.864000000001</v>
          </cell>
          <cell r="AN559">
            <v>482.81599999999997</v>
          </cell>
          <cell r="AO559">
            <v>-6529.0559999999996</v>
          </cell>
          <cell r="AP559">
            <v>19763.808000000001</v>
          </cell>
          <cell r="AQ559">
            <v>0</v>
          </cell>
          <cell r="AR559">
            <v>-1000</v>
          </cell>
          <cell r="AS559">
            <v>0</v>
          </cell>
          <cell r="AT559">
            <v>0</v>
          </cell>
          <cell r="AU559">
            <v>0</v>
          </cell>
          <cell r="AV559" t="str">
            <v>0</v>
          </cell>
          <cell r="AX559">
            <v>-32435.295999999998</v>
          </cell>
        </row>
        <row r="562">
          <cell r="F562" t="str">
            <v>FR65</v>
          </cell>
          <cell r="G562" t="str">
            <v>0</v>
          </cell>
          <cell r="H562" t="str">
            <v>0</v>
          </cell>
          <cell r="I562" t="str">
            <v>0</v>
          </cell>
          <cell r="J562" t="str">
            <v>0</v>
          </cell>
          <cell r="K562" t="str">
            <v>0</v>
          </cell>
          <cell r="L562" t="str">
            <v>0</v>
          </cell>
          <cell r="M562" t="str">
            <v>0</v>
          </cell>
          <cell r="N562" t="str">
            <v>0</v>
          </cell>
          <cell r="O562" t="str">
            <v>0</v>
          </cell>
          <cell r="P562" t="str">
            <v>0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0</v>
          </cell>
          <cell r="V562" t="str">
            <v>0</v>
          </cell>
          <cell r="W562" t="str">
            <v>0</v>
          </cell>
          <cell r="X562" t="str">
            <v>0</v>
          </cell>
          <cell r="Y562" t="str">
            <v>0</v>
          </cell>
          <cell r="Z562" t="str">
            <v>0</v>
          </cell>
          <cell r="AM562" t="str">
            <v>0</v>
          </cell>
          <cell r="AN562" t="str">
            <v>0</v>
          </cell>
          <cell r="AO562" t="str">
            <v>0</v>
          </cell>
          <cell r="AP562" t="str">
            <v>0</v>
          </cell>
          <cell r="AQ562" t="str">
            <v>0</v>
          </cell>
          <cell r="AR562" t="str">
            <v>0</v>
          </cell>
          <cell r="AS562" t="str">
            <v>0</v>
          </cell>
          <cell r="AT562" t="str">
            <v>0</v>
          </cell>
          <cell r="AU562" t="str">
            <v>0</v>
          </cell>
          <cell r="AV562" t="str">
            <v>0</v>
          </cell>
          <cell r="AX562">
            <v>0</v>
          </cell>
        </row>
        <row r="564">
          <cell r="F564" t="str">
            <v>FR70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M564">
            <v>77545.135999999999</v>
          </cell>
          <cell r="AN564">
            <v>-829.18399999999997</v>
          </cell>
          <cell r="AO564">
            <v>11212.944</v>
          </cell>
          <cell r="AP564">
            <v>-33942.191999999995</v>
          </cell>
          <cell r="AQ564">
            <v>223600</v>
          </cell>
          <cell r="AR564">
            <v>3000</v>
          </cell>
          <cell r="AS564">
            <v>-9000</v>
          </cell>
          <cell r="AT564">
            <v>142000</v>
          </cell>
          <cell r="AU564">
            <v>0</v>
          </cell>
          <cell r="AV564">
            <v>0</v>
          </cell>
          <cell r="AX564">
            <v>413586.70400000003</v>
          </cell>
        </row>
        <row r="567">
          <cell r="F567" t="str">
            <v>FR80</v>
          </cell>
          <cell r="G567" t="str">
            <v>0</v>
          </cell>
          <cell r="H567" t="str">
            <v>0</v>
          </cell>
          <cell r="I567" t="str">
            <v>0</v>
          </cell>
          <cell r="J567" t="str">
            <v>0</v>
          </cell>
          <cell r="K567" t="str">
            <v>0</v>
          </cell>
          <cell r="L567" t="str">
            <v>0</v>
          </cell>
          <cell r="M567" t="str">
            <v>0</v>
          </cell>
          <cell r="N567" t="str">
            <v>0</v>
          </cell>
          <cell r="O567" t="str">
            <v>0</v>
          </cell>
          <cell r="P567" t="str">
            <v>0</v>
          </cell>
          <cell r="Q567" t="str">
            <v>0</v>
          </cell>
          <cell r="R567" t="str">
            <v>0</v>
          </cell>
          <cell r="S567" t="str">
            <v>0</v>
          </cell>
          <cell r="T567" t="str">
            <v>0</v>
          </cell>
          <cell r="U567" t="str">
            <v>0</v>
          </cell>
          <cell r="V567" t="str">
            <v>0</v>
          </cell>
          <cell r="W567" t="str">
            <v>0</v>
          </cell>
          <cell r="X567" t="str">
            <v>0</v>
          </cell>
          <cell r="Y567" t="str">
            <v>0</v>
          </cell>
          <cell r="Z567" t="str">
            <v>0</v>
          </cell>
          <cell r="AM567" t="str">
            <v>0</v>
          </cell>
          <cell r="AN567" t="str">
            <v>0</v>
          </cell>
          <cell r="AO567" t="str">
            <v>0</v>
          </cell>
          <cell r="AP567" t="str">
            <v>0</v>
          </cell>
          <cell r="AQ567" t="str">
            <v>0</v>
          </cell>
          <cell r="AR567" t="str">
            <v>0</v>
          </cell>
          <cell r="AS567" t="str">
            <v>0</v>
          </cell>
          <cell r="AT567" t="str">
            <v>0</v>
          </cell>
          <cell r="AU567" t="str">
            <v>0</v>
          </cell>
          <cell r="AV567" t="str">
            <v>0</v>
          </cell>
          <cell r="AX567">
            <v>0</v>
          </cell>
        </row>
        <row r="568">
          <cell r="F568" t="str">
            <v>FR85</v>
          </cell>
          <cell r="G568" t="str">
            <v>0</v>
          </cell>
          <cell r="H568" t="str">
            <v>0</v>
          </cell>
          <cell r="I568" t="str">
            <v>0</v>
          </cell>
          <cell r="J568" t="str">
            <v>0</v>
          </cell>
          <cell r="K568" t="str">
            <v>0</v>
          </cell>
          <cell r="L568" t="str">
            <v>0</v>
          </cell>
          <cell r="M568" t="str">
            <v>0</v>
          </cell>
          <cell r="N568" t="str">
            <v>0</v>
          </cell>
          <cell r="O568" t="str">
            <v>0</v>
          </cell>
          <cell r="P568" t="str">
            <v>0</v>
          </cell>
          <cell r="Q568" t="str">
            <v>0</v>
          </cell>
          <cell r="R568" t="str">
            <v>0</v>
          </cell>
          <cell r="S568" t="str">
            <v>0</v>
          </cell>
          <cell r="T568" t="str">
            <v>0</v>
          </cell>
          <cell r="U568" t="str">
            <v>0</v>
          </cell>
          <cell r="V568" t="str">
            <v>0</v>
          </cell>
          <cell r="W568" t="str">
            <v>0</v>
          </cell>
          <cell r="X568" t="str">
            <v>0</v>
          </cell>
          <cell r="Y568" t="str">
            <v>0</v>
          </cell>
          <cell r="Z568" t="str">
            <v>0</v>
          </cell>
          <cell r="AM568" t="str">
            <v>0</v>
          </cell>
          <cell r="AN568" t="str">
            <v>0</v>
          </cell>
          <cell r="AO568" t="str">
            <v>0</v>
          </cell>
          <cell r="AP568" t="str">
            <v>0</v>
          </cell>
          <cell r="AQ568" t="str">
            <v>0</v>
          </cell>
          <cell r="AR568" t="str">
            <v>0</v>
          </cell>
          <cell r="AS568" t="str">
            <v>0</v>
          </cell>
          <cell r="AT568" t="str">
            <v>0</v>
          </cell>
          <cell r="AU568" t="str">
            <v>0</v>
          </cell>
          <cell r="AV568" t="str">
            <v>0</v>
          </cell>
          <cell r="AX568">
            <v>0</v>
          </cell>
        </row>
        <row r="569">
          <cell r="F569" t="str">
            <v>FR90</v>
          </cell>
          <cell r="G569" t="str">
            <v>0</v>
          </cell>
          <cell r="H569" t="str">
            <v>0</v>
          </cell>
          <cell r="I569" t="str">
            <v>0</v>
          </cell>
          <cell r="J569" t="str">
            <v>0</v>
          </cell>
          <cell r="K569" t="str">
            <v>0</v>
          </cell>
          <cell r="L569" t="str">
            <v>0</v>
          </cell>
          <cell r="M569" t="str">
            <v>0</v>
          </cell>
          <cell r="N569" t="str">
            <v>0</v>
          </cell>
          <cell r="O569" t="str">
            <v>0</v>
          </cell>
          <cell r="P569" t="str">
            <v>0</v>
          </cell>
          <cell r="Q569" t="str">
            <v>0</v>
          </cell>
          <cell r="R569" t="str">
            <v>0</v>
          </cell>
          <cell r="S569" t="str">
            <v>0</v>
          </cell>
          <cell r="T569" t="str">
            <v>0</v>
          </cell>
          <cell r="U569" t="str">
            <v>0</v>
          </cell>
          <cell r="V569" t="str">
            <v>0</v>
          </cell>
          <cell r="W569" t="str">
            <v>0</v>
          </cell>
          <cell r="X569" t="str">
            <v>0</v>
          </cell>
          <cell r="Y569" t="str">
            <v>0</v>
          </cell>
          <cell r="Z569" t="str">
            <v>0</v>
          </cell>
          <cell r="AM569" t="str">
            <v>0</v>
          </cell>
          <cell r="AN569" t="str">
            <v>0</v>
          </cell>
          <cell r="AO569" t="str">
            <v>0</v>
          </cell>
          <cell r="AP569" t="str">
            <v>0</v>
          </cell>
          <cell r="AQ569" t="str">
            <v>0</v>
          </cell>
          <cell r="AR569" t="str">
            <v>0</v>
          </cell>
          <cell r="AS569" t="str">
            <v>0</v>
          </cell>
          <cell r="AT569" t="str">
            <v>0</v>
          </cell>
          <cell r="AU569" t="str">
            <v>0</v>
          </cell>
          <cell r="AV569" t="str">
            <v>0</v>
          </cell>
          <cell r="AX569">
            <v>0</v>
          </cell>
        </row>
        <row r="570">
          <cell r="F570" t="str">
            <v>FR95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X570">
            <v>0</v>
          </cell>
        </row>
        <row r="571">
          <cell r="F571" t="str">
            <v>FR100</v>
          </cell>
          <cell r="G571" t="str">
            <v>0</v>
          </cell>
          <cell r="H571" t="str">
            <v>0</v>
          </cell>
          <cell r="I571" t="str">
            <v>0</v>
          </cell>
          <cell r="J571" t="str">
            <v>0</v>
          </cell>
          <cell r="K571" t="str">
            <v>0</v>
          </cell>
          <cell r="L571" t="str">
            <v>0</v>
          </cell>
          <cell r="M571" t="str">
            <v>0</v>
          </cell>
          <cell r="N571" t="str">
            <v>0</v>
          </cell>
          <cell r="O571" t="str">
            <v>0</v>
          </cell>
          <cell r="P571" t="str">
            <v>0</v>
          </cell>
          <cell r="Q571" t="str">
            <v>0</v>
          </cell>
          <cell r="R571" t="str">
            <v>0</v>
          </cell>
          <cell r="S571" t="str">
            <v>0</v>
          </cell>
          <cell r="T571" t="str">
            <v>0</v>
          </cell>
          <cell r="U571" t="str">
            <v>0</v>
          </cell>
          <cell r="V571" t="str">
            <v>0</v>
          </cell>
          <cell r="W571" t="str">
            <v>0</v>
          </cell>
          <cell r="X571" t="str">
            <v>0</v>
          </cell>
          <cell r="Y571" t="str">
            <v>0</v>
          </cell>
          <cell r="Z571" t="str">
            <v>0</v>
          </cell>
          <cell r="AM571" t="str">
            <v>0</v>
          </cell>
          <cell r="AN571" t="str">
            <v>0</v>
          </cell>
          <cell r="AO571" t="str">
            <v>0</v>
          </cell>
          <cell r="AP571" t="str">
            <v>0</v>
          </cell>
          <cell r="AQ571">
            <v>90770200</v>
          </cell>
          <cell r="AR571" t="str">
            <v>0</v>
          </cell>
          <cell r="AS571" t="str">
            <v>0</v>
          </cell>
          <cell r="AT571" t="str">
            <v>0</v>
          </cell>
          <cell r="AU571" t="str">
            <v>0</v>
          </cell>
          <cell r="AV571" t="str">
            <v>0</v>
          </cell>
          <cell r="AX571">
            <v>90770200</v>
          </cell>
        </row>
        <row r="572">
          <cell r="F572" t="str">
            <v>FR105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90770200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X572">
            <v>90770200</v>
          </cell>
        </row>
        <row r="574">
          <cell r="F574" t="str">
            <v>FR110</v>
          </cell>
          <cell r="G574" t="str">
            <v>0</v>
          </cell>
          <cell r="H574" t="str">
            <v>0</v>
          </cell>
          <cell r="I574" t="str">
            <v>0</v>
          </cell>
          <cell r="J574" t="str">
            <v>0</v>
          </cell>
          <cell r="K574" t="str">
            <v>0</v>
          </cell>
          <cell r="L574" t="str">
            <v>0</v>
          </cell>
          <cell r="M574" t="str">
            <v>0</v>
          </cell>
          <cell r="N574" t="str">
            <v>0</v>
          </cell>
          <cell r="O574" t="str">
            <v>0</v>
          </cell>
          <cell r="P574" t="str">
            <v>0</v>
          </cell>
          <cell r="Q574" t="str">
            <v>0</v>
          </cell>
          <cell r="R574" t="str">
            <v>0</v>
          </cell>
          <cell r="S574" t="str">
            <v>0</v>
          </cell>
          <cell r="T574" t="str">
            <v>0</v>
          </cell>
          <cell r="U574" t="str">
            <v>0</v>
          </cell>
          <cell r="V574" t="str">
            <v>0</v>
          </cell>
          <cell r="W574" t="str">
            <v>0</v>
          </cell>
          <cell r="X574" t="str">
            <v>0</v>
          </cell>
          <cell r="Y574" t="str">
            <v>0</v>
          </cell>
          <cell r="Z574" t="str">
            <v>0</v>
          </cell>
          <cell r="AM574" t="str">
            <v>0</v>
          </cell>
          <cell r="AN574" t="str">
            <v>0</v>
          </cell>
          <cell r="AO574" t="str">
            <v>0</v>
          </cell>
          <cell r="AP574" t="str">
            <v>0</v>
          </cell>
          <cell r="AQ574">
            <v>185032000</v>
          </cell>
          <cell r="AR574" t="str">
            <v>0</v>
          </cell>
          <cell r="AS574" t="str">
            <v>0</v>
          </cell>
          <cell r="AT574" t="str">
            <v>0</v>
          </cell>
          <cell r="AU574" t="str">
            <v>0</v>
          </cell>
          <cell r="AV574" t="str">
            <v>0</v>
          </cell>
          <cell r="AX574">
            <v>185032000</v>
          </cell>
        </row>
        <row r="577">
          <cell r="F577" t="str">
            <v>FR120</v>
          </cell>
          <cell r="G577" t="str">
            <v>0</v>
          </cell>
          <cell r="H577" t="str">
            <v>0</v>
          </cell>
          <cell r="I577" t="str">
            <v>0</v>
          </cell>
          <cell r="J577" t="str">
            <v>0</v>
          </cell>
          <cell r="K577" t="str">
            <v>0</v>
          </cell>
          <cell r="L577" t="str">
            <v>0</v>
          </cell>
          <cell r="M577" t="str">
            <v>0</v>
          </cell>
          <cell r="N577" t="str">
            <v>0</v>
          </cell>
          <cell r="O577" t="str">
            <v>0</v>
          </cell>
          <cell r="P577" t="str">
            <v>0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0</v>
          </cell>
          <cell r="V577" t="str">
            <v>0</v>
          </cell>
          <cell r="W577" t="str">
            <v>0</v>
          </cell>
          <cell r="X577" t="str">
            <v>0</v>
          </cell>
          <cell r="Y577" t="str">
            <v>0</v>
          </cell>
          <cell r="Z577" t="str">
            <v>0</v>
          </cell>
          <cell r="AM577" t="str">
            <v>0</v>
          </cell>
          <cell r="AN577" t="str">
            <v>0</v>
          </cell>
          <cell r="AO577" t="str">
            <v>0</v>
          </cell>
          <cell r="AP577" t="str">
            <v>0</v>
          </cell>
          <cell r="AQ577">
            <v>90770200</v>
          </cell>
          <cell r="AR577" t="str">
            <v>0</v>
          </cell>
          <cell r="AS577" t="str">
            <v>0</v>
          </cell>
          <cell r="AT577" t="str">
            <v>0</v>
          </cell>
          <cell r="AU577" t="str">
            <v>0</v>
          </cell>
          <cell r="AV577" t="str">
            <v>0</v>
          </cell>
          <cell r="AX577">
            <v>90770200</v>
          </cell>
        </row>
        <row r="578">
          <cell r="F578" t="str">
            <v>FR125</v>
          </cell>
          <cell r="G578" t="str">
            <v>0</v>
          </cell>
          <cell r="H578" t="str">
            <v>0</v>
          </cell>
          <cell r="I578" t="str">
            <v>0</v>
          </cell>
          <cell r="J578" t="str">
            <v>0</v>
          </cell>
          <cell r="K578" t="str">
            <v>0</v>
          </cell>
          <cell r="L578" t="str">
            <v>0</v>
          </cell>
          <cell r="M578" t="str">
            <v>0</v>
          </cell>
          <cell r="N578" t="str">
            <v>0</v>
          </cell>
          <cell r="O578" t="str">
            <v>0</v>
          </cell>
          <cell r="P578" t="str">
            <v>0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0</v>
          </cell>
          <cell r="V578" t="str">
            <v>0</v>
          </cell>
          <cell r="W578" t="str">
            <v>0</v>
          </cell>
          <cell r="X578" t="str">
            <v>0</v>
          </cell>
          <cell r="Y578" t="str">
            <v>0</v>
          </cell>
          <cell r="Z578" t="str">
            <v>0</v>
          </cell>
          <cell r="AM578" t="str">
            <v>0</v>
          </cell>
          <cell r="AN578" t="str">
            <v>0</v>
          </cell>
          <cell r="AO578" t="str">
            <v>0</v>
          </cell>
          <cell r="AP578" t="str">
            <v>0</v>
          </cell>
          <cell r="AQ578" t="str">
            <v>0</v>
          </cell>
          <cell r="AR578" t="str">
            <v>0</v>
          </cell>
          <cell r="AS578" t="str">
            <v>0</v>
          </cell>
          <cell r="AT578" t="str">
            <v>0</v>
          </cell>
          <cell r="AU578" t="str">
            <v>0</v>
          </cell>
          <cell r="AV578" t="str">
            <v>0</v>
          </cell>
          <cell r="AX578">
            <v>0</v>
          </cell>
        </row>
        <row r="579">
          <cell r="F579" t="str">
            <v>FR130</v>
          </cell>
          <cell r="G579" t="str">
            <v>0</v>
          </cell>
          <cell r="H579" t="str">
            <v>0</v>
          </cell>
          <cell r="I579" t="str">
            <v>0</v>
          </cell>
          <cell r="J579" t="str">
            <v>0</v>
          </cell>
          <cell r="K579" t="str">
            <v>0</v>
          </cell>
          <cell r="L579" t="str">
            <v>0</v>
          </cell>
          <cell r="M579" t="str">
            <v>0</v>
          </cell>
          <cell r="N579" t="str">
            <v>0</v>
          </cell>
          <cell r="O579" t="str">
            <v>0</v>
          </cell>
          <cell r="P579" t="str">
            <v>0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0</v>
          </cell>
          <cell r="V579" t="str">
            <v>0</v>
          </cell>
          <cell r="W579" t="str">
            <v>0</v>
          </cell>
          <cell r="X579" t="str">
            <v>0</v>
          </cell>
          <cell r="Y579" t="str">
            <v>0</v>
          </cell>
          <cell r="Z579" t="str">
            <v>0</v>
          </cell>
          <cell r="AM579" t="str">
            <v>0</v>
          </cell>
          <cell r="AN579" t="str">
            <v>0</v>
          </cell>
          <cell r="AO579" t="str">
            <v>0</v>
          </cell>
          <cell r="AP579" t="str">
            <v>0</v>
          </cell>
          <cell r="AQ579" t="str">
            <v>0</v>
          </cell>
          <cell r="AR579" t="str">
            <v>0</v>
          </cell>
          <cell r="AS579" t="str">
            <v>0</v>
          </cell>
          <cell r="AT579" t="str">
            <v>0</v>
          </cell>
          <cell r="AU579" t="str">
            <v>0</v>
          </cell>
          <cell r="AV579" t="str">
            <v>0</v>
          </cell>
          <cell r="AX579">
            <v>0</v>
          </cell>
        </row>
        <row r="580">
          <cell r="F580" t="str">
            <v>FR135</v>
          </cell>
          <cell r="G580" t="str">
            <v>0</v>
          </cell>
          <cell r="H580" t="str">
            <v>0</v>
          </cell>
          <cell r="I580" t="str">
            <v>0</v>
          </cell>
          <cell r="J580" t="str">
            <v>0</v>
          </cell>
          <cell r="K580" t="str">
            <v>0</v>
          </cell>
          <cell r="L580" t="str">
            <v>0</v>
          </cell>
          <cell r="M580" t="str">
            <v>0</v>
          </cell>
          <cell r="N580" t="str">
            <v>0</v>
          </cell>
          <cell r="O580" t="str">
            <v>0</v>
          </cell>
          <cell r="P580" t="str">
            <v>0</v>
          </cell>
          <cell r="Q580" t="str">
            <v>0</v>
          </cell>
          <cell r="R580" t="str">
            <v>0</v>
          </cell>
          <cell r="S580" t="str">
            <v>0</v>
          </cell>
          <cell r="T580" t="str">
            <v>0</v>
          </cell>
          <cell r="U580" t="str">
            <v>0</v>
          </cell>
          <cell r="V580" t="str">
            <v>0</v>
          </cell>
          <cell r="W580" t="str">
            <v>0</v>
          </cell>
          <cell r="X580" t="str">
            <v>0</v>
          </cell>
          <cell r="Y580" t="str">
            <v>0</v>
          </cell>
          <cell r="Z580" t="str">
            <v>0</v>
          </cell>
          <cell r="AM580" t="str">
            <v>0</v>
          </cell>
          <cell r="AN580" t="str">
            <v>0</v>
          </cell>
          <cell r="AO580" t="str">
            <v>0</v>
          </cell>
          <cell r="AP580" t="str">
            <v>0</v>
          </cell>
          <cell r="AQ580" t="str">
            <v>0</v>
          </cell>
          <cell r="AR580" t="str">
            <v>0</v>
          </cell>
          <cell r="AS580" t="str">
            <v>0</v>
          </cell>
          <cell r="AT580" t="str">
            <v>0</v>
          </cell>
          <cell r="AU580" t="str">
            <v>0</v>
          </cell>
          <cell r="AV580" t="str">
            <v>0</v>
          </cell>
          <cell r="AX580">
            <v>0</v>
          </cell>
        </row>
        <row r="581">
          <cell r="F581" t="str">
            <v>FR150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90770200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X581">
            <v>90770200</v>
          </cell>
        </row>
      </sheetData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Inc Stat Comp"/>
      <sheetName val="Bal Comp"/>
      <sheetName val="351  Comp"/>
      <sheetName val="Inc Stat Month"/>
      <sheetName val="Bal Month"/>
      <sheetName val="351  Month"/>
      <sheetName val="Inc_Stat_Comp"/>
      <sheetName val="Bal_Comp"/>
      <sheetName val="351__Comp"/>
      <sheetName val="Inc_Stat_Month"/>
      <sheetName val="Bal_Month"/>
      <sheetName val="351__Month"/>
      <sheetName val="empty_Cons"/>
      <sheetName val="Gross_advances_Geo_split"/>
      <sheetName val="CARData"/>
      <sheetName val="CDC"/>
      <sheetName val="CDD"/>
      <sheetName val="CDJ"/>
      <sheetName val="CDP"/>
      <sheetName val="CFF"/>
      <sheetName val="start"/>
      <sheetName val="Companies"/>
      <sheetName val="Industry_sectors"/>
      <sheetName val="Entities"/>
      <sheetName val="Sheet1"/>
      <sheetName val="PriorMonthYTDActual"/>
      <sheetName val="CF"/>
      <sheetName val="Summary Sheet"/>
      <sheetName val="Trend analysis No of accounts"/>
      <sheetName val="Permanent Overtime(merged G (2)"/>
      <sheetName val="Retrieval sheet"/>
      <sheetName val="MARGIN"/>
      <sheetName val="Inc_Stat_Comp1"/>
      <sheetName val="Bal_Comp1"/>
      <sheetName val="351__Comp1"/>
      <sheetName val="Inc_Stat_Month1"/>
      <sheetName val="Bal_Month1"/>
      <sheetName val="351__Month1"/>
      <sheetName val="FRB Ltd"/>
      <sheetName val="Commercial summary"/>
    </sheetNames>
    <sheetDataSet>
      <sheetData sheetId="0" refreshError="1">
        <row r="5">
          <cell r="C5">
            <v>12595775</v>
          </cell>
        </row>
        <row r="6">
          <cell r="C6">
            <v>12521979</v>
          </cell>
        </row>
        <row r="7">
          <cell r="C7">
            <v>12460626</v>
          </cell>
        </row>
        <row r="8">
          <cell r="C8">
            <v>12382774</v>
          </cell>
        </row>
        <row r="9">
          <cell r="C9">
            <v>12306360</v>
          </cell>
        </row>
        <row r="10">
          <cell r="C10">
            <v>12267039</v>
          </cell>
        </row>
        <row r="11">
          <cell r="C11">
            <v>12247049</v>
          </cell>
        </row>
        <row r="12">
          <cell r="C12">
            <v>12208319</v>
          </cell>
        </row>
        <row r="13">
          <cell r="C13">
            <v>12195136</v>
          </cell>
        </row>
        <row r="14">
          <cell r="C14">
            <v>12155108</v>
          </cell>
        </row>
        <row r="15">
          <cell r="C15">
            <v>12086639</v>
          </cell>
        </row>
        <row r="16">
          <cell r="C16">
            <v>12022527</v>
          </cell>
        </row>
        <row r="17">
          <cell r="C17">
            <v>11910565</v>
          </cell>
        </row>
        <row r="18">
          <cell r="C18">
            <v>11859131</v>
          </cell>
        </row>
        <row r="19">
          <cell r="C19">
            <v>11810107</v>
          </cell>
        </row>
        <row r="20">
          <cell r="C20">
            <v>11774986</v>
          </cell>
        </row>
        <row r="21">
          <cell r="C21">
            <v>11718776.666666666</v>
          </cell>
        </row>
        <row r="29">
          <cell r="C29">
            <v>2814779</v>
          </cell>
        </row>
        <row r="30">
          <cell r="C30">
            <v>2626263</v>
          </cell>
        </row>
        <row r="31">
          <cell r="C31">
            <v>2969982</v>
          </cell>
        </row>
        <row r="32">
          <cell r="C32">
            <v>2843920</v>
          </cell>
        </row>
        <row r="33">
          <cell r="C33">
            <v>2855327</v>
          </cell>
        </row>
        <row r="34">
          <cell r="C34">
            <v>2738301</v>
          </cell>
        </row>
        <row r="35">
          <cell r="C35">
            <v>2966111</v>
          </cell>
        </row>
        <row r="36">
          <cell r="C36">
            <v>2944947</v>
          </cell>
        </row>
        <row r="37">
          <cell r="C37">
            <v>2967184</v>
          </cell>
        </row>
        <row r="38">
          <cell r="C38">
            <v>3058913</v>
          </cell>
        </row>
        <row r="39">
          <cell r="C39">
            <v>2911863</v>
          </cell>
        </row>
        <row r="40">
          <cell r="C40">
            <v>3398501</v>
          </cell>
        </row>
        <row r="41">
          <cell r="C41">
            <v>2770585</v>
          </cell>
        </row>
        <row r="42">
          <cell r="C42">
            <v>2815085</v>
          </cell>
        </row>
        <row r="43">
          <cell r="C43">
            <v>3133597</v>
          </cell>
        </row>
        <row r="44">
          <cell r="C44">
            <v>2911863</v>
          </cell>
        </row>
        <row r="45">
          <cell r="C45">
            <v>3398501</v>
          </cell>
        </row>
        <row r="46">
          <cell r="C46">
            <v>2770585</v>
          </cell>
        </row>
        <row r="90">
          <cell r="C90">
            <v>25.2</v>
          </cell>
          <cell r="G90">
            <v>26.7</v>
          </cell>
        </row>
        <row r="91">
          <cell r="C91">
            <v>25</v>
          </cell>
          <cell r="G91">
            <v>27.1</v>
          </cell>
          <cell r="O91">
            <v>23.2</v>
          </cell>
        </row>
        <row r="92">
          <cell r="C92">
            <v>24.5</v>
          </cell>
          <cell r="G92">
            <v>27.1</v>
          </cell>
          <cell r="O92">
            <v>23</v>
          </cell>
        </row>
        <row r="93">
          <cell r="C93">
            <v>24.6</v>
          </cell>
          <cell r="G93">
            <v>26.7</v>
          </cell>
          <cell r="O93">
            <v>23.5</v>
          </cell>
        </row>
        <row r="94">
          <cell r="C94">
            <v>24.4</v>
          </cell>
          <cell r="G94">
            <v>27</v>
          </cell>
          <cell r="O94">
            <v>23.7</v>
          </cell>
        </row>
        <row r="95">
          <cell r="C95">
            <v>24.1</v>
          </cell>
          <cell r="G95">
            <v>27.1</v>
          </cell>
          <cell r="O95">
            <v>23.78</v>
          </cell>
        </row>
        <row r="96">
          <cell r="C96">
            <v>24.2</v>
          </cell>
          <cell r="G96">
            <v>26.8</v>
          </cell>
          <cell r="O96">
            <v>24.3</v>
          </cell>
        </row>
        <row r="97">
          <cell r="C97">
            <v>23.7</v>
          </cell>
          <cell r="G97">
            <v>27.1</v>
          </cell>
          <cell r="O97">
            <v>24.5</v>
          </cell>
        </row>
        <row r="98">
          <cell r="C98">
            <v>23.8</v>
          </cell>
          <cell r="G98">
            <v>26.4</v>
          </cell>
          <cell r="O98">
            <v>24.8</v>
          </cell>
        </row>
        <row r="99">
          <cell r="C99">
            <v>23.9</v>
          </cell>
          <cell r="G99">
            <v>26.6</v>
          </cell>
          <cell r="O99">
            <v>25.1</v>
          </cell>
        </row>
        <row r="100">
          <cell r="C100">
            <v>24.7</v>
          </cell>
          <cell r="G100">
            <v>26.3</v>
          </cell>
          <cell r="O100">
            <v>25</v>
          </cell>
        </row>
        <row r="101">
          <cell r="C101">
            <v>23.7</v>
          </cell>
          <cell r="G101">
            <v>26.7</v>
          </cell>
          <cell r="O101">
            <v>25.3</v>
          </cell>
        </row>
        <row r="102">
          <cell r="C102">
            <v>24.1</v>
          </cell>
          <cell r="G102">
            <v>27.5</v>
          </cell>
          <cell r="O102">
            <v>25.7</v>
          </cell>
        </row>
        <row r="103">
          <cell r="C103">
            <v>24.2</v>
          </cell>
          <cell r="G103">
            <v>27.2</v>
          </cell>
          <cell r="O103">
            <v>25.7</v>
          </cell>
        </row>
        <row r="104">
          <cell r="C104">
            <v>24.3</v>
          </cell>
          <cell r="G104">
            <v>26.7</v>
          </cell>
          <cell r="O104">
            <v>26</v>
          </cell>
        </row>
        <row r="105">
          <cell r="C105">
            <v>22.9</v>
          </cell>
          <cell r="G105">
            <v>27.2</v>
          </cell>
          <cell r="O105">
            <v>26</v>
          </cell>
        </row>
        <row r="106">
          <cell r="C106">
            <v>22.5</v>
          </cell>
          <cell r="G106">
            <v>27.9</v>
          </cell>
          <cell r="O106">
            <v>26.8</v>
          </cell>
        </row>
        <row r="107">
          <cell r="C107">
            <v>23.7</v>
          </cell>
          <cell r="G107">
            <v>27.1</v>
          </cell>
          <cell r="O107">
            <v>26.7</v>
          </cell>
        </row>
        <row r="108">
          <cell r="O108">
            <v>24.8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Staff-Region Database"/>
      <sheetName val="Accounts Database"/>
    </sheetNames>
    <sheetDataSet>
      <sheetData sheetId="0" refreshError="1"/>
      <sheetData sheetId="1" refreshError="1"/>
      <sheetData sheetId="2" refreshError="1">
        <row r="1">
          <cell r="A1" t="str">
            <v>Expense ID</v>
          </cell>
          <cell r="B1" t="str">
            <v>Expense Name</v>
          </cell>
          <cell r="C1" t="str">
            <v>Account No</v>
          </cell>
          <cell r="D1" t="str">
            <v>Expense Type</v>
          </cell>
        </row>
        <row r="2">
          <cell r="A2" t="str">
            <v>24C</v>
          </cell>
          <cell r="B2" t="str">
            <v>24 CARAT CLUB</v>
          </cell>
          <cell r="C2">
            <v>6397101</v>
          </cell>
          <cell r="D2" t="str">
            <v>Non-Assignable</v>
          </cell>
        </row>
        <row r="3">
          <cell r="A3" t="str">
            <v>ACD</v>
          </cell>
          <cell r="B3" t="str">
            <v>TRAVEL ACCOM - DOMESTIC</v>
          </cell>
          <cell r="C3">
            <v>6322121</v>
          </cell>
          <cell r="D3" t="str">
            <v>Assignable</v>
          </cell>
        </row>
        <row r="4">
          <cell r="A4" t="str">
            <v>ADV</v>
          </cell>
          <cell r="B4" t="str">
            <v>ADVERTISING</v>
          </cell>
          <cell r="C4">
            <v>6311401</v>
          </cell>
          <cell r="D4" t="str">
            <v>Non-Assignable</v>
          </cell>
        </row>
        <row r="5">
          <cell r="A5" t="str">
            <v>APD</v>
          </cell>
          <cell r="B5" t="str">
            <v>ADVERT PROD DEV</v>
          </cell>
          <cell r="C5">
            <v>6311301</v>
          </cell>
          <cell r="D5" t="str">
            <v>Non-Assignable</v>
          </cell>
        </row>
        <row r="6">
          <cell r="A6" t="str">
            <v>ASE</v>
          </cell>
          <cell r="B6" t="str">
            <v>AUDITORIUM SESSIONS</v>
          </cell>
          <cell r="C6">
            <v>6311401</v>
          </cell>
          <cell r="D6" t="str">
            <v>Non-Assignable</v>
          </cell>
        </row>
        <row r="7">
          <cell r="A7" t="str">
            <v>ASR</v>
          </cell>
          <cell r="B7" t="str">
            <v>ASSET RENTAL C/OUT</v>
          </cell>
          <cell r="C7">
            <v>8700360</v>
          </cell>
          <cell r="D7" t="str">
            <v>Non-Assignable</v>
          </cell>
        </row>
        <row r="8">
          <cell r="A8" t="str">
            <v>BAW</v>
          </cell>
          <cell r="B8" t="str">
            <v>BANK AT WORK TRANS C/O</v>
          </cell>
          <cell r="C8">
            <v>8701650</v>
          </cell>
          <cell r="D8" t="str">
            <v>Assignable</v>
          </cell>
        </row>
        <row r="9">
          <cell r="A9" t="str">
            <v>BCA</v>
          </cell>
          <cell r="B9" t="str">
            <v>BRAND CAMPAIGN</v>
          </cell>
          <cell r="C9">
            <v>6311401</v>
          </cell>
          <cell r="D9" t="str">
            <v>Non-Assignable</v>
          </cell>
        </row>
        <row r="10">
          <cell r="A10" t="str">
            <v>BCP</v>
          </cell>
          <cell r="B10" t="str">
            <v>BCITY PRINTING C/OUT</v>
          </cell>
          <cell r="C10">
            <v>8700390</v>
          </cell>
          <cell r="D10" t="str">
            <v>Non-Assignable</v>
          </cell>
        </row>
        <row r="11">
          <cell r="A11" t="str">
            <v>BCT</v>
          </cell>
          <cell r="B11" t="str">
            <v>TELEPHONE C/OUT</v>
          </cell>
          <cell r="C11">
            <v>8700420</v>
          </cell>
          <cell r="D11" t="str">
            <v>Assignable</v>
          </cell>
        </row>
        <row r="12">
          <cell r="A12" t="str">
            <v>BMS</v>
          </cell>
          <cell r="B12" t="str">
            <v>BRAND MEDIA AND SPONSORSHIPS</v>
          </cell>
          <cell r="C12">
            <v>6311401</v>
          </cell>
          <cell r="D12" t="str">
            <v>Non-Assignable</v>
          </cell>
        </row>
        <row r="13">
          <cell r="A13" t="str">
            <v>BPR</v>
          </cell>
          <cell r="B13" t="str">
            <v>BRAND PRODUCTION</v>
          </cell>
          <cell r="C13">
            <v>6311301</v>
          </cell>
          <cell r="D13" t="str">
            <v>Non-Assignable</v>
          </cell>
        </row>
        <row r="14">
          <cell r="A14" t="str">
            <v>BRA</v>
          </cell>
          <cell r="B14" t="str">
            <v>BRAND ALLOCATION C/OUT</v>
          </cell>
          <cell r="C14">
            <v>8700081</v>
          </cell>
          <cell r="D14" t="str">
            <v>Non-Assignable</v>
          </cell>
        </row>
        <row r="15">
          <cell r="A15" t="str">
            <v>BSR</v>
          </cell>
          <cell r="B15" t="str">
            <v>BALANCE SCORECARD ROADSHOWS</v>
          </cell>
          <cell r="C15">
            <v>6311201</v>
          </cell>
          <cell r="D15" t="str">
            <v>Non-Assignable</v>
          </cell>
        </row>
        <row r="16">
          <cell r="A16" t="str">
            <v>BST</v>
          </cell>
          <cell r="B16" t="str">
            <v>BRAND STRATEGIES</v>
          </cell>
          <cell r="C16">
            <v>6311201</v>
          </cell>
          <cell r="D16" t="str">
            <v>Non-Assignable</v>
          </cell>
        </row>
        <row r="17">
          <cell r="A17" t="str">
            <v>BIQ</v>
          </cell>
          <cell r="B17" t="str">
            <v>BLUE IQ EXHIBITION</v>
          </cell>
          <cell r="C17">
            <v>6311101</v>
          </cell>
          <cell r="D17" t="str">
            <v>Non-Assignable</v>
          </cell>
        </row>
        <row r="18">
          <cell r="A18" t="str">
            <v>BVI</v>
          </cell>
          <cell r="B18" t="str">
            <v>BRAND VITALITY</v>
          </cell>
          <cell r="C18">
            <v>6311201</v>
          </cell>
          <cell r="D18" t="str">
            <v>Non-Assignable</v>
          </cell>
        </row>
        <row r="19">
          <cell r="A19" t="str">
            <v>CAD</v>
          </cell>
          <cell r="B19" t="str">
            <v>CATER DEPT C/OUT</v>
          </cell>
          <cell r="C19">
            <v>8700470</v>
          </cell>
          <cell r="D19" t="str">
            <v>Non-Assignable</v>
          </cell>
        </row>
        <row r="20">
          <cell r="A20" t="str">
            <v>CAL</v>
          </cell>
          <cell r="B20" t="str">
            <v>S/E CASUAL LABOUR</v>
          </cell>
          <cell r="C20">
            <v>6111201</v>
          </cell>
          <cell r="D20" t="str">
            <v>Non-Assignable</v>
          </cell>
        </row>
        <row r="21">
          <cell r="A21" t="str">
            <v>CAM</v>
          </cell>
          <cell r="B21" t="str">
            <v>CATER MNGMNT FEE C/O</v>
          </cell>
          <cell r="C21">
            <v>6397118</v>
          </cell>
          <cell r="D21" t="str">
            <v>Non-Assignable</v>
          </cell>
        </row>
        <row r="22">
          <cell r="A22" t="str">
            <v>CAT</v>
          </cell>
          <cell r="B22" t="str">
            <v>S/E CATER C/OUT</v>
          </cell>
          <cell r="C22">
            <v>8700040</v>
          </cell>
          <cell r="D22" t="str">
            <v>Non-Assignable</v>
          </cell>
        </row>
        <row r="23">
          <cell r="A23" t="str">
            <v>CBS</v>
          </cell>
          <cell r="B23" t="str">
            <v>CORPORATE BANKING SEMINAR</v>
          </cell>
          <cell r="C23">
            <v>6311401</v>
          </cell>
          <cell r="D23" t="str">
            <v>Non-Assignable</v>
          </cell>
        </row>
        <row r="24">
          <cell r="A24" t="str">
            <v>CCL</v>
          </cell>
          <cell r="B24" t="str">
            <v>24 CARAT CLUB SHIRTS</v>
          </cell>
          <cell r="C24">
            <v>6311102</v>
          </cell>
          <cell r="D24" t="str">
            <v>Non-Assignable</v>
          </cell>
        </row>
        <row r="25">
          <cell r="A25" t="str">
            <v>CCO</v>
          </cell>
          <cell r="B25" t="str">
            <v>CORDEV CONTRACT</v>
          </cell>
          <cell r="C25">
            <v>6311401</v>
          </cell>
          <cell r="D25" t="str">
            <v>Non-Assignable</v>
          </cell>
        </row>
        <row r="26">
          <cell r="A26" t="str">
            <v>CEL</v>
          </cell>
          <cell r="B26" t="str">
            <v>TELEPHONES CELLULAR</v>
          </cell>
          <cell r="C26">
            <v>6381105</v>
          </cell>
          <cell r="D26" t="str">
            <v>Assignable</v>
          </cell>
        </row>
        <row r="27">
          <cell r="A27" t="str">
            <v>CHC</v>
          </cell>
          <cell r="B27" t="str">
            <v>CPM H/O CHARGEOUT</v>
          </cell>
          <cell r="C27">
            <v>8702305</v>
          </cell>
          <cell r="D27" t="str">
            <v>Non-Assignable</v>
          </cell>
        </row>
        <row r="28">
          <cell r="A28" t="str">
            <v>CHR</v>
          </cell>
          <cell r="B28" t="str">
            <v>CPM H/O RECOVERY</v>
          </cell>
          <cell r="C28">
            <v>8602305</v>
          </cell>
          <cell r="D28" t="str">
            <v>Non-Assignable</v>
          </cell>
        </row>
        <row r="29">
          <cell r="A29" t="str">
            <v>CID</v>
          </cell>
          <cell r="B29" t="str">
            <v>CORP IT DEVELOPMENT C/OUT</v>
          </cell>
          <cell r="C29">
            <v>8700230</v>
          </cell>
          <cell r="D29" t="str">
            <v>Non-Assignable</v>
          </cell>
        </row>
        <row r="30">
          <cell r="A30" t="str">
            <v>CLA</v>
          </cell>
          <cell r="B30" t="str">
            <v>CASUAL LABOUR AGENCY</v>
          </cell>
          <cell r="C30">
            <v>6111203</v>
          </cell>
          <cell r="D30" t="str">
            <v>Non-Assignable</v>
          </cell>
        </row>
        <row r="31">
          <cell r="A31" t="str">
            <v>CLE</v>
          </cell>
          <cell r="B31" t="str">
            <v>S/E CLUB ENTRANCE FEES</v>
          </cell>
          <cell r="C31">
            <v>6231201</v>
          </cell>
          <cell r="D31" t="str">
            <v>Assignable</v>
          </cell>
        </row>
        <row r="32">
          <cell r="A32" t="str">
            <v>CLS</v>
          </cell>
          <cell r="B32" t="str">
            <v>S/E CLUB ANNUAL SUBS</v>
          </cell>
          <cell r="C32">
            <v>6231101</v>
          </cell>
          <cell r="D32" t="str">
            <v>Assignable</v>
          </cell>
        </row>
        <row r="33">
          <cell r="A33" t="str">
            <v>CMA</v>
          </cell>
          <cell r="B33" t="str">
            <v>CONTRACT MAINT - AIRCON</v>
          </cell>
          <cell r="C33">
            <v>6351106</v>
          </cell>
          <cell r="D33" t="str">
            <v>Non-Assignable</v>
          </cell>
        </row>
        <row r="34">
          <cell r="A34" t="str">
            <v>CPR</v>
          </cell>
          <cell r="B34" t="str">
            <v>CORPORATE PROFILE</v>
          </cell>
          <cell r="C34">
            <v>6311301</v>
          </cell>
          <cell r="D34" t="str">
            <v>Non-Assignable</v>
          </cell>
        </row>
        <row r="35">
          <cell r="A35" t="str">
            <v>CRI</v>
          </cell>
          <cell r="B35" t="str">
            <v>CREDIT INVESTIGATION</v>
          </cell>
          <cell r="C35">
            <v>6399802</v>
          </cell>
          <cell r="D35" t="str">
            <v>Non-Assignable</v>
          </cell>
        </row>
        <row r="36">
          <cell r="A36" t="str">
            <v>CSC</v>
          </cell>
          <cell r="B36" t="str">
            <v>CPM SUPPORT C/OUT</v>
          </cell>
          <cell r="C36">
            <v>8702304</v>
          </cell>
          <cell r="D36" t="str">
            <v>Non-Assignable</v>
          </cell>
        </row>
        <row r="37">
          <cell r="A37" t="str">
            <v>CSD</v>
          </cell>
          <cell r="B37" t="str">
            <v>COURIER STORAGE &amp; DEL C/O</v>
          </cell>
          <cell r="C37">
            <v>8700370</v>
          </cell>
          <cell r="D37" t="str">
            <v>Non-Assignable</v>
          </cell>
        </row>
        <row r="38">
          <cell r="A38" t="str">
            <v>CSI</v>
          </cell>
          <cell r="B38" t="str">
            <v>CORPORATE SOCIAL INVESTMENT</v>
          </cell>
          <cell r="C38">
            <v>6311101</v>
          </cell>
          <cell r="D38" t="str">
            <v>Non-Assignable</v>
          </cell>
        </row>
        <row r="39">
          <cell r="A39" t="str">
            <v>CSR</v>
          </cell>
          <cell r="B39" t="str">
            <v>CPM SUPPORT REC</v>
          </cell>
          <cell r="C39">
            <v>8602304</v>
          </cell>
          <cell r="D39" t="str">
            <v>Non-Assignable</v>
          </cell>
        </row>
        <row r="40">
          <cell r="A40" t="str">
            <v>DAV</v>
          </cell>
          <cell r="B40" t="str">
            <v>DEPR AUDIO &amp; VISUAL EQUIP</v>
          </cell>
          <cell r="C40">
            <v>6421829</v>
          </cell>
          <cell r="D40" t="str">
            <v>Non-Assignable</v>
          </cell>
        </row>
        <row r="41">
          <cell r="A41" t="str">
            <v>DEE</v>
          </cell>
          <cell r="B41" t="str">
            <v>DEPRECIATION EQUIPMENT</v>
          </cell>
          <cell r="C41">
            <v>6421801</v>
          </cell>
          <cell r="D41" t="str">
            <v>Non-Assignable</v>
          </cell>
        </row>
        <row r="42">
          <cell r="A42" t="str">
            <v>DEL</v>
          </cell>
          <cell r="B42" t="str">
            <v>DELIVERY</v>
          </cell>
          <cell r="C42">
            <v>6362511</v>
          </cell>
          <cell r="D42" t="str">
            <v>Non-Assignable</v>
          </cell>
        </row>
        <row r="43">
          <cell r="A43" t="str">
            <v>DEM</v>
          </cell>
          <cell r="B43" t="str">
            <v>DEPREC MOTOR VEHICLES</v>
          </cell>
          <cell r="C43">
            <v>6421807</v>
          </cell>
          <cell r="D43" t="str">
            <v>Assignable</v>
          </cell>
        </row>
        <row r="44">
          <cell r="A44" t="str">
            <v>DFF</v>
          </cell>
          <cell r="B44" t="str">
            <v>DEPREC FURN &amp; FITT</v>
          </cell>
          <cell r="C44">
            <v>6421811</v>
          </cell>
          <cell r="D44" t="str">
            <v>Non-Assignable</v>
          </cell>
        </row>
        <row r="45">
          <cell r="A45" t="str">
            <v>DFP</v>
          </cell>
          <cell r="B45" t="str">
            <v>DEPREC F/HOLD PREM</v>
          </cell>
          <cell r="C45">
            <v>6411101</v>
          </cell>
          <cell r="D45" t="str">
            <v>Assignable</v>
          </cell>
        </row>
        <row r="46">
          <cell r="A46" t="str">
            <v>DMA</v>
          </cell>
          <cell r="B46" t="str">
            <v>DEPREC MACHINES</v>
          </cell>
          <cell r="C46">
            <v>6421812</v>
          </cell>
          <cell r="D46" t="str">
            <v>Non-Assignable</v>
          </cell>
        </row>
        <row r="47">
          <cell r="A47" t="str">
            <v>DON</v>
          </cell>
          <cell r="B47" t="str">
            <v>DONATIONS ALLOWABLE</v>
          </cell>
          <cell r="C47">
            <v>6395101</v>
          </cell>
          <cell r="D47" t="str">
            <v>Assignable</v>
          </cell>
        </row>
        <row r="48">
          <cell r="A48" t="str">
            <v>DSS</v>
          </cell>
          <cell r="B48" t="str">
            <v>DSTV SUMMIT SPONSORSHIP</v>
          </cell>
          <cell r="C48">
            <v>6311201</v>
          </cell>
          <cell r="D48" t="str">
            <v>Non-Assignable</v>
          </cell>
        </row>
        <row r="49">
          <cell r="A49" t="str">
            <v>EMA</v>
          </cell>
          <cell r="B49" t="str">
            <v>EVENT MANAGEMENT</v>
          </cell>
          <cell r="C49">
            <v>6311101</v>
          </cell>
          <cell r="D49" t="str">
            <v>Non-Assignable</v>
          </cell>
        </row>
        <row r="50">
          <cell r="A50" t="str">
            <v>ENT</v>
          </cell>
          <cell r="B50" t="str">
            <v>ENTERTAINMENT</v>
          </cell>
          <cell r="C50">
            <v>6397101</v>
          </cell>
          <cell r="D50" t="str">
            <v>Assignable</v>
          </cell>
        </row>
        <row r="51">
          <cell r="A51" t="str">
            <v>EQR</v>
          </cell>
          <cell r="B51" t="str">
            <v>EQUIP RENT OTHER</v>
          </cell>
          <cell r="C51">
            <v>6362306</v>
          </cell>
          <cell r="D51" t="str">
            <v>Non-Assignable</v>
          </cell>
        </row>
        <row r="52">
          <cell r="A52" t="str">
            <v>ESC</v>
          </cell>
          <cell r="B52" t="str">
            <v>ESSBASE CHARGEOUT</v>
          </cell>
          <cell r="C52">
            <v>8702302</v>
          </cell>
          <cell r="D52" t="str">
            <v>Assignable</v>
          </cell>
        </row>
        <row r="53">
          <cell r="A53" t="str">
            <v>ETR</v>
          </cell>
          <cell r="B53" t="str">
            <v xml:space="preserve">EXECUTIVE TRAINING </v>
          </cell>
          <cell r="C53">
            <v>6211153</v>
          </cell>
          <cell r="D53" t="str">
            <v>Assignable</v>
          </cell>
        </row>
        <row r="54">
          <cell r="A54" t="str">
            <v>EXA</v>
          </cell>
          <cell r="B54" t="str">
            <v>M/V EXPENSES AUTOCARD FEE</v>
          </cell>
          <cell r="C54">
            <v>6352104</v>
          </cell>
          <cell r="D54" t="str">
            <v>Assignable</v>
          </cell>
        </row>
        <row r="55">
          <cell r="A55" t="str">
            <v>EXP</v>
          </cell>
          <cell r="B55" t="str">
            <v>M/V EXPENSES PETROL/OIL</v>
          </cell>
          <cell r="C55">
            <v>6352105</v>
          </cell>
          <cell r="D55" t="str">
            <v>Assignable</v>
          </cell>
        </row>
        <row r="56">
          <cell r="A56" t="str">
            <v>FAR</v>
          </cell>
          <cell r="B56" t="str">
            <v>FACILITIES RENTS C/OUT</v>
          </cell>
          <cell r="C56">
            <v>8700310</v>
          </cell>
          <cell r="D56" t="str">
            <v>Non-Assignable</v>
          </cell>
        </row>
        <row r="57">
          <cell r="A57" t="str">
            <v>FCB</v>
          </cell>
          <cell r="B57" t="str">
            <v>FCB CONTRACT</v>
          </cell>
          <cell r="C57">
            <v>6311401</v>
          </cell>
          <cell r="D57" t="str">
            <v>Non-Assignable</v>
          </cell>
        </row>
        <row r="58">
          <cell r="A58" t="str">
            <v>FCR</v>
          </cell>
          <cell r="B58" t="str">
            <v>FCB REDLINE CONTRACT</v>
          </cell>
          <cell r="C58">
            <v>6311201</v>
          </cell>
          <cell r="D58" t="str">
            <v>Non-Assignable</v>
          </cell>
        </row>
        <row r="59">
          <cell r="A59" t="str">
            <v>FEA</v>
          </cell>
          <cell r="B59" t="str">
            <v>FEE AUDIT</v>
          </cell>
          <cell r="C59">
            <v>6392101</v>
          </cell>
          <cell r="D59" t="str">
            <v>Non-Assignable</v>
          </cell>
        </row>
        <row r="60">
          <cell r="A60" t="str">
            <v>FES</v>
          </cell>
          <cell r="B60" t="str">
            <v>FEE SERVICE</v>
          </cell>
          <cell r="C60">
            <v>6399818</v>
          </cell>
          <cell r="D60" t="str">
            <v>Non-Assignable</v>
          </cell>
        </row>
        <row r="61">
          <cell r="A61" t="str">
            <v>FIA</v>
          </cell>
          <cell r="B61" t="str">
            <v>FIXED ASSETS &lt;R1000</v>
          </cell>
          <cell r="C61">
            <v>6362801</v>
          </cell>
          <cell r="D61" t="str">
            <v>Non-Assignable</v>
          </cell>
        </row>
        <row r="62">
          <cell r="A62" t="str">
            <v>FLA</v>
          </cell>
          <cell r="B62" t="str">
            <v>FLEET ADMIN FEE C/OUT</v>
          </cell>
          <cell r="C62">
            <v>8701770</v>
          </cell>
          <cell r="D62" t="str">
            <v>Assignable</v>
          </cell>
        </row>
        <row r="63">
          <cell r="A63" t="str">
            <v>FNE</v>
          </cell>
          <cell r="B63" t="str">
            <v>FNBCMS ENTERTAIN C/OUT</v>
          </cell>
          <cell r="C63">
            <v>8700460</v>
          </cell>
          <cell r="D63" t="str">
            <v>Non-Assignable</v>
          </cell>
        </row>
        <row r="64">
          <cell r="A64" t="str">
            <v>FRC</v>
          </cell>
          <cell r="B64" t="str">
            <v>FRANCHISE FEE C/OUT</v>
          </cell>
          <cell r="C64">
            <v>8700550</v>
          </cell>
          <cell r="D64" t="str">
            <v>Non-Assignable</v>
          </cell>
        </row>
        <row r="65">
          <cell r="A65" t="str">
            <v>FRR</v>
          </cell>
          <cell r="B65" t="str">
            <v>FRANCHISE FEE RECOVERY</v>
          </cell>
          <cell r="C65">
            <v>8600550</v>
          </cell>
          <cell r="D65" t="str">
            <v>Non-Assignable</v>
          </cell>
        </row>
        <row r="66">
          <cell r="A66" t="str">
            <v>GES</v>
          </cell>
          <cell r="B66" t="str">
            <v>GEAR SPONSORSHIPS</v>
          </cell>
          <cell r="C66">
            <v>6311116</v>
          </cell>
          <cell r="D66" t="str">
            <v>Non-Assignable</v>
          </cell>
        </row>
        <row r="67">
          <cell r="A67" t="str">
            <v>GFS</v>
          </cell>
          <cell r="B67" t="str">
            <v>GFS ADMIN C/OUT</v>
          </cell>
          <cell r="C67">
            <v>8700580</v>
          </cell>
          <cell r="D67" t="str">
            <v>Non-Assignable</v>
          </cell>
        </row>
        <row r="68">
          <cell r="A68" t="str">
            <v>GIS</v>
          </cell>
          <cell r="B68" t="str">
            <v>GROUP INFO SEC C/OUT</v>
          </cell>
          <cell r="C68">
            <v>8700210</v>
          </cell>
          <cell r="D68" t="str">
            <v>Non-Assignable</v>
          </cell>
        </row>
        <row r="69">
          <cell r="A69" t="str">
            <v>GRP</v>
          </cell>
          <cell r="B69" t="str">
            <v>GROUP PAYROLL C/OUT</v>
          </cell>
          <cell r="C69">
            <v>8700070</v>
          </cell>
          <cell r="D69" t="str">
            <v>Non-Assignable</v>
          </cell>
        </row>
        <row r="70">
          <cell r="A70" t="str">
            <v>GRT</v>
          </cell>
          <cell r="B70" t="str">
            <v>GROUP TRAINING C/OUT</v>
          </cell>
          <cell r="C70">
            <v>8700010</v>
          </cell>
          <cell r="D70" t="str">
            <v>Non-Assignable</v>
          </cell>
        </row>
        <row r="71">
          <cell r="A71" t="str">
            <v>GSI</v>
          </cell>
          <cell r="B71" t="str">
            <v>GOVERNMENT SOCIAL INVESTMENT</v>
          </cell>
          <cell r="C71">
            <v>6311101</v>
          </cell>
          <cell r="D71" t="str">
            <v>Non-Assignable</v>
          </cell>
        </row>
        <row r="72">
          <cell r="A72" t="str">
            <v>GTA</v>
          </cell>
          <cell r="B72" t="str">
            <v>GTID ACCOM C/O</v>
          </cell>
          <cell r="C72">
            <v>8700110</v>
          </cell>
          <cell r="D72" t="str">
            <v>Non-Assignable</v>
          </cell>
        </row>
        <row r="73">
          <cell r="A73" t="str">
            <v>HLV</v>
          </cell>
          <cell r="B73" t="str">
            <v>HOME LOAN VALUATION C/OUT</v>
          </cell>
          <cell r="C73">
            <v>8700560</v>
          </cell>
          <cell r="D73" t="str">
            <v>Non-Assignable</v>
          </cell>
        </row>
        <row r="74">
          <cell r="A74" t="str">
            <v>IBB</v>
          </cell>
          <cell r="B74" t="str">
            <v>INTERNAL BUSINESS BROADCASTS</v>
          </cell>
          <cell r="C74">
            <v>6311401</v>
          </cell>
          <cell r="D74" t="str">
            <v>Non-Assignable</v>
          </cell>
        </row>
        <row r="75">
          <cell r="A75" t="str">
            <v>ICA</v>
          </cell>
          <cell r="B75" t="str">
            <v>INNOVATION CAMPAIGN</v>
          </cell>
          <cell r="C75">
            <v>6311401</v>
          </cell>
          <cell r="D75" t="str">
            <v>Non-Assignable</v>
          </cell>
        </row>
        <row r="76">
          <cell r="A76" t="str">
            <v>INA</v>
          </cell>
          <cell r="B76" t="str">
            <v>INTERNAL AUDIT C/OUT</v>
          </cell>
          <cell r="C76">
            <v>8700440</v>
          </cell>
          <cell r="D76" t="str">
            <v>Non-Assignable</v>
          </cell>
        </row>
        <row r="77">
          <cell r="A77" t="str">
            <v>INC</v>
          </cell>
          <cell r="B77" t="str">
            <v>INTEREST CLAIMS</v>
          </cell>
          <cell r="C77">
            <v>6612853</v>
          </cell>
          <cell r="D77" t="str">
            <v>Assignable</v>
          </cell>
        </row>
        <row r="78">
          <cell r="A78" t="str">
            <v>INE</v>
          </cell>
          <cell r="B78" t="str">
            <v>INSTALLATION EXPENSES</v>
          </cell>
          <cell r="C78">
            <v>6362601</v>
          </cell>
          <cell r="D78" t="str">
            <v>Non-Assignable</v>
          </cell>
        </row>
        <row r="79">
          <cell r="A79" t="str">
            <v>INS</v>
          </cell>
          <cell r="B79" t="str">
            <v>INTERNAL SUPPORT/SERV FEE</v>
          </cell>
          <cell r="C79">
            <v>6399874</v>
          </cell>
          <cell r="D79" t="str">
            <v>Non-Assignable</v>
          </cell>
        </row>
        <row r="80">
          <cell r="A80" t="str">
            <v>IRD</v>
          </cell>
          <cell r="B80" t="str">
            <v>INTERNET RE-DEVELOPMENT</v>
          </cell>
          <cell r="C80">
            <v>6311401</v>
          </cell>
          <cell r="D80" t="str">
            <v>Non-Assignable</v>
          </cell>
        </row>
        <row r="81">
          <cell r="A81" t="str">
            <v>INV</v>
          </cell>
          <cell r="B81" t="str">
            <v>INS VEHICLE C/OUT</v>
          </cell>
          <cell r="C81">
            <v>8700700</v>
          </cell>
          <cell r="D81" t="str">
            <v>Assignable</v>
          </cell>
        </row>
        <row r="82">
          <cell r="A82" t="str">
            <v>IRG</v>
          </cell>
          <cell r="B82" t="str">
            <v>IRREC GENERAL</v>
          </cell>
          <cell r="C82">
            <v>6612811</v>
          </cell>
          <cell r="D82" t="str">
            <v>Assignable</v>
          </cell>
        </row>
        <row r="83">
          <cell r="A83" t="str">
            <v>ISC</v>
          </cell>
          <cell r="B83" t="str">
            <v>ISD COMPUTER COSTS C/OUT</v>
          </cell>
          <cell r="C83">
            <v>8700120</v>
          </cell>
          <cell r="D83" t="str">
            <v>Non-Assignable</v>
          </cell>
        </row>
        <row r="84">
          <cell r="A84" t="str">
            <v>ISN</v>
          </cell>
          <cell r="B84" t="str">
            <v>ISD NETWORKS C/OUT</v>
          </cell>
          <cell r="C84">
            <v>8700150</v>
          </cell>
          <cell r="D84" t="str">
            <v>Non-Assignable</v>
          </cell>
        </row>
        <row r="85">
          <cell r="A85" t="str">
            <v>ITM</v>
          </cell>
          <cell r="B85" t="str">
            <v>ITCS MAINT C/OUT</v>
          </cell>
          <cell r="C85">
            <v>8700151</v>
          </cell>
          <cell r="D85" t="str">
            <v>Non-Assignable</v>
          </cell>
        </row>
        <row r="86">
          <cell r="A86" t="str">
            <v>LEG</v>
          </cell>
          <cell r="B86" t="str">
            <v>LEGAL OTHER</v>
          </cell>
          <cell r="C86">
            <v>6391804</v>
          </cell>
          <cell r="D86" t="str">
            <v>Assignable</v>
          </cell>
        </row>
        <row r="87">
          <cell r="A87" t="str">
            <v>LEP</v>
          </cell>
          <cell r="B87" t="str">
            <v>S/E LEAVE PAYMENTS</v>
          </cell>
          <cell r="C87">
            <v>6111113</v>
          </cell>
          <cell r="D87" t="str">
            <v>Assignable</v>
          </cell>
        </row>
        <row r="88">
          <cell r="A88" t="str">
            <v>LOO</v>
          </cell>
          <cell r="B88" t="str">
            <v>THE LOOP QUARTERLY MAG</v>
          </cell>
          <cell r="C88">
            <v>6311401</v>
          </cell>
          <cell r="D88" t="str">
            <v>Non-Assignable</v>
          </cell>
        </row>
        <row r="89">
          <cell r="A89" t="str">
            <v>LSR</v>
          </cell>
          <cell r="B89" t="str">
            <v>S/E LONG SERVICE AWARDS</v>
          </cell>
          <cell r="C89">
            <v>6233503</v>
          </cell>
          <cell r="D89" t="str">
            <v>Assignable</v>
          </cell>
        </row>
        <row r="90">
          <cell r="A90" t="str">
            <v>MAH</v>
          </cell>
          <cell r="B90" t="str">
            <v>MAINT HARDWARE OTH</v>
          </cell>
          <cell r="C90">
            <v>6352407</v>
          </cell>
          <cell r="D90" t="str">
            <v>Non-Assignable</v>
          </cell>
        </row>
        <row r="91">
          <cell r="A91" t="str">
            <v>MAI</v>
          </cell>
          <cell r="B91" t="str">
            <v>MAINT OTHER</v>
          </cell>
          <cell r="C91">
            <v>6351117</v>
          </cell>
          <cell r="D91" t="str">
            <v>Non-Assignable</v>
          </cell>
        </row>
        <row r="92">
          <cell r="A92" t="str">
            <v>MAS</v>
          </cell>
          <cell r="B92" t="str">
            <v>MAINT SOFTWARE OTHER</v>
          </cell>
          <cell r="C92">
            <v>6352411</v>
          </cell>
          <cell r="D92" t="str">
            <v>Non-Assignable</v>
          </cell>
        </row>
        <row r="93">
          <cell r="A93" t="str">
            <v>MCE</v>
          </cell>
          <cell r="B93" t="str">
            <v>MAINT COMP EQUIP C/OUT</v>
          </cell>
          <cell r="C93">
            <v>8700290</v>
          </cell>
          <cell r="D93" t="str">
            <v>Non-Assignable</v>
          </cell>
        </row>
        <row r="94">
          <cell r="A94" t="str">
            <v>MCH</v>
          </cell>
          <cell r="B94" t="str">
            <v>CONTR MAIN CLEAN HYGIENE</v>
          </cell>
          <cell r="C94">
            <v>6351108</v>
          </cell>
          <cell r="D94" t="str">
            <v>Non-Assignable</v>
          </cell>
        </row>
        <row r="95">
          <cell r="A95" t="str">
            <v>MFA</v>
          </cell>
          <cell r="B95" t="str">
            <v>S/E MEDICAL FEE/FIRST AID</v>
          </cell>
          <cell r="C95">
            <v>6233201</v>
          </cell>
          <cell r="D95" t="str">
            <v>Non-Assignable</v>
          </cell>
        </row>
        <row r="96">
          <cell r="A96" t="str">
            <v>MHK</v>
          </cell>
          <cell r="B96" t="str">
            <v>MAIN H/KEEP FLOWER/WINBOX</v>
          </cell>
          <cell r="C96">
            <v>6351115</v>
          </cell>
          <cell r="D96" t="str">
            <v>Assignable</v>
          </cell>
        </row>
        <row r="97">
          <cell r="A97" t="str">
            <v>MLP</v>
          </cell>
          <cell r="B97" t="str">
            <v>MAILING LASER PRINTING</v>
          </cell>
          <cell r="C97">
            <v>8701370</v>
          </cell>
          <cell r="D97" t="str">
            <v>Non-Assignable</v>
          </cell>
        </row>
        <row r="98">
          <cell r="A98" t="str">
            <v>MMP</v>
          </cell>
          <cell r="B98" t="str">
            <v>MAIN H/KEEP MECH/PLUMBING</v>
          </cell>
          <cell r="C98">
            <v>6351116</v>
          </cell>
          <cell r="D98" t="str">
            <v>Non-Assignable</v>
          </cell>
        </row>
        <row r="99">
          <cell r="A99" t="str">
            <v>MMV</v>
          </cell>
          <cell r="B99" t="str">
            <v>MESS &amp; MOTOR VEHICLE C/O</v>
          </cell>
          <cell r="C99">
            <v>8701730</v>
          </cell>
          <cell r="D99" t="str">
            <v>Non-Assignable</v>
          </cell>
        </row>
        <row r="100">
          <cell r="A100" t="str">
            <v>MSM</v>
          </cell>
          <cell r="B100" t="str">
            <v>MAINT SOFTWARE MAINFRAME</v>
          </cell>
          <cell r="C100">
            <v>6352408</v>
          </cell>
          <cell r="D100" t="str">
            <v>Non-Assignable</v>
          </cell>
        </row>
        <row r="101">
          <cell r="A101" t="str">
            <v>MST</v>
          </cell>
          <cell r="B101" t="str">
            <v>MAILING STAMPS</v>
          </cell>
          <cell r="C101">
            <v>8700450</v>
          </cell>
          <cell r="D101" t="str">
            <v>Non-Assignable</v>
          </cell>
        </row>
        <row r="102">
          <cell r="A102" t="str">
            <v>MUR</v>
          </cell>
          <cell r="B102" t="str">
            <v>MUNICIPAL RATES OWN PREMISES</v>
          </cell>
          <cell r="C102">
            <v>6361121</v>
          </cell>
          <cell r="D102" t="str">
            <v>Assignable</v>
          </cell>
        </row>
        <row r="103">
          <cell r="A103" t="str">
            <v>MVM</v>
          </cell>
          <cell r="B103" t="str">
            <v>MOTOR VEHICLE MAINT EXP</v>
          </cell>
          <cell r="C103">
            <v>6352101</v>
          </cell>
          <cell r="D103" t="str">
            <v>Assignable</v>
          </cell>
        </row>
        <row r="104">
          <cell r="A104" t="str">
            <v>NBC</v>
          </cell>
          <cell r="B104" t="str">
            <v>NOTA BENE CONTRACT</v>
          </cell>
          <cell r="C104">
            <v>6311201</v>
          </cell>
          <cell r="D104" t="str">
            <v>Non-Assignable</v>
          </cell>
        </row>
        <row r="105">
          <cell r="A105" t="str">
            <v>NCL</v>
          </cell>
          <cell r="B105" t="str">
            <v>NEWSCLIP CONTRACT</v>
          </cell>
          <cell r="C105">
            <v>6311201</v>
          </cell>
          <cell r="D105" t="str">
            <v>Non-Assignable</v>
          </cell>
        </row>
        <row r="106">
          <cell r="A106" t="str">
            <v>NEM</v>
          </cell>
          <cell r="B106" t="str">
            <v>NEWSPAPER + MAGAZINE</v>
          </cell>
          <cell r="C106">
            <v>6399801</v>
          </cell>
          <cell r="D106" t="str">
            <v>Non-Assignable</v>
          </cell>
        </row>
        <row r="107">
          <cell r="A107" t="str">
            <v>NSO</v>
          </cell>
          <cell r="B107" t="str">
            <v>N-SOLUTIONS C/O ACCOUNT</v>
          </cell>
          <cell r="C107">
            <v>8702356</v>
          </cell>
          <cell r="D107" t="str">
            <v>Non-Assignable</v>
          </cell>
        </row>
        <row r="108">
          <cell r="A108" t="str">
            <v>ORI</v>
          </cell>
          <cell r="B108" t="str">
            <v>OPS RISK INS PREM C/OUT</v>
          </cell>
          <cell r="C108">
            <v>8700590</v>
          </cell>
          <cell r="D108" t="str">
            <v>Non-Assignable</v>
          </cell>
        </row>
        <row r="109">
          <cell r="A109" t="str">
            <v>OVE</v>
          </cell>
          <cell r="B109" t="str">
            <v>S/E OVERTIME</v>
          </cell>
          <cell r="C109">
            <v>6111104</v>
          </cell>
          <cell r="D109" t="str">
            <v>Assignable</v>
          </cell>
        </row>
        <row r="110">
          <cell r="A110" t="str">
            <v>PAH</v>
          </cell>
          <cell r="B110" t="str">
            <v>Photography and ad hoc provisions (10%)</v>
          </cell>
          <cell r="C110">
            <v>6311201</v>
          </cell>
          <cell r="D110" t="str">
            <v>Assignable</v>
          </cell>
        </row>
        <row r="111">
          <cell r="A111" t="str">
            <v>PBC</v>
          </cell>
          <cell r="B111" t="str">
            <v>PARKING B/CITY C/OUT</v>
          </cell>
          <cell r="C111">
            <v>8700100</v>
          </cell>
          <cell r="D111" t="str">
            <v>Assignable</v>
          </cell>
        </row>
        <row r="112">
          <cell r="A112" t="str">
            <v>PEA</v>
          </cell>
          <cell r="B112" t="str">
            <v>GR PERSONAL ACCIDENT C/O</v>
          </cell>
          <cell r="C112">
            <v>8700050</v>
          </cell>
          <cell r="D112" t="str">
            <v>Non-Assignable</v>
          </cell>
        </row>
        <row r="113">
          <cell r="A113" t="str">
            <v>PER</v>
          </cell>
          <cell r="B113" t="str">
            <v>PROCESING ERROR</v>
          </cell>
          <cell r="C113">
            <v>6612852</v>
          </cell>
          <cell r="D113" t="str">
            <v>Assignable</v>
          </cell>
        </row>
        <row r="114">
          <cell r="A114" t="str">
            <v>PIT</v>
          </cell>
          <cell r="B114" t="str">
            <v>PROMO ITEMS</v>
          </cell>
          <cell r="C114">
            <v>6311102</v>
          </cell>
          <cell r="D114" t="str">
            <v>Non-Assignable</v>
          </cell>
        </row>
        <row r="115">
          <cell r="A115" t="str">
            <v>PRC</v>
          </cell>
          <cell r="B115" t="str">
            <v>PREMISES C/OUT</v>
          </cell>
          <cell r="C115">
            <v>8701310</v>
          </cell>
          <cell r="D115" t="str">
            <v>Non-Assignable</v>
          </cell>
        </row>
        <row r="116">
          <cell r="A116" t="str">
            <v>PRE</v>
          </cell>
          <cell r="C116">
            <v>6221101</v>
          </cell>
          <cell r="D116" t="str">
            <v>Non-Assignable</v>
          </cell>
        </row>
        <row r="117">
          <cell r="A117" t="str">
            <v>PRF</v>
          </cell>
          <cell r="B117" t="str">
            <v>FEE PROFESSIONAL OTHER</v>
          </cell>
          <cell r="C117">
            <v>6394801</v>
          </cell>
          <cell r="D117" t="str">
            <v>Assignable</v>
          </cell>
        </row>
        <row r="118">
          <cell r="A118" t="str">
            <v>PRO</v>
          </cell>
          <cell r="B118" t="str">
            <v>PROMOTIONS</v>
          </cell>
          <cell r="C118">
            <v>6311102</v>
          </cell>
          <cell r="D118" t="str">
            <v>Non-Assignable</v>
          </cell>
        </row>
        <row r="119">
          <cell r="A119" t="str">
            <v>PRR</v>
          </cell>
          <cell r="B119" t="str">
            <v>S/E PREMISES REVENUE</v>
          </cell>
          <cell r="C119">
            <v>6221107</v>
          </cell>
          <cell r="D119" t="str">
            <v>Non-Assignable</v>
          </cell>
        </row>
        <row r="120">
          <cell r="A120" t="str">
            <v>PRS</v>
          </cell>
          <cell r="B120" t="str">
            <v>S/E PROFESSIONAL SUBS</v>
          </cell>
          <cell r="C120">
            <v>6231102</v>
          </cell>
          <cell r="D120" t="str">
            <v>Assignable</v>
          </cell>
        </row>
        <row r="121">
          <cell r="A121" t="str">
            <v>PSP</v>
          </cell>
          <cell r="B121" t="str">
            <v>PROMO/SPONSORSHIPS</v>
          </cell>
          <cell r="C121">
            <v>6311101</v>
          </cell>
          <cell r="D121" t="str">
            <v>Non-Assignable</v>
          </cell>
        </row>
        <row r="122">
          <cell r="A122" t="str">
            <v>PUR</v>
          </cell>
          <cell r="B122" t="str">
            <v>PUBLIC RELATIONS</v>
          </cell>
          <cell r="C122">
            <v>6311201</v>
          </cell>
          <cell r="D122" t="str">
            <v>Non-Assignable</v>
          </cell>
        </row>
        <row r="123">
          <cell r="A123" t="str">
            <v>REF</v>
          </cell>
          <cell r="B123" t="str">
            <v>S/E REFRESHMENTS</v>
          </cell>
          <cell r="C123">
            <v>6232101</v>
          </cell>
          <cell r="D123" t="str">
            <v>Non-Assignable</v>
          </cell>
        </row>
        <row r="124">
          <cell r="A124" t="str">
            <v>RII</v>
          </cell>
          <cell r="B124" t="str">
            <v>RISK &amp; INVESTIGATIONS</v>
          </cell>
          <cell r="C124">
            <v>6362313</v>
          </cell>
          <cell r="D124" t="str">
            <v>Non-Assignable</v>
          </cell>
        </row>
        <row r="125">
          <cell r="A125" t="str">
            <v>RLP</v>
          </cell>
          <cell r="B125" t="str">
            <v>RENTAL PD LEASE PREM</v>
          </cell>
          <cell r="C125">
            <v>6361201</v>
          </cell>
          <cell r="D125" t="str">
            <v>Non-Assignable</v>
          </cell>
        </row>
        <row r="126">
          <cell r="A126" t="str">
            <v>RMC</v>
          </cell>
          <cell r="B126" t="str">
            <v>RAINMAKERS CLUB</v>
          </cell>
          <cell r="C126">
            <v>6233502</v>
          </cell>
          <cell r="D126" t="str">
            <v>Project</v>
          </cell>
        </row>
        <row r="127">
          <cell r="A127" t="str">
            <v>RRP</v>
          </cell>
          <cell r="B127" t="str">
            <v>RENTS PAID RES PREMISIS</v>
          </cell>
          <cell r="C127">
            <v>6221111</v>
          </cell>
          <cell r="D127" t="str">
            <v>Non-Assignable</v>
          </cell>
        </row>
        <row r="128">
          <cell r="A128" t="str">
            <v>SAB</v>
          </cell>
          <cell r="B128" t="str">
            <v>SA BALLET THEATRE</v>
          </cell>
          <cell r="C128">
            <v>6397101</v>
          </cell>
          <cell r="D128" t="str">
            <v>Non-Assignable</v>
          </cell>
        </row>
        <row r="129">
          <cell r="A129" t="str">
            <v>SAL</v>
          </cell>
          <cell r="B129" t="str">
            <v>S/E SALARIES + ALLOWANCES</v>
          </cell>
          <cell r="C129">
            <v>6111106</v>
          </cell>
          <cell r="D129" t="str">
            <v>Assignable</v>
          </cell>
        </row>
        <row r="130">
          <cell r="A130" t="str">
            <v>SAR</v>
          </cell>
          <cell r="B130" t="str">
            <v>SAS REPORTING C/OUT HYPHEN</v>
          </cell>
          <cell r="C130">
            <v>8702306</v>
          </cell>
          <cell r="D130" t="str">
            <v>Non-Assignable</v>
          </cell>
        </row>
        <row r="131">
          <cell r="A131" t="str">
            <v>SCO</v>
          </cell>
          <cell r="B131" t="str">
            <v>STATIONERY C/OUT</v>
          </cell>
          <cell r="C131">
            <v>8700380</v>
          </cell>
          <cell r="D131" t="str">
            <v>Non-Assignable</v>
          </cell>
        </row>
        <row r="132">
          <cell r="A132" t="str">
            <v>SEE</v>
          </cell>
          <cell r="B132" t="str">
            <v>SERVICE EXPENSE</v>
          </cell>
          <cell r="C132">
            <v>6361108</v>
          </cell>
          <cell r="D132" t="str">
            <v>Non-Assignable</v>
          </cell>
        </row>
        <row r="133">
          <cell r="A133" t="str">
            <v>SES</v>
          </cell>
          <cell r="B133" t="str">
            <v>SECURITY SERVICES</v>
          </cell>
          <cell r="C133">
            <v>6361123</v>
          </cell>
          <cell r="D133" t="str">
            <v>Non-Assignable</v>
          </cell>
        </row>
        <row r="134">
          <cell r="A134" t="str">
            <v>SLP</v>
          </cell>
          <cell r="B134" t="str">
            <v>STATIONERY LOCAL PURCHASE</v>
          </cell>
          <cell r="C134">
            <v>6372104</v>
          </cell>
          <cell r="D134" t="str">
            <v>Non-Assignable</v>
          </cell>
        </row>
        <row r="135">
          <cell r="A135" t="str">
            <v>SOE</v>
          </cell>
          <cell r="B135" t="str">
            <v>SOFTWARE EXP OTHER</v>
          </cell>
          <cell r="C135">
            <v>6332802</v>
          </cell>
          <cell r="D135" t="str">
            <v>Non-Assignable</v>
          </cell>
        </row>
        <row r="136">
          <cell r="A136" t="str">
            <v>SOS</v>
          </cell>
          <cell r="B136" t="str">
            <v>SHARE OPTION SCHEMES C/OUT</v>
          </cell>
          <cell r="C136">
            <v>8701210</v>
          </cell>
          <cell r="D136" t="str">
            <v>Assignable</v>
          </cell>
        </row>
        <row r="137">
          <cell r="A137" t="str">
            <v>SPP</v>
          </cell>
          <cell r="B137" t="str">
            <v>S/E SPECIAL PAYMENTS</v>
          </cell>
          <cell r="C137">
            <v>6111112</v>
          </cell>
          <cell r="D137" t="str">
            <v>Assignable</v>
          </cell>
        </row>
        <row r="138">
          <cell r="A138" t="str">
            <v>SPR</v>
          </cell>
          <cell r="B138" t="str">
            <v>STATIONERY PURCH/PRINT</v>
          </cell>
          <cell r="C138">
            <v>6372101</v>
          </cell>
          <cell r="D138" t="str">
            <v>Non-Assignable</v>
          </cell>
        </row>
        <row r="139">
          <cell r="A139" t="str">
            <v>SSL</v>
          </cell>
          <cell r="B139" t="str">
            <v>S/E SOC SEC LEVY</v>
          </cell>
          <cell r="C139">
            <v>6121101</v>
          </cell>
          <cell r="D139" t="str">
            <v>Assignable</v>
          </cell>
        </row>
        <row r="140">
          <cell r="A140" t="str">
            <v>STA</v>
          </cell>
          <cell r="B140" t="str">
            <v>STATIONERY</v>
          </cell>
          <cell r="C140">
            <v>6371101</v>
          </cell>
          <cell r="D140" t="str">
            <v>Non-Assignable</v>
          </cell>
        </row>
        <row r="141">
          <cell r="A141" t="str">
            <v>STC</v>
          </cell>
          <cell r="B141" t="str">
            <v>STATIONERY COMPUTER</v>
          </cell>
          <cell r="C141">
            <v>6372201</v>
          </cell>
          <cell r="D141" t="str">
            <v>Non-Assignable</v>
          </cell>
        </row>
        <row r="142">
          <cell r="A142" t="str">
            <v>STO</v>
          </cell>
          <cell r="B142" t="str">
            <v>STORAGE</v>
          </cell>
          <cell r="C142">
            <v>6362510</v>
          </cell>
          <cell r="D142" t="str">
            <v>Non-Assignable</v>
          </cell>
        </row>
        <row r="143">
          <cell r="A143" t="str">
            <v>STP</v>
          </cell>
          <cell r="B143" t="str">
            <v>STAMPS POSTAGE</v>
          </cell>
          <cell r="C143">
            <v>6396101</v>
          </cell>
          <cell r="D143" t="str">
            <v>Non-Assignable</v>
          </cell>
        </row>
        <row r="144">
          <cell r="A144" t="str">
            <v>STR</v>
          </cell>
          <cell r="B144" t="str">
            <v>STRATEGIC PROJECTS</v>
          </cell>
          <cell r="C144">
            <v>6394801</v>
          </cell>
          <cell r="D144" t="str">
            <v>Assignable</v>
          </cell>
        </row>
        <row r="145">
          <cell r="A145" t="str">
            <v>TAD</v>
          </cell>
          <cell r="B145" t="str">
            <v>TRAVEL AIRFARES DOMESTIC</v>
          </cell>
          <cell r="C145">
            <v>6322117</v>
          </cell>
          <cell r="D145" t="str">
            <v>Assignable</v>
          </cell>
        </row>
        <row r="146">
          <cell r="A146" t="str">
            <v>TAI</v>
          </cell>
          <cell r="B146" t="str">
            <v>TRAV A/FARE INTERNATIONAL</v>
          </cell>
          <cell r="C146">
            <v>6322133</v>
          </cell>
          <cell r="D146" t="str">
            <v>Assignable</v>
          </cell>
        </row>
        <row r="147">
          <cell r="A147" t="str">
            <v>TCH</v>
          </cell>
          <cell r="B147" t="str">
            <v>TRAVEL CAR HIRE</v>
          </cell>
          <cell r="C147">
            <v>6322125</v>
          </cell>
          <cell r="D147" t="str">
            <v>Assignable</v>
          </cell>
        </row>
        <row r="148">
          <cell r="A148" t="str">
            <v>TCI</v>
          </cell>
          <cell r="B148" t="str">
            <v>TRAVEL CASH ALLOW/INTERNAL</v>
          </cell>
          <cell r="C148">
            <v>6322139</v>
          </cell>
          <cell r="D148" t="str">
            <v>Assignable</v>
          </cell>
        </row>
        <row r="149">
          <cell r="A149" t="str">
            <v>TCS</v>
          </cell>
          <cell r="B149" t="str">
            <v>TRAINING/CONFERENCES/SEMINARS/LECTURES</v>
          </cell>
          <cell r="C149">
            <v>6211155</v>
          </cell>
          <cell r="D149" t="str">
            <v>Assignable</v>
          </cell>
        </row>
        <row r="150">
          <cell r="A150" t="str">
            <v>TEC</v>
          </cell>
          <cell r="B150" t="str">
            <v>TRAINING EXTERNAL COURSES</v>
          </cell>
          <cell r="C150">
            <v>6211153</v>
          </cell>
          <cell r="D150" t="str">
            <v>Assignable</v>
          </cell>
        </row>
        <row r="151">
          <cell r="A151" t="str">
            <v>TEL</v>
          </cell>
          <cell r="B151" t="str">
            <v>TELEPHONES &amp; TELEX</v>
          </cell>
          <cell r="C151">
            <v>6381101</v>
          </cell>
          <cell r="D151" t="str">
            <v>Assignable</v>
          </cell>
        </row>
        <row r="152">
          <cell r="A152" t="str">
            <v>TPV</v>
          </cell>
          <cell r="B152" t="str">
            <v>TRAVEL PRIVATE VEH</v>
          </cell>
          <cell r="C152">
            <v>6322127</v>
          </cell>
          <cell r="D152" t="str">
            <v>Assignable</v>
          </cell>
        </row>
        <row r="153">
          <cell r="A153" t="str">
            <v>TRC</v>
          </cell>
          <cell r="B153" t="str">
            <v>TRAIN CNTR INTERNAL C/O</v>
          </cell>
          <cell r="C153">
            <v>8701110</v>
          </cell>
          <cell r="D153" t="str">
            <v>Non-Assignable</v>
          </cell>
        </row>
        <row r="154">
          <cell r="A154" t="str">
            <v>TRE</v>
          </cell>
          <cell r="B154" t="str">
            <v>S/E TRANSFER EXPENSES</v>
          </cell>
          <cell r="C154">
            <v>6233401</v>
          </cell>
          <cell r="D154" t="str">
            <v>Assignable</v>
          </cell>
        </row>
        <row r="155">
          <cell r="A155" t="str">
            <v>TRI</v>
          </cell>
          <cell r="B155" t="str">
            <v>TRAINING INTERNAL C/OUT</v>
          </cell>
          <cell r="C155">
            <v>8700020</v>
          </cell>
          <cell r="D155" t="str">
            <v>Non-Assignable</v>
          </cell>
        </row>
        <row r="156">
          <cell r="A156" t="str">
            <v>UTI</v>
          </cell>
          <cell r="B156" t="str">
            <v>UTILITIES</v>
          </cell>
          <cell r="C156">
            <v>6361124</v>
          </cell>
          <cell r="D156" t="str">
            <v>Assignable</v>
          </cell>
        </row>
        <row r="157">
          <cell r="A157" t="str">
            <v>VFP</v>
          </cell>
          <cell r="B157" t="str">
            <v>VEH FLEET POOL RENT C/O</v>
          </cell>
          <cell r="C157">
            <v>8700340</v>
          </cell>
          <cell r="D157" t="str">
            <v>Assignable</v>
          </cell>
        </row>
        <row r="158">
          <cell r="A158" t="str">
            <v>VIP</v>
          </cell>
          <cell r="B158" t="str">
            <v>VIP DAY</v>
          </cell>
          <cell r="C158">
            <v>6311201</v>
          </cell>
          <cell r="D158" t="str">
            <v>Non-Assignable</v>
          </cell>
        </row>
        <row r="159">
          <cell r="A159" t="str">
            <v>WDA</v>
          </cell>
          <cell r="B159" t="str">
            <v>WOMEN'S DAY</v>
          </cell>
          <cell r="C159">
            <v>6397101</v>
          </cell>
          <cell r="D159" t="str">
            <v>Assignable</v>
          </cell>
        </row>
        <row r="160">
          <cell r="A160" t="str">
            <v>WCC</v>
          </cell>
          <cell r="B160" t="str">
            <v>WORLD CUP CRICKET</v>
          </cell>
          <cell r="C160">
            <v>6397101</v>
          </cell>
          <cell r="D160" t="str">
            <v>Assignable</v>
          </cell>
        </row>
        <row r="161">
          <cell r="A161" t="str">
            <v>WSM</v>
          </cell>
          <cell r="B161" t="str">
            <v>WEB SITE MAINTENANCE C/O</v>
          </cell>
          <cell r="C161">
            <v>8700160</v>
          </cell>
          <cell r="D161" t="str">
            <v>Non-Assignable</v>
          </cell>
        </row>
        <row r="162">
          <cell r="A162" t="str">
            <v>WST</v>
          </cell>
          <cell r="B162" t="str">
            <v>WAR STORIES</v>
          </cell>
          <cell r="C162">
            <v>6311401</v>
          </cell>
          <cell r="D162" t="str">
            <v>Non-Assignable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start"/>
      <sheetName val="INDEX"/>
      <sheetName val="Error"/>
      <sheetName val="sch1"/>
      <sheetName val="sch2"/>
      <sheetName val="sch3"/>
      <sheetName val="sch4"/>
      <sheetName val="sch6"/>
      <sheetName val="sch6a"/>
      <sheetName val="sch7"/>
      <sheetName val="sch7a"/>
      <sheetName val="sch8"/>
      <sheetName val="sch8a"/>
      <sheetName val="sch9"/>
      <sheetName val="sch9a"/>
      <sheetName val="sch10"/>
      <sheetName val="sch11"/>
      <sheetName val="sch12"/>
      <sheetName val="sch13"/>
      <sheetName val="sch14"/>
      <sheetName val="sch15"/>
      <sheetName val="sch15a"/>
      <sheetName val="sch16"/>
      <sheetName val="sch16a"/>
      <sheetName val="sch16b"/>
      <sheetName val="sch17"/>
      <sheetName val="sch17c"/>
      <sheetName val="SCH18"/>
      <sheetName val="SCH18a"/>
      <sheetName val="SCH19"/>
      <sheetName val="SCH20"/>
      <sheetName val="SCH21"/>
      <sheetName val="SCH22"/>
      <sheetName val="SCH22a"/>
      <sheetName val="SCH22b"/>
      <sheetName val="SCH22c"/>
      <sheetName val="SCH22d"/>
      <sheetName val="SCH22e"/>
      <sheetName val="SCH23"/>
      <sheetName val="SCH23a"/>
      <sheetName val="SCH23b"/>
      <sheetName val="SCH23c"/>
      <sheetName val="SCH23d"/>
      <sheetName val="SCH23e"/>
      <sheetName val="SCH24"/>
      <sheetName val="SCH25"/>
      <sheetName val="SCH26"/>
      <sheetName val="SCH27"/>
      <sheetName val="SCH28"/>
      <sheetName val="SCH30"/>
      <sheetName val="SCH31"/>
      <sheetName val="SCH31a"/>
      <sheetName val="SCH32"/>
      <sheetName val="SCH32a"/>
      <sheetName val="SCH33"/>
      <sheetName val="SCH33a"/>
      <sheetName val="SCH33b"/>
      <sheetName val="SCH34"/>
      <sheetName val="SCH36"/>
      <sheetName val="SCH36a"/>
      <sheetName val="SCH41"/>
      <sheetName val="SCH41a"/>
      <sheetName val="SCH42"/>
      <sheetName val="SCH42a"/>
      <sheetName val="SCH44"/>
      <sheetName val="SCH44a"/>
      <sheetName val="SCH45"/>
      <sheetName val="SCH46"/>
      <sheetName val="SCH47"/>
      <sheetName val="SCH47b"/>
      <sheetName val="SCH48"/>
      <sheetName val="SCH48a"/>
      <sheetName val="SCH53"/>
      <sheetName val="sch54"/>
      <sheetName val="Note for DI's"/>
      <sheetName val="DI401"/>
      <sheetName val="DI520"/>
      <sheetName val="Companies"/>
      <sheetName val="Industry sectors"/>
      <sheetName val="Sheet1"/>
      <sheetName val="SCH29"/>
      <sheetName val="SCH35"/>
      <sheetName val="SCH37"/>
      <sheetName val="SCH37b"/>
      <sheetName val="SCH38"/>
      <sheetName val="SCH39"/>
      <sheetName val="SCH40"/>
      <sheetName val="SCH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>
        <row r="3">
          <cell r="A3" t="str">
            <v>MNA</v>
          </cell>
        </row>
        <row r="4">
          <cell r="A4" t="str">
            <v>NRG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3">
          <cell r="A13">
            <v>0</v>
          </cell>
        </row>
        <row r="14">
          <cell r="A14">
            <v>0</v>
          </cell>
        </row>
        <row r="15">
          <cell r="A15">
            <v>0</v>
          </cell>
        </row>
        <row r="16">
          <cell r="A16">
            <v>0</v>
          </cell>
        </row>
        <row r="17">
          <cell r="A17">
            <v>0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</sheetData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ew Report"/>
      <sheetName val="Balances"/>
      <sheetName val="Sheet2"/>
      <sheetName val="Sheet3"/>
    </sheetNames>
    <sheetDataSet>
      <sheetData sheetId="0" refreshError="1"/>
      <sheetData sheetId="1" refreshError="1">
        <row r="69">
          <cell r="N69" t="str">
            <v>May</v>
          </cell>
        </row>
        <row r="72">
          <cell r="M72" t="str">
            <v>PR003</v>
          </cell>
          <cell r="N72">
            <v>70930.179999999993</v>
          </cell>
        </row>
        <row r="73">
          <cell r="M73" t="str">
            <v>PR011</v>
          </cell>
          <cell r="N73">
            <v>15350.75</v>
          </cell>
        </row>
        <row r="74">
          <cell r="M74" t="str">
            <v>PR018</v>
          </cell>
          <cell r="N74">
            <v>441.05</v>
          </cell>
        </row>
        <row r="75">
          <cell r="M75" t="str">
            <v>PR045</v>
          </cell>
          <cell r="N75">
            <v>42857.65</v>
          </cell>
        </row>
        <row r="76">
          <cell r="M76" t="str">
            <v>PR010</v>
          </cell>
          <cell r="N76">
            <v>1149994.52</v>
          </cell>
        </row>
        <row r="77">
          <cell r="M77" t="str">
            <v>PR031</v>
          </cell>
          <cell r="N77">
            <v>5410112.54</v>
          </cell>
        </row>
        <row r="78">
          <cell r="M78" t="str">
            <v>PR042</v>
          </cell>
          <cell r="N78">
            <v>85579.68</v>
          </cell>
        </row>
        <row r="79">
          <cell r="M79" t="str">
            <v>PR049</v>
          </cell>
          <cell r="N79">
            <v>13.03</v>
          </cell>
        </row>
        <row r="80">
          <cell r="M80" t="str">
            <v>PR002</v>
          </cell>
          <cell r="N80">
            <v>1675927.47</v>
          </cell>
        </row>
        <row r="81">
          <cell r="M81" t="str">
            <v>PR027</v>
          </cell>
          <cell r="N81">
            <v>3400034.13</v>
          </cell>
        </row>
        <row r="82">
          <cell r="M82" t="str">
            <v>PR040</v>
          </cell>
          <cell r="N82">
            <v>3057452.63</v>
          </cell>
        </row>
        <row r="83">
          <cell r="M83" t="str">
            <v>PR004</v>
          </cell>
          <cell r="N83">
            <v>4849293.7300000004</v>
          </cell>
        </row>
        <row r="84">
          <cell r="M84" t="str">
            <v>PR005</v>
          </cell>
          <cell r="N84">
            <v>30459103.32</v>
          </cell>
        </row>
        <row r="85">
          <cell r="M85" t="str">
            <v>PR024</v>
          </cell>
          <cell r="N85">
            <v>106130.27</v>
          </cell>
        </row>
        <row r="86">
          <cell r="M86" t="str">
            <v>PR025</v>
          </cell>
          <cell r="N86">
            <v>988390</v>
          </cell>
        </row>
        <row r="87">
          <cell r="M87" t="str">
            <v>PR026</v>
          </cell>
          <cell r="N87">
            <v>6478.44</v>
          </cell>
        </row>
        <row r="88">
          <cell r="M88" t="str">
            <v>PR032</v>
          </cell>
          <cell r="N88">
            <v>11948418.25</v>
          </cell>
        </row>
        <row r="89">
          <cell r="M89" t="str">
            <v>PR034</v>
          </cell>
          <cell r="N89">
            <v>1683015.29</v>
          </cell>
        </row>
        <row r="90">
          <cell r="M90" t="str">
            <v>PR038</v>
          </cell>
          <cell r="N90">
            <v>25337.29</v>
          </cell>
        </row>
        <row r="91">
          <cell r="M91" t="str">
            <v>PR041</v>
          </cell>
          <cell r="N91">
            <v>8567733.6300000008</v>
          </cell>
        </row>
        <row r="92">
          <cell r="M92" t="str">
            <v>PR044</v>
          </cell>
          <cell r="N92">
            <v>573.26</v>
          </cell>
        </row>
        <row r="93">
          <cell r="M93" t="str">
            <v>PR047</v>
          </cell>
          <cell r="N93">
            <v>233006.02</v>
          </cell>
        </row>
        <row r="94">
          <cell r="M94" t="str">
            <v>PR102</v>
          </cell>
          <cell r="N94">
            <v>1258168.8700000001</v>
          </cell>
        </row>
        <row r="95">
          <cell r="M95" t="str">
            <v>PR104</v>
          </cell>
          <cell r="N95">
            <v>294423.76</v>
          </cell>
        </row>
        <row r="96">
          <cell r="M96" t="str">
            <v>PR105</v>
          </cell>
          <cell r="N96">
            <v>544223.56000000006</v>
          </cell>
        </row>
        <row r="97">
          <cell r="M97" t="str">
            <v>PR106</v>
          </cell>
          <cell r="N97">
            <v>1101019.1399999999</v>
          </cell>
        </row>
        <row r="98">
          <cell r="M98" t="str">
            <v>PR107</v>
          </cell>
          <cell r="N98">
            <v>410603.62</v>
          </cell>
        </row>
        <row r="99">
          <cell r="M99" t="str">
            <v>PR108</v>
          </cell>
          <cell r="N99">
            <v>448451.93</v>
          </cell>
        </row>
        <row r="100">
          <cell r="M100" t="str">
            <v>PR001</v>
          </cell>
          <cell r="N100">
            <v>380723.02</v>
          </cell>
        </row>
        <row r="101">
          <cell r="M101" t="str">
            <v>PR048</v>
          </cell>
          <cell r="N101">
            <v>268.33999999999997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IS"/>
      <sheetName val="BS"/>
      <sheetName val="Property and equipment"/>
      <sheetName val="Accounts Receivable"/>
      <sheetName val="Interest in subidiaries"/>
      <sheetName val="Other investments"/>
      <sheetName val="Deferred taxation"/>
      <sheetName val="Advances"/>
      <sheetName val="Negotiable securities"/>
      <sheetName val="Cash and Cash Equivalents"/>
      <sheetName val="Share Capital"/>
      <sheetName val="Reserves"/>
      <sheetName val="Derivatives"/>
      <sheetName val="Deposits"/>
      <sheetName val="Accounts Payable and Provisions"/>
      <sheetName val="Contingent Liabilities"/>
      <sheetName val="Interdivisional"/>
      <sheetName val="Interest income"/>
      <sheetName val="Interest expense"/>
      <sheetName val="Non-interest income"/>
      <sheetName val="Credit Losses"/>
      <sheetName val="Operating expenditure"/>
      <sheetName val="Taxation"/>
    </sheetNames>
    <sheetDataSet>
      <sheetData sheetId="0">
        <row r="2">
          <cell r="F2" t="e">
            <v>#NAME?</v>
          </cell>
          <cell r="H2">
            <v>2009</v>
          </cell>
          <cell r="J2" t="str">
            <v>January</v>
          </cell>
        </row>
        <row r="3">
          <cell r="F3" t="e">
            <v>#NAME?</v>
          </cell>
          <cell r="H3">
            <v>2010</v>
          </cell>
          <cell r="J3" t="str">
            <v>February</v>
          </cell>
        </row>
        <row r="4">
          <cell r="B4" t="e">
            <v>#NAME?</v>
          </cell>
          <cell r="F4" t="e">
            <v>#NAME?</v>
          </cell>
          <cell r="H4">
            <v>2011</v>
          </cell>
          <cell r="J4" t="str">
            <v>March</v>
          </cell>
        </row>
        <row r="5">
          <cell r="F5" t="e">
            <v>#NAME?</v>
          </cell>
          <cell r="J5" t="str">
            <v>April</v>
          </cell>
        </row>
        <row r="6">
          <cell r="F6" t="e">
            <v>#NAME?</v>
          </cell>
          <cell r="J6" t="str">
            <v>May</v>
          </cell>
        </row>
        <row r="7">
          <cell r="F7" t="e">
            <v>#NAME?</v>
          </cell>
          <cell r="J7" t="str">
            <v>June</v>
          </cell>
        </row>
        <row r="8">
          <cell r="F8" t="e">
            <v>#NAME?</v>
          </cell>
          <cell r="J8" t="str">
            <v>July</v>
          </cell>
        </row>
        <row r="9">
          <cell r="F9" t="e">
            <v>#NAME?</v>
          </cell>
          <cell r="J9" t="str">
            <v>August</v>
          </cell>
        </row>
        <row r="10">
          <cell r="F10" t="e">
            <v>#NAME?</v>
          </cell>
          <cell r="J10" t="str">
            <v>September</v>
          </cell>
        </row>
        <row r="11">
          <cell r="F11" t="e">
            <v>#NAME?</v>
          </cell>
          <cell r="J11" t="str">
            <v>October</v>
          </cell>
        </row>
        <row r="12">
          <cell r="F12" t="e">
            <v>#NAME?</v>
          </cell>
          <cell r="J12" t="str">
            <v>November</v>
          </cell>
        </row>
        <row r="13">
          <cell r="F13" t="e">
            <v>#NAME?</v>
          </cell>
          <cell r="J13" t="str">
            <v>December</v>
          </cell>
        </row>
        <row r="14">
          <cell r="F14" t="e">
            <v>#NAME?</v>
          </cell>
        </row>
        <row r="15">
          <cell r="F15" t="e">
            <v>#NAME?</v>
          </cell>
        </row>
        <row r="16">
          <cell r="F16" t="e">
            <v>#NAME?</v>
          </cell>
        </row>
        <row r="17">
          <cell r="F17" t="e">
            <v>#NAME?</v>
          </cell>
        </row>
        <row r="18">
          <cell r="F18" t="e">
            <v>#NAME?</v>
          </cell>
        </row>
        <row r="19">
          <cell r="F19" t="e">
            <v>#NAME?</v>
          </cell>
        </row>
        <row r="20">
          <cell r="F20" t="e">
            <v>#NAME?</v>
          </cell>
        </row>
        <row r="21">
          <cell r="F21" t="e">
            <v>#NAME?</v>
          </cell>
        </row>
        <row r="22">
          <cell r="F22" t="e">
            <v>#NAME?</v>
          </cell>
        </row>
        <row r="23">
          <cell r="F23" t="e">
            <v>#NAME?</v>
          </cell>
        </row>
        <row r="24">
          <cell r="F24" t="e">
            <v>#NAME?</v>
          </cell>
        </row>
        <row r="25">
          <cell r="F25" t="e">
            <v>#NAME?</v>
          </cell>
        </row>
        <row r="26">
          <cell r="F26" t="e">
            <v>#NAME?</v>
          </cell>
        </row>
        <row r="27">
          <cell r="F27" t="e">
            <v>#NAME?</v>
          </cell>
        </row>
        <row r="28">
          <cell r="F28" t="e">
            <v>#NAME?</v>
          </cell>
        </row>
        <row r="29">
          <cell r="F29" t="e">
            <v>#NAME?</v>
          </cell>
        </row>
        <row r="30">
          <cell r="F30" t="e">
            <v>#NAME?</v>
          </cell>
        </row>
        <row r="31">
          <cell r="F31" t="e">
            <v>#NAME?</v>
          </cell>
        </row>
        <row r="32">
          <cell r="F32" t="e">
            <v>#NAME?</v>
          </cell>
        </row>
        <row r="33">
          <cell r="F33" t="e">
            <v>#NAME?</v>
          </cell>
        </row>
        <row r="34">
          <cell r="F34" t="e">
            <v>#NAME?</v>
          </cell>
        </row>
        <row r="35">
          <cell r="F35" t="e">
            <v>#NAME?</v>
          </cell>
        </row>
        <row r="36">
          <cell r="F36" t="e">
            <v>#NAME?</v>
          </cell>
        </row>
        <row r="37">
          <cell r="F37" t="e">
            <v>#NAME?</v>
          </cell>
        </row>
        <row r="38">
          <cell r="F38" t="e">
            <v>#NAME?</v>
          </cell>
        </row>
        <row r="39">
          <cell r="F39" t="e">
            <v>#NAME?</v>
          </cell>
        </row>
        <row r="40">
          <cell r="F40" t="e">
            <v>#NAME?</v>
          </cell>
        </row>
        <row r="41">
          <cell r="F41" t="e">
            <v>#NAME?</v>
          </cell>
        </row>
        <row r="42">
          <cell r="F42" t="e">
            <v>#NAME?</v>
          </cell>
        </row>
        <row r="43">
          <cell r="F43" t="e">
            <v>#NAME?</v>
          </cell>
        </row>
        <row r="44">
          <cell r="F44" t="e">
            <v>#NAME?</v>
          </cell>
        </row>
        <row r="45">
          <cell r="F45" t="e">
            <v>#NAME?</v>
          </cell>
        </row>
        <row r="46">
          <cell r="F46" t="e">
            <v>#NAME?</v>
          </cell>
        </row>
        <row r="47">
          <cell r="F47" t="e">
            <v>#NAME?</v>
          </cell>
        </row>
        <row r="48">
          <cell r="F48" t="e">
            <v>#NAME?</v>
          </cell>
        </row>
        <row r="49">
          <cell r="F49" t="e">
            <v>#NAME?</v>
          </cell>
        </row>
        <row r="50">
          <cell r="F50" t="e">
            <v>#NAME?</v>
          </cell>
        </row>
        <row r="51">
          <cell r="F51" t="e">
            <v>#NAME?</v>
          </cell>
        </row>
        <row r="52">
          <cell r="F52" t="e">
            <v>#NAME?</v>
          </cell>
        </row>
        <row r="53">
          <cell r="F53" t="e">
            <v>#NAME?</v>
          </cell>
        </row>
        <row r="54">
          <cell r="F54" t="e">
            <v>#NAME?</v>
          </cell>
        </row>
        <row r="55">
          <cell r="F55" t="e">
            <v>#NAME?</v>
          </cell>
        </row>
        <row r="56">
          <cell r="F56" t="e">
            <v>#NAME?</v>
          </cell>
        </row>
        <row r="57">
          <cell r="F57" t="e">
            <v>#NAME?</v>
          </cell>
        </row>
        <row r="58">
          <cell r="F58" t="e">
            <v>#NAME?</v>
          </cell>
        </row>
        <row r="59">
          <cell r="F59" t="e">
            <v>#NAME?</v>
          </cell>
        </row>
        <row r="60">
          <cell r="F60" t="e">
            <v>#NAME?</v>
          </cell>
        </row>
        <row r="61">
          <cell r="F61" t="e">
            <v>#NAME?</v>
          </cell>
        </row>
        <row r="62">
          <cell r="F62" t="e">
            <v>#NAME?</v>
          </cell>
        </row>
        <row r="63">
          <cell r="F63" t="e">
            <v>#NAME?</v>
          </cell>
        </row>
        <row r="64">
          <cell r="F64" t="e">
            <v>#NAME?</v>
          </cell>
        </row>
        <row r="65">
          <cell r="F65" t="e">
            <v>#NAME?</v>
          </cell>
        </row>
        <row r="66">
          <cell r="F66" t="e">
            <v>#NAME?</v>
          </cell>
        </row>
        <row r="67">
          <cell r="F67" t="e">
            <v>#NAME?</v>
          </cell>
        </row>
        <row r="68">
          <cell r="F68" t="e">
            <v>#NAME?</v>
          </cell>
        </row>
        <row r="69">
          <cell r="F69" t="e">
            <v>#NAME?</v>
          </cell>
        </row>
        <row r="70">
          <cell r="F70" t="e">
            <v>#NAME?</v>
          </cell>
        </row>
        <row r="71">
          <cell r="F71" t="e">
            <v>#NAME?</v>
          </cell>
        </row>
        <row r="72">
          <cell r="F72" t="e">
            <v>#NAME?</v>
          </cell>
        </row>
        <row r="73">
          <cell r="F73" t="e">
            <v>#NAME?</v>
          </cell>
        </row>
        <row r="74">
          <cell r="F74" t="e">
            <v>#NAME?</v>
          </cell>
        </row>
        <row r="75">
          <cell r="F75" t="e">
            <v>#NAME?</v>
          </cell>
        </row>
        <row r="76">
          <cell r="F76" t="e">
            <v>#NAME?</v>
          </cell>
        </row>
        <row r="77">
          <cell r="F77" t="e">
            <v>#NAME?</v>
          </cell>
        </row>
        <row r="78">
          <cell r="F78" t="e">
            <v>#NAME?</v>
          </cell>
        </row>
        <row r="79">
          <cell r="F79" t="e">
            <v>#NAME?</v>
          </cell>
        </row>
        <row r="80">
          <cell r="F80" t="e">
            <v>#NAME?</v>
          </cell>
        </row>
        <row r="81">
          <cell r="F81" t="e">
            <v>#NAME?</v>
          </cell>
        </row>
        <row r="82">
          <cell r="F82" t="e">
            <v>#NAME?</v>
          </cell>
        </row>
        <row r="83">
          <cell r="F83" t="e">
            <v>#NAME?</v>
          </cell>
        </row>
        <row r="84">
          <cell r="F84" t="e">
            <v>#NAME?</v>
          </cell>
        </row>
        <row r="85">
          <cell r="F8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Graph - Combined"/>
      <sheetName val="Info"/>
      <sheetName val="Month-March"/>
      <sheetName val="Month"/>
      <sheetName val="YTD"/>
      <sheetName val="Month Adj"/>
      <sheetName val="YTD Adj"/>
      <sheetName val="Marriot Call"/>
      <sheetName val="Lombard Fixed"/>
      <sheetName val="Bankserv Fixed"/>
      <sheetName val="Grindrod Call"/>
      <sheetName val="Sasfin Call"/>
      <sheetName val="Sasfin Fixed"/>
      <sheetName val="LB Call"/>
      <sheetName val="LB Fixed"/>
      <sheetName val="Lists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F2" t="str">
            <v>January</v>
          </cell>
        </row>
        <row r="3">
          <cell r="F3" t="str">
            <v>February</v>
          </cell>
        </row>
        <row r="4">
          <cell r="F4" t="str">
            <v>March</v>
          </cell>
        </row>
        <row r="5">
          <cell r="F5" t="str">
            <v>April</v>
          </cell>
        </row>
        <row r="6">
          <cell r="F6" t="str">
            <v>May</v>
          </cell>
        </row>
        <row r="7">
          <cell r="F7" t="str">
            <v>June</v>
          </cell>
        </row>
        <row r="8">
          <cell r="F8" t="str">
            <v>July</v>
          </cell>
        </row>
        <row r="9">
          <cell r="F9" t="str">
            <v>August</v>
          </cell>
        </row>
        <row r="10">
          <cell r="F10" t="str">
            <v>September</v>
          </cell>
        </row>
        <row r="11">
          <cell r="F11" t="str">
            <v>October</v>
          </cell>
        </row>
        <row r="12">
          <cell r="F12" t="str">
            <v>November</v>
          </cell>
        </row>
        <row r="13">
          <cell r="F13" t="str">
            <v>December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urity 30Apr02"/>
      <sheetName val="Sheet2"/>
      <sheetName val="Sheet3"/>
    </sheetNames>
    <sheetDataSet>
      <sheetData sheetId="0" refreshError="1"/>
      <sheetData sheetId="1" refreshError="1">
        <row r="1">
          <cell r="A1" t="str">
            <v>Code</v>
          </cell>
          <cell r="B1" t="str">
            <v>d</v>
          </cell>
        </row>
        <row r="3">
          <cell r="A3" t="str">
            <v>Below and up to R 4000</v>
          </cell>
        </row>
        <row r="4">
          <cell r="A4" t="str">
            <v>Product</v>
          </cell>
        </row>
        <row r="5">
          <cell r="A5" t="str">
            <v>PR001</v>
          </cell>
          <cell r="B5" t="str">
            <v>Money Manager</v>
          </cell>
        </row>
        <row r="6">
          <cell r="A6" t="str">
            <v>PR048</v>
          </cell>
          <cell r="B6" t="str">
            <v>S-Card</v>
          </cell>
        </row>
        <row r="9">
          <cell r="A9" t="str">
            <v>CALL</v>
          </cell>
        </row>
        <row r="10">
          <cell r="A10" t="str">
            <v>PR010</v>
          </cell>
          <cell r="B10" t="str">
            <v>Call</v>
          </cell>
        </row>
        <row r="11">
          <cell r="A11" t="str">
            <v>PR031</v>
          </cell>
          <cell r="B11" t="str">
            <v>Moneymarket</v>
          </cell>
        </row>
        <row r="12">
          <cell r="A12" t="str">
            <v>PR042</v>
          </cell>
          <cell r="B12" t="str">
            <v>Group Investment</v>
          </cell>
        </row>
        <row r="13">
          <cell r="A13" t="str">
            <v>PR046</v>
          </cell>
          <cell r="B13" t="str">
            <v>Wealth Manager</v>
          </cell>
        </row>
        <row r="16">
          <cell r="A16" t="str">
            <v>NOTICE</v>
          </cell>
        </row>
        <row r="17">
          <cell r="A17" t="str">
            <v>PR002</v>
          </cell>
          <cell r="B17" t="str">
            <v>Dinkum</v>
          </cell>
        </row>
        <row r="18">
          <cell r="A18" t="str">
            <v>PR027</v>
          </cell>
          <cell r="B18" t="str">
            <v>32 Day Call</v>
          </cell>
        </row>
        <row r="19">
          <cell r="A19" t="str">
            <v>PR040</v>
          </cell>
          <cell r="B19" t="str">
            <v>88 Day Moneymarket</v>
          </cell>
        </row>
        <row r="22">
          <cell r="A22" t="str">
            <v>SAVING</v>
          </cell>
        </row>
        <row r="23">
          <cell r="A23" t="str">
            <v>PR003</v>
          </cell>
          <cell r="B23" t="str">
            <v>Carry On</v>
          </cell>
        </row>
        <row r="24">
          <cell r="A24" t="str">
            <v>PR011</v>
          </cell>
          <cell r="B24" t="str">
            <v>Tempo</v>
          </cell>
        </row>
        <row r="25">
          <cell r="A25" t="str">
            <v>PR018</v>
          </cell>
          <cell r="B25" t="str">
            <v>Kolskoot</v>
          </cell>
        </row>
        <row r="26">
          <cell r="A26" t="str">
            <v>PR045</v>
          </cell>
          <cell r="B26" t="str">
            <v>Savings Account</v>
          </cell>
        </row>
        <row r="29">
          <cell r="A29" t="str">
            <v>TERM</v>
          </cell>
        </row>
        <row r="30">
          <cell r="A30" t="str">
            <v>PR004</v>
          </cell>
          <cell r="B30" t="str">
            <v>Fixed Deposit</v>
          </cell>
        </row>
        <row r="31">
          <cell r="A31" t="str">
            <v>PR005</v>
          </cell>
          <cell r="B31" t="str">
            <v>Fixed Deposit</v>
          </cell>
        </row>
        <row r="32">
          <cell r="A32" t="str">
            <v>PR024</v>
          </cell>
          <cell r="B32" t="str">
            <v>Fixed Deposit</v>
          </cell>
        </row>
        <row r="33">
          <cell r="A33" t="str">
            <v>PR025</v>
          </cell>
          <cell r="B33" t="str">
            <v>Fixed Deposit</v>
          </cell>
        </row>
        <row r="34">
          <cell r="A34" t="str">
            <v>PR026</v>
          </cell>
          <cell r="B34" t="str">
            <v>3Y Profit Winner</v>
          </cell>
        </row>
        <row r="35">
          <cell r="A35" t="str">
            <v>PR032</v>
          </cell>
          <cell r="B35" t="str">
            <v>Primelink II</v>
          </cell>
        </row>
        <row r="36">
          <cell r="A36" t="str">
            <v>PR034</v>
          </cell>
          <cell r="B36" t="str">
            <v>Top-Up</v>
          </cell>
        </row>
        <row r="37">
          <cell r="A37" t="str">
            <v>PR038</v>
          </cell>
          <cell r="B37" t="str">
            <v>Win Win 2000</v>
          </cell>
        </row>
        <row r="38">
          <cell r="A38" t="str">
            <v>PR041</v>
          </cell>
          <cell r="B38" t="str">
            <v>Base Rate</v>
          </cell>
        </row>
        <row r="39">
          <cell r="A39" t="str">
            <v>PR044</v>
          </cell>
          <cell r="B39" t="str">
            <v>Baby Bond</v>
          </cell>
        </row>
        <row r="40">
          <cell r="A40" t="str">
            <v>PR047</v>
          </cell>
          <cell r="B40" t="str">
            <v>Prime Plus</v>
          </cell>
        </row>
        <row r="41">
          <cell r="A41" t="str">
            <v>PR047</v>
          </cell>
          <cell r="B41" t="str">
            <v>Prime Plus</v>
          </cell>
        </row>
        <row r="42">
          <cell r="A42" t="str">
            <v>PR102</v>
          </cell>
          <cell r="B42" t="str">
            <v>Optimum Bonus</v>
          </cell>
        </row>
        <row r="45">
          <cell r="A45" t="str">
            <v>PR800</v>
          </cell>
          <cell r="B45" t="str">
            <v>Mycomax</v>
          </cell>
        </row>
        <row r="46">
          <cell r="A46" t="str">
            <v>PR801</v>
          </cell>
          <cell r="B46" t="str">
            <v>Mycomax</v>
          </cell>
        </row>
        <row r="48">
          <cell r="A48" t="str">
            <v>PR021</v>
          </cell>
          <cell r="B48" t="str">
            <v>Twenty20</v>
          </cell>
        </row>
        <row r="50">
          <cell r="A50" t="str">
            <v>PR</v>
          </cell>
          <cell r="B50" t="str">
            <v>Connect Cards</v>
          </cell>
        </row>
        <row r="52">
          <cell r="A52" t="str">
            <v>PR</v>
          </cell>
          <cell r="B52" t="str">
            <v>Friendship Bonds</v>
          </cell>
        </row>
        <row r="56">
          <cell r="B56" t="str">
            <v>Total Exposure</v>
          </cell>
        </row>
      </sheetData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"/>
      <sheetName val="o.TOTALexY"/>
      <sheetName val="a.TOTALexY"/>
      <sheetName val="g.Youi NetPrem Growth"/>
      <sheetName val="DCF_Youi"/>
      <sheetName val="o.Youi"/>
      <sheetName val="a.Youi"/>
      <sheetName val="a.CapCharge Youi"/>
      <sheetName val="Financials Youi"/>
      <sheetName val="a.Gen"/>
      <sheetName val="a.Beta"/>
      <sheetName val="a.Beta.Youi"/>
      <sheetName val="a.CapCharge"/>
      <sheetName val="Comparables"/>
      <sheetName val="@Premiums"/>
      <sheetName val="@UWmargin"/>
      <sheetName val="Forecasts"/>
      <sheetName val="MgmtQuest"/>
      <sheetName val="MGMT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I14" t="str">
            <v>PWC</v>
          </cell>
        </row>
        <row r="15">
          <cell r="I15" t="str">
            <v>RMB</v>
          </cell>
        </row>
        <row r="16">
          <cell r="I16" t="str">
            <v>Mgmt</v>
          </cell>
        </row>
        <row r="17">
          <cell r="I17">
            <v>0</v>
          </cell>
        </row>
        <row r="18">
          <cell r="I18">
            <v>0</v>
          </cell>
        </row>
        <row r="22">
          <cell r="G22">
            <v>2</v>
          </cell>
        </row>
        <row r="56">
          <cell r="D56" t="str">
            <v>Index Column Reference</v>
          </cell>
          <cell r="E56">
            <v>0</v>
          </cell>
          <cell r="F56">
            <v>1</v>
          </cell>
          <cell r="G56">
            <v>2</v>
          </cell>
          <cell r="H56">
            <v>3</v>
          </cell>
          <cell r="I56">
            <v>4</v>
          </cell>
          <cell r="J56">
            <v>5</v>
          </cell>
          <cell r="K56">
            <v>6</v>
          </cell>
          <cell r="L56">
            <v>7</v>
          </cell>
          <cell r="M56">
            <v>8</v>
          </cell>
          <cell r="N56">
            <v>9</v>
          </cell>
          <cell r="O56">
            <v>10</v>
          </cell>
          <cell r="P56">
            <v>11</v>
          </cell>
          <cell r="Q56">
            <v>12</v>
          </cell>
          <cell r="R56">
            <v>13</v>
          </cell>
          <cell r="S56">
            <v>14</v>
          </cell>
          <cell r="T56">
            <v>15</v>
          </cell>
          <cell r="U56">
            <v>16</v>
          </cell>
          <cell r="V56">
            <v>17</v>
          </cell>
          <cell r="W56">
            <v>18</v>
          </cell>
          <cell r="X56">
            <v>19</v>
          </cell>
          <cell r="Y56">
            <v>20</v>
          </cell>
          <cell r="Z56">
            <v>21</v>
          </cell>
          <cell r="AA56">
            <v>22</v>
          </cell>
          <cell r="AB56">
            <v>23</v>
          </cell>
          <cell r="AC56">
            <v>24</v>
          </cell>
          <cell r="AD56">
            <v>25</v>
          </cell>
          <cell r="AE56">
            <v>26</v>
          </cell>
          <cell r="AF56">
            <v>27</v>
          </cell>
          <cell r="AG56">
            <v>0</v>
          </cell>
          <cell r="AH56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"/>
      <sheetName val="o.TOTALexY"/>
      <sheetName val="a.TOTALexY"/>
      <sheetName val="g.Youi NetPrem Growth"/>
      <sheetName val="DCF_Youi"/>
      <sheetName val="o.Youi"/>
      <sheetName val="a.Youi"/>
      <sheetName val="a.CapCharge Youi"/>
      <sheetName val="Financials Youi"/>
      <sheetName val="a.Gen"/>
      <sheetName val="a.Beta"/>
      <sheetName val="a.Beta.Youi"/>
      <sheetName val="a.CapCharge"/>
      <sheetName val="Comparables"/>
      <sheetName val="@Premiums"/>
      <sheetName val="@UWmargin"/>
      <sheetName val="Forecasts"/>
      <sheetName val="MgmtQuest"/>
      <sheetName val="MGMT&gt;"/>
    </sheetNames>
    <sheetDataSet>
      <sheetData sheetId="0">
        <row r="19">
          <cell r="F19">
            <v>0.28000000000000003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iness Unit Name"/>
      <sheetName val="Error"/>
      <sheetName val="sch1"/>
      <sheetName val="sch2"/>
      <sheetName val="sch3"/>
      <sheetName val="sch3BA"/>
      <sheetName val="sch6"/>
      <sheetName val="sch6BA"/>
      <sheetName val="sch7"/>
      <sheetName val="sch7a"/>
      <sheetName val="sch7BA"/>
      <sheetName val="sch8"/>
      <sheetName val="sch9"/>
      <sheetName val="sch9a"/>
      <sheetName val="sch10"/>
      <sheetName val="sch15"/>
      <sheetName val="sch15BA"/>
      <sheetName val="sch16"/>
      <sheetName val="sch17"/>
      <sheetName val="sch18"/>
      <sheetName val="sch19"/>
      <sheetName val="sch19BA"/>
      <sheetName val="sch20BA"/>
      <sheetName val="sch22BA"/>
      <sheetName val="sch27BA"/>
      <sheetName val="sch30BA"/>
      <sheetName val="sch31BA"/>
      <sheetName val="sch32BA"/>
      <sheetName val="sch41BA"/>
      <sheetName val="sch90_QOE"/>
      <sheetName val="sch91_Staff &amp; BEE"/>
      <sheetName val="sch92_Capital (Actual)"/>
      <sheetName val="sch92_Capital (Average)"/>
      <sheetName val="sch93_Reserves"/>
      <sheetName val="sch94_BS Alys"/>
      <sheetName val="sch95_IS Alys"/>
      <sheetName val="sch96_Exec Summ"/>
    </sheetNames>
    <sheetDataSet>
      <sheetData sheetId="0" refreshError="1"/>
      <sheetData sheetId="1" refreshError="1"/>
      <sheetData sheetId="2" refreshError="1">
        <row r="14">
          <cell r="E14" t="str">
            <v>C1</v>
          </cell>
        </row>
        <row r="15">
          <cell r="D15" t="str">
            <v>1-000</v>
          </cell>
          <cell r="E15">
            <v>200000000</v>
          </cell>
        </row>
        <row r="16">
          <cell r="D16" t="str">
            <v>1-010</v>
          </cell>
          <cell r="E16">
            <v>0</v>
          </cell>
        </row>
        <row r="17">
          <cell r="D17" t="str">
            <v>1-020</v>
          </cell>
          <cell r="E17">
            <v>0</v>
          </cell>
        </row>
        <row r="18">
          <cell r="D18" t="str">
            <v>1-021</v>
          </cell>
          <cell r="E18">
            <v>0</v>
          </cell>
        </row>
        <row r="19">
          <cell r="D19" t="str">
            <v>1-030</v>
          </cell>
          <cell r="E19">
            <v>200000000</v>
          </cell>
        </row>
        <row r="20">
          <cell r="D20" t="str">
            <v>1-040</v>
          </cell>
          <cell r="E20">
            <v>0</v>
          </cell>
        </row>
        <row r="21">
          <cell r="D21" t="str">
            <v>1-050</v>
          </cell>
          <cell r="E21">
            <v>0</v>
          </cell>
        </row>
        <row r="22">
          <cell r="D22" t="str">
            <v>1-060</v>
          </cell>
          <cell r="E22">
            <v>200000000</v>
          </cell>
        </row>
        <row r="23">
          <cell r="D23" t="str">
            <v>1-070</v>
          </cell>
          <cell r="E23">
            <v>3076944023.8625398</v>
          </cell>
        </row>
        <row r="24">
          <cell r="D24" t="str">
            <v>1-071</v>
          </cell>
          <cell r="E24">
            <v>0</v>
          </cell>
        </row>
        <row r="25">
          <cell r="D25" t="str">
            <v>1-080</v>
          </cell>
          <cell r="E25">
            <v>3276944023.8625398</v>
          </cell>
        </row>
        <row r="27">
          <cell r="D27" t="str">
            <v>1-090</v>
          </cell>
          <cell r="E27">
            <v>100000000</v>
          </cell>
        </row>
        <row r="28">
          <cell r="D28" t="str">
            <v>1-100</v>
          </cell>
          <cell r="E28">
            <v>0</v>
          </cell>
        </row>
        <row r="29">
          <cell r="D29" t="str">
            <v>1-110</v>
          </cell>
          <cell r="E29">
            <v>916278688.19246697</v>
          </cell>
        </row>
        <row r="30">
          <cell r="D30" t="str">
            <v>1-120</v>
          </cell>
          <cell r="E30">
            <v>0</v>
          </cell>
        </row>
        <row r="31">
          <cell r="D31" t="str">
            <v>1-130</v>
          </cell>
          <cell r="E31">
            <v>0</v>
          </cell>
        </row>
        <row r="32">
          <cell r="D32" t="str">
            <v>1-140</v>
          </cell>
          <cell r="E32">
            <v>0</v>
          </cell>
        </row>
        <row r="33">
          <cell r="D33" t="str">
            <v>1-150</v>
          </cell>
          <cell r="E33">
            <v>1016278688.192467</v>
          </cell>
        </row>
        <row r="34">
          <cell r="D34" t="str">
            <v>1-160</v>
          </cell>
          <cell r="E34">
            <v>0</v>
          </cell>
        </row>
        <row r="35">
          <cell r="D35" t="str">
            <v>1-170</v>
          </cell>
          <cell r="E35">
            <v>0</v>
          </cell>
        </row>
        <row r="36">
          <cell r="D36" t="str">
            <v>1-180</v>
          </cell>
          <cell r="E36">
            <v>2260665335.6700726</v>
          </cell>
        </row>
      </sheetData>
      <sheetData sheetId="3" refreshError="1">
        <row r="15">
          <cell r="D15" t="str">
            <v>2-000</v>
          </cell>
          <cell r="E15">
            <v>2260665335.6700726</v>
          </cell>
        </row>
        <row r="17">
          <cell r="D17" t="str">
            <v>2-100</v>
          </cell>
          <cell r="E17">
            <v>0</v>
          </cell>
        </row>
        <row r="19">
          <cell r="D19" t="str">
            <v>2-005</v>
          </cell>
          <cell r="E19">
            <v>2260665335.6700726</v>
          </cell>
        </row>
        <row r="21">
          <cell r="D21" t="str">
            <v>2-010</v>
          </cell>
          <cell r="E21">
            <v>0</v>
          </cell>
        </row>
        <row r="23">
          <cell r="D23" t="str">
            <v>2-011</v>
          </cell>
          <cell r="E23">
            <v>0</v>
          </cell>
        </row>
        <row r="25">
          <cell r="D25" t="str">
            <v>2-020</v>
          </cell>
          <cell r="E25">
            <v>0</v>
          </cell>
        </row>
        <row r="27">
          <cell r="D27" t="str">
            <v>2-030</v>
          </cell>
          <cell r="E27">
            <v>0</v>
          </cell>
        </row>
        <row r="29">
          <cell r="D29" t="str">
            <v>2-040</v>
          </cell>
          <cell r="E29">
            <v>0</v>
          </cell>
        </row>
        <row r="31">
          <cell r="D31" t="str">
            <v>2-050</v>
          </cell>
          <cell r="E31">
            <v>0</v>
          </cell>
        </row>
        <row r="33">
          <cell r="D33" t="str">
            <v>2-060</v>
          </cell>
          <cell r="E33">
            <v>0</v>
          </cell>
        </row>
        <row r="35">
          <cell r="D35" t="str">
            <v>2-070</v>
          </cell>
          <cell r="E35">
            <v>0</v>
          </cell>
        </row>
        <row r="37">
          <cell r="D37" t="str">
            <v>2-080</v>
          </cell>
          <cell r="E37">
            <v>0</v>
          </cell>
        </row>
        <row r="39">
          <cell r="D39" t="str">
            <v>2-085</v>
          </cell>
          <cell r="E39">
            <v>0</v>
          </cell>
        </row>
        <row r="41">
          <cell r="D41" t="str">
            <v>2-090</v>
          </cell>
          <cell r="E41">
            <v>0</v>
          </cell>
        </row>
        <row r="43">
          <cell r="D43" t="str">
            <v>2-110</v>
          </cell>
          <cell r="E43">
            <v>2260665335.6700726</v>
          </cell>
        </row>
        <row r="45">
          <cell r="D45" t="str">
            <v>2-120</v>
          </cell>
          <cell r="E45">
            <v>0</v>
          </cell>
        </row>
        <row r="47">
          <cell r="D47" t="str">
            <v>2-130</v>
          </cell>
          <cell r="E47">
            <v>2260665335.6700726</v>
          </cell>
        </row>
        <row r="50">
          <cell r="D50" t="str">
            <v>2-140</v>
          </cell>
          <cell r="E50">
            <v>0</v>
          </cell>
        </row>
        <row r="52">
          <cell r="D52" t="str">
            <v>2-150</v>
          </cell>
          <cell r="E52">
            <v>0</v>
          </cell>
        </row>
        <row r="54">
          <cell r="D54" t="str">
            <v>2-160</v>
          </cell>
          <cell r="E54">
            <v>0</v>
          </cell>
        </row>
        <row r="56">
          <cell r="D56" t="str">
            <v>2-170</v>
          </cell>
          <cell r="E56">
            <v>0</v>
          </cell>
        </row>
        <row r="59">
          <cell r="D59" t="str">
            <v>2-180</v>
          </cell>
          <cell r="E59">
            <v>0</v>
          </cell>
        </row>
        <row r="61">
          <cell r="D61" t="str">
            <v>2-190</v>
          </cell>
          <cell r="E61">
            <v>0</v>
          </cell>
        </row>
        <row r="63">
          <cell r="D63" t="str">
            <v>2-200</v>
          </cell>
          <cell r="E63">
            <v>0</v>
          </cell>
        </row>
        <row r="65">
          <cell r="D65" t="str">
            <v>2-210</v>
          </cell>
          <cell r="E65">
            <v>0</v>
          </cell>
        </row>
        <row r="68">
          <cell r="D68" t="str">
            <v>2-220</v>
          </cell>
          <cell r="E68">
            <v>0</v>
          </cell>
        </row>
        <row r="70">
          <cell r="D70" t="str">
            <v>2-230</v>
          </cell>
          <cell r="E70">
            <v>0</v>
          </cell>
        </row>
        <row r="71">
          <cell r="D71" t="str">
            <v>2-240</v>
          </cell>
          <cell r="E71">
            <v>2260665335.6700726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15">
          <cell r="D15" t="str">
            <v>7-000</v>
          </cell>
        </row>
        <row r="16">
          <cell r="D16" t="str">
            <v>7-010</v>
          </cell>
          <cell r="E16">
            <v>0</v>
          </cell>
        </row>
        <row r="17">
          <cell r="D17" t="str">
            <v>7-011</v>
          </cell>
        </row>
        <row r="18">
          <cell r="D18" t="str">
            <v>7-501</v>
          </cell>
        </row>
        <row r="19">
          <cell r="D19" t="str">
            <v>7-012</v>
          </cell>
        </row>
        <row r="20">
          <cell r="D20" t="str">
            <v>7-502</v>
          </cell>
        </row>
        <row r="21">
          <cell r="D21" t="str">
            <v>7-013</v>
          </cell>
        </row>
        <row r="22">
          <cell r="D22" t="str">
            <v>7-014</v>
          </cell>
        </row>
        <row r="23">
          <cell r="D23" t="str">
            <v>7-016</v>
          </cell>
        </row>
        <row r="24">
          <cell r="D24" t="str">
            <v>7-500</v>
          </cell>
          <cell r="E24">
            <v>0</v>
          </cell>
        </row>
        <row r="25">
          <cell r="D25" t="str">
            <v>7-504</v>
          </cell>
        </row>
        <row r="26">
          <cell r="D26" t="str">
            <v>7-015</v>
          </cell>
        </row>
        <row r="27">
          <cell r="D27" t="str">
            <v>7-020</v>
          </cell>
          <cell r="E27">
            <v>0</v>
          </cell>
        </row>
        <row r="28">
          <cell r="D28" t="str">
            <v>7-021</v>
          </cell>
        </row>
        <row r="29">
          <cell r="D29" t="str">
            <v>7-022</v>
          </cell>
        </row>
        <row r="30">
          <cell r="D30" t="str">
            <v>7-030</v>
          </cell>
        </row>
        <row r="32">
          <cell r="D32" t="str">
            <v>7-040</v>
          </cell>
        </row>
        <row r="33">
          <cell r="D33" t="str">
            <v>7-050</v>
          </cell>
        </row>
        <row r="34">
          <cell r="D34" t="str">
            <v>7-060</v>
          </cell>
        </row>
        <row r="35">
          <cell r="D35" t="str">
            <v>7-065</v>
          </cell>
        </row>
        <row r="37">
          <cell r="D37" t="str">
            <v>7-070</v>
          </cell>
        </row>
        <row r="38">
          <cell r="D38" t="str">
            <v>7-080</v>
          </cell>
        </row>
        <row r="39">
          <cell r="D39" t="str">
            <v>7-085</v>
          </cell>
          <cell r="E39">
            <v>3076944023.8625398</v>
          </cell>
        </row>
        <row r="40">
          <cell r="D40" t="str">
            <v>7-090</v>
          </cell>
          <cell r="E40">
            <v>0</v>
          </cell>
        </row>
        <row r="41">
          <cell r="D41" t="str">
            <v>7-091</v>
          </cell>
        </row>
        <row r="42">
          <cell r="D42" t="str">
            <v>7-092</v>
          </cell>
        </row>
        <row r="43">
          <cell r="D43" t="str">
            <v>7-100</v>
          </cell>
          <cell r="E43">
            <v>3076944023.8625398</v>
          </cell>
        </row>
        <row r="44">
          <cell r="D44" t="str">
            <v>7-110</v>
          </cell>
        </row>
        <row r="45">
          <cell r="D45" t="str">
            <v>7-120</v>
          </cell>
        </row>
        <row r="46">
          <cell r="D46" t="str">
            <v>7-125</v>
          </cell>
        </row>
        <row r="48">
          <cell r="D48" t="str">
            <v>7-130</v>
          </cell>
          <cell r="E48">
            <v>0</v>
          </cell>
        </row>
        <row r="49">
          <cell r="D49" t="str">
            <v>7-140</v>
          </cell>
        </row>
        <row r="50">
          <cell r="D50" t="str">
            <v>7-150</v>
          </cell>
        </row>
        <row r="51">
          <cell r="D51" t="str">
            <v>7-160</v>
          </cell>
        </row>
        <row r="52">
          <cell r="D52" t="str">
            <v>7-165</v>
          </cell>
          <cell r="E52">
            <v>0</v>
          </cell>
        </row>
        <row r="53">
          <cell r="D53" t="str">
            <v>7-170</v>
          </cell>
          <cell r="E53">
            <v>0</v>
          </cell>
        </row>
        <row r="54">
          <cell r="D54" t="str">
            <v>7-171</v>
          </cell>
        </row>
        <row r="55">
          <cell r="D55" t="str">
            <v>7-172</v>
          </cell>
        </row>
        <row r="56">
          <cell r="D56" t="str">
            <v>7-173</v>
          </cell>
        </row>
        <row r="57">
          <cell r="D57" t="str">
            <v>7-174</v>
          </cell>
        </row>
        <row r="58">
          <cell r="D58" t="str">
            <v>7-180</v>
          </cell>
        </row>
        <row r="59">
          <cell r="D59" t="str">
            <v>7-190</v>
          </cell>
        </row>
        <row r="60">
          <cell r="D60" t="str">
            <v>7-200</v>
          </cell>
        </row>
        <row r="61">
          <cell r="D61" t="str">
            <v>7-210</v>
          </cell>
        </row>
        <row r="62">
          <cell r="D62" t="str">
            <v>7-215</v>
          </cell>
        </row>
        <row r="63">
          <cell r="D63" t="str">
            <v>7-220</v>
          </cell>
        </row>
        <row r="64">
          <cell r="D64" t="str">
            <v>7-230</v>
          </cell>
        </row>
        <row r="66">
          <cell r="D66" t="str">
            <v>7-240</v>
          </cell>
        </row>
        <row r="67">
          <cell r="D67" t="str">
            <v>7-250</v>
          </cell>
        </row>
        <row r="68">
          <cell r="D68" t="str">
            <v>7-260</v>
          </cell>
        </row>
        <row r="69">
          <cell r="D69" t="str">
            <v>7-270</v>
          </cell>
        </row>
        <row r="70">
          <cell r="D70" t="str">
            <v>7-280</v>
          </cell>
        </row>
        <row r="71">
          <cell r="D71" t="str">
            <v>7-290</v>
          </cell>
        </row>
        <row r="72">
          <cell r="D72" t="str">
            <v>7-300</v>
          </cell>
        </row>
        <row r="73">
          <cell r="D73" t="str">
            <v>7-310</v>
          </cell>
        </row>
        <row r="74">
          <cell r="D74" t="str">
            <v>7-320</v>
          </cell>
        </row>
        <row r="75">
          <cell r="D75" t="str">
            <v>7-330</v>
          </cell>
        </row>
        <row r="76">
          <cell r="D76" t="str">
            <v>7-340</v>
          </cell>
        </row>
        <row r="77">
          <cell r="D77" t="str">
            <v>7-350</v>
          </cell>
        </row>
        <row r="78">
          <cell r="D78" t="str">
            <v>7-360</v>
          </cell>
        </row>
        <row r="79">
          <cell r="D79" t="str">
            <v>7-370</v>
          </cell>
        </row>
        <row r="80">
          <cell r="D80" t="str">
            <v>7-380</v>
          </cell>
        </row>
        <row r="81">
          <cell r="D81" t="str">
            <v>7-390</v>
          </cell>
        </row>
        <row r="82">
          <cell r="D82" t="str">
            <v>7-400</v>
          </cell>
        </row>
        <row r="83">
          <cell r="D83" t="str">
            <v>7-410</v>
          </cell>
        </row>
        <row r="84">
          <cell r="D84" t="str">
            <v>7-420</v>
          </cell>
        </row>
        <row r="85">
          <cell r="D85" t="str">
            <v>7-430</v>
          </cell>
        </row>
        <row r="87">
          <cell r="D87" t="str">
            <v>7-440</v>
          </cell>
        </row>
        <row r="88">
          <cell r="D88" t="str">
            <v>7-450</v>
          </cell>
        </row>
        <row r="90">
          <cell r="D90" t="str">
            <v>7-460</v>
          </cell>
          <cell r="E90">
            <v>3076944023.8625398</v>
          </cell>
        </row>
      </sheetData>
      <sheetData sheetId="9" refreshError="1"/>
      <sheetData sheetId="10" refreshError="1"/>
      <sheetData sheetId="11" refreshError="1">
        <row r="14">
          <cell r="E14" t="str">
            <v>C1</v>
          </cell>
          <cell r="F14" t="str">
            <v>C1</v>
          </cell>
        </row>
        <row r="15">
          <cell r="D15" t="str">
            <v>8-000</v>
          </cell>
          <cell r="E15">
            <v>100000000</v>
          </cell>
        </row>
        <row r="16">
          <cell r="D16" t="str">
            <v>8-010</v>
          </cell>
        </row>
        <row r="17">
          <cell r="D17" t="str">
            <v>8-020</v>
          </cell>
        </row>
        <row r="18">
          <cell r="D18" t="str">
            <v>8-030</v>
          </cell>
          <cell r="E18">
            <v>0</v>
          </cell>
          <cell r="F18">
            <v>0</v>
          </cell>
        </row>
        <row r="19">
          <cell r="D19" t="str">
            <v>8-035</v>
          </cell>
        </row>
        <row r="20">
          <cell r="D20" t="str">
            <v>8-040</v>
          </cell>
        </row>
        <row r="21">
          <cell r="D21" t="str">
            <v>8-050</v>
          </cell>
        </row>
        <row r="22">
          <cell r="D22" t="str">
            <v>8-060</v>
          </cell>
        </row>
        <row r="23">
          <cell r="D23" t="str">
            <v>8-070</v>
          </cell>
        </row>
        <row r="24">
          <cell r="D24" t="str">
            <v>8-080</v>
          </cell>
        </row>
        <row r="25">
          <cell r="D25" t="str">
            <v>8-090</v>
          </cell>
        </row>
        <row r="26">
          <cell r="D26" t="str">
            <v>8-100</v>
          </cell>
        </row>
        <row r="27">
          <cell r="D27" t="str">
            <v>8-110</v>
          </cell>
        </row>
        <row r="28">
          <cell r="D28" t="str">
            <v>8-120</v>
          </cell>
        </row>
        <row r="29">
          <cell r="D29" t="str">
            <v>8-130</v>
          </cell>
        </row>
        <row r="30">
          <cell r="D30" t="str">
            <v>8-140</v>
          </cell>
        </row>
        <row r="31">
          <cell r="D31" t="str">
            <v>8-150</v>
          </cell>
        </row>
        <row r="32">
          <cell r="D32" t="str">
            <v>8-155</v>
          </cell>
        </row>
        <row r="33">
          <cell r="D33" t="str">
            <v>8-156</v>
          </cell>
        </row>
        <row r="34">
          <cell r="D34" t="str">
            <v>8-160</v>
          </cell>
          <cell r="E34">
            <v>100000000</v>
          </cell>
          <cell r="F34">
            <v>0</v>
          </cell>
        </row>
        <row r="39">
          <cell r="D39" t="str">
            <v>8-170</v>
          </cell>
        </row>
        <row r="40">
          <cell r="D40" t="str">
            <v>8-180</v>
          </cell>
        </row>
        <row r="41">
          <cell r="D41" t="str">
            <v>8-190</v>
          </cell>
          <cell r="G41" t="str">
            <v>NEGATIVE</v>
          </cell>
        </row>
        <row r="42">
          <cell r="D42" t="str">
            <v>8-200</v>
          </cell>
        </row>
        <row r="43">
          <cell r="D43" t="str">
            <v>8-210</v>
          </cell>
        </row>
        <row r="44">
          <cell r="D44" t="str">
            <v>8-220</v>
          </cell>
        </row>
        <row r="45">
          <cell r="D45" t="str">
            <v>8-230</v>
          </cell>
          <cell r="E45">
            <v>0</v>
          </cell>
          <cell r="F45">
            <v>0</v>
          </cell>
        </row>
      </sheetData>
      <sheetData sheetId="12" refreshError="1"/>
      <sheetData sheetId="13" refreshError="1"/>
      <sheetData sheetId="14" refreshError="1">
        <row r="15">
          <cell r="E15" t="str">
            <v>10-000</v>
          </cell>
          <cell r="F15">
            <v>0</v>
          </cell>
          <cell r="G15">
            <v>0</v>
          </cell>
        </row>
        <row r="16">
          <cell r="E16" t="str">
            <v>10-010</v>
          </cell>
        </row>
        <row r="17">
          <cell r="E17" t="str">
            <v>10-020</v>
          </cell>
          <cell r="F17">
            <v>0</v>
          </cell>
          <cell r="G17">
            <v>0</v>
          </cell>
        </row>
        <row r="18">
          <cell r="E18" t="str">
            <v>10-021</v>
          </cell>
        </row>
        <row r="19">
          <cell r="E19" t="str">
            <v>10-022</v>
          </cell>
        </row>
        <row r="20">
          <cell r="E20" t="str">
            <v>10-030</v>
          </cell>
        </row>
        <row r="21">
          <cell r="E21" t="str">
            <v>10-040</v>
          </cell>
        </row>
        <row r="22">
          <cell r="E22" t="str">
            <v>10-050</v>
          </cell>
          <cell r="F22">
            <v>0</v>
          </cell>
          <cell r="G22">
            <v>0</v>
          </cell>
        </row>
        <row r="24">
          <cell r="E24" t="str">
            <v>10-060</v>
          </cell>
          <cell r="F24">
            <v>0</v>
          </cell>
          <cell r="G24">
            <v>0</v>
          </cell>
        </row>
        <row r="25">
          <cell r="E25" t="str">
            <v>10-061</v>
          </cell>
        </row>
        <row r="26">
          <cell r="E26" t="str">
            <v>10-062</v>
          </cell>
        </row>
        <row r="27">
          <cell r="E27" t="str">
            <v>10-070</v>
          </cell>
          <cell r="F27">
            <v>0</v>
          </cell>
          <cell r="G27">
            <v>0</v>
          </cell>
        </row>
        <row r="28">
          <cell r="E28" t="str">
            <v>10-071</v>
          </cell>
        </row>
        <row r="29">
          <cell r="E29" t="str">
            <v>10-072</v>
          </cell>
        </row>
        <row r="30">
          <cell r="E30" t="str">
            <v>10-080</v>
          </cell>
          <cell r="F30">
            <v>0</v>
          </cell>
          <cell r="G30">
            <v>0</v>
          </cell>
        </row>
        <row r="31">
          <cell r="E31" t="str">
            <v>10-081</v>
          </cell>
        </row>
        <row r="32">
          <cell r="E32" t="str">
            <v>10-082</v>
          </cell>
        </row>
        <row r="33">
          <cell r="E33" t="str">
            <v>10-090</v>
          </cell>
          <cell r="F33">
            <v>0</v>
          </cell>
          <cell r="G33">
            <v>0</v>
          </cell>
        </row>
        <row r="35">
          <cell r="E35" t="str">
            <v>10-100</v>
          </cell>
          <cell r="F35">
            <v>0</v>
          </cell>
          <cell r="G35">
            <v>0</v>
          </cell>
        </row>
        <row r="36">
          <cell r="E36" t="str">
            <v>10-101</v>
          </cell>
        </row>
        <row r="37">
          <cell r="E37" t="str">
            <v>10-102</v>
          </cell>
        </row>
        <row r="38">
          <cell r="E38" t="str">
            <v>10-103</v>
          </cell>
        </row>
        <row r="39">
          <cell r="E39" t="str">
            <v>10-110</v>
          </cell>
          <cell r="F39">
            <v>0</v>
          </cell>
          <cell r="G39">
            <v>0</v>
          </cell>
        </row>
        <row r="40">
          <cell r="E40" t="str">
            <v>10-111</v>
          </cell>
        </row>
        <row r="41">
          <cell r="E41" t="str">
            <v>10-112</v>
          </cell>
        </row>
        <row r="42">
          <cell r="E42" t="str">
            <v>10-113</v>
          </cell>
        </row>
        <row r="43">
          <cell r="E43" t="str">
            <v>10-120</v>
          </cell>
          <cell r="F43">
            <v>0</v>
          </cell>
          <cell r="G43">
            <v>0</v>
          </cell>
        </row>
        <row r="46">
          <cell r="E46" t="str">
            <v>10-130</v>
          </cell>
        </row>
        <row r="47">
          <cell r="E47" t="str">
            <v>10-140</v>
          </cell>
        </row>
        <row r="48">
          <cell r="E48" t="str">
            <v>10-150</v>
          </cell>
        </row>
        <row r="49">
          <cell r="E49" t="str">
            <v>10-160</v>
          </cell>
          <cell r="F49">
            <v>0</v>
          </cell>
          <cell r="G49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Staff-Region Database"/>
      <sheetName val="Accounts Database"/>
    </sheetNames>
    <sheetDataSet>
      <sheetData sheetId="0" refreshError="1"/>
      <sheetData sheetId="1">
        <row r="1">
          <cell r="A1" t="str">
            <v>Staff/ Region ID</v>
          </cell>
          <cell r="B1" t="str">
            <v>Staff/Region Name</v>
          </cell>
          <cell r="C1" t="str">
            <v>Post Held</v>
          </cell>
          <cell r="D1" t="str">
            <v>Portfolio Assignment</v>
          </cell>
          <cell r="E1" t="str">
            <v>Cost Centre No</v>
          </cell>
          <cell r="F1" t="str">
            <v>Cost Centre Name</v>
          </cell>
        </row>
        <row r="2">
          <cell r="A2" t="str">
            <v>AAA</v>
          </cell>
          <cell r="B2" t="str">
            <v>Spare</v>
          </cell>
        </row>
        <row r="3">
          <cell r="A3" t="str">
            <v>ABA</v>
          </cell>
          <cell r="B3" t="str">
            <v>Alan Baloyi</v>
          </cell>
          <cell r="C3" t="str">
            <v>OFFICER</v>
          </cell>
          <cell r="D3" t="str">
            <v>N/A</v>
          </cell>
          <cell r="E3">
            <v>6021</v>
          </cell>
          <cell r="F3" t="str">
            <v>GOV HO</v>
          </cell>
        </row>
        <row r="4">
          <cell r="A4" t="str">
            <v>ABL</v>
          </cell>
          <cell r="B4" t="str">
            <v>Andre Blignaut</v>
          </cell>
          <cell r="C4" t="str">
            <v>NB CPE</v>
          </cell>
          <cell r="D4" t="str">
            <v>Andre Blignaut</v>
          </cell>
          <cell r="E4">
            <v>2674</v>
          </cell>
          <cell r="F4" t="str">
            <v>MC JHB</v>
          </cell>
        </row>
        <row r="5">
          <cell r="A5" t="str">
            <v>ABR</v>
          </cell>
          <cell r="B5" t="str">
            <v>Andre de Bruyn</v>
          </cell>
          <cell r="C5" t="str">
            <v>CPA</v>
          </cell>
          <cell r="D5" t="str">
            <v>Rob McLagan</v>
          </cell>
          <cell r="E5">
            <v>5114</v>
          </cell>
          <cell r="F5" t="str">
            <v>MC NEL</v>
          </cell>
        </row>
        <row r="6">
          <cell r="A6" t="str">
            <v>ACO</v>
          </cell>
          <cell r="B6" t="str">
            <v>Anthony Coetzee</v>
          </cell>
          <cell r="C6" t="str">
            <v>CPE</v>
          </cell>
          <cell r="D6" t="str">
            <v>Anthony Coetzee</v>
          </cell>
          <cell r="E6">
            <v>7846</v>
          </cell>
          <cell r="F6" t="str">
            <v>MC DUR</v>
          </cell>
        </row>
        <row r="7">
          <cell r="A7" t="str">
            <v>ADA</v>
          </cell>
          <cell r="B7" t="str">
            <v>Angela Davies</v>
          </cell>
          <cell r="C7" t="str">
            <v>CPE</v>
          </cell>
          <cell r="D7" t="str">
            <v>Angela Davies</v>
          </cell>
          <cell r="E7">
            <v>2801</v>
          </cell>
          <cell r="F7" t="str">
            <v>MC PE</v>
          </cell>
        </row>
        <row r="8">
          <cell r="A8" t="str">
            <v>ADE</v>
          </cell>
          <cell r="B8" t="str">
            <v>Anne Delport</v>
          </cell>
          <cell r="C8" t="str">
            <v>CPA</v>
          </cell>
          <cell r="D8" t="str">
            <v>Heine Bosman</v>
          </cell>
          <cell r="E8">
            <v>5114</v>
          </cell>
          <cell r="F8" t="str">
            <v>MC PTA</v>
          </cell>
        </row>
        <row r="9">
          <cell r="A9" t="str">
            <v>ADY</v>
          </cell>
          <cell r="B9" t="str">
            <v>Anne Davey</v>
          </cell>
          <cell r="C9" t="str">
            <v>PA</v>
          </cell>
          <cell r="D9" t="str">
            <v>LC WC</v>
          </cell>
          <cell r="E9">
            <v>6752</v>
          </cell>
          <cell r="F9" t="str">
            <v>LC WC</v>
          </cell>
        </row>
        <row r="10">
          <cell r="A10" t="str">
            <v>AGR</v>
          </cell>
          <cell r="B10" t="str">
            <v>Anthony Grant</v>
          </cell>
          <cell r="C10" t="str">
            <v>SEG DIR</v>
          </cell>
          <cell r="D10" t="str">
            <v>N/A</v>
          </cell>
          <cell r="E10">
            <v>9733</v>
          </cell>
          <cell r="F10" t="str">
            <v>FI HO</v>
          </cell>
        </row>
        <row r="11">
          <cell r="A11" t="str">
            <v>ALE</v>
          </cell>
          <cell r="B11" t="str">
            <v>Andrew Leibowitz</v>
          </cell>
          <cell r="C11" t="str">
            <v>CPA</v>
          </cell>
          <cell r="D11" t="str">
            <v>Temba Mabizela</v>
          </cell>
          <cell r="E11">
            <v>2674</v>
          </cell>
          <cell r="F11" t="str">
            <v>MC JHB</v>
          </cell>
        </row>
        <row r="12">
          <cell r="A12" t="str">
            <v>ALU</v>
          </cell>
          <cell r="B12" t="str">
            <v>Amanda Ludike</v>
          </cell>
          <cell r="C12" t="str">
            <v>SEC</v>
          </cell>
          <cell r="D12" t="str">
            <v>MC JHB</v>
          </cell>
          <cell r="E12">
            <v>2674</v>
          </cell>
          <cell r="F12" t="str">
            <v>MC JHB</v>
          </cell>
        </row>
        <row r="13">
          <cell r="A13" t="str">
            <v>AMA</v>
          </cell>
          <cell r="B13" t="str">
            <v>Andre Malan</v>
          </cell>
          <cell r="C13" t="str">
            <v>CPE</v>
          </cell>
          <cell r="D13" t="str">
            <v>Andre Malan</v>
          </cell>
          <cell r="E13">
            <v>5114</v>
          </cell>
          <cell r="F13" t="str">
            <v>MC PTA</v>
          </cell>
        </row>
        <row r="14">
          <cell r="A14" t="str">
            <v>AMO</v>
          </cell>
          <cell r="B14" t="str">
            <v>Anusha Moodley</v>
          </cell>
          <cell r="C14" t="str">
            <v>CPA</v>
          </cell>
          <cell r="D14" t="str">
            <v>MC DUR</v>
          </cell>
          <cell r="E14">
            <v>7846</v>
          </cell>
          <cell r="F14" t="str">
            <v>MC DUR</v>
          </cell>
        </row>
        <row r="15">
          <cell r="A15" t="str">
            <v>ANE</v>
          </cell>
          <cell r="B15" t="str">
            <v>Alison Neofytos</v>
          </cell>
          <cell r="C15" t="str">
            <v>CPA</v>
          </cell>
          <cell r="D15" t="str">
            <v>Lynette Brown</v>
          </cell>
          <cell r="E15">
            <v>7846</v>
          </cell>
          <cell r="F15" t="str">
            <v>MC DUR</v>
          </cell>
        </row>
        <row r="16">
          <cell r="A16" t="str">
            <v>APA</v>
          </cell>
          <cell r="B16" t="str">
            <v>Anne Paterson</v>
          </cell>
          <cell r="C16" t="str">
            <v>CPA</v>
          </cell>
          <cell r="D16" t="str">
            <v>David Scott</v>
          </cell>
          <cell r="E16">
            <v>7846</v>
          </cell>
          <cell r="F16" t="str">
            <v>MC DUR</v>
          </cell>
        </row>
        <row r="17">
          <cell r="A17" t="str">
            <v>APO</v>
          </cell>
          <cell r="B17" t="str">
            <v>Amanda Potgieter</v>
          </cell>
          <cell r="C17" t="str">
            <v>OFFICER</v>
          </cell>
          <cell r="D17" t="str">
            <v>N/A</v>
          </cell>
          <cell r="E17">
            <v>9822</v>
          </cell>
          <cell r="F17" t="str">
            <v>MARK</v>
          </cell>
        </row>
        <row r="18">
          <cell r="A18" t="str">
            <v>ARE</v>
          </cell>
          <cell r="B18" t="str">
            <v>Avril Rech</v>
          </cell>
          <cell r="C18" t="str">
            <v>CPA</v>
          </cell>
          <cell r="D18" t="str">
            <v>Rudi Meyer</v>
          </cell>
          <cell r="E18">
            <v>5114</v>
          </cell>
          <cell r="F18" t="str">
            <v>MC RUS</v>
          </cell>
        </row>
        <row r="19">
          <cell r="A19" t="str">
            <v>ARO</v>
          </cell>
          <cell r="B19" t="str">
            <v>Andrew Robinson</v>
          </cell>
          <cell r="C19" t="str">
            <v>CPE</v>
          </cell>
          <cell r="D19" t="str">
            <v>Andrew Robinson</v>
          </cell>
          <cell r="E19">
            <v>7811</v>
          </cell>
          <cell r="F19" t="str">
            <v>FI JHB</v>
          </cell>
        </row>
        <row r="20">
          <cell r="A20" t="str">
            <v>ARS</v>
          </cell>
          <cell r="B20" t="str">
            <v>Abraham Roberts</v>
          </cell>
          <cell r="C20" t="str">
            <v>CPA</v>
          </cell>
          <cell r="D20" t="str">
            <v>Mervyn Pillay</v>
          </cell>
          <cell r="E20">
            <v>5114</v>
          </cell>
          <cell r="F20" t="str">
            <v>MC PTA</v>
          </cell>
        </row>
        <row r="21">
          <cell r="A21" t="str">
            <v>ASC</v>
          </cell>
          <cell r="B21" t="str">
            <v>Abri Schneider</v>
          </cell>
          <cell r="C21" t="str">
            <v>TEAM LEAD</v>
          </cell>
          <cell r="D21" t="str">
            <v>N/A</v>
          </cell>
          <cell r="E21">
            <v>1120</v>
          </cell>
          <cell r="F21" t="str">
            <v>NEW BUS</v>
          </cell>
        </row>
        <row r="22">
          <cell r="A22" t="str">
            <v>ASI</v>
          </cell>
          <cell r="B22" t="str">
            <v>Alicia Sivada</v>
          </cell>
          <cell r="C22" t="str">
            <v>CPA</v>
          </cell>
          <cell r="D22" t="str">
            <v>Natalie Ross</v>
          </cell>
          <cell r="E22">
            <v>2982</v>
          </cell>
          <cell r="F22" t="str">
            <v>GOV WC</v>
          </cell>
        </row>
        <row r="23">
          <cell r="A23" t="str">
            <v>ASO</v>
          </cell>
          <cell r="B23" t="str">
            <v>Ashuth Sodha</v>
          </cell>
          <cell r="C23" t="str">
            <v>Class of</v>
          </cell>
          <cell r="D23" t="str">
            <v>N/A</v>
          </cell>
          <cell r="E23">
            <v>9733</v>
          </cell>
          <cell r="F23" t="str">
            <v>LC/MC HO</v>
          </cell>
        </row>
        <row r="24">
          <cell r="A24" t="str">
            <v>AST</v>
          </cell>
          <cell r="B24" t="str">
            <v>Adrian Stone</v>
          </cell>
          <cell r="C24" t="str">
            <v>CPE</v>
          </cell>
          <cell r="D24" t="str">
            <v>Adrian Stone</v>
          </cell>
          <cell r="E24">
            <v>5119</v>
          </cell>
          <cell r="F24" t="str">
            <v>LC JHB</v>
          </cell>
        </row>
        <row r="25">
          <cell r="A25" t="str">
            <v>ATS</v>
          </cell>
          <cell r="B25" t="str">
            <v>Ayanda Tshabalala</v>
          </cell>
          <cell r="C25" t="str">
            <v>CPE</v>
          </cell>
          <cell r="D25" t="str">
            <v>Ayanda Tshabalala</v>
          </cell>
          <cell r="E25">
            <v>2674</v>
          </cell>
          <cell r="F25" t="str">
            <v>MC JHB</v>
          </cell>
        </row>
        <row r="26">
          <cell r="A26" t="str">
            <v>AVI</v>
          </cell>
          <cell r="B26" t="str">
            <v>Anthony Whytock</v>
          </cell>
          <cell r="C26" t="str">
            <v>CPE</v>
          </cell>
          <cell r="D26" t="str">
            <v>Anthony De Villiers</v>
          </cell>
          <cell r="E26">
            <v>5317</v>
          </cell>
          <cell r="F26" t="str">
            <v>MC WC</v>
          </cell>
        </row>
        <row r="27">
          <cell r="A27" t="str">
            <v>AWH</v>
          </cell>
          <cell r="B27" t="str">
            <v>Alan Whytock</v>
          </cell>
          <cell r="C27" t="str">
            <v>CPE</v>
          </cell>
          <cell r="D27" t="str">
            <v>Alan Whytock</v>
          </cell>
          <cell r="E27">
            <v>6833</v>
          </cell>
          <cell r="F27" t="str">
            <v>LC KZN</v>
          </cell>
        </row>
        <row r="28">
          <cell r="A28" t="str">
            <v>BBA</v>
          </cell>
          <cell r="B28" t="str">
            <v>Bronwyn Baillache</v>
          </cell>
          <cell r="C28" t="str">
            <v>CPA</v>
          </cell>
          <cell r="D28" t="str">
            <v>Michael Naidoo</v>
          </cell>
          <cell r="E28">
            <v>2674</v>
          </cell>
          <cell r="F28" t="str">
            <v>MC JHB</v>
          </cell>
        </row>
        <row r="29">
          <cell r="A29" t="str">
            <v>BBE</v>
          </cell>
          <cell r="B29" t="str">
            <v>Bronwyn von Benecke</v>
          </cell>
          <cell r="C29" t="str">
            <v>SEC</v>
          </cell>
          <cell r="D29" t="str">
            <v>MC JHB</v>
          </cell>
          <cell r="E29">
            <v>2674</v>
          </cell>
          <cell r="F29" t="str">
            <v>MC JHB</v>
          </cell>
        </row>
        <row r="30">
          <cell r="A30" t="str">
            <v>BBO</v>
          </cell>
          <cell r="B30" t="str">
            <v>Bradley Bourne</v>
          </cell>
          <cell r="C30" t="str">
            <v>CPE</v>
          </cell>
          <cell r="D30" t="str">
            <v>Bradley Bourne</v>
          </cell>
          <cell r="E30">
            <v>2674</v>
          </cell>
          <cell r="F30" t="str">
            <v>MC JHB</v>
          </cell>
        </row>
        <row r="31">
          <cell r="A31" t="str">
            <v>BBR</v>
          </cell>
          <cell r="B31" t="str">
            <v>Bonnie de Boer</v>
          </cell>
          <cell r="C31" t="str">
            <v>SEC</v>
          </cell>
          <cell r="D31" t="str">
            <v>LC WC</v>
          </cell>
          <cell r="E31">
            <v>6752</v>
          </cell>
          <cell r="F31" t="str">
            <v>LC WC</v>
          </cell>
        </row>
        <row r="32">
          <cell r="A32" t="str">
            <v>BCA</v>
          </cell>
          <cell r="B32" t="str">
            <v>Bernard Carless</v>
          </cell>
          <cell r="C32" t="str">
            <v>CPE</v>
          </cell>
          <cell r="D32" t="str">
            <v>Bernard Carless</v>
          </cell>
          <cell r="E32">
            <v>2674</v>
          </cell>
          <cell r="F32" t="str">
            <v>MC JHB</v>
          </cell>
        </row>
        <row r="33">
          <cell r="A33" t="str">
            <v>BCR</v>
          </cell>
          <cell r="B33" t="str">
            <v>Brent Crafford</v>
          </cell>
          <cell r="C33" t="str">
            <v>CPE</v>
          </cell>
          <cell r="D33" t="str">
            <v>Brent Crafford</v>
          </cell>
          <cell r="E33">
            <v>2674</v>
          </cell>
          <cell r="F33" t="str">
            <v>MC JHB</v>
          </cell>
        </row>
        <row r="34">
          <cell r="A34" t="str">
            <v>BCT</v>
          </cell>
          <cell r="B34" t="str">
            <v>Bernard Carless Team</v>
          </cell>
          <cell r="D34" t="str">
            <v>Bernard Carless Team</v>
          </cell>
          <cell r="E34">
            <v>2674</v>
          </cell>
          <cell r="F34" t="str">
            <v>MC JHB</v>
          </cell>
        </row>
        <row r="35">
          <cell r="A35" t="str">
            <v>BDA</v>
          </cell>
          <cell r="B35" t="str">
            <v>Bronwyn Davidson</v>
          </cell>
          <cell r="C35" t="str">
            <v>CPA</v>
          </cell>
          <cell r="D35" t="str">
            <v>Deon Smith</v>
          </cell>
          <cell r="E35">
            <v>2674</v>
          </cell>
          <cell r="F35" t="str">
            <v>MC JHB</v>
          </cell>
        </row>
        <row r="36">
          <cell r="A36" t="str">
            <v>BDI</v>
          </cell>
          <cell r="B36" t="str">
            <v>Brian Dickinson</v>
          </cell>
          <cell r="C36" t="str">
            <v>CPE</v>
          </cell>
          <cell r="D36" t="str">
            <v>Brian Dickinson</v>
          </cell>
          <cell r="E36">
            <v>7811</v>
          </cell>
          <cell r="F36" t="str">
            <v>FI JHB</v>
          </cell>
        </row>
        <row r="37">
          <cell r="A37" t="str">
            <v>BDU</v>
          </cell>
          <cell r="B37" t="str">
            <v>Brent Dunkley</v>
          </cell>
          <cell r="C37" t="str">
            <v>MANAGER</v>
          </cell>
          <cell r="D37" t="str">
            <v>N/A</v>
          </cell>
          <cell r="E37">
            <v>9733</v>
          </cell>
          <cell r="F37" t="str">
            <v>GW OPS</v>
          </cell>
        </row>
        <row r="38">
          <cell r="A38" t="str">
            <v>BHO</v>
          </cell>
          <cell r="B38" t="str">
            <v>Beverley Home</v>
          </cell>
          <cell r="C38" t="str">
            <v>PA</v>
          </cell>
          <cell r="D38" t="str">
            <v>MC JHB</v>
          </cell>
          <cell r="E38">
            <v>2674</v>
          </cell>
          <cell r="F38" t="str">
            <v>MC JHB</v>
          </cell>
        </row>
        <row r="39">
          <cell r="A39" t="str">
            <v>BKE</v>
          </cell>
          <cell r="B39" t="str">
            <v>Barbara Kershaw</v>
          </cell>
          <cell r="C39" t="str">
            <v>DCPE</v>
          </cell>
          <cell r="D39" t="str">
            <v>Barbara Kershaw</v>
          </cell>
          <cell r="E39">
            <v>7811</v>
          </cell>
          <cell r="F39" t="str">
            <v>FI JHB</v>
          </cell>
        </row>
        <row r="40">
          <cell r="A40" t="str">
            <v>BMA</v>
          </cell>
          <cell r="B40" t="str">
            <v>Bruce MacFarlane</v>
          </cell>
          <cell r="C40" t="str">
            <v>SEC DIR</v>
          </cell>
          <cell r="D40" t="str">
            <v>N/A</v>
          </cell>
          <cell r="E40">
            <v>9733</v>
          </cell>
          <cell r="F40" t="str">
            <v>LC/MC HO</v>
          </cell>
        </row>
        <row r="41">
          <cell r="A41" t="str">
            <v>BMI</v>
          </cell>
          <cell r="B41" t="str">
            <v>Brett Mitchell</v>
          </cell>
          <cell r="C41" t="str">
            <v>CPE</v>
          </cell>
          <cell r="D41" t="str">
            <v>Brett Mitchell</v>
          </cell>
          <cell r="E41">
            <v>2674</v>
          </cell>
          <cell r="F41" t="str">
            <v>MC JHB</v>
          </cell>
        </row>
        <row r="42">
          <cell r="A42" t="str">
            <v>BPE</v>
          </cell>
          <cell r="B42" t="str">
            <v>Briget Peter</v>
          </cell>
          <cell r="C42" t="str">
            <v>CPA</v>
          </cell>
          <cell r="D42" t="str">
            <v>Brett Mitchell</v>
          </cell>
          <cell r="E42">
            <v>2674</v>
          </cell>
          <cell r="F42" t="str">
            <v>MC JHB</v>
          </cell>
        </row>
        <row r="43">
          <cell r="A43" t="str">
            <v>BRA</v>
          </cell>
          <cell r="B43" t="str">
            <v>Brian Ray</v>
          </cell>
          <cell r="C43" t="str">
            <v>CPE</v>
          </cell>
          <cell r="D43" t="str">
            <v>Brian Ray</v>
          </cell>
          <cell r="E43">
            <v>2674</v>
          </cell>
          <cell r="F43" t="str">
            <v>MC JHB</v>
          </cell>
        </row>
        <row r="44">
          <cell r="A44" t="str">
            <v>BTO</v>
          </cell>
          <cell r="B44" t="str">
            <v>Barend Du Toit</v>
          </cell>
          <cell r="C44" t="str">
            <v>NB CPE</v>
          </cell>
          <cell r="D44" t="str">
            <v>Barend Du Toit</v>
          </cell>
          <cell r="E44">
            <v>5317</v>
          </cell>
          <cell r="F44" t="str">
            <v>MC WC</v>
          </cell>
        </row>
        <row r="45">
          <cell r="A45" t="str">
            <v>BW.</v>
          </cell>
          <cell r="B45" t="str">
            <v xml:space="preserve">Barry Wiseman </v>
          </cell>
          <cell r="C45" t="str">
            <v>CPE</v>
          </cell>
          <cell r="D45" t="str">
            <v>LC WC</v>
          </cell>
          <cell r="E45">
            <v>6752</v>
          </cell>
          <cell r="F45" t="str">
            <v>LC WC</v>
          </cell>
        </row>
        <row r="46">
          <cell r="A46" t="str">
            <v>BWI</v>
          </cell>
          <cell r="B46" t="str">
            <v xml:space="preserve">Barry Wiseman </v>
          </cell>
          <cell r="C46" t="str">
            <v>CPE</v>
          </cell>
          <cell r="D46" t="str">
            <v xml:space="preserve">Barry Wiseman </v>
          </cell>
          <cell r="E46">
            <v>2801</v>
          </cell>
          <cell r="F46" t="str">
            <v>MC PE</v>
          </cell>
        </row>
        <row r="47">
          <cell r="A47" t="str">
            <v>CAU</v>
          </cell>
          <cell r="B47" t="str">
            <v>Charles Auret</v>
          </cell>
          <cell r="C47" t="str">
            <v>CPE</v>
          </cell>
          <cell r="D47" t="str">
            <v>Charles Auret</v>
          </cell>
          <cell r="E47">
            <v>2674</v>
          </cell>
          <cell r="F47" t="str">
            <v>MC JHB</v>
          </cell>
        </row>
        <row r="48">
          <cell r="A48" t="str">
            <v>CBA</v>
          </cell>
          <cell r="B48" t="str">
            <v>Cheryl Baxter</v>
          </cell>
          <cell r="C48" t="str">
            <v>CPA</v>
          </cell>
          <cell r="D48" t="str">
            <v>Angela Davies</v>
          </cell>
          <cell r="E48">
            <v>2801</v>
          </cell>
          <cell r="F48" t="str">
            <v>MC PE</v>
          </cell>
        </row>
        <row r="49">
          <cell r="A49" t="str">
            <v>CBF</v>
          </cell>
          <cell r="B49" t="str">
            <v>Christiaan Boshoff</v>
          </cell>
          <cell r="C49" t="str">
            <v>CPA</v>
          </cell>
          <cell r="D49" t="str">
            <v>George Shaw</v>
          </cell>
          <cell r="E49">
            <v>2674</v>
          </cell>
          <cell r="F49" t="str">
            <v>MC JHB</v>
          </cell>
        </row>
        <row r="50">
          <cell r="A50" t="str">
            <v>CBO</v>
          </cell>
          <cell r="B50" t="str">
            <v>Chris Botha</v>
          </cell>
          <cell r="C50" t="str">
            <v>CPE</v>
          </cell>
          <cell r="D50" t="str">
            <v>Chris Botha</v>
          </cell>
          <cell r="E50">
            <v>2674</v>
          </cell>
          <cell r="F50" t="str">
            <v>MC JHB</v>
          </cell>
        </row>
        <row r="51">
          <cell r="A51" t="str">
            <v>CBR</v>
          </cell>
          <cell r="B51" t="str">
            <v>Collette Brandt</v>
          </cell>
          <cell r="C51" t="str">
            <v>CPA</v>
          </cell>
          <cell r="D51" t="str">
            <v>John De La Harpe</v>
          </cell>
          <cell r="E51">
            <v>2801</v>
          </cell>
          <cell r="F51" t="str">
            <v>MC PE</v>
          </cell>
        </row>
        <row r="52">
          <cell r="A52" t="str">
            <v>CBT</v>
          </cell>
          <cell r="B52" t="str">
            <v>Chris Botha's Team</v>
          </cell>
          <cell r="C52" t="str">
            <v>MC JHB Team</v>
          </cell>
          <cell r="D52" t="str">
            <v>Chris Botha's Team</v>
          </cell>
          <cell r="E52">
            <v>2674</v>
          </cell>
          <cell r="F52" t="str">
            <v>MC JHB</v>
          </cell>
        </row>
        <row r="53">
          <cell r="A53" t="str">
            <v>CBU</v>
          </cell>
          <cell r="B53" t="str">
            <v>Camillia Buzdugan</v>
          </cell>
          <cell r="C53" t="str">
            <v>CPA</v>
          </cell>
          <cell r="D53" t="str">
            <v>Noel Pretorius</v>
          </cell>
          <cell r="E53">
            <v>7846</v>
          </cell>
          <cell r="F53" t="str">
            <v>DF KZN</v>
          </cell>
        </row>
        <row r="54">
          <cell r="A54" t="str">
            <v>CCA</v>
          </cell>
          <cell r="B54" t="str">
            <v>Charmaine Cassidy</v>
          </cell>
          <cell r="C54" t="str">
            <v>NB CPE</v>
          </cell>
          <cell r="D54" t="str">
            <v>Charmaine Cassidy</v>
          </cell>
          <cell r="E54">
            <v>2674</v>
          </cell>
          <cell r="F54" t="str">
            <v>MC JHB</v>
          </cell>
        </row>
        <row r="55">
          <cell r="A55" t="str">
            <v>CDY</v>
          </cell>
          <cell r="B55" t="str">
            <v>Collin Van Dyk</v>
          </cell>
          <cell r="C55" t="str">
            <v>CPE</v>
          </cell>
          <cell r="D55" t="str">
            <v>Collin Van Dyk</v>
          </cell>
          <cell r="E55">
            <v>7846</v>
          </cell>
          <cell r="F55" t="str">
            <v>MC PMB</v>
          </cell>
        </row>
        <row r="56">
          <cell r="A56" t="str">
            <v>CEI</v>
          </cell>
          <cell r="B56" t="str">
            <v>Conell Eichbauer</v>
          </cell>
          <cell r="C56" t="str">
            <v>CPE</v>
          </cell>
          <cell r="D56" t="str">
            <v>Conell Eichbauer</v>
          </cell>
          <cell r="E56">
            <v>2674</v>
          </cell>
          <cell r="F56" t="str">
            <v>MC JHB</v>
          </cell>
        </row>
        <row r="57">
          <cell r="A57" t="str">
            <v>CFE</v>
          </cell>
          <cell r="B57" t="str">
            <v>Craig Ferreira</v>
          </cell>
          <cell r="C57" t="str">
            <v>CPA</v>
          </cell>
          <cell r="D57" t="str">
            <v>Sakkie Kotze</v>
          </cell>
          <cell r="E57">
            <v>5317</v>
          </cell>
          <cell r="F57" t="str">
            <v>MC WC</v>
          </cell>
        </row>
        <row r="58">
          <cell r="A58" t="str">
            <v>CGI</v>
          </cell>
          <cell r="B58" t="str">
            <v>Colin Gilmartin</v>
          </cell>
          <cell r="C58" t="str">
            <v>CPE</v>
          </cell>
          <cell r="D58" t="str">
            <v>Colin Gilmartin</v>
          </cell>
          <cell r="E58">
            <v>2674</v>
          </cell>
          <cell r="F58" t="str">
            <v>MC JHB</v>
          </cell>
        </row>
        <row r="59">
          <cell r="A59" t="str">
            <v>CHO</v>
          </cell>
          <cell r="B59" t="str">
            <v>Colin Hogg</v>
          </cell>
          <cell r="C59" t="str">
            <v>CPE</v>
          </cell>
          <cell r="D59" t="str">
            <v>Colin Hogg</v>
          </cell>
          <cell r="E59">
            <v>5317</v>
          </cell>
          <cell r="F59" t="str">
            <v>MC WC</v>
          </cell>
        </row>
        <row r="60">
          <cell r="A60" t="str">
            <v>CHU</v>
          </cell>
          <cell r="B60" t="str">
            <v>C A Human</v>
          </cell>
          <cell r="C60" t="str">
            <v>CPA</v>
          </cell>
          <cell r="D60" t="str">
            <v>Coetzee Joubert</v>
          </cell>
          <cell r="E60">
            <v>2674</v>
          </cell>
          <cell r="F60" t="str">
            <v>MC BLO</v>
          </cell>
        </row>
        <row r="61">
          <cell r="A61" t="str">
            <v>CJO</v>
          </cell>
          <cell r="B61" t="str">
            <v>Coetzee Joubert</v>
          </cell>
          <cell r="C61" t="str">
            <v>CPE</v>
          </cell>
          <cell r="D61" t="str">
            <v>Coetzee Joubert</v>
          </cell>
          <cell r="E61">
            <v>2674</v>
          </cell>
          <cell r="F61" t="str">
            <v>MC BLO</v>
          </cell>
        </row>
        <row r="62">
          <cell r="A62" t="str">
            <v>CPH</v>
          </cell>
          <cell r="B62" t="str">
            <v>CPM HO</v>
          </cell>
          <cell r="D62" t="str">
            <v>N/A</v>
          </cell>
          <cell r="E62">
            <v>9733</v>
          </cell>
          <cell r="F62" t="str">
            <v>GW HO</v>
          </cell>
        </row>
        <row r="63">
          <cell r="A63" t="str">
            <v>CRA</v>
          </cell>
          <cell r="B63" t="str">
            <v>Corrine Ramdhani</v>
          </cell>
          <cell r="C63" t="str">
            <v>CPA</v>
          </cell>
          <cell r="D63" t="str">
            <v>Anthony Coetzee</v>
          </cell>
          <cell r="E63">
            <v>7846</v>
          </cell>
          <cell r="F63" t="str">
            <v>MC DUR</v>
          </cell>
        </row>
        <row r="64">
          <cell r="A64" t="str">
            <v>CRN</v>
          </cell>
          <cell r="B64" t="str">
            <v>Chris Van Rooyen</v>
          </cell>
          <cell r="C64" t="str">
            <v>CPE</v>
          </cell>
          <cell r="D64" t="str">
            <v>Chris Van Rooyen</v>
          </cell>
          <cell r="E64">
            <v>5114</v>
          </cell>
          <cell r="F64" t="str">
            <v>MC PTA</v>
          </cell>
        </row>
        <row r="65">
          <cell r="A65" t="str">
            <v>CRO</v>
          </cell>
          <cell r="B65" t="str">
            <v>Clive Robertson</v>
          </cell>
          <cell r="C65" t="str">
            <v>CPE</v>
          </cell>
          <cell r="D65" t="str">
            <v>Clive Robertson</v>
          </cell>
          <cell r="E65">
            <v>2674</v>
          </cell>
          <cell r="F65" t="str">
            <v>MC JHB</v>
          </cell>
        </row>
        <row r="66">
          <cell r="A66" t="str">
            <v>CSA</v>
          </cell>
          <cell r="B66" t="str">
            <v>Charles Sandenbergh</v>
          </cell>
          <cell r="C66" t="str">
            <v>CPE</v>
          </cell>
          <cell r="D66" t="str">
            <v>Charles Sandenbergh</v>
          </cell>
          <cell r="E66">
            <v>5317</v>
          </cell>
          <cell r="F66" t="str">
            <v>MC WC</v>
          </cell>
        </row>
        <row r="67">
          <cell r="A67" t="str">
            <v>CSO</v>
          </cell>
          <cell r="B67" t="str">
            <v>Claribel Sojola</v>
          </cell>
          <cell r="C67" t="str">
            <v>SEC</v>
          </cell>
          <cell r="D67" t="str">
            <v>MC PE</v>
          </cell>
          <cell r="E67">
            <v>2801</v>
          </cell>
          <cell r="F67" t="str">
            <v>MC PE</v>
          </cell>
        </row>
        <row r="68">
          <cell r="A68" t="str">
            <v>CSP</v>
          </cell>
          <cell r="B68" t="str">
            <v>Carla van der Spuy</v>
          </cell>
          <cell r="C68" t="str">
            <v>CPE</v>
          </cell>
          <cell r="D68" t="str">
            <v>Carla van der Spuy</v>
          </cell>
          <cell r="E68">
            <v>6751</v>
          </cell>
          <cell r="F68" t="str">
            <v>GOV JHB</v>
          </cell>
        </row>
        <row r="69">
          <cell r="A69" t="str">
            <v>CSU</v>
          </cell>
          <cell r="B69" t="str">
            <v>CPM SUP</v>
          </cell>
          <cell r="D69" t="str">
            <v>N/A</v>
          </cell>
          <cell r="E69">
            <v>2686</v>
          </cell>
          <cell r="F69" t="str">
            <v>CPM SUP</v>
          </cell>
        </row>
        <row r="70">
          <cell r="A70" t="str">
            <v>CVI</v>
          </cell>
          <cell r="B70" t="str">
            <v>Chantelle Victor</v>
          </cell>
          <cell r="C70" t="str">
            <v>OFFICER</v>
          </cell>
          <cell r="D70" t="str">
            <v>N/A</v>
          </cell>
          <cell r="E70">
            <v>9822</v>
          </cell>
          <cell r="F70" t="str">
            <v>MARK</v>
          </cell>
        </row>
        <row r="71">
          <cell r="A71" t="str">
            <v>CWI</v>
          </cell>
          <cell r="B71" t="str">
            <v>Craig Wilson</v>
          </cell>
          <cell r="C71" t="str">
            <v>CPE</v>
          </cell>
          <cell r="D71" t="str">
            <v>Craig Wilson</v>
          </cell>
          <cell r="E71">
            <v>2801</v>
          </cell>
          <cell r="F71" t="str">
            <v>MC PE</v>
          </cell>
        </row>
        <row r="72">
          <cell r="A72" t="str">
            <v>DAI</v>
          </cell>
          <cell r="B72" t="str">
            <v>David Aitken</v>
          </cell>
          <cell r="C72" t="str">
            <v>CPE</v>
          </cell>
          <cell r="D72" t="str">
            <v>David Aitken</v>
          </cell>
          <cell r="E72">
            <v>7846</v>
          </cell>
          <cell r="F72" t="str">
            <v>MC PMB</v>
          </cell>
        </row>
        <row r="73">
          <cell r="A73" t="str">
            <v>DBR</v>
          </cell>
          <cell r="B73" t="str">
            <v>Darrell Von Broembsen</v>
          </cell>
          <cell r="C73" t="str">
            <v>TEAM LEAD</v>
          </cell>
          <cell r="D73" t="str">
            <v>Darrell Von Broembsen</v>
          </cell>
          <cell r="E73">
            <v>9733</v>
          </cell>
          <cell r="F73" t="str">
            <v>GW HO</v>
          </cell>
        </row>
        <row r="74">
          <cell r="A74" t="str">
            <v>DJA</v>
          </cell>
          <cell r="B74" t="str">
            <v>Deon De Jager</v>
          </cell>
          <cell r="C74" t="str">
            <v>CPA</v>
          </cell>
          <cell r="D74" t="str">
            <v>Craig Wilson and Mike Howell</v>
          </cell>
          <cell r="E74">
            <v>2801</v>
          </cell>
          <cell r="F74" t="str">
            <v>MC PE</v>
          </cell>
        </row>
        <row r="75">
          <cell r="A75" t="str">
            <v>DKI</v>
          </cell>
          <cell r="B75" t="str">
            <v>David De Kiewit</v>
          </cell>
          <cell r="C75" t="str">
            <v>CPA</v>
          </cell>
          <cell r="D75" t="str">
            <v>Hermann Koellner's Team</v>
          </cell>
          <cell r="E75">
            <v>2674</v>
          </cell>
          <cell r="F75" t="str">
            <v>MC JHB</v>
          </cell>
        </row>
        <row r="76">
          <cell r="A76" t="str">
            <v>DLA</v>
          </cell>
          <cell r="B76" t="str">
            <v>Daksha Lala</v>
          </cell>
          <cell r="C76" t="str">
            <v>OFFICER</v>
          </cell>
          <cell r="D76" t="str">
            <v>N/A</v>
          </cell>
          <cell r="E76">
            <v>5117</v>
          </cell>
          <cell r="F76" t="str">
            <v>STRAT SER</v>
          </cell>
        </row>
        <row r="77">
          <cell r="A77" t="str">
            <v>DMA</v>
          </cell>
          <cell r="B77" t="str">
            <v>Devi Manga</v>
          </cell>
          <cell r="C77" t="str">
            <v>CPA</v>
          </cell>
          <cell r="D77" t="str">
            <v>Elizabeth Malumo's Team</v>
          </cell>
          <cell r="E77">
            <v>2674</v>
          </cell>
          <cell r="F77" t="str">
            <v>MC JHB</v>
          </cell>
        </row>
        <row r="78">
          <cell r="A78" t="str">
            <v>DMS</v>
          </cell>
          <cell r="B78" t="str">
            <v>Donovan Marais</v>
          </cell>
          <cell r="C78" t="str">
            <v>CPE</v>
          </cell>
          <cell r="D78" t="str">
            <v>Donovan Marais</v>
          </cell>
          <cell r="E78">
            <v>5114</v>
          </cell>
          <cell r="F78" t="str">
            <v>MC PTA</v>
          </cell>
        </row>
        <row r="79">
          <cell r="A79" t="str">
            <v>DNA</v>
          </cell>
          <cell r="B79" t="str">
            <v>Dipesh Nathoo</v>
          </cell>
          <cell r="C79" t="str">
            <v>LAISION</v>
          </cell>
          <cell r="D79" t="str">
            <v>N/A</v>
          </cell>
          <cell r="E79">
            <v>2686</v>
          </cell>
          <cell r="F79" t="str">
            <v>CPM SUP</v>
          </cell>
        </row>
        <row r="80">
          <cell r="A80" t="str">
            <v>DNU</v>
          </cell>
          <cell r="B80" t="str">
            <v>David Nuns</v>
          </cell>
          <cell r="C80" t="str">
            <v>CPE</v>
          </cell>
          <cell r="D80" t="str">
            <v>David Nuns</v>
          </cell>
          <cell r="E80">
            <v>5317</v>
          </cell>
          <cell r="F80" t="str">
            <v>MC WC</v>
          </cell>
        </row>
        <row r="81">
          <cell r="A81" t="str">
            <v>DRO</v>
          </cell>
          <cell r="B81" t="str">
            <v>Daniel Rossouw</v>
          </cell>
          <cell r="C81" t="str">
            <v>CPE</v>
          </cell>
          <cell r="D81" t="str">
            <v>Daniel Rossouw</v>
          </cell>
          <cell r="E81">
            <v>5317</v>
          </cell>
          <cell r="F81" t="str">
            <v>MC WC</v>
          </cell>
        </row>
        <row r="82">
          <cell r="A82" t="str">
            <v>DSC</v>
          </cell>
          <cell r="B82" t="str">
            <v>David Scott</v>
          </cell>
          <cell r="C82" t="str">
            <v>CPE</v>
          </cell>
          <cell r="D82" t="str">
            <v>David Scott</v>
          </cell>
          <cell r="E82">
            <v>7846</v>
          </cell>
          <cell r="F82" t="str">
            <v>MC DUR</v>
          </cell>
        </row>
        <row r="83">
          <cell r="A83" t="str">
            <v>DSM</v>
          </cell>
          <cell r="B83" t="str">
            <v>Deon Smith</v>
          </cell>
          <cell r="C83" t="str">
            <v>CPE</v>
          </cell>
          <cell r="D83" t="str">
            <v>Deon Smith</v>
          </cell>
          <cell r="E83">
            <v>2674</v>
          </cell>
          <cell r="F83" t="str">
            <v>MC JHB</v>
          </cell>
        </row>
        <row r="84">
          <cell r="A84" t="str">
            <v>DSO</v>
          </cell>
          <cell r="B84" t="str">
            <v>Desigan Soobramoney</v>
          </cell>
          <cell r="C84" t="str">
            <v>CPA</v>
          </cell>
          <cell r="D84" t="str">
            <v>Clive Robertson</v>
          </cell>
          <cell r="E84">
            <v>2674</v>
          </cell>
          <cell r="F84" t="str">
            <v>MC JHB</v>
          </cell>
        </row>
        <row r="85">
          <cell r="A85" t="str">
            <v>DSY</v>
          </cell>
          <cell r="B85" t="str">
            <v>Devraj Soojay</v>
          </cell>
          <cell r="C85" t="str">
            <v>OFFICER</v>
          </cell>
          <cell r="D85" t="str">
            <v>N/A</v>
          </cell>
          <cell r="E85">
            <v>9733</v>
          </cell>
          <cell r="F85" t="str">
            <v>LC/MC HO</v>
          </cell>
        </row>
        <row r="86">
          <cell r="A86" t="str">
            <v>DTH</v>
          </cell>
          <cell r="B86" t="str">
            <v>Derek Thietz</v>
          </cell>
          <cell r="C86" t="str">
            <v>DF CPE</v>
          </cell>
          <cell r="D86" t="str">
            <v>Derek Thietz</v>
          </cell>
          <cell r="E86">
            <v>5317</v>
          </cell>
          <cell r="F86" t="str">
            <v>MC WC</v>
          </cell>
        </row>
        <row r="87">
          <cell r="A87" t="str">
            <v>DVS</v>
          </cell>
          <cell r="B87" t="str">
            <v>Deon van Schalkwyk</v>
          </cell>
          <cell r="C87" t="str">
            <v>DF CPA</v>
          </cell>
          <cell r="D87" t="str">
            <v>Derek Thietz</v>
          </cell>
          <cell r="E87">
            <v>5317</v>
          </cell>
          <cell r="F87" t="str">
            <v>MC WC</v>
          </cell>
        </row>
        <row r="88">
          <cell r="A88" t="str">
            <v>DZA</v>
          </cell>
          <cell r="B88" t="str">
            <v>Danny Zandamela</v>
          </cell>
          <cell r="C88" t="str">
            <v>REG HEAD</v>
          </cell>
          <cell r="D88" t="str">
            <v>MC PTA</v>
          </cell>
          <cell r="E88">
            <v>5114</v>
          </cell>
          <cell r="F88" t="str">
            <v>MC PTA</v>
          </cell>
        </row>
        <row r="89">
          <cell r="A89" t="str">
            <v>EAR</v>
          </cell>
          <cell r="B89" t="str">
            <v>Evelyn Arnesen</v>
          </cell>
          <cell r="C89" t="str">
            <v>CPA</v>
          </cell>
          <cell r="D89" t="str">
            <v>David Aitken</v>
          </cell>
          <cell r="E89">
            <v>7846</v>
          </cell>
          <cell r="F89" t="str">
            <v>MC PMB</v>
          </cell>
        </row>
        <row r="90">
          <cell r="A90" t="str">
            <v>EBE</v>
          </cell>
          <cell r="B90" t="str">
            <v>Elmarie Bezuidenhout</v>
          </cell>
          <cell r="C90" t="str">
            <v>CPA</v>
          </cell>
          <cell r="D90" t="str">
            <v>Paul Ras</v>
          </cell>
          <cell r="E90">
            <v>5114</v>
          </cell>
          <cell r="F90" t="str">
            <v>MC PTA</v>
          </cell>
        </row>
        <row r="91">
          <cell r="A91" t="str">
            <v>EHE</v>
          </cell>
          <cell r="B91" t="str">
            <v>Elizabeth Hess</v>
          </cell>
          <cell r="C91" t="str">
            <v>CPA</v>
          </cell>
          <cell r="D91" t="str">
            <v>Anthony De Villiers</v>
          </cell>
          <cell r="E91">
            <v>5317</v>
          </cell>
          <cell r="F91" t="str">
            <v>MC WC</v>
          </cell>
        </row>
        <row r="92">
          <cell r="A92" t="str">
            <v>EJA</v>
          </cell>
          <cell r="B92" t="str">
            <v>Erika van Jaarsveldt</v>
          </cell>
          <cell r="C92" t="str">
            <v>CPA</v>
          </cell>
          <cell r="D92" t="str">
            <v>Fred Du Plessis</v>
          </cell>
          <cell r="E92">
            <v>2674</v>
          </cell>
          <cell r="F92" t="str">
            <v>MC JHB</v>
          </cell>
        </row>
        <row r="93">
          <cell r="A93" t="str">
            <v>EKU</v>
          </cell>
          <cell r="B93" t="str">
            <v>Edith Kumalo</v>
          </cell>
          <cell r="C93" t="str">
            <v>CPA</v>
          </cell>
          <cell r="D93" t="str">
            <v>Elizabeth Malumo</v>
          </cell>
          <cell r="E93">
            <v>2674</v>
          </cell>
          <cell r="F93" t="str">
            <v>MC JHB</v>
          </cell>
        </row>
        <row r="94">
          <cell r="A94" t="str">
            <v>EMA</v>
          </cell>
          <cell r="B94" t="str">
            <v>Elizabeth Malumo</v>
          </cell>
          <cell r="C94" t="str">
            <v>CPE</v>
          </cell>
          <cell r="D94" t="str">
            <v>Elizabeth Malumo</v>
          </cell>
          <cell r="E94">
            <v>2674</v>
          </cell>
          <cell r="F94" t="str">
            <v>MC JHB</v>
          </cell>
        </row>
        <row r="95">
          <cell r="A95" t="str">
            <v>EME</v>
          </cell>
          <cell r="B95" t="str">
            <v>Elda van der Merwe</v>
          </cell>
          <cell r="C95" t="str">
            <v>CPA</v>
          </cell>
          <cell r="D95" t="str">
            <v>Daniel Rossouw</v>
          </cell>
          <cell r="E95">
            <v>5317</v>
          </cell>
          <cell r="F95" t="str">
            <v>MC WC</v>
          </cell>
        </row>
        <row r="96">
          <cell r="A96" t="str">
            <v>EMO</v>
          </cell>
          <cell r="B96" t="str">
            <v>Eric Motsoeneng</v>
          </cell>
          <cell r="C96" t="str">
            <v>CPA</v>
          </cell>
          <cell r="D96" t="str">
            <v>Jeff Baxter</v>
          </cell>
          <cell r="E96">
            <v>7846</v>
          </cell>
          <cell r="F96" t="str">
            <v>MC DUR</v>
          </cell>
        </row>
        <row r="97">
          <cell r="A97" t="str">
            <v>EMT</v>
          </cell>
          <cell r="B97" t="str">
            <v>Elizabeth Malumo's Team</v>
          </cell>
          <cell r="C97" t="str">
            <v>MC JHB Team</v>
          </cell>
          <cell r="D97" t="str">
            <v>Elizabeth Malumo's Team</v>
          </cell>
          <cell r="E97">
            <v>2674</v>
          </cell>
          <cell r="F97" t="str">
            <v>MC JHB</v>
          </cell>
        </row>
        <row r="98">
          <cell r="A98" t="str">
            <v>ENI</v>
          </cell>
          <cell r="B98" t="str">
            <v>Edy van Niekerk</v>
          </cell>
          <cell r="C98" t="str">
            <v>SEC</v>
          </cell>
          <cell r="D98" t="str">
            <v>MC PTA</v>
          </cell>
          <cell r="E98">
            <v>5114</v>
          </cell>
          <cell r="F98" t="str">
            <v>MC PTA</v>
          </cell>
        </row>
        <row r="99">
          <cell r="A99" t="str">
            <v>ETA</v>
          </cell>
          <cell r="B99" t="str">
            <v>Elizabeth Taljaard</v>
          </cell>
          <cell r="C99" t="str">
            <v>CPA</v>
          </cell>
          <cell r="D99" t="str">
            <v>Coetzee Joubert</v>
          </cell>
          <cell r="E99">
            <v>2674</v>
          </cell>
          <cell r="F99" t="str">
            <v>MC BLO</v>
          </cell>
        </row>
        <row r="100">
          <cell r="A100" t="str">
            <v>EVI</v>
          </cell>
          <cell r="B100" t="str">
            <v>Eddie Viljoen</v>
          </cell>
          <cell r="C100" t="str">
            <v>REG DIR</v>
          </cell>
          <cell r="D100" t="str">
            <v>LC KZN</v>
          </cell>
          <cell r="E100">
            <v>6833</v>
          </cell>
          <cell r="F100" t="str">
            <v>LC KZN</v>
          </cell>
        </row>
        <row r="101">
          <cell r="A101" t="str">
            <v>FGE</v>
          </cell>
          <cell r="B101" t="str">
            <v>Francois Geldenhuys</v>
          </cell>
          <cell r="C101" t="str">
            <v>CPE</v>
          </cell>
          <cell r="D101" t="str">
            <v>Francois Geldenhuys</v>
          </cell>
          <cell r="E101">
            <v>2674</v>
          </cell>
          <cell r="F101" t="str">
            <v>MC BLO</v>
          </cell>
        </row>
        <row r="102">
          <cell r="A102" t="str">
            <v>FJH</v>
          </cell>
          <cell r="B102" t="str">
            <v>FI JHB</v>
          </cell>
          <cell r="D102" t="str">
            <v>FI JHB</v>
          </cell>
          <cell r="E102">
            <v>7811</v>
          </cell>
          <cell r="F102" t="str">
            <v>FI JHB</v>
          </cell>
        </row>
        <row r="103">
          <cell r="A103" t="str">
            <v>FKA</v>
          </cell>
          <cell r="B103" t="str">
            <v>Feroza Kara</v>
          </cell>
          <cell r="C103" t="str">
            <v>CPA</v>
          </cell>
          <cell r="D103" t="str">
            <v>Sharona Ellis</v>
          </cell>
          <cell r="E103">
            <v>2674</v>
          </cell>
          <cell r="F103" t="str">
            <v>MC JHB</v>
          </cell>
        </row>
        <row r="104">
          <cell r="A104" t="str">
            <v>FMA</v>
          </cell>
          <cell r="B104" t="str">
            <v>Flora Maseko</v>
          </cell>
          <cell r="C104" t="str">
            <v>TEA LADY</v>
          </cell>
          <cell r="D104" t="str">
            <v>N/A</v>
          </cell>
          <cell r="E104">
            <v>9733</v>
          </cell>
          <cell r="F104" t="str">
            <v>GW HO</v>
          </cell>
        </row>
        <row r="105">
          <cell r="A105" t="str">
            <v>FPL</v>
          </cell>
          <cell r="B105" t="str">
            <v>Fred Du Plessis</v>
          </cell>
          <cell r="C105" t="str">
            <v>JHB</v>
          </cell>
          <cell r="D105" t="str">
            <v>Fred Du Plessis</v>
          </cell>
          <cell r="E105">
            <v>2674</v>
          </cell>
          <cell r="F105" t="str">
            <v>MC JHB</v>
          </cell>
        </row>
        <row r="106">
          <cell r="A106" t="str">
            <v>FTH</v>
          </cell>
          <cell r="B106" t="str">
            <v>Felicia Theys</v>
          </cell>
          <cell r="C106" t="str">
            <v>CPE</v>
          </cell>
          <cell r="D106" t="str">
            <v>Felicia Theys</v>
          </cell>
          <cell r="E106">
            <v>5317</v>
          </cell>
          <cell r="F106" t="str">
            <v>MC WC</v>
          </cell>
        </row>
        <row r="107">
          <cell r="A107" t="str">
            <v>GCO</v>
          </cell>
          <cell r="B107" t="str">
            <v>Graham Cooke</v>
          </cell>
          <cell r="C107" t="str">
            <v>TEAM LEAD</v>
          </cell>
          <cell r="D107" t="str">
            <v>N/A</v>
          </cell>
          <cell r="E107">
            <v>2686</v>
          </cell>
          <cell r="F107" t="str">
            <v>CPM SUP</v>
          </cell>
        </row>
        <row r="108">
          <cell r="A108" t="str">
            <v>GDI</v>
          </cell>
          <cell r="B108" t="str">
            <v>Garth Dinkelmann</v>
          </cell>
          <cell r="C108" t="str">
            <v>CPE</v>
          </cell>
          <cell r="D108" t="str">
            <v>Garth Dinkelmann</v>
          </cell>
          <cell r="E108">
            <v>7846</v>
          </cell>
          <cell r="F108" t="str">
            <v>MC DUR</v>
          </cell>
        </row>
        <row r="109">
          <cell r="A109" t="str">
            <v>GEC</v>
          </cell>
          <cell r="B109" t="str">
            <v>GOV EC</v>
          </cell>
          <cell r="D109" t="str">
            <v>GOV EC</v>
          </cell>
          <cell r="E109">
            <v>1218</v>
          </cell>
          <cell r="F109" t="str">
            <v>GOV EC</v>
          </cell>
        </row>
        <row r="110">
          <cell r="A110" t="str">
            <v>GER</v>
          </cell>
          <cell r="B110" t="str">
            <v>Ghita Erling</v>
          </cell>
          <cell r="C110" t="str">
            <v>CPE</v>
          </cell>
          <cell r="D110" t="str">
            <v>Ghita Erling</v>
          </cell>
          <cell r="E110">
            <v>2674</v>
          </cell>
          <cell r="F110" t="str">
            <v>MC JHB</v>
          </cell>
        </row>
        <row r="111">
          <cell r="A111" t="str">
            <v>GFE</v>
          </cell>
          <cell r="B111" t="str">
            <v>Geoff Jefferson</v>
          </cell>
          <cell r="C111" t="str">
            <v>CPE</v>
          </cell>
          <cell r="D111" t="str">
            <v>Geoff Jefferson</v>
          </cell>
          <cell r="E111">
            <v>2674</v>
          </cell>
          <cell r="F111" t="str">
            <v>MC JHB</v>
          </cell>
        </row>
        <row r="112">
          <cell r="A112" t="str">
            <v>GHA</v>
          </cell>
          <cell r="B112" t="str">
            <v>Graham Halse</v>
          </cell>
          <cell r="C112" t="str">
            <v>CPE</v>
          </cell>
          <cell r="D112" t="str">
            <v>Graham Halse</v>
          </cell>
          <cell r="E112">
            <v>6752</v>
          </cell>
          <cell r="F112" t="str">
            <v>LC WC</v>
          </cell>
        </row>
        <row r="113">
          <cell r="A113" t="str">
            <v>GHN</v>
          </cell>
          <cell r="B113" t="str">
            <v>Gareth Hartmann</v>
          </cell>
          <cell r="C113" t="str">
            <v>CPA</v>
          </cell>
          <cell r="D113" t="str">
            <v>Bradley Bourne</v>
          </cell>
          <cell r="E113">
            <v>2674</v>
          </cell>
          <cell r="F113" t="str">
            <v>MC JHB</v>
          </cell>
        </row>
        <row r="114">
          <cell r="A114" t="str">
            <v>GHO</v>
          </cell>
          <cell r="B114" t="str">
            <v>GOV HO</v>
          </cell>
          <cell r="D114" t="str">
            <v>N/A</v>
          </cell>
          <cell r="E114">
            <v>6021</v>
          </cell>
          <cell r="F114" t="str">
            <v>GOV HO</v>
          </cell>
        </row>
        <row r="115">
          <cell r="A115" t="str">
            <v>GJH</v>
          </cell>
          <cell r="B115" t="str">
            <v>GOV JHB</v>
          </cell>
          <cell r="D115" t="str">
            <v>GOV JHB</v>
          </cell>
          <cell r="E115">
            <v>6751</v>
          </cell>
          <cell r="F115" t="str">
            <v>GOV JHB</v>
          </cell>
        </row>
        <row r="116">
          <cell r="A116" t="str">
            <v>GKZ</v>
          </cell>
          <cell r="B116" t="str">
            <v>GOV KZN</v>
          </cell>
          <cell r="D116" t="str">
            <v>GOV KZN</v>
          </cell>
          <cell r="E116">
            <v>6786</v>
          </cell>
          <cell r="F116" t="str">
            <v>GOV KZN</v>
          </cell>
        </row>
        <row r="117">
          <cell r="A117" t="str">
            <v>GMO</v>
          </cell>
          <cell r="B117" t="str">
            <v>Graeme Morrison</v>
          </cell>
          <cell r="C117" t="str">
            <v>CPE</v>
          </cell>
          <cell r="D117" t="str">
            <v>Graeme Morrison</v>
          </cell>
          <cell r="E117">
            <v>5119</v>
          </cell>
          <cell r="F117" t="str">
            <v>LC JHB</v>
          </cell>
        </row>
        <row r="118">
          <cell r="A118" t="str">
            <v>GNO</v>
          </cell>
          <cell r="B118" t="str">
            <v>Grant Norris</v>
          </cell>
          <cell r="C118" t="str">
            <v>CPE</v>
          </cell>
          <cell r="D118" t="str">
            <v>Grant Norris</v>
          </cell>
          <cell r="E118">
            <v>7846</v>
          </cell>
          <cell r="F118" t="str">
            <v>MC DUR</v>
          </cell>
        </row>
        <row r="119">
          <cell r="A119" t="str">
            <v>GPL</v>
          </cell>
          <cell r="B119" t="str">
            <v>Glenn Du Plessis</v>
          </cell>
          <cell r="C119" t="str">
            <v>CPE</v>
          </cell>
          <cell r="D119" t="str">
            <v>Glenn Du Plessis</v>
          </cell>
          <cell r="E119">
            <v>2674</v>
          </cell>
          <cell r="F119" t="str">
            <v>MC JHB</v>
          </cell>
        </row>
        <row r="120">
          <cell r="A120" t="str">
            <v>GPT</v>
          </cell>
          <cell r="B120" t="str">
            <v>GOV PTA</v>
          </cell>
          <cell r="D120" t="str">
            <v>GOV PTA</v>
          </cell>
          <cell r="E120">
            <v>5115</v>
          </cell>
          <cell r="F120" t="str">
            <v>GOV PTA</v>
          </cell>
        </row>
        <row r="121">
          <cell r="A121" t="str">
            <v>GRO</v>
          </cell>
          <cell r="B121" t="str">
            <v>Gillian Roberts</v>
          </cell>
          <cell r="C121" t="str">
            <v>CPE</v>
          </cell>
          <cell r="D121" t="str">
            <v>Gillian Roberts</v>
          </cell>
          <cell r="E121">
            <v>2674</v>
          </cell>
          <cell r="F121" t="str">
            <v>MC JHB</v>
          </cell>
        </row>
        <row r="122">
          <cell r="A122" t="str">
            <v>GSH</v>
          </cell>
          <cell r="B122" t="str">
            <v>George Shaw</v>
          </cell>
          <cell r="C122" t="str">
            <v>CPE</v>
          </cell>
          <cell r="D122" t="str">
            <v>George Shaw</v>
          </cell>
          <cell r="E122">
            <v>2674</v>
          </cell>
          <cell r="F122" t="str">
            <v>MC JHB</v>
          </cell>
        </row>
        <row r="123">
          <cell r="A123" t="str">
            <v>GST</v>
          </cell>
          <cell r="B123" t="str">
            <v>Gilbert Stone</v>
          </cell>
          <cell r="C123" t="str">
            <v>CPE</v>
          </cell>
          <cell r="D123" t="str">
            <v>Gilbert Stone</v>
          </cell>
          <cell r="E123">
            <v>7846</v>
          </cell>
          <cell r="F123" t="str">
            <v>MC DUR</v>
          </cell>
        </row>
        <row r="124">
          <cell r="A124" t="str">
            <v>GTA</v>
          </cell>
          <cell r="B124" t="str">
            <v>Gavin Tarr</v>
          </cell>
          <cell r="C124" t="str">
            <v>REG HEAD</v>
          </cell>
          <cell r="D124" t="str">
            <v>MC JHB</v>
          </cell>
          <cell r="E124">
            <v>2674</v>
          </cell>
          <cell r="F124" t="str">
            <v>MC JHB</v>
          </cell>
        </row>
        <row r="125">
          <cell r="A125" t="str">
            <v>GTE</v>
          </cell>
          <cell r="B125" t="str">
            <v>Gail Tensfeldt</v>
          </cell>
          <cell r="C125" t="str">
            <v>TEAM LEAD</v>
          </cell>
          <cell r="D125" t="str">
            <v>N/A</v>
          </cell>
          <cell r="E125">
            <v>5258</v>
          </cell>
          <cell r="F125" t="str">
            <v>TBSS</v>
          </cell>
        </row>
        <row r="126">
          <cell r="A126" t="str">
            <v>GTU</v>
          </cell>
          <cell r="B126" t="str">
            <v>Gareth Tugwell</v>
          </cell>
          <cell r="C126" t="str">
            <v>CPE</v>
          </cell>
          <cell r="D126" t="str">
            <v>Gareth Tugwell</v>
          </cell>
          <cell r="E126">
            <v>5119</v>
          </cell>
          <cell r="F126" t="str">
            <v>LC JHB</v>
          </cell>
        </row>
        <row r="127">
          <cell r="A127" t="str">
            <v>GUS</v>
          </cell>
          <cell r="B127" t="str">
            <v>Greg Usher</v>
          </cell>
          <cell r="C127" t="str">
            <v>CPE</v>
          </cell>
          <cell r="D127" t="str">
            <v>Greg Usher</v>
          </cell>
          <cell r="E127">
            <v>5119</v>
          </cell>
          <cell r="F127" t="str">
            <v>LC JHB</v>
          </cell>
        </row>
        <row r="128">
          <cell r="A128" t="str">
            <v>GWC</v>
          </cell>
          <cell r="B128" t="str">
            <v>GOV WC</v>
          </cell>
          <cell r="D128" t="str">
            <v>GOV WC</v>
          </cell>
          <cell r="E128">
            <v>2982</v>
          </cell>
          <cell r="F128" t="str">
            <v>GOV WC</v>
          </cell>
        </row>
        <row r="129">
          <cell r="A129" t="str">
            <v>GWE</v>
          </cell>
          <cell r="B129" t="str">
            <v>Gail Wentzel</v>
          </cell>
          <cell r="C129" t="str">
            <v>CPA</v>
          </cell>
          <cell r="D129" t="str">
            <v>Henry Meintjies</v>
          </cell>
          <cell r="E129">
            <v>5317</v>
          </cell>
          <cell r="F129" t="str">
            <v>MC WC</v>
          </cell>
        </row>
        <row r="130">
          <cell r="A130" t="str">
            <v>GZY</v>
          </cell>
          <cell r="B130" t="str">
            <v>Gloria van Zyl</v>
          </cell>
          <cell r="C130" t="str">
            <v>SEC</v>
          </cell>
          <cell r="D130" t="str">
            <v>MC EL</v>
          </cell>
          <cell r="E130">
            <v>2801</v>
          </cell>
          <cell r="F130" t="str">
            <v>MC EL</v>
          </cell>
        </row>
        <row r="131">
          <cell r="A131" t="str">
            <v>HAR</v>
          </cell>
          <cell r="B131" t="str">
            <v xml:space="preserve">Howard Arrand </v>
          </cell>
          <cell r="C131" t="str">
            <v>TEAM LEAD</v>
          </cell>
          <cell r="D131" t="str">
            <v>MC DUR</v>
          </cell>
          <cell r="E131">
            <v>7846</v>
          </cell>
          <cell r="F131" t="str">
            <v>MC DUR</v>
          </cell>
        </row>
        <row r="132">
          <cell r="A132" t="str">
            <v>HBO</v>
          </cell>
          <cell r="B132" t="str">
            <v>Heine Bosman</v>
          </cell>
          <cell r="C132" t="str">
            <v>CPE</v>
          </cell>
          <cell r="D132" t="str">
            <v>Heine Bosman</v>
          </cell>
          <cell r="E132">
            <v>5114</v>
          </cell>
          <cell r="F132" t="str">
            <v>MC PTA</v>
          </cell>
        </row>
        <row r="133">
          <cell r="A133" t="str">
            <v>HCH</v>
          </cell>
          <cell r="B133" t="str">
            <v>Helen Chin</v>
          </cell>
          <cell r="C133" t="str">
            <v>OFFICER</v>
          </cell>
          <cell r="D133" t="str">
            <v>N/A</v>
          </cell>
          <cell r="E133">
            <v>9822</v>
          </cell>
          <cell r="F133" t="str">
            <v>MARK</v>
          </cell>
        </row>
        <row r="134">
          <cell r="A134" t="str">
            <v>HGO</v>
          </cell>
          <cell r="B134" t="str">
            <v>Helen De Goede</v>
          </cell>
          <cell r="C134" t="str">
            <v>CPE</v>
          </cell>
          <cell r="D134" t="str">
            <v>Helen De Goede</v>
          </cell>
          <cell r="E134">
            <v>5119</v>
          </cell>
          <cell r="F134" t="str">
            <v>LC JHB</v>
          </cell>
        </row>
        <row r="135">
          <cell r="A135" t="str">
            <v>HKO</v>
          </cell>
          <cell r="B135" t="str">
            <v>Hermann Koellner</v>
          </cell>
          <cell r="C135" t="str">
            <v>CPE</v>
          </cell>
          <cell r="D135" t="str">
            <v>Hermann Koellner</v>
          </cell>
          <cell r="E135">
            <v>2674</v>
          </cell>
          <cell r="F135" t="str">
            <v>MC JHB</v>
          </cell>
        </row>
        <row r="136">
          <cell r="A136" t="str">
            <v>HLO</v>
          </cell>
          <cell r="B136" t="str">
            <v>Heather Lowe</v>
          </cell>
          <cell r="C136" t="str">
            <v>CPE TRAIN</v>
          </cell>
          <cell r="D136" t="str">
            <v>Heather Lowe</v>
          </cell>
          <cell r="E136">
            <v>2674</v>
          </cell>
          <cell r="F136" t="str">
            <v>MC JHB</v>
          </cell>
        </row>
        <row r="137">
          <cell r="A137" t="str">
            <v>HMA</v>
          </cell>
          <cell r="B137" t="str">
            <v>Hlengani Mathebula</v>
          </cell>
          <cell r="C137" t="str">
            <v>SEG DIR</v>
          </cell>
          <cell r="D137" t="str">
            <v>N/A</v>
          </cell>
          <cell r="E137">
            <v>6021</v>
          </cell>
          <cell r="F137" t="str">
            <v>GOV HO</v>
          </cell>
        </row>
        <row r="138">
          <cell r="A138" t="str">
            <v>HME</v>
          </cell>
          <cell r="B138" t="str">
            <v>Henry Meintjies</v>
          </cell>
          <cell r="C138" t="str">
            <v>CPE</v>
          </cell>
          <cell r="D138" t="str">
            <v>Henry Meintjies</v>
          </cell>
          <cell r="E138">
            <v>5317</v>
          </cell>
          <cell r="F138" t="str">
            <v>MC WC</v>
          </cell>
        </row>
        <row r="139">
          <cell r="A139" t="str">
            <v>HNA</v>
          </cell>
          <cell r="B139" t="str">
            <v>H Naude</v>
          </cell>
          <cell r="C139" t="str">
            <v>CPE</v>
          </cell>
          <cell r="D139" t="str">
            <v>H Naude</v>
          </cell>
          <cell r="E139">
            <v>5114</v>
          </cell>
          <cell r="F139" t="str">
            <v>MC PTA</v>
          </cell>
        </row>
        <row r="140">
          <cell r="A140" t="str">
            <v>HNE</v>
          </cell>
          <cell r="B140" t="str">
            <v>Hendrick Nel</v>
          </cell>
          <cell r="C140" t="str">
            <v>CPA</v>
          </cell>
          <cell r="D140" t="str">
            <v>Johan Cronje</v>
          </cell>
          <cell r="E140">
            <v>5317</v>
          </cell>
          <cell r="F140" t="str">
            <v>MC WC</v>
          </cell>
        </row>
        <row r="141">
          <cell r="A141" t="str">
            <v>HNO</v>
          </cell>
          <cell r="B141" t="str">
            <v xml:space="preserve">Harry Ntombela </v>
          </cell>
          <cell r="C141" t="str">
            <v>CPE</v>
          </cell>
          <cell r="D141" t="str">
            <v xml:space="preserve">Harry Ntombela </v>
          </cell>
          <cell r="E141">
            <v>2674</v>
          </cell>
          <cell r="F141" t="str">
            <v>MC JHB</v>
          </cell>
        </row>
        <row r="142">
          <cell r="A142" t="str">
            <v>HRE</v>
          </cell>
          <cell r="B142" t="str">
            <v>Heinrich Van Rensburg</v>
          </cell>
          <cell r="C142" t="str">
            <v>CPA</v>
          </cell>
          <cell r="D142" t="str">
            <v>Brian Ray</v>
          </cell>
          <cell r="E142">
            <v>2674</v>
          </cell>
          <cell r="F142" t="str">
            <v>MC JHB</v>
          </cell>
        </row>
        <row r="143">
          <cell r="A143" t="str">
            <v>HST</v>
          </cell>
          <cell r="B143" t="str">
            <v>Herman Strydom</v>
          </cell>
          <cell r="C143" t="str">
            <v>CPE</v>
          </cell>
          <cell r="D143" t="str">
            <v>Herman Strydom</v>
          </cell>
          <cell r="E143">
            <v>6752</v>
          </cell>
          <cell r="F143" t="str">
            <v>LC WC</v>
          </cell>
        </row>
        <row r="144">
          <cell r="A144" t="str">
            <v>HWI</v>
          </cell>
          <cell r="B144" t="str">
            <v>Hanlie de Winnaar</v>
          </cell>
          <cell r="C144" t="str">
            <v>PROJ MAN</v>
          </cell>
          <cell r="D144" t="str">
            <v>N/A</v>
          </cell>
          <cell r="E144">
            <v>5258</v>
          </cell>
          <cell r="F144" t="str">
            <v>TBSS</v>
          </cell>
        </row>
        <row r="145">
          <cell r="A145" t="str">
            <v>ICH</v>
          </cell>
          <cell r="B145" t="str">
            <v>Innocentia Chochoe</v>
          </cell>
          <cell r="C145" t="str">
            <v>CPA</v>
          </cell>
          <cell r="D145" t="str">
            <v>Heather Lowe</v>
          </cell>
          <cell r="E145">
            <v>2674</v>
          </cell>
          <cell r="F145" t="str">
            <v>MC JHB</v>
          </cell>
        </row>
        <row r="146">
          <cell r="A146" t="str">
            <v>IDE</v>
          </cell>
          <cell r="B146" t="str">
            <v>Iris Dempsey</v>
          </cell>
          <cell r="C146" t="str">
            <v>GW EXEC DIR</v>
          </cell>
          <cell r="D146" t="str">
            <v>N/A</v>
          </cell>
          <cell r="E146">
            <v>9733</v>
          </cell>
          <cell r="F146" t="str">
            <v>GW HO</v>
          </cell>
        </row>
        <row r="147">
          <cell r="A147" t="str">
            <v>INV</v>
          </cell>
          <cell r="B147" t="str">
            <v>INVFUND</v>
          </cell>
          <cell r="D147" t="str">
            <v>N/A</v>
          </cell>
          <cell r="E147">
            <v>5291</v>
          </cell>
          <cell r="F147" t="str">
            <v>INVFUND</v>
          </cell>
        </row>
        <row r="148">
          <cell r="A148" t="str">
            <v>JAS</v>
          </cell>
          <cell r="B148" t="str">
            <v>Joelma De Assuncao</v>
          </cell>
          <cell r="C148" t="str">
            <v>SEC</v>
          </cell>
          <cell r="D148" t="str">
            <v>N/A</v>
          </cell>
          <cell r="E148">
            <v>9733</v>
          </cell>
          <cell r="F148" t="str">
            <v>GW HR</v>
          </cell>
        </row>
        <row r="149">
          <cell r="A149" t="str">
            <v>JBA</v>
          </cell>
          <cell r="B149" t="str">
            <v>Jeff Baxter</v>
          </cell>
          <cell r="C149" t="str">
            <v>CPE</v>
          </cell>
          <cell r="D149" t="str">
            <v>Jeff Baxter</v>
          </cell>
          <cell r="E149">
            <v>7846</v>
          </cell>
          <cell r="F149" t="str">
            <v>MC DUR</v>
          </cell>
        </row>
        <row r="150">
          <cell r="A150" t="str">
            <v>JBR</v>
          </cell>
          <cell r="B150" t="str">
            <v>Jeroen van den Broek</v>
          </cell>
          <cell r="C150" t="str">
            <v>PROJ MAN</v>
          </cell>
          <cell r="D150" t="str">
            <v>N/A</v>
          </cell>
          <cell r="E150">
            <v>5258</v>
          </cell>
          <cell r="F150" t="str">
            <v>TBSS</v>
          </cell>
        </row>
        <row r="151">
          <cell r="A151" t="str">
            <v>JCR</v>
          </cell>
          <cell r="B151" t="str">
            <v>Johan Cronje</v>
          </cell>
          <cell r="C151" t="str">
            <v>CPE</v>
          </cell>
          <cell r="D151" t="str">
            <v>Johan Cronje</v>
          </cell>
          <cell r="E151">
            <v>5317</v>
          </cell>
          <cell r="F151" t="str">
            <v>MC WC</v>
          </cell>
        </row>
        <row r="152">
          <cell r="A152" t="str">
            <v>JDR</v>
          </cell>
          <cell r="B152" t="str">
            <v>Jenny Draper - Resigned</v>
          </cell>
          <cell r="C152" t="str">
            <v>CPA</v>
          </cell>
          <cell r="D152" t="str">
            <v>Sakkie Kotze</v>
          </cell>
          <cell r="E152">
            <v>5317</v>
          </cell>
          <cell r="F152" t="str">
            <v>MC WC</v>
          </cell>
        </row>
        <row r="153">
          <cell r="A153" t="str">
            <v>JDY</v>
          </cell>
          <cell r="B153" t="str">
            <v>John Van Dyk</v>
          </cell>
          <cell r="C153" t="str">
            <v>CPE</v>
          </cell>
          <cell r="D153" t="str">
            <v>John Van Dyk</v>
          </cell>
          <cell r="E153">
            <v>5119</v>
          </cell>
          <cell r="F153" t="str">
            <v>LC JHB</v>
          </cell>
        </row>
        <row r="154">
          <cell r="A154" t="str">
            <v>JEK</v>
          </cell>
          <cell r="B154" t="str">
            <v>Jason Eksteen</v>
          </cell>
          <cell r="C154" t="str">
            <v>ACC ASS</v>
          </cell>
          <cell r="D154" t="str">
            <v>N/A</v>
          </cell>
          <cell r="E154">
            <v>9733</v>
          </cell>
          <cell r="F154" t="str">
            <v>GW FIN</v>
          </cell>
        </row>
        <row r="155">
          <cell r="A155" t="str">
            <v>JFI</v>
          </cell>
          <cell r="B155" t="str">
            <v>Joan Fitt</v>
          </cell>
          <cell r="C155" t="str">
            <v>CPA</v>
          </cell>
          <cell r="D155" t="str">
            <v>LC KZN</v>
          </cell>
          <cell r="E155">
            <v>6833</v>
          </cell>
          <cell r="F155" t="str">
            <v>LC KZN</v>
          </cell>
        </row>
        <row r="156">
          <cell r="A156" t="str">
            <v>JGO</v>
          </cell>
          <cell r="B156" t="str">
            <v>Jeevarani Govender</v>
          </cell>
          <cell r="C156" t="str">
            <v>CPA</v>
          </cell>
          <cell r="D156" t="str">
            <v>Gilbert Stone</v>
          </cell>
          <cell r="E156">
            <v>7846</v>
          </cell>
          <cell r="F156" t="str">
            <v>MC DUR</v>
          </cell>
        </row>
        <row r="157">
          <cell r="A157" t="str">
            <v>JGS</v>
          </cell>
          <cell r="B157" t="str">
            <v>Jacinta Gonsalves</v>
          </cell>
          <cell r="C157" t="str">
            <v>SEC</v>
          </cell>
          <cell r="D157" t="str">
            <v>MC WC</v>
          </cell>
          <cell r="E157">
            <v>5317</v>
          </cell>
          <cell r="F157" t="str">
            <v>MC WC</v>
          </cell>
        </row>
        <row r="158">
          <cell r="A158" t="str">
            <v>JHA</v>
          </cell>
          <cell r="B158" t="str">
            <v>John De La Harpe</v>
          </cell>
          <cell r="C158" t="str">
            <v>CPE</v>
          </cell>
          <cell r="D158" t="str">
            <v>John De La Harpe</v>
          </cell>
          <cell r="E158">
            <v>2801</v>
          </cell>
          <cell r="F158" t="str">
            <v>MC PE</v>
          </cell>
        </row>
        <row r="159">
          <cell r="A159" t="str">
            <v>JHY</v>
          </cell>
          <cell r="B159" t="str">
            <v>Jolinda Harvey</v>
          </cell>
          <cell r="C159" t="str">
            <v>CPA</v>
          </cell>
          <cell r="D159" t="str">
            <v>Brent Crafford</v>
          </cell>
          <cell r="E159">
            <v>2674</v>
          </cell>
          <cell r="F159" t="str">
            <v>MC JHB</v>
          </cell>
        </row>
        <row r="160">
          <cell r="A160" t="str">
            <v>JJA</v>
          </cell>
          <cell r="B160" t="str">
            <v>Junaid Jadwat</v>
          </cell>
          <cell r="C160" t="str">
            <v>CPA</v>
          </cell>
          <cell r="D160" t="str">
            <v>Geoff Jefferson</v>
          </cell>
          <cell r="E160">
            <v>2674</v>
          </cell>
          <cell r="F160" t="str">
            <v>MC JHB</v>
          </cell>
        </row>
        <row r="161">
          <cell r="A161" t="str">
            <v>JJO</v>
          </cell>
          <cell r="B161" t="str">
            <v>Julie Joubert</v>
          </cell>
          <cell r="C161" t="str">
            <v>CPE</v>
          </cell>
          <cell r="D161" t="str">
            <v>Julie Joubert</v>
          </cell>
          <cell r="E161">
            <v>2674</v>
          </cell>
          <cell r="F161" t="str">
            <v>MC JHB</v>
          </cell>
        </row>
        <row r="162">
          <cell r="A162" t="str">
            <v>JJS</v>
          </cell>
          <cell r="B162" t="str">
            <v>Janice Jacobs</v>
          </cell>
          <cell r="C162" t="str">
            <v>OFFICER</v>
          </cell>
          <cell r="D162" t="str">
            <v>N/A</v>
          </cell>
          <cell r="E162">
            <v>9733</v>
          </cell>
          <cell r="F162" t="str">
            <v>GW PRICE</v>
          </cell>
        </row>
        <row r="163">
          <cell r="A163" t="str">
            <v>JME</v>
          </cell>
          <cell r="B163" t="str">
            <v>John Van der Merwe</v>
          </cell>
          <cell r="C163" t="str">
            <v>CPE</v>
          </cell>
          <cell r="D163" t="str">
            <v>John Van der Merwe</v>
          </cell>
          <cell r="E163">
            <v>6752</v>
          </cell>
          <cell r="F163" t="str">
            <v>LC WC</v>
          </cell>
        </row>
        <row r="164">
          <cell r="A164" t="str">
            <v>JMO</v>
          </cell>
          <cell r="B164" t="str">
            <v>Jennifer Mofokeng</v>
          </cell>
          <cell r="C164" t="str">
            <v>SEC</v>
          </cell>
          <cell r="D164" t="str">
            <v>N/A</v>
          </cell>
          <cell r="E164">
            <v>6021</v>
          </cell>
          <cell r="F164" t="str">
            <v>GOV HO</v>
          </cell>
        </row>
        <row r="165">
          <cell r="A165" t="str">
            <v>JNI</v>
          </cell>
          <cell r="B165" t="str">
            <v>Judy van Niekerk</v>
          </cell>
          <cell r="C165" t="str">
            <v>CPA</v>
          </cell>
          <cell r="D165" t="str">
            <v>Felicia Theys</v>
          </cell>
          <cell r="E165">
            <v>5317</v>
          </cell>
          <cell r="F165" t="str">
            <v>MC WC</v>
          </cell>
        </row>
        <row r="166">
          <cell r="A166" t="str">
            <v>JPL</v>
          </cell>
          <cell r="B166" t="str">
            <v>Judy Du Plessis</v>
          </cell>
          <cell r="C166" t="str">
            <v xml:space="preserve">PA </v>
          </cell>
          <cell r="D166" t="str">
            <v>N/A</v>
          </cell>
          <cell r="E166">
            <v>9733</v>
          </cell>
          <cell r="F166" t="str">
            <v>GW HO</v>
          </cell>
        </row>
        <row r="167">
          <cell r="A167" t="str">
            <v>JRA</v>
          </cell>
          <cell r="B167" t="str">
            <v>Jacqueline du Rand</v>
          </cell>
          <cell r="C167" t="str">
            <v>OFFICER</v>
          </cell>
          <cell r="D167" t="str">
            <v>N/A</v>
          </cell>
          <cell r="E167">
            <v>9822</v>
          </cell>
          <cell r="F167" t="str">
            <v>MARK</v>
          </cell>
        </row>
        <row r="168">
          <cell r="A168" t="str">
            <v>JRI</v>
          </cell>
          <cell r="B168" t="str">
            <v>Justin Ries</v>
          </cell>
          <cell r="C168" t="str">
            <v>CPA</v>
          </cell>
          <cell r="D168" t="str">
            <v>Marselle Muller</v>
          </cell>
          <cell r="E168">
            <v>2801</v>
          </cell>
          <cell r="F168" t="str">
            <v>MC EL</v>
          </cell>
        </row>
        <row r="169">
          <cell r="A169" t="str">
            <v>JSO</v>
          </cell>
          <cell r="B169" t="str">
            <v>Jerome Solomon</v>
          </cell>
          <cell r="C169" t="str">
            <v>CPE</v>
          </cell>
          <cell r="D169" t="str">
            <v>Jerome Solomon</v>
          </cell>
          <cell r="E169">
            <v>2674</v>
          </cell>
          <cell r="F169" t="str">
            <v>MC JHB</v>
          </cell>
        </row>
        <row r="170">
          <cell r="A170" t="str">
            <v>JTH</v>
          </cell>
          <cell r="B170" t="str">
            <v>Janine Theron</v>
          </cell>
          <cell r="C170" t="str">
            <v>CPA</v>
          </cell>
          <cell r="D170" t="str">
            <v>Chris Botha</v>
          </cell>
          <cell r="E170">
            <v>2674</v>
          </cell>
          <cell r="F170" t="str">
            <v>MC JHB</v>
          </cell>
        </row>
        <row r="171">
          <cell r="A171" t="str">
            <v>JWA</v>
          </cell>
          <cell r="B171" t="str">
            <v>Jan van der Walt</v>
          </cell>
          <cell r="C171" t="str">
            <v>CPE</v>
          </cell>
          <cell r="D171" t="str">
            <v>N/A</v>
          </cell>
          <cell r="E171">
            <v>1120</v>
          </cell>
          <cell r="F171" t="str">
            <v>NEW BUS</v>
          </cell>
        </row>
        <row r="172">
          <cell r="A172" t="str">
            <v>KCO</v>
          </cell>
          <cell r="B172" t="str">
            <v>Kathy Conte</v>
          </cell>
          <cell r="C172" t="str">
            <v>CPE</v>
          </cell>
          <cell r="D172" t="str">
            <v>Kathy Conte</v>
          </cell>
          <cell r="E172">
            <v>2674</v>
          </cell>
          <cell r="F172" t="str">
            <v>MC JHB</v>
          </cell>
        </row>
        <row r="173">
          <cell r="A173" t="str">
            <v>KDR</v>
          </cell>
          <cell r="B173" t="str">
            <v>Keith Drawbridge</v>
          </cell>
          <cell r="C173" t="str">
            <v>PROJ MAN</v>
          </cell>
          <cell r="D173" t="str">
            <v>N/A</v>
          </cell>
          <cell r="E173">
            <v>5258</v>
          </cell>
          <cell r="F173" t="str">
            <v>TBSS</v>
          </cell>
        </row>
        <row r="174">
          <cell r="A174" t="str">
            <v>KFO</v>
          </cell>
          <cell r="B174" t="str">
            <v>Kenneth Fowler</v>
          </cell>
          <cell r="C174" t="str">
            <v>CPE</v>
          </cell>
          <cell r="D174" t="str">
            <v>Kenneth Fowler</v>
          </cell>
          <cell r="E174">
            <v>6833</v>
          </cell>
          <cell r="F174" t="str">
            <v>LC KZN</v>
          </cell>
        </row>
        <row r="175">
          <cell r="A175" t="str">
            <v>KFR</v>
          </cell>
          <cell r="B175" t="str">
            <v>Kurt Friskin</v>
          </cell>
          <cell r="C175" t="str">
            <v>REG DIR</v>
          </cell>
          <cell r="D175" t="str">
            <v>LC WC</v>
          </cell>
          <cell r="E175">
            <v>6752</v>
          </cell>
          <cell r="F175" t="str">
            <v>LC WC</v>
          </cell>
        </row>
        <row r="176">
          <cell r="A176" t="str">
            <v>KGO</v>
          </cell>
          <cell r="B176" t="str">
            <v>Karen Goodall</v>
          </cell>
          <cell r="C176" t="str">
            <v>PROJ MAN</v>
          </cell>
          <cell r="D176" t="str">
            <v>N/A</v>
          </cell>
          <cell r="E176">
            <v>5258</v>
          </cell>
          <cell r="F176" t="str">
            <v>TBSS</v>
          </cell>
        </row>
        <row r="177">
          <cell r="A177" t="str">
            <v>KJO</v>
          </cell>
          <cell r="B177" t="str">
            <v>Kyle Joynt</v>
          </cell>
          <cell r="C177" t="str">
            <v>CPE</v>
          </cell>
          <cell r="D177" t="str">
            <v>Kyle Joynt</v>
          </cell>
          <cell r="E177">
            <v>2674</v>
          </cell>
          <cell r="F177" t="str">
            <v>MC JHB</v>
          </cell>
        </row>
        <row r="178">
          <cell r="A178" t="str">
            <v>KLO</v>
          </cell>
          <cell r="B178" t="str">
            <v>Kobus Louw</v>
          </cell>
          <cell r="C178" t="str">
            <v>CPE</v>
          </cell>
          <cell r="D178" t="str">
            <v>Kobus Louw</v>
          </cell>
          <cell r="E178">
            <v>7811</v>
          </cell>
          <cell r="F178" t="str">
            <v>FI JHB</v>
          </cell>
        </row>
        <row r="179">
          <cell r="A179" t="str">
            <v>KMA</v>
          </cell>
          <cell r="B179" t="str">
            <v>Kershni Maharaj</v>
          </cell>
          <cell r="C179" t="str">
            <v>CPA</v>
          </cell>
          <cell r="D179" t="str">
            <v>LC KZN</v>
          </cell>
          <cell r="E179">
            <v>6833</v>
          </cell>
          <cell r="F179" t="str">
            <v>LC KZN</v>
          </cell>
        </row>
        <row r="180">
          <cell r="A180" t="str">
            <v>KNA</v>
          </cell>
          <cell r="B180" t="str">
            <v>Kalyani Naicker</v>
          </cell>
          <cell r="C180" t="str">
            <v>CPA</v>
          </cell>
          <cell r="D180" t="str">
            <v>Tony Montgomery</v>
          </cell>
          <cell r="E180">
            <v>7846</v>
          </cell>
          <cell r="F180" t="str">
            <v>MC DUR</v>
          </cell>
        </row>
        <row r="181">
          <cell r="A181" t="str">
            <v>KNG</v>
          </cell>
          <cell r="B181" t="str">
            <v>Kwanele Ngwenya</v>
          </cell>
          <cell r="C181" t="str">
            <v>CPE</v>
          </cell>
          <cell r="D181" t="str">
            <v>Kwanele Ngwenya</v>
          </cell>
          <cell r="E181">
            <v>2674</v>
          </cell>
          <cell r="F181" t="str">
            <v>MC JHB</v>
          </cell>
        </row>
        <row r="182">
          <cell r="A182" t="str">
            <v>KPI</v>
          </cell>
          <cell r="B182" t="str">
            <v>Kugan Pillay</v>
          </cell>
          <cell r="C182" t="str">
            <v>PROJ MAN</v>
          </cell>
          <cell r="D182" t="str">
            <v>N/A</v>
          </cell>
          <cell r="E182">
            <v>5258</v>
          </cell>
          <cell r="F182" t="str">
            <v>TBSS</v>
          </cell>
        </row>
        <row r="183">
          <cell r="A183" t="str">
            <v>KRO</v>
          </cell>
          <cell r="B183" t="str">
            <v>Karin Roux</v>
          </cell>
          <cell r="C183" t="str">
            <v>PROJ MAN</v>
          </cell>
          <cell r="D183" t="str">
            <v>N/A</v>
          </cell>
          <cell r="E183">
            <v>5258</v>
          </cell>
          <cell r="F183" t="str">
            <v>TBSS</v>
          </cell>
        </row>
        <row r="184">
          <cell r="A184" t="str">
            <v>KSU</v>
          </cell>
          <cell r="B184" t="str">
            <v>Karen Subke</v>
          </cell>
          <cell r="C184" t="str">
            <v>CPE</v>
          </cell>
          <cell r="D184" t="str">
            <v>Karen Subke</v>
          </cell>
          <cell r="E184">
            <v>5114</v>
          </cell>
          <cell r="F184" t="str">
            <v>MC PTA</v>
          </cell>
        </row>
        <row r="185">
          <cell r="A185" t="str">
            <v>LBR</v>
          </cell>
          <cell r="B185" t="str">
            <v>Lynette Brown</v>
          </cell>
          <cell r="C185" t="str">
            <v>CPE</v>
          </cell>
          <cell r="D185" t="str">
            <v>Lynette Brown</v>
          </cell>
          <cell r="E185">
            <v>7846</v>
          </cell>
          <cell r="F185" t="str">
            <v>MC DUR</v>
          </cell>
        </row>
        <row r="186">
          <cell r="A186" t="str">
            <v>LEY</v>
          </cell>
          <cell r="B186" t="str">
            <v>Laraine van Eyk</v>
          </cell>
          <cell r="C186" t="str">
            <v>PA</v>
          </cell>
          <cell r="D186" t="str">
            <v>MC PE</v>
          </cell>
          <cell r="E186">
            <v>2801</v>
          </cell>
          <cell r="F186" t="str">
            <v>MC PE</v>
          </cell>
        </row>
        <row r="187">
          <cell r="A187" t="str">
            <v>LHA</v>
          </cell>
          <cell r="B187" t="str">
            <v>Leonard Haynes</v>
          </cell>
          <cell r="C187" t="str">
            <v>REG DIR</v>
          </cell>
          <cell r="D187" t="str">
            <v>LC JHB</v>
          </cell>
          <cell r="E187">
            <v>5119</v>
          </cell>
          <cell r="F187" t="str">
            <v>LC JHB</v>
          </cell>
        </row>
        <row r="188">
          <cell r="A188" t="str">
            <v>LHD</v>
          </cell>
          <cell r="B188" t="str">
            <v>Lisa Harteveld</v>
          </cell>
          <cell r="C188" t="str">
            <v>NB CPA</v>
          </cell>
          <cell r="D188" t="str">
            <v>Barend Du Toit</v>
          </cell>
          <cell r="E188">
            <v>5317</v>
          </cell>
          <cell r="F188" t="str">
            <v>MC WC</v>
          </cell>
        </row>
        <row r="189">
          <cell r="A189" t="str">
            <v>LJA</v>
          </cell>
          <cell r="B189" t="str">
            <v>Liza Jacobs</v>
          </cell>
          <cell r="C189" t="str">
            <v>OFFICER</v>
          </cell>
          <cell r="D189" t="str">
            <v>N/A</v>
          </cell>
          <cell r="E189">
            <v>5117</v>
          </cell>
          <cell r="F189" t="str">
            <v>STRAT SER</v>
          </cell>
        </row>
        <row r="190">
          <cell r="A190" t="str">
            <v>LJH</v>
          </cell>
          <cell r="B190" t="str">
            <v>LC JHB</v>
          </cell>
          <cell r="D190" t="str">
            <v>LC JHB</v>
          </cell>
          <cell r="E190">
            <v>5119</v>
          </cell>
          <cell r="F190" t="str">
            <v>LC JHB</v>
          </cell>
        </row>
        <row r="191">
          <cell r="A191" t="str">
            <v>LJO</v>
          </cell>
          <cell r="B191" t="str">
            <v>Louis Jordaan</v>
          </cell>
          <cell r="C191" t="str">
            <v>CPE TRAIN</v>
          </cell>
          <cell r="D191" t="str">
            <v>Gillian Roberts</v>
          </cell>
          <cell r="E191">
            <v>2674</v>
          </cell>
          <cell r="F191" t="str">
            <v>MC JHB</v>
          </cell>
        </row>
        <row r="192">
          <cell r="A192" t="str">
            <v>LKZ</v>
          </cell>
          <cell r="B192" t="str">
            <v>LC KZN</v>
          </cell>
          <cell r="D192" t="str">
            <v>LC KZN</v>
          </cell>
          <cell r="E192">
            <v>6833</v>
          </cell>
          <cell r="F192" t="str">
            <v>LC KZN</v>
          </cell>
        </row>
        <row r="193">
          <cell r="A193" t="str">
            <v>LMA</v>
          </cell>
          <cell r="B193" t="str">
            <v>Lawrence May</v>
          </cell>
          <cell r="C193" t="str">
            <v>CPE</v>
          </cell>
          <cell r="D193" t="str">
            <v>Lawrence May</v>
          </cell>
          <cell r="E193">
            <v>6833</v>
          </cell>
          <cell r="F193" t="str">
            <v>LC KZN</v>
          </cell>
        </row>
        <row r="194">
          <cell r="A194" t="str">
            <v>LNA</v>
          </cell>
          <cell r="B194" t="str">
            <v>Leander Naidoo</v>
          </cell>
          <cell r="C194" t="str">
            <v>CPA</v>
          </cell>
          <cell r="D194" t="str">
            <v>Bernard Carless</v>
          </cell>
          <cell r="E194">
            <v>2674</v>
          </cell>
          <cell r="F194" t="str">
            <v>MC JHB</v>
          </cell>
        </row>
        <row r="195">
          <cell r="A195" t="str">
            <v>LPF</v>
          </cell>
          <cell r="B195" t="str">
            <v>Lionel Pfister</v>
          </cell>
          <cell r="C195" t="str">
            <v>CPE</v>
          </cell>
          <cell r="D195" t="str">
            <v>Lionel Pfister</v>
          </cell>
          <cell r="E195">
            <v>5317</v>
          </cell>
          <cell r="F195" t="str">
            <v>MC WC</v>
          </cell>
        </row>
        <row r="196">
          <cell r="A196" t="str">
            <v>LRE</v>
          </cell>
          <cell r="B196" t="str">
            <v>Lali Reddy</v>
          </cell>
          <cell r="C196" t="str">
            <v>CPA</v>
          </cell>
          <cell r="D196" t="str">
            <v>Grant Norris</v>
          </cell>
          <cell r="E196">
            <v>7846</v>
          </cell>
          <cell r="F196" t="str">
            <v>MC DUR</v>
          </cell>
        </row>
        <row r="197">
          <cell r="A197" t="str">
            <v>LRO</v>
          </cell>
          <cell r="B197" t="str">
            <v>Lani Le Roux</v>
          </cell>
          <cell r="C197" t="str">
            <v>CPA</v>
          </cell>
          <cell r="D197" t="str">
            <v>Karen Subke</v>
          </cell>
          <cell r="E197">
            <v>5114</v>
          </cell>
          <cell r="F197" t="str">
            <v>MC PTA</v>
          </cell>
        </row>
        <row r="198">
          <cell r="A198" t="str">
            <v>LSH</v>
          </cell>
          <cell r="B198" t="str">
            <v>Lesley Sherrif</v>
          </cell>
          <cell r="C198" t="str">
            <v>EVENT SEC</v>
          </cell>
          <cell r="D198" t="str">
            <v>LC KZN</v>
          </cell>
          <cell r="E198">
            <v>6833</v>
          </cell>
          <cell r="F198" t="str">
            <v>LC KZN</v>
          </cell>
        </row>
        <row r="199">
          <cell r="A199" t="str">
            <v>LTA</v>
          </cell>
          <cell r="B199" t="str">
            <v>Linda Taimo</v>
          </cell>
          <cell r="C199" t="str">
            <v>CPA</v>
          </cell>
          <cell r="D199" t="str">
            <v>Fred Du Plessis' Team</v>
          </cell>
          <cell r="E199">
            <v>2674</v>
          </cell>
          <cell r="F199" t="str">
            <v>MC JHB</v>
          </cell>
        </row>
        <row r="200">
          <cell r="A200" t="str">
            <v>LTS</v>
          </cell>
          <cell r="B200" t="str">
            <v>Lorraine Tshabalala</v>
          </cell>
          <cell r="C200" t="str">
            <v>CPE</v>
          </cell>
          <cell r="D200" t="str">
            <v>Lorraine Tshabalala</v>
          </cell>
          <cell r="E200">
            <v>5119</v>
          </cell>
          <cell r="F200" t="str">
            <v>LC JHB</v>
          </cell>
        </row>
        <row r="201">
          <cell r="A201" t="str">
            <v>LVE</v>
          </cell>
          <cell r="B201" t="str">
            <v>Leena Venketraju</v>
          </cell>
          <cell r="C201" t="str">
            <v>CPA</v>
          </cell>
          <cell r="D201" t="str">
            <v>Robert Murray</v>
          </cell>
          <cell r="E201">
            <v>7846</v>
          </cell>
          <cell r="F201" t="str">
            <v>MC DUR</v>
          </cell>
        </row>
        <row r="202">
          <cell r="A202" t="str">
            <v>LWC</v>
          </cell>
          <cell r="B202" t="str">
            <v>LC WC</v>
          </cell>
          <cell r="D202" t="str">
            <v>LC WC</v>
          </cell>
          <cell r="E202">
            <v>6752</v>
          </cell>
          <cell r="F202" t="str">
            <v>LC WC</v>
          </cell>
        </row>
        <row r="203">
          <cell r="A203" t="str">
            <v>LZY</v>
          </cell>
          <cell r="B203" t="str">
            <v>Lee-Anne Van Zyl</v>
          </cell>
          <cell r="C203" t="str">
            <v>TEAM LEAD</v>
          </cell>
          <cell r="D203" t="str">
            <v>N/A</v>
          </cell>
          <cell r="E203">
            <v>9822</v>
          </cell>
          <cell r="F203" t="str">
            <v>MARK</v>
          </cell>
        </row>
        <row r="204">
          <cell r="A204" t="str">
            <v>MBL</v>
          </cell>
          <cell r="B204" t="str">
            <v>MC BLM</v>
          </cell>
          <cell r="D204" t="str">
            <v>MC BLM</v>
          </cell>
          <cell r="E204">
            <v>2674</v>
          </cell>
          <cell r="F204" t="str">
            <v>MC BLM</v>
          </cell>
        </row>
        <row r="205">
          <cell r="A205" t="str">
            <v>MBR</v>
          </cell>
          <cell r="B205" t="str">
            <v>Martin Ten Brink</v>
          </cell>
          <cell r="C205" t="str">
            <v>CPE</v>
          </cell>
          <cell r="D205" t="str">
            <v>Martin Ten Brink</v>
          </cell>
          <cell r="E205">
            <v>5317</v>
          </cell>
          <cell r="F205" t="str">
            <v>MC WC</v>
          </cell>
        </row>
        <row r="206">
          <cell r="A206" t="str">
            <v>MCE</v>
          </cell>
          <cell r="B206" t="str">
            <v>MC EL</v>
          </cell>
          <cell r="D206" t="str">
            <v>MC EL</v>
          </cell>
          <cell r="E206">
            <v>2801</v>
          </cell>
          <cell r="F206" t="str">
            <v>MC EL</v>
          </cell>
        </row>
        <row r="207">
          <cell r="A207" t="str">
            <v>MCH</v>
          </cell>
          <cell r="B207" t="str">
            <v>Matthew Chorley</v>
          </cell>
          <cell r="C207" t="str">
            <v>CPE</v>
          </cell>
          <cell r="D207" t="str">
            <v>Matthew Chorley</v>
          </cell>
          <cell r="E207">
            <v>5317</v>
          </cell>
          <cell r="F207" t="str">
            <v>MC WC</v>
          </cell>
        </row>
        <row r="208">
          <cell r="A208" t="str">
            <v>MCL</v>
          </cell>
          <cell r="B208" t="str">
            <v>Melanie Clucas</v>
          </cell>
          <cell r="C208" t="str">
            <v>BUS AN</v>
          </cell>
          <cell r="D208" t="str">
            <v>N/A</v>
          </cell>
          <cell r="E208">
            <v>9733</v>
          </cell>
          <cell r="F208" t="str">
            <v>GW FIN</v>
          </cell>
        </row>
        <row r="209">
          <cell r="A209" t="str">
            <v>MCO</v>
          </cell>
          <cell r="B209" t="str">
            <v>Maria Correia</v>
          </cell>
          <cell r="C209" t="str">
            <v>OFFICER</v>
          </cell>
          <cell r="D209" t="str">
            <v>N/A</v>
          </cell>
          <cell r="E209">
            <v>9822</v>
          </cell>
          <cell r="F209" t="str">
            <v>MARK</v>
          </cell>
        </row>
        <row r="210">
          <cell r="A210" t="str">
            <v>MCP</v>
          </cell>
          <cell r="B210" t="str">
            <v>MC PIE</v>
          </cell>
          <cell r="D210" t="str">
            <v>MC PIE</v>
          </cell>
          <cell r="E210">
            <v>5114</v>
          </cell>
          <cell r="F210" t="str">
            <v>MC PIE</v>
          </cell>
        </row>
        <row r="211">
          <cell r="A211" t="str">
            <v>MEC</v>
          </cell>
          <cell r="B211" t="str">
            <v>MC EC</v>
          </cell>
          <cell r="D211" t="str">
            <v>MC PE</v>
          </cell>
          <cell r="E211">
            <v>2801</v>
          </cell>
          <cell r="F211" t="str">
            <v>MC PE</v>
          </cell>
        </row>
        <row r="212">
          <cell r="A212" t="str">
            <v>MEL</v>
          </cell>
          <cell r="B212" t="str">
            <v>Maryke Els</v>
          </cell>
          <cell r="C212" t="str">
            <v>CPA</v>
          </cell>
          <cell r="D212" t="str">
            <v>Marselle Muller</v>
          </cell>
          <cell r="E212">
            <v>2801</v>
          </cell>
          <cell r="F212" t="str">
            <v>MC EL</v>
          </cell>
        </row>
        <row r="213">
          <cell r="A213" t="str">
            <v>MES</v>
          </cell>
          <cell r="B213" t="str">
            <v>Magda Esau</v>
          </cell>
          <cell r="C213" t="str">
            <v>LAISION</v>
          </cell>
          <cell r="D213" t="str">
            <v>N/A</v>
          </cell>
          <cell r="E213">
            <v>2686</v>
          </cell>
          <cell r="F213" t="str">
            <v>CPM SUP</v>
          </cell>
        </row>
        <row r="214">
          <cell r="A214" t="str">
            <v>MFE</v>
          </cell>
          <cell r="B214" t="str">
            <v>Maryna Fernandes</v>
          </cell>
          <cell r="C214" t="str">
            <v>CPE</v>
          </cell>
          <cell r="D214" t="str">
            <v>Maryna Fernandes</v>
          </cell>
          <cell r="E214">
            <v>7811</v>
          </cell>
          <cell r="F214" t="str">
            <v>FI JHB</v>
          </cell>
        </row>
        <row r="215">
          <cell r="A215" t="str">
            <v>MFR</v>
          </cell>
          <cell r="B215" t="str">
            <v>Malcolm Fraser</v>
          </cell>
          <cell r="C215" t="str">
            <v>CPE</v>
          </cell>
          <cell r="D215" t="str">
            <v>Malcolm Fraser</v>
          </cell>
          <cell r="E215">
            <v>2674</v>
          </cell>
          <cell r="F215" t="str">
            <v>MC JHB</v>
          </cell>
        </row>
        <row r="216">
          <cell r="A216" t="str">
            <v>MGR</v>
          </cell>
          <cell r="B216" t="str">
            <v>Michelle Green</v>
          </cell>
          <cell r="C216" t="str">
            <v>OFFICER</v>
          </cell>
          <cell r="D216" t="str">
            <v>N/A</v>
          </cell>
          <cell r="E216">
            <v>5117</v>
          </cell>
          <cell r="F216" t="str">
            <v>STRAT SER</v>
          </cell>
        </row>
        <row r="217">
          <cell r="A217" t="str">
            <v>MGU</v>
          </cell>
          <cell r="B217" t="str">
            <v>Melusi Gumbo</v>
          </cell>
          <cell r="C217" t="str">
            <v>CPA</v>
          </cell>
          <cell r="D217" t="str">
            <v>Colin Gilmartin</v>
          </cell>
          <cell r="E217">
            <v>2674</v>
          </cell>
          <cell r="F217" t="str">
            <v>MC JHB</v>
          </cell>
        </row>
        <row r="218">
          <cell r="A218" t="str">
            <v>MHE</v>
          </cell>
          <cell r="B218" t="str">
            <v>Martie van Heerden</v>
          </cell>
          <cell r="C218" t="str">
            <v>OFFICER</v>
          </cell>
          <cell r="D218" t="str">
            <v>N/A</v>
          </cell>
          <cell r="E218">
            <v>5117</v>
          </cell>
          <cell r="F218" t="str">
            <v>STRAT SER</v>
          </cell>
        </row>
        <row r="219">
          <cell r="A219" t="str">
            <v>MHO</v>
          </cell>
          <cell r="B219" t="str">
            <v>Michael Howell</v>
          </cell>
          <cell r="C219" t="str">
            <v>CPE</v>
          </cell>
          <cell r="D219" t="str">
            <v>Michael Howell</v>
          </cell>
          <cell r="E219">
            <v>2801</v>
          </cell>
          <cell r="F219" t="str">
            <v>MC PE</v>
          </cell>
        </row>
        <row r="220">
          <cell r="A220" t="str">
            <v>MHY</v>
          </cell>
          <cell r="B220" t="str">
            <v>Michael Honeywell</v>
          </cell>
          <cell r="C220" t="str">
            <v>CPE</v>
          </cell>
          <cell r="D220" t="str">
            <v>N/A</v>
          </cell>
          <cell r="E220">
            <v>1120</v>
          </cell>
          <cell r="F220" t="str">
            <v>NEW BUS</v>
          </cell>
        </row>
        <row r="221">
          <cell r="A221" t="str">
            <v>MJA</v>
          </cell>
          <cell r="B221" t="str">
            <v>Monica Jacobs</v>
          </cell>
          <cell r="C221" t="str">
            <v>SEC</v>
          </cell>
          <cell r="D221" t="str">
            <v>MC PTA</v>
          </cell>
          <cell r="E221">
            <v>5114</v>
          </cell>
          <cell r="F221" t="str">
            <v>MC PTA</v>
          </cell>
        </row>
        <row r="222">
          <cell r="A222" t="str">
            <v>MJE</v>
          </cell>
          <cell r="B222" t="str">
            <v>Mohammed Jeewa</v>
          </cell>
          <cell r="C222" t="str">
            <v>CPA</v>
          </cell>
          <cell r="D222" t="str">
            <v>Ayanda Tshabalala</v>
          </cell>
          <cell r="E222">
            <v>2674</v>
          </cell>
          <cell r="F222" t="str">
            <v>MC JHB</v>
          </cell>
        </row>
        <row r="223">
          <cell r="A223" t="str">
            <v>MJH</v>
          </cell>
          <cell r="B223" t="str">
            <v>MC JHB</v>
          </cell>
          <cell r="D223" t="str">
            <v>MC JHB</v>
          </cell>
          <cell r="E223">
            <v>2674</v>
          </cell>
          <cell r="F223" t="str">
            <v>MC JHB</v>
          </cell>
        </row>
        <row r="224">
          <cell r="A224" t="str">
            <v>MKN</v>
          </cell>
          <cell r="B224" t="str">
            <v>Michelle Knoetze</v>
          </cell>
          <cell r="C224" t="str">
            <v>OFFICER</v>
          </cell>
          <cell r="D224" t="str">
            <v>N/A</v>
          </cell>
          <cell r="E224">
            <v>9733</v>
          </cell>
          <cell r="F224" t="str">
            <v>FX HO</v>
          </cell>
        </row>
        <row r="225">
          <cell r="A225" t="str">
            <v>MKO</v>
          </cell>
          <cell r="B225" t="str">
            <v>Marlene Kotze</v>
          </cell>
          <cell r="C225" t="str">
            <v>PROJ MAN</v>
          </cell>
          <cell r="D225" t="str">
            <v>N/A</v>
          </cell>
          <cell r="E225">
            <v>5258</v>
          </cell>
          <cell r="F225" t="str">
            <v>TBSS</v>
          </cell>
        </row>
        <row r="226">
          <cell r="A226" t="str">
            <v>MKT</v>
          </cell>
          <cell r="B226" t="str">
            <v>Marketing</v>
          </cell>
          <cell r="D226" t="str">
            <v>N/A</v>
          </cell>
          <cell r="E226">
            <v>9822</v>
          </cell>
          <cell r="F226" t="str">
            <v>MARK</v>
          </cell>
        </row>
        <row r="227">
          <cell r="A227" t="str">
            <v>MKZ</v>
          </cell>
          <cell r="B227" t="str">
            <v>MC KZN</v>
          </cell>
          <cell r="D227" t="str">
            <v>MC KZN</v>
          </cell>
          <cell r="E227">
            <v>7846</v>
          </cell>
          <cell r="F227" t="str">
            <v>MC DUR</v>
          </cell>
        </row>
        <row r="228">
          <cell r="A228" t="str">
            <v>MMC</v>
          </cell>
          <cell r="B228" t="str">
            <v>Maria McPherson</v>
          </cell>
          <cell r="C228" t="str">
            <v>SEC</v>
          </cell>
          <cell r="D228" t="str">
            <v>N/A</v>
          </cell>
          <cell r="E228">
            <v>5258</v>
          </cell>
          <cell r="F228" t="str">
            <v>TBSS</v>
          </cell>
        </row>
        <row r="229">
          <cell r="A229" t="str">
            <v>MME</v>
          </cell>
          <cell r="B229" t="str">
            <v>Martie Meyer</v>
          </cell>
          <cell r="C229" t="str">
            <v>CPA</v>
          </cell>
          <cell r="D229" t="str">
            <v>Kyle Joynt</v>
          </cell>
          <cell r="E229">
            <v>2674</v>
          </cell>
          <cell r="F229" t="str">
            <v>MC JHB</v>
          </cell>
        </row>
        <row r="230">
          <cell r="A230" t="str">
            <v>MMU</v>
          </cell>
          <cell r="B230" t="str">
            <v>Marselle Muller</v>
          </cell>
          <cell r="C230" t="str">
            <v>CPE</v>
          </cell>
          <cell r="D230" t="str">
            <v>Marselle Muller</v>
          </cell>
          <cell r="E230">
            <v>2801</v>
          </cell>
          <cell r="F230" t="str">
            <v>MC EL</v>
          </cell>
        </row>
        <row r="231">
          <cell r="A231" t="str">
            <v>MNA</v>
          </cell>
          <cell r="B231" t="str">
            <v>Michael Naidoo</v>
          </cell>
          <cell r="C231" t="str">
            <v>CPE</v>
          </cell>
          <cell r="D231" t="str">
            <v>Michael Naidoo</v>
          </cell>
          <cell r="E231">
            <v>2674</v>
          </cell>
          <cell r="F231" t="str">
            <v>MC JHB</v>
          </cell>
        </row>
        <row r="232">
          <cell r="A232" t="str">
            <v>MNE</v>
          </cell>
          <cell r="B232" t="str">
            <v>MC NEL</v>
          </cell>
          <cell r="D232" t="str">
            <v>MC NEL</v>
          </cell>
          <cell r="E232">
            <v>5114</v>
          </cell>
          <cell r="F232" t="str">
            <v>MC NEL</v>
          </cell>
        </row>
        <row r="233">
          <cell r="A233" t="str">
            <v>MNO</v>
          </cell>
          <cell r="B233" t="str">
            <v>Maureen Noble</v>
          </cell>
          <cell r="C233" t="str">
            <v>TEMP</v>
          </cell>
          <cell r="D233" t="str">
            <v>MC KZN</v>
          </cell>
          <cell r="E233">
            <v>7846</v>
          </cell>
          <cell r="F233" t="str">
            <v>MC DUR</v>
          </cell>
        </row>
        <row r="234">
          <cell r="A234" t="str">
            <v>MPI</v>
          </cell>
          <cell r="B234" t="str">
            <v>Mervyn Pillay</v>
          </cell>
          <cell r="C234" t="str">
            <v>CPE</v>
          </cell>
          <cell r="D234" t="str">
            <v>Mervyn Pillay</v>
          </cell>
          <cell r="E234">
            <v>5114</v>
          </cell>
          <cell r="F234" t="str">
            <v>MC PTA</v>
          </cell>
        </row>
        <row r="235">
          <cell r="A235" t="str">
            <v>MPL</v>
          </cell>
          <cell r="B235" t="str">
            <v>Marelie du Plessis</v>
          </cell>
          <cell r="C235" t="str">
            <v>OFFICER</v>
          </cell>
          <cell r="D235" t="str">
            <v>N/A</v>
          </cell>
          <cell r="E235">
            <v>9822</v>
          </cell>
          <cell r="F235" t="str">
            <v>MARK</v>
          </cell>
        </row>
        <row r="236">
          <cell r="A236" t="str">
            <v>MPM</v>
          </cell>
          <cell r="B236" t="str">
            <v>MC PMB</v>
          </cell>
          <cell r="D236" t="str">
            <v>MC PMB</v>
          </cell>
          <cell r="E236">
            <v>7846</v>
          </cell>
          <cell r="F236" t="str">
            <v>MC PMB</v>
          </cell>
        </row>
        <row r="237">
          <cell r="A237" t="str">
            <v>MPT</v>
          </cell>
          <cell r="B237" t="str">
            <v>MC PTA</v>
          </cell>
          <cell r="D237" t="str">
            <v>MC PTA</v>
          </cell>
          <cell r="E237">
            <v>5114</v>
          </cell>
          <cell r="F237" t="str">
            <v>MC PTA</v>
          </cell>
        </row>
        <row r="238">
          <cell r="A238" t="str">
            <v>MRO</v>
          </cell>
          <cell r="B238" t="str">
            <v>Morne Rossouw</v>
          </cell>
          <cell r="C238" t="str">
            <v>CPA</v>
          </cell>
          <cell r="D238" t="str">
            <v>MJH</v>
          </cell>
          <cell r="E238">
            <v>2674</v>
          </cell>
          <cell r="F238" t="str">
            <v>MC JHB</v>
          </cell>
        </row>
        <row r="239">
          <cell r="A239" t="str">
            <v>MRU</v>
          </cell>
          <cell r="B239" t="str">
            <v>MC RUS</v>
          </cell>
          <cell r="D239" t="str">
            <v>MC RUS</v>
          </cell>
          <cell r="E239">
            <v>5114</v>
          </cell>
          <cell r="F239" t="str">
            <v>MC RUS</v>
          </cell>
        </row>
        <row r="240">
          <cell r="A240" t="str">
            <v>MSI</v>
          </cell>
          <cell r="B240" t="str">
            <v>Melanie da Silva</v>
          </cell>
          <cell r="C240" t="str">
            <v>PROJ MAN</v>
          </cell>
          <cell r="D240" t="str">
            <v>N/A</v>
          </cell>
          <cell r="E240">
            <v>5258</v>
          </cell>
          <cell r="F240" t="str">
            <v>TBSS</v>
          </cell>
        </row>
        <row r="241">
          <cell r="A241" t="str">
            <v>MTA</v>
          </cell>
          <cell r="B241" t="str">
            <v>Martin Taylor</v>
          </cell>
          <cell r="C241" t="str">
            <v>TEAM LEAD</v>
          </cell>
          <cell r="D241" t="str">
            <v>N/A</v>
          </cell>
          <cell r="E241">
            <v>9733</v>
          </cell>
          <cell r="F241" t="str">
            <v>GW PRICE</v>
          </cell>
        </row>
        <row r="242">
          <cell r="A242" t="str">
            <v>MTH</v>
          </cell>
          <cell r="B242" t="str">
            <v>Michael Thackeray</v>
          </cell>
          <cell r="C242" t="str">
            <v>CPA</v>
          </cell>
          <cell r="D242" t="str">
            <v>Hermann Koellner</v>
          </cell>
          <cell r="E242">
            <v>2674</v>
          </cell>
          <cell r="F242" t="str">
            <v>MC JHB</v>
          </cell>
        </row>
        <row r="243">
          <cell r="A243" t="str">
            <v>MTO</v>
          </cell>
          <cell r="B243" t="str">
            <v>Martin Du Toit</v>
          </cell>
          <cell r="C243" t="str">
            <v>OFFICER</v>
          </cell>
          <cell r="D243" t="str">
            <v>N/A</v>
          </cell>
          <cell r="E243">
            <v>9733</v>
          </cell>
          <cell r="F243" t="str">
            <v>GW PRICE</v>
          </cell>
        </row>
        <row r="244">
          <cell r="A244" t="str">
            <v>MWC</v>
          </cell>
          <cell r="B244" t="str">
            <v>MC WC</v>
          </cell>
          <cell r="D244" t="str">
            <v>MC WC</v>
          </cell>
          <cell r="E244">
            <v>5317</v>
          </cell>
          <cell r="F244" t="str">
            <v>MC WC</v>
          </cell>
        </row>
        <row r="245">
          <cell r="A245" t="str">
            <v>MWI</v>
          </cell>
          <cell r="B245" t="str">
            <v>Melanie Wiggill</v>
          </cell>
          <cell r="C245" t="str">
            <v>CPA</v>
          </cell>
          <cell r="D245" t="str">
            <v>Terrence Joseph</v>
          </cell>
          <cell r="E245">
            <v>5114</v>
          </cell>
          <cell r="F245" t="str">
            <v>MC PIE</v>
          </cell>
        </row>
        <row r="246">
          <cell r="A246" t="str">
            <v>N01</v>
          </cell>
          <cell r="B246" t="str">
            <v>Vacant Post</v>
          </cell>
          <cell r="C246" t="str">
            <v>CPA</v>
          </cell>
          <cell r="E246">
            <v>2982</v>
          </cell>
          <cell r="F246" t="str">
            <v>GOV WC</v>
          </cell>
        </row>
        <row r="247">
          <cell r="A247" t="str">
            <v>N02</v>
          </cell>
          <cell r="B247" t="str">
            <v>Vacant Post</v>
          </cell>
          <cell r="C247" t="str">
            <v>CPE</v>
          </cell>
          <cell r="E247">
            <v>5115</v>
          </cell>
          <cell r="F247" t="str">
            <v>GOV PTA</v>
          </cell>
        </row>
        <row r="248">
          <cell r="A248" t="str">
            <v>N03</v>
          </cell>
          <cell r="B248" t="str">
            <v>Vacant Post</v>
          </cell>
          <cell r="C248" t="str">
            <v>CPE</v>
          </cell>
          <cell r="E248">
            <v>5115</v>
          </cell>
          <cell r="F248" t="str">
            <v>GOV PTA</v>
          </cell>
        </row>
        <row r="249">
          <cell r="A249" t="str">
            <v>N04</v>
          </cell>
          <cell r="B249" t="str">
            <v>Vacant Post</v>
          </cell>
          <cell r="C249" t="str">
            <v>CPE</v>
          </cell>
          <cell r="E249">
            <v>5119</v>
          </cell>
          <cell r="F249" t="str">
            <v>LC JHB</v>
          </cell>
        </row>
        <row r="250">
          <cell r="A250" t="str">
            <v>N05</v>
          </cell>
          <cell r="B250" t="str">
            <v>Vacant Post</v>
          </cell>
          <cell r="C250" t="str">
            <v>BUS AN</v>
          </cell>
          <cell r="E250">
            <v>6751</v>
          </cell>
          <cell r="F250" t="str">
            <v>GOV JHB</v>
          </cell>
        </row>
        <row r="251">
          <cell r="A251" t="str">
            <v>N06</v>
          </cell>
          <cell r="B251" t="str">
            <v>Vacant Post</v>
          </cell>
          <cell r="C251" t="str">
            <v>CPE</v>
          </cell>
          <cell r="E251">
            <v>6786</v>
          </cell>
          <cell r="F251" t="str">
            <v>GOV KZN</v>
          </cell>
        </row>
        <row r="252">
          <cell r="A252" t="str">
            <v>N07</v>
          </cell>
          <cell r="B252" t="str">
            <v>Vacant Post</v>
          </cell>
          <cell r="C252" t="str">
            <v>CPA</v>
          </cell>
          <cell r="E252">
            <v>1120</v>
          </cell>
          <cell r="F252" t="str">
            <v>NEW BUS</v>
          </cell>
        </row>
        <row r="253">
          <cell r="A253" t="str">
            <v>N08</v>
          </cell>
          <cell r="B253" t="str">
            <v>Vacant Post</v>
          </cell>
          <cell r="C253" t="str">
            <v>NB CPE</v>
          </cell>
          <cell r="E253">
            <v>2674</v>
          </cell>
          <cell r="F253" t="str">
            <v>MC JHB</v>
          </cell>
        </row>
        <row r="254">
          <cell r="A254" t="str">
            <v>N09</v>
          </cell>
          <cell r="B254" t="str">
            <v>Vacant Post</v>
          </cell>
          <cell r="C254" t="str">
            <v>NB CPE</v>
          </cell>
          <cell r="E254">
            <v>2674</v>
          </cell>
          <cell r="F254" t="str">
            <v>MC JHB</v>
          </cell>
        </row>
        <row r="255">
          <cell r="A255" t="str">
            <v>N10</v>
          </cell>
          <cell r="B255" t="str">
            <v>Vacant Post</v>
          </cell>
          <cell r="C255" t="str">
            <v>NB CPE</v>
          </cell>
          <cell r="E255">
            <v>2674</v>
          </cell>
          <cell r="F255" t="str">
            <v>MC JHB</v>
          </cell>
        </row>
        <row r="256">
          <cell r="A256" t="str">
            <v>N11</v>
          </cell>
          <cell r="B256" t="str">
            <v>Vacant Post</v>
          </cell>
          <cell r="C256" t="str">
            <v>NB CPA</v>
          </cell>
          <cell r="E256">
            <v>2674</v>
          </cell>
          <cell r="F256" t="str">
            <v>MC JHB</v>
          </cell>
        </row>
        <row r="257">
          <cell r="A257" t="str">
            <v>N12</v>
          </cell>
          <cell r="B257" t="str">
            <v>Vacant Post</v>
          </cell>
          <cell r="C257" t="str">
            <v>NB CPA</v>
          </cell>
          <cell r="E257">
            <v>2674</v>
          </cell>
          <cell r="F257" t="str">
            <v>MC JHB</v>
          </cell>
        </row>
        <row r="258">
          <cell r="A258" t="str">
            <v>N13</v>
          </cell>
          <cell r="B258" t="str">
            <v>Vacant Post</v>
          </cell>
          <cell r="C258" t="str">
            <v>NB CPA</v>
          </cell>
          <cell r="E258">
            <v>2674</v>
          </cell>
          <cell r="F258" t="str">
            <v>MC JHB</v>
          </cell>
        </row>
        <row r="259">
          <cell r="A259" t="str">
            <v>N14</v>
          </cell>
          <cell r="B259" t="str">
            <v>Vacant Post</v>
          </cell>
          <cell r="C259" t="str">
            <v>CPA</v>
          </cell>
          <cell r="E259">
            <v>2674</v>
          </cell>
          <cell r="F259" t="str">
            <v>MC JHB</v>
          </cell>
        </row>
        <row r="260">
          <cell r="A260" t="str">
            <v>N15</v>
          </cell>
          <cell r="B260" t="str">
            <v>Vacant Post</v>
          </cell>
          <cell r="C260" t="str">
            <v>CPA</v>
          </cell>
          <cell r="E260">
            <v>2674</v>
          </cell>
          <cell r="F260" t="str">
            <v>MC JHB</v>
          </cell>
        </row>
        <row r="261">
          <cell r="A261" t="str">
            <v>N16</v>
          </cell>
          <cell r="B261" t="str">
            <v>Vacant Post</v>
          </cell>
          <cell r="C261" t="str">
            <v>GOV PROJ ASS</v>
          </cell>
          <cell r="E261">
            <v>5258</v>
          </cell>
          <cell r="F261" t="str">
            <v>TBSS</v>
          </cell>
        </row>
        <row r="262">
          <cell r="A262" t="str">
            <v>N17</v>
          </cell>
          <cell r="B262" t="str">
            <v>Vacant Post</v>
          </cell>
          <cell r="C262" t="str">
            <v>TEAM LEAD</v>
          </cell>
          <cell r="E262">
            <v>9733</v>
          </cell>
          <cell r="F262" t="str">
            <v>FX HO</v>
          </cell>
        </row>
        <row r="263">
          <cell r="A263" t="str">
            <v>N18</v>
          </cell>
          <cell r="B263" t="str">
            <v>Vacant Post</v>
          </cell>
          <cell r="C263" t="str">
            <v>OFFICER</v>
          </cell>
          <cell r="E263">
            <v>9733</v>
          </cell>
          <cell r="F263" t="str">
            <v>LC/MC HO</v>
          </cell>
        </row>
        <row r="264">
          <cell r="A264" t="str">
            <v>N19</v>
          </cell>
          <cell r="B264" t="str">
            <v>Vacant Post</v>
          </cell>
          <cell r="C264" t="str">
            <v>OFFICER</v>
          </cell>
          <cell r="E264">
            <v>9822</v>
          </cell>
          <cell r="F264" t="str">
            <v>MARK</v>
          </cell>
        </row>
        <row r="265">
          <cell r="A265" t="str">
            <v>NAS</v>
          </cell>
          <cell r="B265" t="str">
            <v>Nicolene Van Aswegan</v>
          </cell>
          <cell r="C265" t="str">
            <v>CPA</v>
          </cell>
          <cell r="D265" t="str">
            <v>Julie Joubert</v>
          </cell>
          <cell r="E265">
            <v>2674</v>
          </cell>
          <cell r="F265" t="str">
            <v>MC JHB</v>
          </cell>
        </row>
        <row r="266">
          <cell r="A266" t="str">
            <v>NBU</v>
          </cell>
          <cell r="B266" t="str">
            <v>NEW BUS</v>
          </cell>
          <cell r="D266" t="str">
            <v>N/A</v>
          </cell>
          <cell r="E266">
            <v>1120</v>
          </cell>
          <cell r="F266" t="str">
            <v>NEW BUS</v>
          </cell>
        </row>
        <row r="267">
          <cell r="A267" t="str">
            <v>NDL</v>
          </cell>
          <cell r="B267" t="str">
            <v>Nadine Dlodlo</v>
          </cell>
          <cell r="C267" t="str">
            <v>CPA</v>
          </cell>
          <cell r="D267" t="str">
            <v>Malcolm Fraser</v>
          </cell>
          <cell r="E267">
            <v>2674</v>
          </cell>
          <cell r="F267" t="str">
            <v>MC JHB</v>
          </cell>
        </row>
        <row r="268">
          <cell r="A268" t="str">
            <v>NDP</v>
          </cell>
          <cell r="B268" t="str">
            <v>Nicole du Plooy</v>
          </cell>
          <cell r="C268" t="str">
            <v>CPE</v>
          </cell>
          <cell r="D268" t="str">
            <v>Nicole du Plooy</v>
          </cell>
          <cell r="E268">
            <v>5119</v>
          </cell>
          <cell r="F268" t="str">
            <v>LC JHB</v>
          </cell>
        </row>
        <row r="269">
          <cell r="A269" t="str">
            <v>NDU</v>
          </cell>
          <cell r="B269" t="str">
            <v>Nicky Duncan</v>
          </cell>
          <cell r="C269" t="str">
            <v>CPA</v>
          </cell>
          <cell r="D269" t="str">
            <v>Chris Van Rooyen</v>
          </cell>
          <cell r="E269">
            <v>5114</v>
          </cell>
          <cell r="F269" t="str">
            <v>MC PTA</v>
          </cell>
        </row>
        <row r="270">
          <cell r="A270" t="str">
            <v>NGA</v>
          </cell>
          <cell r="B270" t="str">
            <v>Nadeema Gallant</v>
          </cell>
          <cell r="C270" t="str">
            <v>CPE</v>
          </cell>
          <cell r="D270" t="str">
            <v>Nadeema Gallant</v>
          </cell>
          <cell r="E270">
            <v>5317</v>
          </cell>
          <cell r="F270" t="str">
            <v>MC WC</v>
          </cell>
        </row>
        <row r="271">
          <cell r="A271" t="str">
            <v>NGO</v>
          </cell>
          <cell r="B271" t="str">
            <v>Neil Goosen</v>
          </cell>
          <cell r="C271" t="str">
            <v>CPE</v>
          </cell>
          <cell r="D271" t="str">
            <v>Neil Goosen</v>
          </cell>
          <cell r="E271">
            <v>5119</v>
          </cell>
          <cell r="F271" t="str">
            <v>LC JHB</v>
          </cell>
        </row>
        <row r="272">
          <cell r="A272" t="str">
            <v>NMK</v>
          </cell>
          <cell r="B272" t="str">
            <v>Nozipho Mkize</v>
          </cell>
          <cell r="C272" t="str">
            <v>CPA</v>
          </cell>
          <cell r="D272" t="str">
            <v>Bernard Carless' Team</v>
          </cell>
          <cell r="E272">
            <v>2674</v>
          </cell>
          <cell r="F272" t="str">
            <v>MC JHB</v>
          </cell>
        </row>
        <row r="273">
          <cell r="A273" t="str">
            <v>NPA</v>
          </cell>
          <cell r="B273" t="str">
            <v>Nick Papatheodorou</v>
          </cell>
          <cell r="C273" t="str">
            <v>CPE</v>
          </cell>
          <cell r="D273" t="str">
            <v>Nick Papatheodorou</v>
          </cell>
          <cell r="E273">
            <v>5119</v>
          </cell>
          <cell r="F273" t="str">
            <v>LC JHB</v>
          </cell>
        </row>
        <row r="274">
          <cell r="A274" t="str">
            <v>NPE</v>
          </cell>
          <cell r="B274" t="str">
            <v>Natasha Petersen</v>
          </cell>
          <cell r="C274" t="str">
            <v>CPA</v>
          </cell>
          <cell r="D274" t="str">
            <v>Charles Sandenbergh</v>
          </cell>
          <cell r="E274">
            <v>5317</v>
          </cell>
          <cell r="F274" t="str">
            <v>MC WC</v>
          </cell>
        </row>
        <row r="275">
          <cell r="A275" t="str">
            <v>NPR</v>
          </cell>
          <cell r="B275" t="str">
            <v>Noel Pretorius</v>
          </cell>
          <cell r="C275" t="str">
            <v>CPE</v>
          </cell>
          <cell r="D275" t="str">
            <v>Noel Pretorius</v>
          </cell>
          <cell r="E275">
            <v>7846</v>
          </cell>
          <cell r="F275" t="str">
            <v>DF KZN</v>
          </cell>
        </row>
        <row r="276">
          <cell r="A276" t="str">
            <v>NRO</v>
          </cell>
          <cell r="B276" t="str">
            <v>Natalie Ross</v>
          </cell>
          <cell r="C276" t="str">
            <v>CPE</v>
          </cell>
          <cell r="D276" t="str">
            <v>Natalie Ross</v>
          </cell>
          <cell r="E276">
            <v>2982</v>
          </cell>
          <cell r="F276" t="str">
            <v>GOV WC</v>
          </cell>
        </row>
        <row r="277">
          <cell r="A277" t="str">
            <v>NTO</v>
          </cell>
          <cell r="B277" t="str">
            <v>Nikki du Toit</v>
          </cell>
          <cell r="C277" t="str">
            <v>CPA</v>
          </cell>
          <cell r="D277" t="str">
            <v>Jerome Solomon's Team</v>
          </cell>
          <cell r="E277">
            <v>2674</v>
          </cell>
          <cell r="F277" t="str">
            <v>MC JHB</v>
          </cell>
        </row>
        <row r="278">
          <cell r="A278" t="str">
            <v>OME</v>
          </cell>
          <cell r="B278" t="str">
            <v>Oermilla Mestry</v>
          </cell>
          <cell r="C278" t="str">
            <v>SEC</v>
          </cell>
          <cell r="D278" t="str">
            <v>N/A</v>
          </cell>
          <cell r="E278">
            <v>9733</v>
          </cell>
          <cell r="F278" t="str">
            <v>LC/MC HO</v>
          </cell>
        </row>
        <row r="279">
          <cell r="A279" t="str">
            <v>PCA</v>
          </cell>
          <cell r="B279" t="str">
            <v>Peter Carr</v>
          </cell>
          <cell r="C279" t="str">
            <v>FIN MAN</v>
          </cell>
          <cell r="D279" t="str">
            <v>N/A</v>
          </cell>
          <cell r="E279">
            <v>9733</v>
          </cell>
          <cell r="F279" t="str">
            <v>GW FIN</v>
          </cell>
        </row>
        <row r="280">
          <cell r="A280" t="str">
            <v>PCO</v>
          </cell>
          <cell r="B280" t="str">
            <v>Pamela Corrans</v>
          </cell>
          <cell r="C280" t="str">
            <v>PA Bruce Macfarlane</v>
          </cell>
          <cell r="D280" t="str">
            <v>N/A</v>
          </cell>
          <cell r="E280">
            <v>9733</v>
          </cell>
          <cell r="F280" t="str">
            <v>GW FIN</v>
          </cell>
        </row>
        <row r="281">
          <cell r="A281" t="str">
            <v>PJO</v>
          </cell>
          <cell r="B281" t="str">
            <v>Paul Joubert</v>
          </cell>
          <cell r="C281" t="str">
            <v>CPE</v>
          </cell>
          <cell r="D281" t="str">
            <v>Paul Joubert</v>
          </cell>
          <cell r="E281">
            <v>5317</v>
          </cell>
          <cell r="F281" t="str">
            <v>MC WC</v>
          </cell>
        </row>
        <row r="282">
          <cell r="A282" t="str">
            <v>PNA</v>
          </cell>
          <cell r="B282" t="str">
            <v>Primeshin Naidoo</v>
          </cell>
          <cell r="C282" t="str">
            <v>CPE</v>
          </cell>
          <cell r="D282" t="str">
            <v>Premeshin Naidoo</v>
          </cell>
          <cell r="E282">
            <v>5119</v>
          </cell>
          <cell r="F282" t="str">
            <v>LC JHB</v>
          </cell>
        </row>
        <row r="283">
          <cell r="A283" t="str">
            <v>PRA</v>
          </cell>
          <cell r="B283" t="str">
            <v>Paul Ras</v>
          </cell>
          <cell r="C283" t="str">
            <v>CPE</v>
          </cell>
          <cell r="D283" t="str">
            <v>Paul Ras</v>
          </cell>
          <cell r="E283">
            <v>5114</v>
          </cell>
          <cell r="F283" t="str">
            <v>MC PTA</v>
          </cell>
        </row>
        <row r="284">
          <cell r="A284" t="str">
            <v>PSE</v>
          </cell>
          <cell r="B284" t="str">
            <v>Paul Semple</v>
          </cell>
          <cell r="C284" t="str">
            <v>CPA</v>
          </cell>
          <cell r="D284" t="str">
            <v>David Nuns</v>
          </cell>
          <cell r="E284">
            <v>5317</v>
          </cell>
          <cell r="F284" t="str">
            <v>MC WC</v>
          </cell>
        </row>
        <row r="285">
          <cell r="A285" t="str">
            <v>RCI</v>
          </cell>
          <cell r="B285" t="str">
            <v>Richard Cilliers</v>
          </cell>
          <cell r="C285" t="str">
            <v>CPE</v>
          </cell>
          <cell r="D285" t="str">
            <v>Richard Cilliers</v>
          </cell>
          <cell r="E285">
            <v>5119</v>
          </cell>
          <cell r="F285" t="str">
            <v>LC JHB</v>
          </cell>
        </row>
        <row r="286">
          <cell r="A286" t="str">
            <v>RCO</v>
          </cell>
          <cell r="B286" t="str">
            <v>Riaan Coetzer</v>
          </cell>
          <cell r="C286" t="str">
            <v>FIN MAN</v>
          </cell>
          <cell r="D286" t="str">
            <v>N/A</v>
          </cell>
          <cell r="E286">
            <v>9733</v>
          </cell>
          <cell r="F286" t="str">
            <v>GW FIN</v>
          </cell>
        </row>
        <row r="287">
          <cell r="A287" t="str">
            <v>RJO</v>
          </cell>
          <cell r="B287" t="str">
            <v>Rocco Joubert</v>
          </cell>
          <cell r="C287" t="str">
            <v>TEAM LEAD</v>
          </cell>
          <cell r="D287" t="str">
            <v>MC WC</v>
          </cell>
          <cell r="E287">
            <v>5317</v>
          </cell>
          <cell r="F287" t="str">
            <v>MC WC</v>
          </cell>
        </row>
        <row r="288">
          <cell r="A288" t="str">
            <v>RMA</v>
          </cell>
          <cell r="B288" t="str">
            <v>Rosanna Mahadow</v>
          </cell>
          <cell r="C288" t="str">
            <v>CPA</v>
          </cell>
          <cell r="D288" t="str">
            <v>Garth Dinkelmann</v>
          </cell>
          <cell r="E288">
            <v>7846</v>
          </cell>
          <cell r="F288" t="str">
            <v>MC DUR</v>
          </cell>
        </row>
        <row r="289">
          <cell r="A289" t="str">
            <v>RMC</v>
          </cell>
          <cell r="B289" t="str">
            <v>Rodney McCall</v>
          </cell>
          <cell r="C289" t="str">
            <v>CPE</v>
          </cell>
          <cell r="D289" t="str">
            <v>Rodney McCall</v>
          </cell>
          <cell r="E289">
            <v>5119</v>
          </cell>
          <cell r="F289" t="str">
            <v>LC JHB</v>
          </cell>
        </row>
        <row r="290">
          <cell r="A290" t="str">
            <v>RME</v>
          </cell>
          <cell r="B290" t="str">
            <v>Rudi Meyer</v>
          </cell>
          <cell r="C290" t="str">
            <v>CPE</v>
          </cell>
          <cell r="D290" t="str">
            <v>Rudi Meyer</v>
          </cell>
          <cell r="E290">
            <v>5114</v>
          </cell>
          <cell r="F290" t="str">
            <v>MC RUS</v>
          </cell>
        </row>
        <row r="291">
          <cell r="A291" t="str">
            <v>RML</v>
          </cell>
          <cell r="B291" t="str">
            <v>Robert Mclagan</v>
          </cell>
          <cell r="C291" t="str">
            <v>CPE</v>
          </cell>
          <cell r="D291" t="str">
            <v>Robert Mclagan</v>
          </cell>
          <cell r="E291">
            <v>5114</v>
          </cell>
          <cell r="F291" t="str">
            <v>MC NEL</v>
          </cell>
        </row>
        <row r="292">
          <cell r="A292" t="str">
            <v>RMU</v>
          </cell>
          <cell r="B292" t="str">
            <v>Robert Murray</v>
          </cell>
          <cell r="C292" t="str">
            <v>CPE</v>
          </cell>
          <cell r="D292" t="str">
            <v>Robert Murray</v>
          </cell>
          <cell r="E292">
            <v>7846</v>
          </cell>
          <cell r="F292" t="str">
            <v>MC DUR</v>
          </cell>
        </row>
        <row r="293">
          <cell r="A293" t="str">
            <v>RMY</v>
          </cell>
          <cell r="B293" t="str">
            <v>Rowan May</v>
          </cell>
          <cell r="C293" t="str">
            <v>CPA</v>
          </cell>
          <cell r="D293" t="str">
            <v>Colin Hogg</v>
          </cell>
          <cell r="E293">
            <v>5317</v>
          </cell>
          <cell r="F293" t="str">
            <v>MC WC</v>
          </cell>
        </row>
        <row r="294">
          <cell r="A294" t="str">
            <v>RPA</v>
          </cell>
          <cell r="B294" t="str">
            <v>Raymond Pak</v>
          </cell>
          <cell r="C294" t="str">
            <v>OFFICER</v>
          </cell>
          <cell r="D294" t="str">
            <v>N/A</v>
          </cell>
          <cell r="E294">
            <v>9733</v>
          </cell>
          <cell r="F294" t="str">
            <v>CPM H/O</v>
          </cell>
        </row>
        <row r="295">
          <cell r="A295" t="str">
            <v>RPH</v>
          </cell>
          <cell r="B295" t="str">
            <v>Ronnie Phillips</v>
          </cell>
          <cell r="C295" t="str">
            <v>TEAM LEAD</v>
          </cell>
          <cell r="D295" t="str">
            <v>N/A</v>
          </cell>
          <cell r="E295">
            <v>5117</v>
          </cell>
          <cell r="F295" t="str">
            <v>STRAT SER</v>
          </cell>
        </row>
        <row r="296">
          <cell r="A296" t="str">
            <v>RRA</v>
          </cell>
          <cell r="B296" t="str">
            <v>Radesh Ramlall</v>
          </cell>
          <cell r="C296" t="str">
            <v>CPE</v>
          </cell>
          <cell r="D296" t="str">
            <v>Radesh Ramlall</v>
          </cell>
          <cell r="E296">
            <v>5119</v>
          </cell>
          <cell r="F296" t="str">
            <v>LC JHB</v>
          </cell>
        </row>
        <row r="297">
          <cell r="A297" t="str">
            <v>RRI</v>
          </cell>
          <cell r="B297" t="str">
            <v>Renee Rice</v>
          </cell>
          <cell r="C297" t="str">
            <v>CPA</v>
          </cell>
          <cell r="D297" t="str">
            <v>Paul Joubert</v>
          </cell>
          <cell r="E297">
            <v>5317</v>
          </cell>
          <cell r="F297" t="str">
            <v>MC WC</v>
          </cell>
        </row>
        <row r="298">
          <cell r="A298" t="str">
            <v>RSI</v>
          </cell>
          <cell r="B298" t="str">
            <v>Reshma Singh</v>
          </cell>
          <cell r="C298" t="str">
            <v>CPA</v>
          </cell>
          <cell r="D298" t="str">
            <v>Kwanele Ngwenya</v>
          </cell>
          <cell r="E298">
            <v>2674</v>
          </cell>
          <cell r="F298" t="str">
            <v>MC JHB</v>
          </cell>
        </row>
        <row r="299">
          <cell r="A299" t="str">
            <v>RSU</v>
          </cell>
          <cell r="B299" t="str">
            <v>Reshma Surajbali</v>
          </cell>
          <cell r="C299" t="str">
            <v>CPA</v>
          </cell>
          <cell r="D299" t="str">
            <v>Bernard Carless' Team</v>
          </cell>
          <cell r="E299">
            <v>2674</v>
          </cell>
          <cell r="F299" t="str">
            <v>MC JHB</v>
          </cell>
        </row>
        <row r="300">
          <cell r="A300" t="str">
            <v>SBE</v>
          </cell>
          <cell r="B300" t="str">
            <v>Sue de Beer</v>
          </cell>
          <cell r="C300" t="str">
            <v>CPA</v>
          </cell>
          <cell r="D300" t="str">
            <v>Andre Malan</v>
          </cell>
          <cell r="E300">
            <v>5114</v>
          </cell>
          <cell r="F300" t="str">
            <v>MC PTA</v>
          </cell>
        </row>
        <row r="301">
          <cell r="A301" t="str">
            <v>SBI</v>
          </cell>
          <cell r="B301" t="str">
            <v>Sarah Jane Bircher</v>
          </cell>
          <cell r="C301" t="str">
            <v>CPA</v>
          </cell>
          <cell r="D301" t="str">
            <v>Martin Ten Brink</v>
          </cell>
          <cell r="E301">
            <v>5317</v>
          </cell>
          <cell r="F301" t="str">
            <v>MC WC</v>
          </cell>
        </row>
        <row r="302">
          <cell r="A302" t="str">
            <v>SBU</v>
          </cell>
          <cell r="B302" t="str">
            <v>Sherin Budhoo</v>
          </cell>
          <cell r="C302" t="str">
            <v>CPA</v>
          </cell>
          <cell r="D302" t="str">
            <v>Collin Van Dyk</v>
          </cell>
          <cell r="E302">
            <v>7846</v>
          </cell>
          <cell r="F302" t="str">
            <v>MC PMB</v>
          </cell>
        </row>
        <row r="303">
          <cell r="A303" t="str">
            <v>SDA</v>
          </cell>
          <cell r="B303" t="str">
            <v>Sue Davies</v>
          </cell>
          <cell r="C303" t="str">
            <v>PA</v>
          </cell>
          <cell r="D303" t="str">
            <v>LC KZN</v>
          </cell>
          <cell r="E303">
            <v>6833</v>
          </cell>
          <cell r="F303" t="str">
            <v>LC KZN</v>
          </cell>
        </row>
        <row r="304">
          <cell r="A304" t="str">
            <v>SEL</v>
          </cell>
          <cell r="B304" t="str">
            <v>Sharona Ellis</v>
          </cell>
          <cell r="C304" t="str">
            <v>CPE</v>
          </cell>
          <cell r="D304" t="str">
            <v>Sharona Ellis</v>
          </cell>
          <cell r="E304">
            <v>2674</v>
          </cell>
          <cell r="F304" t="str">
            <v>MC JHB</v>
          </cell>
        </row>
        <row r="305">
          <cell r="A305" t="str">
            <v>SGO</v>
          </cell>
          <cell r="B305" t="str">
            <v>Selvan Govender</v>
          </cell>
          <cell r="C305" t="str">
            <v>CPA</v>
          </cell>
          <cell r="D305" t="str">
            <v>Jerome Solomon</v>
          </cell>
          <cell r="E305">
            <v>2674</v>
          </cell>
          <cell r="F305" t="str">
            <v>MC JHB</v>
          </cell>
        </row>
        <row r="306">
          <cell r="A306" t="str">
            <v>SHA</v>
          </cell>
          <cell r="B306" t="str">
            <v>Susan Haywood</v>
          </cell>
          <cell r="C306" t="str">
            <v>CPA</v>
          </cell>
          <cell r="D306" t="str">
            <v>Chris Botha's Team</v>
          </cell>
          <cell r="E306">
            <v>2674</v>
          </cell>
          <cell r="F306" t="str">
            <v>MC JHB</v>
          </cell>
        </row>
        <row r="307">
          <cell r="A307" t="str">
            <v>SJO</v>
          </cell>
          <cell r="B307" t="str">
            <v>Sean Jonker</v>
          </cell>
          <cell r="C307" t="str">
            <v>CPA</v>
          </cell>
          <cell r="D307" t="str">
            <v>Kathy Conte</v>
          </cell>
          <cell r="E307">
            <v>2674</v>
          </cell>
          <cell r="F307" t="str">
            <v>MC JHB</v>
          </cell>
        </row>
        <row r="308">
          <cell r="A308" t="str">
            <v>SKH</v>
          </cell>
          <cell r="B308" t="str">
            <v>Sapna Kalan</v>
          </cell>
          <cell r="C308" t="str">
            <v>CPA</v>
          </cell>
          <cell r="D308" t="str">
            <v>Charles Auret</v>
          </cell>
          <cell r="E308">
            <v>2674</v>
          </cell>
          <cell r="F308" t="str">
            <v>MC JHB</v>
          </cell>
        </row>
        <row r="309">
          <cell r="A309" t="str">
            <v>SKO</v>
          </cell>
          <cell r="B309" t="str">
            <v>Sakkie Kotze</v>
          </cell>
          <cell r="C309" t="str">
            <v>NB CPE</v>
          </cell>
          <cell r="D309" t="str">
            <v>Sakkie Kotze</v>
          </cell>
          <cell r="E309">
            <v>5317</v>
          </cell>
          <cell r="F309" t="str">
            <v>MC WC</v>
          </cell>
        </row>
        <row r="310">
          <cell r="A310" t="str">
            <v>SLE</v>
          </cell>
          <cell r="B310" t="str">
            <v>Susan Lello</v>
          </cell>
          <cell r="C310" t="str">
            <v>CPA</v>
          </cell>
          <cell r="D310" t="str">
            <v>Conell Eichbauer</v>
          </cell>
          <cell r="E310">
            <v>2674</v>
          </cell>
          <cell r="F310" t="str">
            <v>MC JHB</v>
          </cell>
        </row>
        <row r="311">
          <cell r="A311" t="str">
            <v>SMU</v>
          </cell>
          <cell r="B311" t="str">
            <v>Sherryl Murphy</v>
          </cell>
          <cell r="C311" t="str">
            <v>CPE</v>
          </cell>
          <cell r="D311" t="str">
            <v>Sherryl Murphy</v>
          </cell>
          <cell r="E311">
            <v>7846</v>
          </cell>
          <cell r="F311" t="str">
            <v>MC DUR</v>
          </cell>
        </row>
        <row r="312">
          <cell r="A312" t="str">
            <v>SPL</v>
          </cell>
          <cell r="B312" t="str">
            <v>Sue Du Plessis</v>
          </cell>
          <cell r="C312" t="str">
            <v>TEAM LEAD</v>
          </cell>
          <cell r="D312" t="str">
            <v>N/A</v>
          </cell>
          <cell r="E312">
            <v>9733</v>
          </cell>
          <cell r="F312" t="str">
            <v>GW HR</v>
          </cell>
        </row>
        <row r="313">
          <cell r="A313" t="str">
            <v>SRO</v>
          </cell>
          <cell r="B313" t="str">
            <v>Suzanne Van Rooyen</v>
          </cell>
          <cell r="C313" t="str">
            <v>CPA</v>
          </cell>
          <cell r="D313" t="str">
            <v>Matthew Chorley</v>
          </cell>
          <cell r="E313">
            <v>5317</v>
          </cell>
          <cell r="F313" t="str">
            <v>MC WC</v>
          </cell>
        </row>
        <row r="314">
          <cell r="A314" t="str">
            <v>SSC</v>
          </cell>
          <cell r="B314" t="str">
            <v>Stefan Schoeman</v>
          </cell>
          <cell r="C314" t="str">
            <v>TEAM LEAD</v>
          </cell>
          <cell r="D314" t="str">
            <v>Stefan Schoeman</v>
          </cell>
          <cell r="E314">
            <v>9733</v>
          </cell>
          <cell r="F314" t="str">
            <v>GW HO</v>
          </cell>
        </row>
        <row r="315">
          <cell r="A315" t="str">
            <v>SSE</v>
          </cell>
          <cell r="B315" t="str">
            <v>STRAT SER</v>
          </cell>
          <cell r="D315" t="str">
            <v>N/A</v>
          </cell>
          <cell r="E315">
            <v>5117</v>
          </cell>
          <cell r="F315" t="str">
            <v>STRAT SER</v>
          </cell>
        </row>
        <row r="316">
          <cell r="A316" t="str">
            <v>SSH</v>
          </cell>
          <cell r="B316" t="str">
            <v>Stephen Sharwood</v>
          </cell>
          <cell r="C316" t="str">
            <v>CPA</v>
          </cell>
          <cell r="D316" t="str">
            <v>Lionel Pfister</v>
          </cell>
          <cell r="E316">
            <v>5317</v>
          </cell>
          <cell r="F316" t="str">
            <v>MC WC</v>
          </cell>
        </row>
        <row r="317">
          <cell r="A317" t="str">
            <v>SST</v>
          </cell>
          <cell r="B317" t="str">
            <v>Shirley Stones</v>
          </cell>
          <cell r="C317" t="str">
            <v>CPA</v>
          </cell>
          <cell r="D317" t="str">
            <v>Vaughn Marran</v>
          </cell>
          <cell r="E317">
            <v>2674</v>
          </cell>
          <cell r="F317" t="str">
            <v>MC JHB</v>
          </cell>
        </row>
        <row r="318">
          <cell r="A318" t="str">
            <v>STP</v>
          </cell>
          <cell r="B318" t="str">
            <v>Strategic Planning</v>
          </cell>
          <cell r="D318" t="str">
            <v>N/A</v>
          </cell>
          <cell r="E318">
            <v>6793</v>
          </cell>
          <cell r="F318" t="str">
            <v>STRAT PL</v>
          </cell>
        </row>
        <row r="319">
          <cell r="A319" t="str">
            <v>SWE</v>
          </cell>
          <cell r="B319" t="str">
            <v>Shirley Webber</v>
          </cell>
          <cell r="C319" t="str">
            <v>CPE</v>
          </cell>
          <cell r="D319" t="str">
            <v>Shirley Webber</v>
          </cell>
          <cell r="E319">
            <v>5119</v>
          </cell>
          <cell r="F319" t="str">
            <v>LC JHB</v>
          </cell>
        </row>
        <row r="320">
          <cell r="A320" t="str">
            <v>TBS</v>
          </cell>
          <cell r="B320" t="str">
            <v>TBSS</v>
          </cell>
          <cell r="D320" t="str">
            <v>N/A</v>
          </cell>
          <cell r="E320">
            <v>5258</v>
          </cell>
          <cell r="F320" t="str">
            <v>TBSS</v>
          </cell>
        </row>
        <row r="321">
          <cell r="A321" t="str">
            <v>TEB</v>
          </cell>
          <cell r="B321" t="str">
            <v>Tami Ebenezer</v>
          </cell>
          <cell r="C321" t="str">
            <v>CPA</v>
          </cell>
          <cell r="D321" t="str">
            <v>Glenn Du Plessis</v>
          </cell>
          <cell r="E321">
            <v>2674</v>
          </cell>
          <cell r="F321" t="str">
            <v>MC JHB</v>
          </cell>
        </row>
        <row r="322">
          <cell r="A322" t="str">
            <v>TGO</v>
          </cell>
          <cell r="B322" t="str">
            <v>Tania Goosen</v>
          </cell>
          <cell r="C322" t="str">
            <v>CPE</v>
          </cell>
          <cell r="D322" t="str">
            <v>Tania Goosen</v>
          </cell>
          <cell r="E322">
            <v>5119</v>
          </cell>
          <cell r="F322" t="str">
            <v>LC JHB</v>
          </cell>
        </row>
        <row r="323">
          <cell r="A323" t="str">
            <v>TJO</v>
          </cell>
          <cell r="B323" t="str">
            <v>Terrence Joseph</v>
          </cell>
          <cell r="C323" t="str">
            <v>CPE</v>
          </cell>
          <cell r="D323" t="str">
            <v>Terrence Joseph</v>
          </cell>
          <cell r="E323">
            <v>5114</v>
          </cell>
          <cell r="F323" t="str">
            <v>MC PIE</v>
          </cell>
        </row>
        <row r="324">
          <cell r="A324" t="str">
            <v>TKH</v>
          </cell>
          <cell r="B324" t="str">
            <v>Tasneem Khan</v>
          </cell>
          <cell r="C324" t="str">
            <v>CPA</v>
          </cell>
          <cell r="D324" t="str">
            <v>Warwick Brooker</v>
          </cell>
          <cell r="E324">
            <v>2674</v>
          </cell>
          <cell r="F324" t="str">
            <v>MC JHB</v>
          </cell>
        </row>
        <row r="325">
          <cell r="A325" t="str">
            <v>TMA</v>
          </cell>
          <cell r="B325" t="str">
            <v>Themba Mabizela</v>
          </cell>
          <cell r="C325" t="str">
            <v>CPE</v>
          </cell>
          <cell r="D325" t="str">
            <v>Themba Mabizela</v>
          </cell>
          <cell r="E325">
            <v>2674</v>
          </cell>
          <cell r="F325" t="str">
            <v>MC JHB</v>
          </cell>
        </row>
        <row r="326">
          <cell r="A326" t="str">
            <v>TMO</v>
          </cell>
          <cell r="B326" t="str">
            <v>Tony Montgomery</v>
          </cell>
          <cell r="C326" t="str">
            <v>CPE</v>
          </cell>
          <cell r="D326" t="str">
            <v>Tony Montgomery</v>
          </cell>
          <cell r="E326">
            <v>7846</v>
          </cell>
          <cell r="F326" t="str">
            <v>MC DUR</v>
          </cell>
        </row>
        <row r="327">
          <cell r="A327" t="str">
            <v>TND</v>
          </cell>
          <cell r="B327" t="str">
            <v>Thabisile Ndlovu</v>
          </cell>
          <cell r="C327" t="str">
            <v>CPA</v>
          </cell>
          <cell r="D327" t="str">
            <v>MC DUR</v>
          </cell>
          <cell r="E327">
            <v>7846</v>
          </cell>
          <cell r="F327" t="str">
            <v>MC DUR</v>
          </cell>
        </row>
        <row r="328">
          <cell r="A328" t="str">
            <v>TNI</v>
          </cell>
          <cell r="B328" t="str">
            <v>Tania Niemand</v>
          </cell>
          <cell r="C328" t="str">
            <v>CPA</v>
          </cell>
          <cell r="D328" t="str">
            <v>John De La Harpe</v>
          </cell>
          <cell r="E328">
            <v>2801</v>
          </cell>
          <cell r="F328" t="str">
            <v>MC PE</v>
          </cell>
        </row>
        <row r="329">
          <cell r="A329" t="str">
            <v>TRA</v>
          </cell>
          <cell r="B329" t="str">
            <v>Thabiso Ramasike</v>
          </cell>
          <cell r="C329" t="str">
            <v>CPE</v>
          </cell>
          <cell r="D329" t="str">
            <v>Thabiso Ramasike</v>
          </cell>
          <cell r="E329">
            <v>6751</v>
          </cell>
          <cell r="F329" t="str">
            <v>GOV JHB</v>
          </cell>
        </row>
        <row r="330">
          <cell r="A330" t="str">
            <v>UJE</v>
          </cell>
          <cell r="B330" t="str">
            <v>Ursula Jegels</v>
          </cell>
          <cell r="C330" t="str">
            <v>SEC</v>
          </cell>
          <cell r="D330" t="str">
            <v>LC JHB</v>
          </cell>
          <cell r="E330">
            <v>5119</v>
          </cell>
          <cell r="F330" t="str">
            <v>LC JHB</v>
          </cell>
        </row>
        <row r="331">
          <cell r="A331" t="str">
            <v>VMA</v>
          </cell>
          <cell r="B331" t="str">
            <v>Vaughn Marran</v>
          </cell>
          <cell r="C331" t="str">
            <v>CPE</v>
          </cell>
          <cell r="D331" t="str">
            <v>Vaughn Marran</v>
          </cell>
          <cell r="E331">
            <v>2674</v>
          </cell>
          <cell r="F331" t="str">
            <v>MC JHB</v>
          </cell>
        </row>
        <row r="332">
          <cell r="A332" t="str">
            <v>VMI</v>
          </cell>
          <cell r="B332" t="str">
            <v>Vanessa Mileham</v>
          </cell>
          <cell r="C332" t="str">
            <v>OFFICER</v>
          </cell>
          <cell r="D332" t="str">
            <v>N/A</v>
          </cell>
          <cell r="E332">
            <v>9733</v>
          </cell>
          <cell r="F332" t="str">
            <v>GW HR</v>
          </cell>
        </row>
        <row r="333">
          <cell r="A333" t="str">
            <v>VPA</v>
          </cell>
          <cell r="B333" t="str">
            <v>Vimla Padayachee</v>
          </cell>
          <cell r="C333" t="str">
            <v>SEC</v>
          </cell>
          <cell r="D333" t="str">
            <v>MC PMB</v>
          </cell>
          <cell r="E333">
            <v>7846</v>
          </cell>
          <cell r="F333" t="str">
            <v>MC PMB</v>
          </cell>
        </row>
        <row r="334">
          <cell r="A334" t="str">
            <v>WBR</v>
          </cell>
          <cell r="B334" t="str">
            <v>Warwick Brooker</v>
          </cell>
          <cell r="C334" t="str">
            <v>CPE</v>
          </cell>
          <cell r="D334" t="str">
            <v>Warwick Brooker</v>
          </cell>
          <cell r="E334">
            <v>2674</v>
          </cell>
          <cell r="F334" t="str">
            <v>MC JHB</v>
          </cell>
        </row>
        <row r="335">
          <cell r="A335" t="str">
            <v>WED</v>
          </cell>
          <cell r="B335" t="str">
            <v>Wilma Edworthy - Resigned</v>
          </cell>
          <cell r="C335" t="str">
            <v>CPA</v>
          </cell>
          <cell r="D335" t="str">
            <v>Paul Joubert</v>
          </cell>
          <cell r="E335">
            <v>5317</v>
          </cell>
          <cell r="F335" t="str">
            <v>MC WC</v>
          </cell>
        </row>
        <row r="336">
          <cell r="A336" t="str">
            <v>WMB</v>
          </cell>
          <cell r="B336" t="str">
            <v>Wiggett Mbalekwa</v>
          </cell>
          <cell r="C336" t="str">
            <v>REG HEAD</v>
          </cell>
          <cell r="D336" t="str">
            <v>MC PE</v>
          </cell>
          <cell r="E336">
            <v>2801</v>
          </cell>
          <cell r="F336" t="str">
            <v>MC PE</v>
          </cell>
        </row>
        <row r="337">
          <cell r="A337" t="str">
            <v>WSA</v>
          </cell>
          <cell r="B337" t="str">
            <v>Wayne Samuals</v>
          </cell>
          <cell r="C337" t="str">
            <v>CPA</v>
          </cell>
          <cell r="D337" t="str">
            <v>Nadeema Gallant</v>
          </cell>
          <cell r="E337">
            <v>5317</v>
          </cell>
          <cell r="F337" t="str">
            <v>MC WC</v>
          </cell>
        </row>
        <row r="338">
          <cell r="A338" t="str">
            <v>WSW</v>
          </cell>
          <cell r="B338" t="str">
            <v>Werner Swanepoel</v>
          </cell>
          <cell r="C338" t="str">
            <v>PROJ MAN</v>
          </cell>
          <cell r="D338" t="str">
            <v>N/A</v>
          </cell>
          <cell r="E338">
            <v>9733</v>
          </cell>
          <cell r="F338" t="str">
            <v>GW HO</v>
          </cell>
        </row>
        <row r="339">
          <cell r="A339" t="str">
            <v>YNI</v>
          </cell>
          <cell r="B339" t="str">
            <v>Yvette Niekerk</v>
          </cell>
          <cell r="C339" t="str">
            <v>CPA</v>
          </cell>
          <cell r="D339" t="str">
            <v>Sherryl Murphy</v>
          </cell>
          <cell r="E339">
            <v>7846</v>
          </cell>
          <cell r="F339" t="str">
            <v>MC DUR</v>
          </cell>
        </row>
        <row r="340">
          <cell r="A340" t="str">
            <v>YWO</v>
          </cell>
          <cell r="B340" t="str">
            <v>Yvonne Van de Wouw</v>
          </cell>
          <cell r="C340" t="str">
            <v>SEC</v>
          </cell>
          <cell r="D340" t="str">
            <v>LC JHB</v>
          </cell>
          <cell r="E340">
            <v>5119</v>
          </cell>
          <cell r="F340" t="str">
            <v>LC JHB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300"/>
      <sheetName val="DI410"/>
      <sheetName val="Treasury"/>
      <sheetName val="DF"/>
      <sheetName val="Rentals-bds640"/>
      <sheetName val="Irvine"/>
      <sheetName val="SAS"/>
      <sheetName val="DF budg"/>
      <sheetName val="R budg"/>
      <sheetName val="TF budg"/>
      <sheetName val="Trs 3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BS"/>
      <sheetName val="IS"/>
      <sheetName val="Property and equipment"/>
      <sheetName val="Accounts Receivable"/>
      <sheetName val="Interest in subidiaries"/>
      <sheetName val="Other investments"/>
      <sheetName val="Deferred taxation"/>
      <sheetName val="Advances"/>
      <sheetName val="Negotiable securities"/>
      <sheetName val="Cash and Cash Equivalents"/>
      <sheetName val="Share Capital"/>
      <sheetName val="Reserves"/>
      <sheetName val="Derivatives"/>
      <sheetName val="Deposits"/>
      <sheetName val="Accounts Payable and Provisions"/>
      <sheetName val="Contingent Liabilities"/>
      <sheetName val="Interdivisional"/>
      <sheetName val="Interest income"/>
      <sheetName val="Interest expense"/>
      <sheetName val="Non-interest income"/>
      <sheetName val="Credit Losses"/>
      <sheetName val="Operating expenditure"/>
      <sheetName val="Taxation"/>
    </sheetNames>
    <sheetDataSet>
      <sheetData sheetId="0" refreshError="1">
        <row r="2">
          <cell r="F2" t="str">
            <v>COL001 Collections - Non Performing</v>
          </cell>
        </row>
        <row r="3">
          <cell r="F3" t="str">
            <v>ALB005 Card Collections</v>
          </cell>
        </row>
        <row r="4">
          <cell r="F4" t="str">
            <v>ALB004 E-Bureau</v>
          </cell>
        </row>
        <row r="5">
          <cell r="F5" t="str">
            <v>INF112 BANKING UPGRADE PROJECT - Retail</v>
          </cell>
        </row>
        <row r="6">
          <cell r="F6" t="str">
            <v>AC133 AC133</v>
          </cell>
        </row>
        <row r="7">
          <cell r="F7" t="str">
            <v>ADM001 Directors</v>
          </cell>
        </row>
        <row r="8">
          <cell r="F8" t="str">
            <v>ADM002 Alco</v>
          </cell>
        </row>
        <row r="9">
          <cell r="F9" t="str">
            <v>ADM003 Finance</v>
          </cell>
        </row>
        <row r="10">
          <cell r="F10" t="str">
            <v>ADM004 Company Secretarial</v>
          </cell>
        </row>
        <row r="11">
          <cell r="F11" t="str">
            <v>ADM005 Human Resources</v>
          </cell>
        </row>
        <row r="12">
          <cell r="F12" t="str">
            <v>ADM006 Legal</v>
          </cell>
        </row>
        <row r="13">
          <cell r="F13" t="str">
            <v>ADM007 Marketing</v>
          </cell>
        </row>
        <row r="14">
          <cell r="F14" t="str">
            <v>ADM008 Internal Audit</v>
          </cell>
        </row>
        <row r="15">
          <cell r="F15" t="str">
            <v>ADM009 Risk &amp; Compliance</v>
          </cell>
        </row>
        <row r="16">
          <cell r="F16" t="str">
            <v>ADM010 Credit</v>
          </cell>
        </row>
        <row r="17">
          <cell r="F17" t="str">
            <v>ALB001 Managment</v>
          </cell>
        </row>
        <row r="18">
          <cell r="F18" t="str">
            <v>ALB002 ATM</v>
          </cell>
        </row>
        <row r="19">
          <cell r="F19" t="str">
            <v>ALB003 Credit Card</v>
          </cell>
        </row>
        <row r="20">
          <cell r="F20" t="str">
            <v>ALB006 Metropolitan</v>
          </cell>
        </row>
        <row r="21">
          <cell r="F21" t="str">
            <v>ALB006 MetropolitanX</v>
          </cell>
        </row>
        <row r="22">
          <cell r="F22" t="str">
            <v>ALB015 NEW</v>
          </cell>
        </row>
        <row r="23">
          <cell r="F23" t="str">
            <v>COL002 Collections</v>
          </cell>
        </row>
        <row r="24">
          <cell r="F24" t="str">
            <v>cr001</v>
          </cell>
        </row>
        <row r="25">
          <cell r="F25" t="str">
            <v>INF001 Management</v>
          </cell>
        </row>
        <row r="26">
          <cell r="F26" t="str">
            <v>INF002 Networks</v>
          </cell>
        </row>
        <row r="27">
          <cell r="F27" t="str">
            <v>INF003 Operations</v>
          </cell>
        </row>
        <row r="28">
          <cell r="F28" t="str">
            <v>INF004 Development - Other</v>
          </cell>
        </row>
        <row r="29">
          <cell r="F29" t="str">
            <v>INF005 Development - Retail</v>
          </cell>
        </row>
        <row r="30">
          <cell r="F30" t="str">
            <v>INF006 Development - Prime</v>
          </cell>
        </row>
        <row r="31">
          <cell r="F31" t="str">
            <v>INF007 Development - New</v>
          </cell>
        </row>
        <row r="32">
          <cell r="F32" t="str">
            <v>INF008 BPMAD</v>
          </cell>
        </row>
        <row r="33">
          <cell r="F33" t="str">
            <v>INF100 IVR</v>
          </cell>
        </row>
        <row r="34">
          <cell r="F34" t="str">
            <v>INF101 BANKABILITY</v>
          </cell>
        </row>
        <row r="35">
          <cell r="F35" t="str">
            <v>INF102 INFRASTRUCTURE</v>
          </cell>
        </row>
        <row r="36">
          <cell r="F36" t="str">
            <v>INF103 EMV-NEW</v>
          </cell>
        </row>
        <row r="37">
          <cell r="F37" t="str">
            <v>INF104 EMV-OLD</v>
          </cell>
        </row>
        <row r="38">
          <cell r="F38" t="str">
            <v>INF105 PRIME</v>
          </cell>
        </row>
        <row r="39">
          <cell r="F39" t="str">
            <v>INF106 KYC P2</v>
          </cell>
        </row>
        <row r="40">
          <cell r="F40" t="str">
            <v>INF107 DRP</v>
          </cell>
        </row>
        <row r="41">
          <cell r="F41" t="str">
            <v>INF108 WEBSITE</v>
          </cell>
        </row>
        <row r="42">
          <cell r="F42" t="str">
            <v>INF109 FINANCE- ABILITY</v>
          </cell>
        </row>
        <row r="43">
          <cell r="F43" t="str">
            <v>INF110 FINANCE - SATORI</v>
          </cell>
        </row>
        <row r="44">
          <cell r="F44" t="str">
            <v>INF111 WOOLWORTHS PROJECT</v>
          </cell>
        </row>
        <row r="45">
          <cell r="F45" t="str">
            <v>INF111 WOOLWORTHS PROJECTX</v>
          </cell>
        </row>
        <row r="46">
          <cell r="F46" t="str">
            <v>LCF001</v>
          </cell>
        </row>
        <row r="47">
          <cell r="F47" t="str">
            <v>lsm001</v>
          </cell>
        </row>
        <row r="48">
          <cell r="F48" t="str">
            <v>mat001</v>
          </cell>
        </row>
        <row r="49">
          <cell r="F49" t="str">
            <v>MBC001</v>
          </cell>
        </row>
        <row r="50">
          <cell r="F50" t="str">
            <v>mbt001</v>
          </cell>
        </row>
        <row r="51">
          <cell r="F51" t="str">
            <v>meb001</v>
          </cell>
        </row>
        <row r="52">
          <cell r="F52" t="str">
            <v>mer001</v>
          </cell>
        </row>
        <row r="53">
          <cell r="F53" t="str">
            <v>MER133</v>
          </cell>
        </row>
        <row r="54">
          <cell r="F54" t="str">
            <v>met001</v>
          </cell>
        </row>
        <row r="55">
          <cell r="F55" t="str">
            <v>MFN001</v>
          </cell>
        </row>
        <row r="56">
          <cell r="F56" t="str">
            <v>MFN133</v>
          </cell>
        </row>
        <row r="57">
          <cell r="F57" t="str">
            <v>MIB001</v>
          </cell>
        </row>
        <row r="58">
          <cell r="F58" t="str">
            <v>MIB133</v>
          </cell>
        </row>
        <row r="59">
          <cell r="F59" t="str">
            <v>mlh001</v>
          </cell>
        </row>
        <row r="60">
          <cell r="F60" t="str">
            <v>MLH133</v>
          </cell>
        </row>
        <row r="61">
          <cell r="F61" t="str">
            <v>mmr100</v>
          </cell>
        </row>
        <row r="62">
          <cell r="F62" t="str">
            <v>mno001</v>
          </cell>
        </row>
        <row r="63">
          <cell r="F63" t="str">
            <v>mpm001</v>
          </cell>
        </row>
        <row r="64">
          <cell r="F64" t="str">
            <v>mrg001</v>
          </cell>
        </row>
        <row r="65">
          <cell r="F65" t="str">
            <v>MRV001</v>
          </cell>
        </row>
        <row r="66">
          <cell r="F66" t="str">
            <v>MTC001</v>
          </cell>
        </row>
        <row r="67">
          <cell r="F67" t="str">
            <v>mww001</v>
          </cell>
        </row>
        <row r="68">
          <cell r="F68" t="str">
            <v>OPS001 Management</v>
          </cell>
        </row>
        <row r="69">
          <cell r="F69" t="str">
            <v>OPS002 Client Administration</v>
          </cell>
        </row>
        <row r="70">
          <cell r="F70" t="str">
            <v>OPS003 Treasury</v>
          </cell>
        </row>
        <row r="71">
          <cell r="F71" t="str">
            <v>OPS004 Finance</v>
          </cell>
        </row>
        <row r="72">
          <cell r="F72" t="str">
            <v>OPS005 Call Centre</v>
          </cell>
        </row>
        <row r="73">
          <cell r="F73" t="str">
            <v>OPS006 Security</v>
          </cell>
        </row>
        <row r="74">
          <cell r="F74" t="str">
            <v>OPS007 Card Operations</v>
          </cell>
        </row>
        <row r="75">
          <cell r="F75" t="str">
            <v>OPS008 Correspondent Banking</v>
          </cell>
        </row>
        <row r="76">
          <cell r="F76" t="str">
            <v>OPS009 Representation</v>
          </cell>
        </row>
        <row r="77">
          <cell r="F77" t="str">
            <v>OPS010 Support Services</v>
          </cell>
        </row>
        <row r="78">
          <cell r="F78" t="str">
            <v>p28001</v>
          </cell>
        </row>
        <row r="79">
          <cell r="F79" t="str">
            <v>pbm001</v>
          </cell>
        </row>
        <row r="80">
          <cell r="F80" t="str">
            <v>RET001 Management</v>
          </cell>
        </row>
        <row r="81">
          <cell r="F81" t="str">
            <v>RET002 Retail - Collections</v>
          </cell>
        </row>
        <row r="82">
          <cell r="F82" t="str">
            <v>RET004 Dummy Branch</v>
          </cell>
        </row>
        <row r="83">
          <cell r="F83" t="str">
            <v>RET005 Strydom Park</v>
          </cell>
        </row>
        <row r="84">
          <cell r="F84" t="str">
            <v>RET006 Sandton</v>
          </cell>
        </row>
        <row r="85">
          <cell r="F85" t="str">
            <v>RET007 Comaro Crossing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DEX"/>
      <sheetName val="Error"/>
      <sheetName val="sch1"/>
      <sheetName val="sch2"/>
      <sheetName val="sch3"/>
      <sheetName val="sch4"/>
      <sheetName val="sch5"/>
      <sheetName val="sch5a"/>
      <sheetName val="sch5b"/>
      <sheetName val="sch6"/>
      <sheetName val="sch7"/>
      <sheetName val="sch8"/>
      <sheetName val="sch8a"/>
      <sheetName val="sch9"/>
      <sheetName val="sch9a"/>
      <sheetName val="sch10"/>
      <sheetName val="sch11"/>
      <sheetName val="sch12"/>
      <sheetName val="sch13"/>
      <sheetName val="sch14"/>
      <sheetName val="sch15"/>
      <sheetName val="sch15a"/>
      <sheetName val="sch16"/>
      <sheetName val="sch16a"/>
      <sheetName val="sch16b"/>
      <sheetName val="sch17"/>
      <sheetName val="sch17c"/>
      <sheetName val="SCH18"/>
      <sheetName val="SCH18a"/>
      <sheetName val="SCH19"/>
      <sheetName val="SCH20"/>
      <sheetName val="SCH21"/>
      <sheetName val="SCH22"/>
      <sheetName val="SCH22a"/>
      <sheetName val="SCH22b"/>
      <sheetName val="SCH22c"/>
      <sheetName val="SCH22d"/>
      <sheetName val="SCH22e"/>
      <sheetName val="SCH23"/>
      <sheetName val="SCH23a"/>
      <sheetName val="SCH23b"/>
      <sheetName val="SCH23c"/>
      <sheetName val="SCH23d"/>
      <sheetName val="SCH23e"/>
      <sheetName val="SCH24"/>
      <sheetName val="SCH25"/>
      <sheetName val="SCH26"/>
      <sheetName val="SCH27"/>
      <sheetName val="SCH28"/>
      <sheetName val="SCH29a"/>
      <sheetName val="SCH30"/>
      <sheetName val="SCH31"/>
      <sheetName val="SCH31a"/>
      <sheetName val="SCH32"/>
      <sheetName val="SCH32a"/>
      <sheetName val="SCH33"/>
      <sheetName val="SCH33a"/>
      <sheetName val="SCH33b"/>
      <sheetName val="SCH34"/>
      <sheetName val="SCH35"/>
      <sheetName val="SCH36"/>
      <sheetName val="SCH36a"/>
      <sheetName val="SCH37"/>
      <sheetName val="SCH37b"/>
      <sheetName val="SCH38"/>
      <sheetName val="SCH39"/>
      <sheetName val="SCH40"/>
      <sheetName val="SCH41"/>
      <sheetName val="SCH41a"/>
      <sheetName val="SCH42"/>
      <sheetName val="SCH42a"/>
      <sheetName val="SCH43"/>
      <sheetName val="SCH44"/>
      <sheetName val="SCH45"/>
      <sheetName val="SCH46"/>
      <sheetName val="SCH46a"/>
      <sheetName val="SCH47"/>
      <sheetName val="SCH47a"/>
      <sheetName val="SCH47b"/>
      <sheetName val="SCH47c"/>
      <sheetName val="SCH48"/>
      <sheetName val="SCH49a"/>
      <sheetName val="SCH49b"/>
      <sheetName val="SCH50a"/>
      <sheetName val="SCH50b"/>
      <sheetName val="SCH51a"/>
      <sheetName val="SCH51b"/>
      <sheetName val="SCH52"/>
      <sheetName val="SCH53"/>
      <sheetName val="Note for DI's"/>
      <sheetName val="DI 401"/>
      <sheetName val="DI 520"/>
      <sheetName val="Note_for_DI's"/>
      <sheetName val="DI_401"/>
      <sheetName val="DI_520"/>
      <sheetName val="Sheet3"/>
    </sheetNames>
    <sheetDataSet>
      <sheetData sheetId="0" refreshError="1">
        <row r="5">
          <cell r="B5" t="str">
            <v>test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s"/>
      <sheetName val="late JNLS"/>
      <sheetName val="Tickmarks"/>
      <sheetName val="rates calc"/>
      <sheetName val="variables data"/>
      <sheetName val="#REF"/>
      <sheetName val="Graph info"/>
      <sheetName val="IS - Budget"/>
      <sheetName val="MONTHS"/>
      <sheetName val="CLC"/>
      <sheetName val="L-Data"/>
      <sheetName val="Master Stats Old Forma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Info"/>
      <sheetName val="Index"/>
      <sheetName val="Group"/>
      <sheetName val="Sheet"/>
      <sheetName val="Income statement"/>
      <sheetName val="Income statement group"/>
      <sheetName val="Payables analysis"/>
      <sheetName val="Shutdown costs"/>
      <sheetName val="Expense analysis"/>
      <sheetName val="FY09 monthly exp analysis"/>
      <sheetName val="Monthly Income statement"/>
      <sheetName val="Sheet (2)"/>
      <sheetName val="Post Delta pro-forma IS"/>
      <sheetName val="Delta admin exp adjustments"/>
      <sheetName val="Operating lease analysis"/>
      <sheetName val="Cash flow analysis"/>
      <sheetName val="Projected lease expenses"/>
      <sheetName val="Rental expenses"/>
      <sheetName val="Staff analysis"/>
      <sheetName val="Cash flow statement"/>
      <sheetName val="Cash flow statement group"/>
      <sheetName val="Balance sheet group"/>
      <sheetName val="Cash and cash equivalents"/>
      <sheetName val="Sundry items"/>
      <sheetName val="Auditors report to manag"/>
      <sheetName val="Info received"/>
      <sheetName val="Jan 10 (2)"/>
    </sheetNames>
    <sheetDataSet>
      <sheetData sheetId="0">
        <row r="3">
          <cell r="D3" t="str">
            <v>Project Theta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B1" t="str">
            <v>Potential "shut down" costs</v>
          </cell>
        </row>
        <row r="3">
          <cell r="B3" t="str">
            <v>R in 000s</v>
          </cell>
        </row>
        <row r="5">
          <cell r="B5" t="str">
            <v>Staff retrenchment costs</v>
          </cell>
          <cell r="D5">
            <v>519</v>
          </cell>
        </row>
        <row r="6">
          <cell r="B6" t="str">
            <v>Potential CEO settlement</v>
          </cell>
          <cell r="D6">
            <v>3500</v>
          </cell>
        </row>
        <row r="7">
          <cell r="B7" t="str">
            <v>Operating leases</v>
          </cell>
          <cell r="D7">
            <v>451</v>
          </cell>
        </row>
        <row r="8">
          <cell r="B8" t="str">
            <v>Head office rental</v>
          </cell>
          <cell r="D8">
            <v>5882</v>
          </cell>
        </row>
        <row r="9">
          <cell r="B9" t="str">
            <v>Company winding up costs</v>
          </cell>
          <cell r="D9" t="str">
            <v>[xxx]</v>
          </cell>
        </row>
        <row r="11">
          <cell r="B11" t="str">
            <v>Total</v>
          </cell>
          <cell r="D11">
            <v>10352</v>
          </cell>
        </row>
        <row r="13">
          <cell r="B13" t="str">
            <v>Source: Management information, PwC analysis</v>
          </cell>
        </row>
      </sheetData>
      <sheetData sheetId="8"/>
      <sheetData sheetId="9">
        <row r="1">
          <cell r="B1" t="str">
            <v>Administrative expense analysis</v>
          </cell>
        </row>
        <row r="3">
          <cell r="B3" t="str">
            <v>R in 000s</v>
          </cell>
          <cell r="D3">
            <v>39814</v>
          </cell>
          <cell r="E3">
            <v>39845</v>
          </cell>
          <cell r="F3">
            <v>39873</v>
          </cell>
          <cell r="G3">
            <v>39904</v>
          </cell>
          <cell r="H3">
            <v>39934</v>
          </cell>
          <cell r="I3">
            <v>39965</v>
          </cell>
          <cell r="J3">
            <v>39995</v>
          </cell>
          <cell r="K3">
            <v>40026</v>
          </cell>
          <cell r="L3">
            <v>40057</v>
          </cell>
          <cell r="M3">
            <v>40087</v>
          </cell>
          <cell r="N3">
            <v>40118</v>
          </cell>
          <cell r="O3">
            <v>40148</v>
          </cell>
          <cell r="P3" t="str">
            <v>FY09Actual</v>
          </cell>
        </row>
        <row r="4">
          <cell r="C4">
            <v>0</v>
          </cell>
        </row>
        <row r="5">
          <cell r="B5" t="str">
            <v>Recurring monthly expenses</v>
          </cell>
        </row>
        <row r="6">
          <cell r="B6" t="str">
            <v>Human resources</v>
          </cell>
          <cell r="D6">
            <v>672.41666666666663</v>
          </cell>
          <cell r="E6">
            <v>672.41666666666663</v>
          </cell>
          <cell r="F6">
            <v>672.41666666666663</v>
          </cell>
          <cell r="G6">
            <v>672.41666666666663</v>
          </cell>
          <cell r="H6">
            <v>672.41666666666663</v>
          </cell>
          <cell r="I6">
            <v>672.41666666666663</v>
          </cell>
          <cell r="J6">
            <v>672.41666666666663</v>
          </cell>
          <cell r="K6">
            <v>672.41666666666663</v>
          </cell>
          <cell r="L6">
            <v>672.41666666666663</v>
          </cell>
          <cell r="M6">
            <v>672.41666666666663</v>
          </cell>
          <cell r="N6">
            <v>672.41666666666663</v>
          </cell>
          <cell r="O6">
            <v>672.41666666666663</v>
          </cell>
          <cell r="P6">
            <v>8069</v>
          </cell>
        </row>
        <row r="7">
          <cell r="B7" t="str">
            <v>Community and social expenditure</v>
          </cell>
          <cell r="D7">
            <v>607.91666666666663</v>
          </cell>
          <cell r="E7">
            <v>607.91666666666663</v>
          </cell>
          <cell r="F7">
            <v>607.91666666666663</v>
          </cell>
          <cell r="G7">
            <v>607.91666666666663</v>
          </cell>
          <cell r="H7">
            <v>607.91666666666663</v>
          </cell>
          <cell r="I7">
            <v>607.91666666666663</v>
          </cell>
          <cell r="J7">
            <v>607.91666666666663</v>
          </cell>
          <cell r="K7">
            <v>607.91666666666663</v>
          </cell>
          <cell r="L7">
            <v>607.91666666666663</v>
          </cell>
          <cell r="M7">
            <v>607.91666666666663</v>
          </cell>
          <cell r="N7">
            <v>607.91666666666663</v>
          </cell>
          <cell r="O7">
            <v>607.91666666666663</v>
          </cell>
          <cell r="P7">
            <v>7295</v>
          </cell>
        </row>
        <row r="8">
          <cell r="B8" t="str">
            <v>Directors expenses</v>
          </cell>
          <cell r="D8">
            <v>466.66666666666669</v>
          </cell>
          <cell r="E8">
            <v>466.66666666666669</v>
          </cell>
          <cell r="F8">
            <v>466.66666666666669</v>
          </cell>
          <cell r="G8">
            <v>466.66666666666669</v>
          </cell>
          <cell r="H8">
            <v>466.66666666666669</v>
          </cell>
          <cell r="I8">
            <v>466.66666666666669</v>
          </cell>
          <cell r="J8">
            <v>466.66666666666669</v>
          </cell>
          <cell r="K8">
            <v>466.66666666666669</v>
          </cell>
          <cell r="L8">
            <v>466.66666666666669</v>
          </cell>
          <cell r="M8">
            <v>466.66666666666669</v>
          </cell>
          <cell r="N8">
            <v>466.66666666666669</v>
          </cell>
          <cell r="O8">
            <v>466.66666666666669</v>
          </cell>
          <cell r="P8">
            <v>5600</v>
          </cell>
        </row>
        <row r="9">
          <cell r="B9" t="str">
            <v>General expenses and recoveries</v>
          </cell>
          <cell r="D9">
            <v>204.41666666666666</v>
          </cell>
          <cell r="E9">
            <v>204.41666666666666</v>
          </cell>
          <cell r="F9">
            <v>204.41666666666666</v>
          </cell>
          <cell r="G9">
            <v>204.41666666666666</v>
          </cell>
          <cell r="H9">
            <v>204.41666666666666</v>
          </cell>
          <cell r="I9">
            <v>204.41666666666666</v>
          </cell>
          <cell r="J9">
            <v>204.41666666666666</v>
          </cell>
          <cell r="K9">
            <v>204.41666666666666</v>
          </cell>
          <cell r="L9">
            <v>204.41666666666666</v>
          </cell>
          <cell r="M9">
            <v>204.41666666666666</v>
          </cell>
          <cell r="N9">
            <v>204.41666666666666</v>
          </cell>
          <cell r="O9">
            <v>204.41666666666666</v>
          </cell>
          <cell r="P9">
            <v>2453</v>
          </cell>
        </row>
        <row r="10">
          <cell r="B10" t="str">
            <v>Office rentals</v>
          </cell>
          <cell r="D10">
            <v>167.83333333333334</v>
          </cell>
          <cell r="E10">
            <v>167.83333333333334</v>
          </cell>
          <cell r="F10">
            <v>167.83333333333334</v>
          </cell>
          <cell r="G10">
            <v>167.83333333333334</v>
          </cell>
          <cell r="H10">
            <v>167.83333333333334</v>
          </cell>
          <cell r="I10">
            <v>167.83333333333334</v>
          </cell>
          <cell r="J10">
            <v>167.83333333333334</v>
          </cell>
          <cell r="K10">
            <v>167.83333333333334</v>
          </cell>
          <cell r="L10">
            <v>167.83333333333334</v>
          </cell>
          <cell r="M10">
            <v>167.83333333333334</v>
          </cell>
          <cell r="N10">
            <v>167.83333333333334</v>
          </cell>
          <cell r="O10">
            <v>167.83333333333334</v>
          </cell>
          <cell r="P10">
            <v>2014</v>
          </cell>
        </row>
        <row r="11">
          <cell r="B11" t="str">
            <v>Management and administration</v>
          </cell>
          <cell r="D11">
            <v>87.166666666666671</v>
          </cell>
          <cell r="E11">
            <v>87.166666666666671</v>
          </cell>
          <cell r="F11">
            <v>87.166666666666671</v>
          </cell>
          <cell r="G11">
            <v>87.166666666666671</v>
          </cell>
          <cell r="H11">
            <v>87.166666666666671</v>
          </cell>
          <cell r="I11">
            <v>87.166666666666671</v>
          </cell>
          <cell r="J11">
            <v>87.166666666666671</v>
          </cell>
          <cell r="K11">
            <v>87.166666666666671</v>
          </cell>
          <cell r="L11">
            <v>87.166666666666671</v>
          </cell>
          <cell r="M11">
            <v>87.166666666666671</v>
          </cell>
          <cell r="N11">
            <v>87.166666666666671</v>
          </cell>
          <cell r="O11">
            <v>87.166666666666671</v>
          </cell>
          <cell r="P11">
            <v>1046</v>
          </cell>
        </row>
        <row r="12">
          <cell r="B12" t="str">
            <v>Information technology</v>
          </cell>
          <cell r="D12">
            <v>39.833333333333336</v>
          </cell>
          <cell r="E12">
            <v>39.833333333333336</v>
          </cell>
          <cell r="F12">
            <v>39.833333333333336</v>
          </cell>
          <cell r="G12">
            <v>39.833333333333336</v>
          </cell>
          <cell r="H12">
            <v>39.833333333333336</v>
          </cell>
          <cell r="I12">
            <v>39.833333333333336</v>
          </cell>
          <cell r="J12">
            <v>39.833333333333336</v>
          </cell>
          <cell r="K12">
            <v>39.833333333333336</v>
          </cell>
          <cell r="L12">
            <v>39.833333333333336</v>
          </cell>
          <cell r="M12">
            <v>39.833333333333336</v>
          </cell>
          <cell r="N12">
            <v>39.833333333333336</v>
          </cell>
          <cell r="O12">
            <v>39.833333333333336</v>
          </cell>
          <cell r="P12">
            <v>478</v>
          </cell>
        </row>
        <row r="13">
          <cell r="B13" t="str">
            <v>Insurance and risk management</v>
          </cell>
          <cell r="D13">
            <v>31</v>
          </cell>
          <cell r="E13">
            <v>31</v>
          </cell>
          <cell r="F13">
            <v>31</v>
          </cell>
          <cell r="G13">
            <v>31</v>
          </cell>
          <cell r="H13">
            <v>31</v>
          </cell>
          <cell r="I13">
            <v>31</v>
          </cell>
          <cell r="J13">
            <v>31</v>
          </cell>
          <cell r="K13">
            <v>31</v>
          </cell>
          <cell r="L13">
            <v>31</v>
          </cell>
          <cell r="M13">
            <v>31</v>
          </cell>
          <cell r="N13">
            <v>31</v>
          </cell>
          <cell r="O13">
            <v>31</v>
          </cell>
          <cell r="P13">
            <v>372</v>
          </cell>
        </row>
        <row r="14">
          <cell r="B14" t="str">
            <v>Communication expenses</v>
          </cell>
          <cell r="D14">
            <v>25.166666666666668</v>
          </cell>
          <cell r="E14">
            <v>25.166666666666668</v>
          </cell>
          <cell r="F14">
            <v>25.166666666666668</v>
          </cell>
          <cell r="G14">
            <v>25.166666666666668</v>
          </cell>
          <cell r="H14">
            <v>25.166666666666668</v>
          </cell>
          <cell r="I14">
            <v>25.166666666666668</v>
          </cell>
          <cell r="J14">
            <v>25.166666666666668</v>
          </cell>
          <cell r="K14">
            <v>25.166666666666668</v>
          </cell>
          <cell r="L14">
            <v>25.166666666666668</v>
          </cell>
          <cell r="M14">
            <v>25.166666666666668</v>
          </cell>
          <cell r="N14">
            <v>25.166666666666668</v>
          </cell>
          <cell r="O14">
            <v>25.166666666666668</v>
          </cell>
          <cell r="P14">
            <v>302</v>
          </cell>
        </row>
        <row r="15">
          <cell r="B15" t="str">
            <v>Travel and accommodation</v>
          </cell>
          <cell r="D15">
            <v>24.5</v>
          </cell>
          <cell r="E15">
            <v>24.5</v>
          </cell>
          <cell r="F15">
            <v>24.5</v>
          </cell>
          <cell r="G15">
            <v>24.5</v>
          </cell>
          <cell r="H15">
            <v>24.5</v>
          </cell>
          <cell r="I15">
            <v>24.5</v>
          </cell>
          <cell r="J15">
            <v>24.5</v>
          </cell>
          <cell r="K15">
            <v>24.5</v>
          </cell>
          <cell r="L15">
            <v>24.5</v>
          </cell>
          <cell r="M15">
            <v>24.5</v>
          </cell>
          <cell r="N15">
            <v>24.5</v>
          </cell>
          <cell r="O15">
            <v>24.5</v>
          </cell>
          <cell r="P15">
            <v>294</v>
          </cell>
        </row>
        <row r="16">
          <cell r="B16" t="str">
            <v>Repairs and maintenance</v>
          </cell>
          <cell r="D16">
            <v>5.583333333333333</v>
          </cell>
          <cell r="E16">
            <v>5.583333333333333</v>
          </cell>
          <cell r="F16">
            <v>5.583333333333333</v>
          </cell>
          <cell r="G16">
            <v>5.583333333333333</v>
          </cell>
          <cell r="H16">
            <v>5.583333333333333</v>
          </cell>
          <cell r="I16">
            <v>5.583333333333333</v>
          </cell>
          <cell r="J16">
            <v>5.583333333333333</v>
          </cell>
          <cell r="K16">
            <v>5.583333333333333</v>
          </cell>
          <cell r="L16">
            <v>5.583333333333333</v>
          </cell>
          <cell r="M16">
            <v>5.583333333333333</v>
          </cell>
          <cell r="N16">
            <v>5.583333333333333</v>
          </cell>
          <cell r="O16">
            <v>5.583333333333333</v>
          </cell>
          <cell r="P16">
            <v>67</v>
          </cell>
        </row>
        <row r="18">
          <cell r="B18" t="str">
            <v>Total monthly recurring expenses</v>
          </cell>
          <cell r="D18">
            <v>2332.5</v>
          </cell>
          <cell r="E18">
            <v>2332.5</v>
          </cell>
          <cell r="F18">
            <v>2332.5</v>
          </cell>
          <cell r="G18">
            <v>2332.5</v>
          </cell>
          <cell r="H18">
            <v>2332.5</v>
          </cell>
          <cell r="I18">
            <v>2332.5</v>
          </cell>
          <cell r="J18">
            <v>2332.5</v>
          </cell>
          <cell r="K18">
            <v>2332.5</v>
          </cell>
          <cell r="L18">
            <v>2332.5</v>
          </cell>
          <cell r="M18">
            <v>2332.5</v>
          </cell>
          <cell r="N18">
            <v>2332.5</v>
          </cell>
          <cell r="O18">
            <v>2332.5</v>
          </cell>
          <cell r="P18">
            <v>27990</v>
          </cell>
        </row>
        <row r="20">
          <cell r="B20" t="str">
            <v>Expenses not incurred monthly</v>
          </cell>
        </row>
        <row r="21">
          <cell r="B21" t="str">
            <v>Consulting and professional fees</v>
          </cell>
          <cell r="P21">
            <v>15744</v>
          </cell>
        </row>
        <row r="22">
          <cell r="B22" t="str">
            <v>Corporate affairs</v>
          </cell>
          <cell r="P22">
            <v>3451</v>
          </cell>
        </row>
        <row r="23">
          <cell r="B23" t="str">
            <v>Auditors remuneration</v>
          </cell>
          <cell r="P23">
            <v>2341</v>
          </cell>
        </row>
        <row r="25">
          <cell r="B25" t="str">
            <v>Total expenses not incurred monthly</v>
          </cell>
          <cell r="P25">
            <v>21536</v>
          </cell>
        </row>
        <row r="27">
          <cell r="B27" t="str">
            <v>Total expenses</v>
          </cell>
          <cell r="P27">
            <v>49526</v>
          </cell>
        </row>
        <row r="29">
          <cell r="B29" t="str">
            <v>Source: 2009 management accounts, PwC analysis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- Group (2)"/>
      <sheetName val="Balance sheet - Group (2)"/>
      <sheetName val="Group BS 06-10"/>
      <sheetName val="Group IS 07-10"/>
      <sheetName val="Balance sheet - Group"/>
      <sheetName val="Income statement - Bank"/>
      <sheetName val="Balance sheet - Bank"/>
      <sheetName val="Income Statement - ECM"/>
      <sheetName val="Balance Sheet - ECM"/>
      <sheetName val="Income Statement - ESR"/>
      <sheetName val="Balance Sheet - ESR"/>
      <sheetName val="Income Statement - EAMTL"/>
      <sheetName val="Balance Sheet - EAMTL"/>
      <sheetName val="Income Statement - SBG"/>
      <sheetName val="Balance Sheet - SBG"/>
    </sheetNames>
    <sheetDataSet>
      <sheetData sheetId="0" refreshError="1"/>
      <sheetData sheetId="1" refreshError="1"/>
      <sheetData sheetId="2" refreshError="1"/>
      <sheetData sheetId="3"/>
      <sheetData sheetId="4">
        <row r="1">
          <cell r="B1" t="str">
            <v>Net assets overview - Group</v>
          </cell>
        </row>
        <row r="3">
          <cell r="D3" t="str">
            <v>N in millions</v>
          </cell>
        </row>
        <row r="4">
          <cell r="B4" t="str">
            <v>N in millions</v>
          </cell>
          <cell r="C4" t="str">
            <v>30 Sep 07Audited</v>
          </cell>
          <cell r="D4" t="str">
            <v>30 Sep 08Audited</v>
          </cell>
          <cell r="E4" t="str">
            <v>31 Dec 09Audited</v>
          </cell>
          <cell r="F4" t="str">
            <v>31 Dec 10Unaudited</v>
          </cell>
        </row>
        <row r="6">
          <cell r="B6" t="str">
            <v>Assets</v>
          </cell>
        </row>
        <row r="7">
          <cell r="B7" t="str">
            <v>Treasury assets</v>
          </cell>
          <cell r="D7">
            <v>122328</v>
          </cell>
          <cell r="E7">
            <v>76015</v>
          </cell>
          <cell r="F7">
            <v>37783</v>
          </cell>
        </row>
        <row r="8">
          <cell r="B8" t="str">
            <v>Loans &amp; advances to customers</v>
          </cell>
          <cell r="D8">
            <v>66883</v>
          </cell>
          <cell r="E8">
            <v>78036</v>
          </cell>
          <cell r="F8">
            <v>100641</v>
          </cell>
        </row>
        <row r="9">
          <cell r="B9" t="str">
            <v>Other facilities</v>
          </cell>
          <cell r="D9">
            <v>0</v>
          </cell>
          <cell r="E9">
            <v>350</v>
          </cell>
          <cell r="F9">
            <v>0</v>
          </cell>
        </row>
        <row r="10">
          <cell r="B10" t="str">
            <v>Advances under finance lease</v>
          </cell>
          <cell r="D10">
            <v>3366</v>
          </cell>
          <cell r="E10">
            <v>4549</v>
          </cell>
          <cell r="F10">
            <v>3113</v>
          </cell>
        </row>
        <row r="11">
          <cell r="B11" t="str">
            <v>Investment securities</v>
          </cell>
          <cell r="D11">
            <v>36211</v>
          </cell>
          <cell r="E11">
            <v>27506</v>
          </cell>
          <cell r="F11">
            <v>104323</v>
          </cell>
        </row>
        <row r="12">
          <cell r="B12" t="str">
            <v>Investment in subsidiaries</v>
          </cell>
          <cell r="D12">
            <v>0</v>
          </cell>
          <cell r="E12">
            <v>0</v>
          </cell>
          <cell r="F12">
            <v>0</v>
          </cell>
        </row>
        <row r="13">
          <cell r="B13" t="str">
            <v>Investment in associates</v>
          </cell>
          <cell r="D13">
            <v>259</v>
          </cell>
          <cell r="E13">
            <v>43</v>
          </cell>
          <cell r="F13">
            <v>106</v>
          </cell>
        </row>
        <row r="14">
          <cell r="B14" t="str">
            <v>Investment properties</v>
          </cell>
          <cell r="D14">
            <v>1946</v>
          </cell>
          <cell r="E14">
            <v>12584</v>
          </cell>
          <cell r="F14">
            <v>5443</v>
          </cell>
        </row>
        <row r="15">
          <cell r="B15" t="str">
            <v>Other assets</v>
          </cell>
          <cell r="D15">
            <v>12309</v>
          </cell>
          <cell r="E15">
            <v>12421</v>
          </cell>
          <cell r="F15">
            <v>15918</v>
          </cell>
        </row>
        <row r="16">
          <cell r="B16" t="str">
            <v>Deferred tax assets</v>
          </cell>
          <cell r="D16">
            <v>1158</v>
          </cell>
          <cell r="E16">
            <v>4601</v>
          </cell>
          <cell r="F16">
            <v>5257</v>
          </cell>
        </row>
        <row r="17">
          <cell r="B17" t="str">
            <v>Property &amp; equipment</v>
          </cell>
          <cell r="D17">
            <v>5387</v>
          </cell>
          <cell r="E17">
            <v>5213</v>
          </cell>
          <cell r="F17">
            <v>4527</v>
          </cell>
        </row>
        <row r="18">
          <cell r="B18" t="str">
            <v>Equipment on lease</v>
          </cell>
          <cell r="D18">
            <v>0</v>
          </cell>
          <cell r="E18">
            <v>0</v>
          </cell>
        </row>
        <row r="19">
          <cell r="B19" t="str">
            <v>Goodwill</v>
          </cell>
          <cell r="D19">
            <v>0</v>
          </cell>
          <cell r="E19">
            <v>0</v>
          </cell>
        </row>
        <row r="20">
          <cell r="B20" t="str">
            <v>Total assets</v>
          </cell>
          <cell r="D20">
            <v>249847</v>
          </cell>
          <cell r="E20">
            <v>221318</v>
          </cell>
          <cell r="F20">
            <v>277111</v>
          </cell>
        </row>
        <row r="22">
          <cell r="B22" t="str">
            <v>Liabilities</v>
          </cell>
        </row>
        <row r="23">
          <cell r="B23" t="str">
            <v>Customer deposits</v>
          </cell>
          <cell r="D23">
            <v>-176916</v>
          </cell>
          <cell r="E23">
            <v>-161277</v>
          </cell>
          <cell r="F23">
            <v>-203075</v>
          </cell>
        </row>
        <row r="24">
          <cell r="B24" t="str">
            <v>Due to other banks</v>
          </cell>
          <cell r="D24">
            <v>-5419</v>
          </cell>
          <cell r="E24">
            <v>-2650</v>
          </cell>
          <cell r="F24">
            <v>-196</v>
          </cell>
        </row>
        <row r="25">
          <cell r="B25" t="str">
            <v>Tax liability</v>
          </cell>
          <cell r="D25">
            <v>-1750</v>
          </cell>
          <cell r="E25">
            <v>-1026</v>
          </cell>
          <cell r="F25">
            <v>-681</v>
          </cell>
        </row>
        <row r="26">
          <cell r="B26" t="str">
            <v>Other liabilities</v>
          </cell>
          <cell r="D26">
            <v>-23165</v>
          </cell>
          <cell r="E26">
            <v>-20675</v>
          </cell>
          <cell r="F26">
            <v>-21920</v>
          </cell>
        </row>
        <row r="27">
          <cell r="B27" t="str">
            <v>Other facilities</v>
          </cell>
          <cell r="D27">
            <v>0</v>
          </cell>
          <cell r="E27">
            <v>-350</v>
          </cell>
          <cell r="F27">
            <v>0</v>
          </cell>
        </row>
        <row r="28">
          <cell r="B28" t="str">
            <v>Defined contribution obligations</v>
          </cell>
          <cell r="D28">
            <v>-67</v>
          </cell>
          <cell r="E28">
            <v>-55</v>
          </cell>
          <cell r="F28">
            <v>-51</v>
          </cell>
        </row>
        <row r="29">
          <cell r="B29" t="str">
            <v>Deferred tax liabilities</v>
          </cell>
          <cell r="D29">
            <v>-16</v>
          </cell>
          <cell r="E29">
            <v>-10</v>
          </cell>
          <cell r="F29">
            <v>-12</v>
          </cell>
        </row>
        <row r="30">
          <cell r="B30" t="str">
            <v>Long term borrowings</v>
          </cell>
          <cell r="D30">
            <v>-11073</v>
          </cell>
          <cell r="E30">
            <v>-14202</v>
          </cell>
          <cell r="F30">
            <v>-25058</v>
          </cell>
        </row>
        <row r="31">
          <cell r="B31" t="str">
            <v>Total liabilities</v>
          </cell>
          <cell r="D31">
            <v>-218406</v>
          </cell>
          <cell r="E31">
            <v>-200245</v>
          </cell>
          <cell r="F31">
            <v>-250993</v>
          </cell>
        </row>
        <row r="33">
          <cell r="B33" t="str">
            <v>Net assets</v>
          </cell>
          <cell r="D33">
            <v>31441</v>
          </cell>
          <cell r="E33">
            <v>21073</v>
          </cell>
          <cell r="F33">
            <v>26118</v>
          </cell>
        </row>
      </sheetData>
      <sheetData sheetId="5" refreshError="1"/>
      <sheetData sheetId="6">
        <row r="1">
          <cell r="B1" t="str">
            <v>Net assets overview - Bank</v>
          </cell>
        </row>
        <row r="3">
          <cell r="C3" t="str">
            <v>N in millions</v>
          </cell>
        </row>
        <row r="4">
          <cell r="B4" t="str">
            <v>N in millions</v>
          </cell>
          <cell r="C4" t="str">
            <v>30 Sep 08Audited</v>
          </cell>
          <cell r="D4" t="str">
            <v>31 Dec 09Audited</v>
          </cell>
          <cell r="E4" t="str">
            <v>31 Dec 10Unaudited</v>
          </cell>
        </row>
        <row r="6">
          <cell r="B6" t="str">
            <v>Assets</v>
          </cell>
        </row>
        <row r="7">
          <cell r="B7" t="str">
            <v>Treasury assets</v>
          </cell>
          <cell r="C7">
            <v>118377</v>
          </cell>
          <cell r="D7">
            <v>74773</v>
          </cell>
          <cell r="E7">
            <v>34516</v>
          </cell>
        </row>
        <row r="8">
          <cell r="B8" t="str">
            <v>Loans &amp; advances to customers</v>
          </cell>
          <cell r="C8">
            <v>65788</v>
          </cell>
          <cell r="D8">
            <v>78140</v>
          </cell>
          <cell r="E8">
            <v>99312</v>
          </cell>
        </row>
        <row r="9">
          <cell r="B9" t="str">
            <v>Other facilities</v>
          </cell>
          <cell r="C9">
            <v>0</v>
          </cell>
          <cell r="D9">
            <v>350</v>
          </cell>
          <cell r="E9">
            <v>0</v>
          </cell>
        </row>
        <row r="10">
          <cell r="B10" t="str">
            <v>Advances under finance lease</v>
          </cell>
          <cell r="C10">
            <v>3362</v>
          </cell>
          <cell r="D10">
            <v>3917</v>
          </cell>
          <cell r="E10">
            <v>2625</v>
          </cell>
        </row>
        <row r="11">
          <cell r="B11" t="str">
            <v>Investment securities</v>
          </cell>
          <cell r="C11">
            <v>31451</v>
          </cell>
          <cell r="D11">
            <v>25739</v>
          </cell>
          <cell r="E11">
            <v>96594</v>
          </cell>
        </row>
        <row r="12">
          <cell r="B12" t="str">
            <v>Investment in subsidiaries</v>
          </cell>
          <cell r="C12">
            <v>1550</v>
          </cell>
          <cell r="D12">
            <v>2468</v>
          </cell>
          <cell r="E12">
            <v>2468</v>
          </cell>
        </row>
        <row r="13">
          <cell r="B13" t="str">
            <v>Investment in associates</v>
          </cell>
          <cell r="C13">
            <v>232</v>
          </cell>
          <cell r="D13">
            <v>260</v>
          </cell>
          <cell r="E13">
            <v>260</v>
          </cell>
        </row>
        <row r="14">
          <cell r="B14" t="str">
            <v>Investment properties</v>
          </cell>
          <cell r="C14">
            <v>154</v>
          </cell>
          <cell r="D14">
            <v>60</v>
          </cell>
          <cell r="E14">
            <v>0</v>
          </cell>
        </row>
        <row r="15">
          <cell r="B15" t="str">
            <v>Other assets</v>
          </cell>
          <cell r="C15">
            <v>9207</v>
          </cell>
          <cell r="D15">
            <v>10763</v>
          </cell>
          <cell r="E15">
            <v>14629</v>
          </cell>
        </row>
        <row r="16">
          <cell r="B16" t="str">
            <v>Deferred tax assets</v>
          </cell>
          <cell r="C16">
            <v>1164</v>
          </cell>
          <cell r="D16">
            <v>4082</v>
          </cell>
          <cell r="E16">
            <v>4759</v>
          </cell>
        </row>
        <row r="17">
          <cell r="B17" t="str">
            <v>Property &amp; equipment</v>
          </cell>
          <cell r="C17">
            <v>5218</v>
          </cell>
          <cell r="D17">
            <v>5089</v>
          </cell>
          <cell r="E17">
            <v>4417</v>
          </cell>
        </row>
        <row r="18">
          <cell r="B18" t="str">
            <v>Equipment on lease</v>
          </cell>
          <cell r="C18">
            <v>0</v>
          </cell>
          <cell r="D18">
            <v>0</v>
          </cell>
        </row>
        <row r="19">
          <cell r="B19" t="str">
            <v>Goodwill</v>
          </cell>
          <cell r="C19">
            <v>0</v>
          </cell>
          <cell r="D19">
            <v>0</v>
          </cell>
        </row>
        <row r="20">
          <cell r="B20" t="str">
            <v>Total assets</v>
          </cell>
          <cell r="C20">
            <v>236503</v>
          </cell>
          <cell r="D20">
            <v>205641</v>
          </cell>
          <cell r="E20">
            <v>259580</v>
          </cell>
        </row>
        <row r="22">
          <cell r="B22" t="str">
            <v>Liabilities</v>
          </cell>
        </row>
        <row r="23">
          <cell r="B23" t="str">
            <v>Customer deposits</v>
          </cell>
          <cell r="C23">
            <v>-184730</v>
          </cell>
          <cell r="D23">
            <v>-160470</v>
          </cell>
          <cell r="E23">
            <v>-199274</v>
          </cell>
        </row>
        <row r="24">
          <cell r="B24" t="str">
            <v>Due to other banks</v>
          </cell>
          <cell r="C24">
            <v>0</v>
          </cell>
          <cell r="D24">
            <v>-150</v>
          </cell>
          <cell r="E24">
            <v>0</v>
          </cell>
        </row>
        <row r="25">
          <cell r="B25" t="str">
            <v>Tax liability</v>
          </cell>
          <cell r="C25">
            <v>-1157</v>
          </cell>
          <cell r="D25">
            <v>-393</v>
          </cell>
          <cell r="E25">
            <v>-369</v>
          </cell>
        </row>
        <row r="26">
          <cell r="B26" t="str">
            <v>Other liabilities</v>
          </cell>
          <cell r="C26">
            <v>-9237</v>
          </cell>
          <cell r="D26">
            <v>-7879</v>
          </cell>
          <cell r="E26">
            <v>-8507</v>
          </cell>
        </row>
        <row r="27">
          <cell r="B27" t="str">
            <v>Other facilities</v>
          </cell>
          <cell r="C27">
            <v>0</v>
          </cell>
          <cell r="D27">
            <v>-350</v>
          </cell>
          <cell r="E27">
            <v>0</v>
          </cell>
        </row>
        <row r="28">
          <cell r="B28" t="str">
            <v>Defined contribution obligations</v>
          </cell>
          <cell r="C28">
            <v>-67</v>
          </cell>
          <cell r="D28">
            <v>-55</v>
          </cell>
          <cell r="E28">
            <v>-51</v>
          </cell>
        </row>
        <row r="29">
          <cell r="B29" t="str">
            <v>Deferred tax liabilities</v>
          </cell>
          <cell r="C29">
            <v>0</v>
          </cell>
          <cell r="D29">
            <v>0</v>
          </cell>
        </row>
        <row r="30">
          <cell r="B30" t="str">
            <v>Long term borrowings</v>
          </cell>
          <cell r="C30">
            <v>-11073</v>
          </cell>
          <cell r="D30">
            <v>-14202</v>
          </cell>
          <cell r="E30">
            <v>-25058</v>
          </cell>
        </row>
        <row r="31">
          <cell r="B31" t="str">
            <v>Total liabilities</v>
          </cell>
          <cell r="C31">
            <v>-206264</v>
          </cell>
          <cell r="D31">
            <v>-183499</v>
          </cell>
          <cell r="E31">
            <v>-233259</v>
          </cell>
        </row>
        <row r="33">
          <cell r="B33" t="str">
            <v>Net assets</v>
          </cell>
          <cell r="C33">
            <v>30239</v>
          </cell>
          <cell r="D33">
            <v>22142</v>
          </cell>
          <cell r="E33">
            <v>26321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lar"/>
      <sheetName val="Index"/>
      <sheetName val="Instructions"/>
      <sheetName val="Scenarios and assumptions"/>
      <sheetName val="Forecast model"/>
      <sheetName val="CApital"/>
      <sheetName val="Advances"/>
      <sheetName val="Deposits"/>
      <sheetName val=" NIR breakdown"/>
      <sheetName val="DCF"/>
      <sheetName val="NPV and IRR"/>
      <sheetName val="Graphs"/>
      <sheetName val="PAGES NOT USED"/>
      <sheetName val="Deal scenarios"/>
      <sheetName val="Pres USD"/>
      <sheetName val="Sensitivity"/>
      <sheetName val="New rates"/>
      <sheetName val="ZAM numbers"/>
      <sheetName val="ZAM workings"/>
      <sheetName val="ZAM Advances"/>
      <sheetName val="ZAMAdvances"/>
      <sheetName val="ZAMDeposits "/>
    </sheetNames>
    <sheetDataSet>
      <sheetData sheetId="0"/>
      <sheetData sheetId="1"/>
      <sheetData sheetId="2"/>
      <sheetData sheetId="3">
        <row r="23">
          <cell r="M23">
            <v>0.35</v>
          </cell>
        </row>
        <row r="36">
          <cell r="E36" t="str">
            <v>%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  <cell r="Z36">
            <v>0</v>
          </cell>
        </row>
      </sheetData>
      <sheetData sheetId="4"/>
      <sheetData sheetId="5">
        <row r="49">
          <cell r="I49">
            <v>86257500000</v>
          </cell>
        </row>
      </sheetData>
      <sheetData sheetId="6">
        <row r="4">
          <cell r="B4" t="str">
            <v>Overdrafts and Term Loans</v>
          </cell>
        </row>
      </sheetData>
      <sheetData sheetId="7">
        <row r="15">
          <cell r="D15">
            <v>15031.18419102726</v>
          </cell>
        </row>
      </sheetData>
      <sheetData sheetId="8">
        <row r="12">
          <cell r="C12">
            <v>24134.267376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, Q Mar 20"/>
      <sheetName val="IS, BS &amp; Ratios Mar 20"/>
    </sheetNames>
    <sheetDataSet>
      <sheetData sheetId="0" refreshError="1"/>
      <sheetData sheetId="1">
        <row r="53">
          <cell r="K53">
            <v>49427</v>
          </cell>
          <cell r="L53">
            <v>76393</v>
          </cell>
        </row>
        <row r="54">
          <cell r="K54">
            <v>269807</v>
          </cell>
          <cell r="L54">
            <v>89813</v>
          </cell>
        </row>
        <row r="55">
          <cell r="K55">
            <v>77341</v>
          </cell>
          <cell r="L55">
            <v>1883</v>
          </cell>
        </row>
        <row r="56">
          <cell r="K56">
            <v>192466</v>
          </cell>
          <cell r="L56">
            <v>87930</v>
          </cell>
        </row>
        <row r="57">
          <cell r="K57">
            <v>0</v>
          </cell>
          <cell r="L57">
            <v>0</v>
          </cell>
        </row>
        <row r="58">
          <cell r="K58">
            <v>0</v>
          </cell>
          <cell r="L58">
            <v>0</v>
          </cell>
        </row>
        <row r="59">
          <cell r="K59">
            <v>1082730</v>
          </cell>
          <cell r="L59">
            <v>86287</v>
          </cell>
        </row>
        <row r="60">
          <cell r="K60">
            <v>21931</v>
          </cell>
          <cell r="L60">
            <v>61860</v>
          </cell>
        </row>
        <row r="61">
          <cell r="K61">
            <v>1060799</v>
          </cell>
          <cell r="L61">
            <v>24427</v>
          </cell>
        </row>
        <row r="62">
          <cell r="K62">
            <v>1072029</v>
          </cell>
          <cell r="L62">
            <v>223069</v>
          </cell>
        </row>
        <row r="63">
          <cell r="K63">
            <v>593125</v>
          </cell>
          <cell r="L63">
            <v>191990</v>
          </cell>
        </row>
        <row r="64">
          <cell r="K64">
            <v>478904</v>
          </cell>
          <cell r="L64">
            <v>2761</v>
          </cell>
        </row>
        <row r="65">
          <cell r="K65">
            <v>0</v>
          </cell>
          <cell r="L65">
            <v>28318</v>
          </cell>
        </row>
        <row r="66">
          <cell r="K66">
            <v>965544</v>
          </cell>
          <cell r="L66">
            <v>483259</v>
          </cell>
        </row>
        <row r="67">
          <cell r="K67">
            <v>234590</v>
          </cell>
          <cell r="L67">
            <v>59048</v>
          </cell>
        </row>
        <row r="68">
          <cell r="K68">
            <v>21749</v>
          </cell>
          <cell r="L68">
            <v>36615</v>
          </cell>
        </row>
        <row r="69">
          <cell r="K69">
            <v>3695876</v>
          </cell>
          <cell r="L69">
            <v>1054484</v>
          </cell>
        </row>
        <row r="72">
          <cell r="K72">
            <v>2019885</v>
          </cell>
          <cell r="L72">
            <v>715188</v>
          </cell>
        </row>
        <row r="73">
          <cell r="K73">
            <v>92695</v>
          </cell>
          <cell r="L73">
            <v>1346</v>
          </cell>
        </row>
        <row r="74">
          <cell r="K74">
            <v>1146328</v>
          </cell>
          <cell r="L74">
            <v>349234</v>
          </cell>
        </row>
        <row r="75">
          <cell r="K75">
            <v>780862</v>
          </cell>
          <cell r="L75">
            <v>364608</v>
          </cell>
        </row>
        <row r="76">
          <cell r="K76">
            <v>55540</v>
          </cell>
          <cell r="L76">
            <v>0</v>
          </cell>
        </row>
        <row r="77">
          <cell r="K77">
            <v>85000</v>
          </cell>
          <cell r="L77">
            <v>70744</v>
          </cell>
        </row>
        <row r="78">
          <cell r="K78">
            <v>233510</v>
          </cell>
          <cell r="L78">
            <v>0</v>
          </cell>
        </row>
        <row r="79">
          <cell r="K79">
            <v>205312</v>
          </cell>
          <cell r="L79">
            <v>0</v>
          </cell>
        </row>
        <row r="80">
          <cell r="L80">
            <v>0</v>
          </cell>
        </row>
        <row r="81">
          <cell r="K81">
            <v>415084</v>
          </cell>
          <cell r="L81">
            <v>31919</v>
          </cell>
        </row>
        <row r="82">
          <cell r="K82">
            <v>3014331</v>
          </cell>
          <cell r="L82">
            <v>817851</v>
          </cell>
        </row>
        <row r="84">
          <cell r="K84">
            <v>514221</v>
          </cell>
          <cell r="L84">
            <v>84000</v>
          </cell>
        </row>
        <row r="85">
          <cell r="L85">
            <v>37899</v>
          </cell>
        </row>
        <row r="87">
          <cell r="K87">
            <v>0</v>
          </cell>
          <cell r="L87">
            <v>40762</v>
          </cell>
        </row>
        <row r="88">
          <cell r="L88">
            <v>25131</v>
          </cell>
        </row>
        <row r="89">
          <cell r="K89">
            <v>167324</v>
          </cell>
          <cell r="L89">
            <v>48841</v>
          </cell>
        </row>
        <row r="93">
          <cell r="K93">
            <v>681545</v>
          </cell>
          <cell r="L93">
            <v>236633</v>
          </cell>
        </row>
        <row r="95">
          <cell r="K95">
            <v>3695876</v>
          </cell>
          <cell r="L95">
            <v>1054484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itchboard"/>
      <sheetName val="Dashboard"/>
      <sheetName val="IS, BS &amp; Ratios Dec 22base"/>
      <sheetName val="IS, Mar 24"/>
      <sheetName val="IS, Q-o-Q"/>
      <sheetName val="IS, Q June 24"/>
      <sheetName val="IS, BS &amp; Ratios June 24."/>
      <sheetName val="IS, BS &amp; Ratios Mar 24"/>
      <sheetName val="IS, BS &amp; Ratios June 23"/>
      <sheetName val="BS Q-o-Q"/>
      <sheetName val="IS, BS Y-o-Y"/>
      <sheetName val="2nd Quarter results"/>
      <sheetName val="Balance sheet graphs"/>
      <sheetName val="Income statement graphs"/>
      <sheetName val="Efficiency ratios"/>
      <sheetName val="Credit performance"/>
      <sheetName val="Loans and deposits yield and co"/>
      <sheetName val="Capital performance"/>
      <sheetName val="Larger banks"/>
      <sheetName val="Smaller banks"/>
      <sheetName val="2nd quarter results data"/>
      <sheetName val="Mkt Share graphdata-Larger Bank"/>
      <sheetName val="Mkt Share graphdata-Smaller ban"/>
      <sheetName val="Other data "/>
      <sheetName val="Drivers"/>
      <sheetName val="Other data-small banks"/>
      <sheetName val="Quarterly PAT and Imp graphs"/>
      <sheetName val="Qterly PAT&amp;Imp graph-Smallbanks"/>
      <sheetName val="Impairments charges"/>
    </sheetNames>
    <sheetDataSet>
      <sheetData sheetId="0"/>
      <sheetData sheetId="1"/>
      <sheetData sheetId="2"/>
      <sheetData sheetId="3"/>
      <sheetData sheetId="4"/>
      <sheetData sheetId="5"/>
      <sheetData sheetId="6">
        <row r="60">
          <cell r="T60">
            <v>38703873</v>
          </cell>
        </row>
        <row r="63">
          <cell r="T63">
            <v>55402095</v>
          </cell>
        </row>
        <row r="67">
          <cell r="T67">
            <v>68990250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itchboard"/>
      <sheetName val="Dashboard"/>
      <sheetName val="IS, BS &amp; Ratios Dec 22base"/>
      <sheetName val="IS, Q March 23"/>
      <sheetName val="IS, Q-o-Q"/>
      <sheetName val="IS, Q June 23"/>
      <sheetName val="IS, BS &amp; Ratios June 23"/>
      <sheetName val="IS, BS &amp; Ratios March 23"/>
      <sheetName val="IS, BS &amp; Ratios June 22"/>
      <sheetName val="BS Q-o-Q"/>
      <sheetName val="IS, BS Y-o-Y"/>
      <sheetName val="2nd Quarter results"/>
      <sheetName val="Balance sheet graphs"/>
      <sheetName val="Income statement graphs"/>
      <sheetName val="Efficiency ratios"/>
      <sheetName val="Credit performance"/>
      <sheetName val="Loans and deposits yield and co"/>
      <sheetName val="Capital performance"/>
      <sheetName val="Larger banks"/>
      <sheetName val="Smaller banks"/>
      <sheetName val="2nd quarter results data"/>
      <sheetName val="Mkt Share graphdata-Larger Bank"/>
      <sheetName val="Mkt Share graphdata-Smaller ban"/>
      <sheetName val="Other data "/>
      <sheetName val="Drivers"/>
      <sheetName val="Other data-small banks"/>
      <sheetName val="Quarterly PAT and Imp graphs"/>
      <sheetName val="Qterly PAT&amp;Imp graph-Smallbanks"/>
      <sheetName val="Impairments charge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T13">
            <v>10267989</v>
          </cell>
        </row>
        <row r="14">
          <cell r="T14">
            <v>4140943</v>
          </cell>
        </row>
        <row r="15">
          <cell r="T15">
            <v>5136549</v>
          </cell>
        </row>
        <row r="16">
          <cell r="T16">
            <v>285575</v>
          </cell>
        </row>
        <row r="17">
          <cell r="T17">
            <v>704922</v>
          </cell>
        </row>
        <row r="19">
          <cell r="T19">
            <v>-2485324</v>
          </cell>
        </row>
        <row r="20">
          <cell r="T20">
            <v>-1821985</v>
          </cell>
        </row>
        <row r="21">
          <cell r="T21">
            <v>-7049</v>
          </cell>
        </row>
        <row r="22">
          <cell r="T22">
            <v>-92900</v>
          </cell>
        </row>
        <row r="23">
          <cell r="T23">
            <v>-63901</v>
          </cell>
        </row>
        <row r="24">
          <cell r="T24">
            <v>-499489</v>
          </cell>
        </row>
        <row r="25">
          <cell r="T25">
            <v>7782665</v>
          </cell>
        </row>
        <row r="26">
          <cell r="T26">
            <v>-132682</v>
          </cell>
        </row>
        <row r="27">
          <cell r="T27">
            <v>7649983</v>
          </cell>
        </row>
        <row r="29">
          <cell r="T29">
            <v>4075159</v>
          </cell>
        </row>
        <row r="30">
          <cell r="T30">
            <v>1850685</v>
          </cell>
        </row>
        <row r="31">
          <cell r="T31">
            <v>73</v>
          </cell>
        </row>
        <row r="32">
          <cell r="T32">
            <v>213361</v>
          </cell>
        </row>
        <row r="33">
          <cell r="T33">
            <v>1591376</v>
          </cell>
        </row>
        <row r="34">
          <cell r="T34">
            <v>302211</v>
          </cell>
        </row>
        <row r="35">
          <cell r="T35">
            <v>117453</v>
          </cell>
        </row>
        <row r="36">
          <cell r="T36">
            <v>11725142</v>
          </cell>
        </row>
        <row r="39">
          <cell r="T39">
            <v>-372108</v>
          </cell>
        </row>
        <row r="40">
          <cell r="T40">
            <v>-5577021</v>
          </cell>
        </row>
        <row r="41">
          <cell r="T41">
            <v>-5949129</v>
          </cell>
        </row>
        <row r="43">
          <cell r="T43">
            <v>5776013</v>
          </cell>
        </row>
        <row r="44">
          <cell r="T44">
            <v>0</v>
          </cell>
        </row>
        <row r="45">
          <cell r="T45">
            <v>5776013</v>
          </cell>
        </row>
        <row r="46">
          <cell r="T46">
            <v>-1794909</v>
          </cell>
        </row>
        <row r="48">
          <cell r="T48">
            <v>2216463</v>
          </cell>
        </row>
        <row r="51">
          <cell r="T51">
            <v>45107</v>
          </cell>
        </row>
        <row r="52">
          <cell r="T52" t="str">
            <v>Actual</v>
          </cell>
        </row>
        <row r="54">
          <cell r="T54">
            <v>6806769</v>
          </cell>
        </row>
        <row r="55">
          <cell r="T55">
            <v>26198346</v>
          </cell>
        </row>
        <row r="56">
          <cell r="T56">
            <v>5159745</v>
          </cell>
        </row>
        <row r="57">
          <cell r="T57">
            <v>17898736</v>
          </cell>
        </row>
        <row r="58">
          <cell r="T58">
            <v>1679917</v>
          </cell>
        </row>
        <row r="59">
          <cell r="T59">
            <v>1459948</v>
          </cell>
        </row>
        <row r="60">
          <cell r="T60">
            <v>31831119</v>
          </cell>
        </row>
        <row r="61">
          <cell r="T61">
            <v>1844076</v>
          </cell>
        </row>
        <row r="62">
          <cell r="T62">
            <v>29987043</v>
          </cell>
        </row>
        <row r="63">
          <cell r="T63">
            <v>59211185</v>
          </cell>
        </row>
        <row r="64">
          <cell r="T64">
            <v>28981178</v>
          </cell>
        </row>
        <row r="65">
          <cell r="T65">
            <v>25871643</v>
          </cell>
        </row>
        <row r="66">
          <cell r="T66">
            <v>4358364</v>
          </cell>
        </row>
        <row r="67">
          <cell r="T67">
            <v>52396095</v>
          </cell>
        </row>
        <row r="68">
          <cell r="T68">
            <v>16086235</v>
          </cell>
        </row>
        <row r="69">
          <cell r="T69">
            <v>3499193</v>
          </cell>
        </row>
        <row r="73">
          <cell r="T73">
            <v>145277960</v>
          </cell>
        </row>
        <row r="74">
          <cell r="T74">
            <v>12669779</v>
          </cell>
        </row>
        <row r="75">
          <cell r="T75">
            <v>95819237</v>
          </cell>
        </row>
        <row r="76">
          <cell r="T76">
            <v>36788944</v>
          </cell>
        </row>
        <row r="77">
          <cell r="T77">
            <v>7474612</v>
          </cell>
        </row>
        <row r="78">
          <cell r="T78">
            <v>1722491</v>
          </cell>
        </row>
        <row r="79">
          <cell r="T79">
            <v>3515237</v>
          </cell>
        </row>
        <row r="80">
          <cell r="T80">
            <v>2264269</v>
          </cell>
        </row>
        <row r="81">
          <cell r="T81">
            <v>11306239</v>
          </cell>
        </row>
        <row r="82">
          <cell r="T82">
            <v>171560808</v>
          </cell>
        </row>
        <row r="83">
          <cell r="T83">
            <v>0</v>
          </cell>
        </row>
        <row r="84">
          <cell r="T84">
            <v>6853502</v>
          </cell>
        </row>
        <row r="85">
          <cell r="T85">
            <v>694264</v>
          </cell>
        </row>
        <row r="86">
          <cell r="T86">
            <v>347064</v>
          </cell>
        </row>
        <row r="87">
          <cell r="T87">
            <v>1328686</v>
          </cell>
        </row>
        <row r="88">
          <cell r="T88">
            <v>189754</v>
          </cell>
        </row>
        <row r="89">
          <cell r="T89">
            <v>15054864</v>
          </cell>
        </row>
        <row r="90">
          <cell r="T90">
            <v>24468134</v>
          </cell>
        </row>
        <row r="92">
          <cell r="T92">
            <v>196028942</v>
          </cell>
        </row>
        <row r="96">
          <cell r="T96">
            <v>14684467</v>
          </cell>
        </row>
        <row r="113">
          <cell r="T113">
            <v>142906810.5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itchboard"/>
      <sheetName val="Dashboard"/>
      <sheetName val="IS, BS &amp; Ratios Dec 22base"/>
      <sheetName val="IS, Dec 23"/>
      <sheetName val="IS, Q-o-Q"/>
      <sheetName val="IS, Q Mar 24"/>
      <sheetName val="IS, BS &amp; Ratios Mar 24"/>
      <sheetName val="IS, BS &amp; Ratios Dec 23"/>
      <sheetName val="IS, BS &amp; Ratios Mar 23"/>
      <sheetName val="BS Q-o-Q"/>
      <sheetName val="IS, BS Y-o-Y"/>
      <sheetName val="1st Quarter results"/>
      <sheetName val="Balance sheet graphs"/>
      <sheetName val="Income statement graphs"/>
      <sheetName val="Efficiency ratios"/>
      <sheetName val="Credit performance"/>
      <sheetName val="Loans and deposits yield and co"/>
      <sheetName val="Capital performance"/>
      <sheetName val="Larger banks"/>
      <sheetName val="Smaller banks"/>
      <sheetName val="1st quarter results data"/>
      <sheetName val="Mkt Share graphdata-Larger Bank"/>
      <sheetName val="Mkt Share graphdata-Smaller ban"/>
      <sheetName val="Other data "/>
      <sheetName val="Drivers"/>
      <sheetName val="Other data-small banks"/>
      <sheetName val="Quarterly PAT and Imp graphs"/>
      <sheetName val="Qterly PAT&amp;Imp graph-Smallbanks"/>
      <sheetName val="Impairments char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7">
          <cell r="T47">
            <v>2018818</v>
          </cell>
        </row>
        <row r="70">
          <cell r="T70">
            <v>237916016</v>
          </cell>
        </row>
        <row r="94">
          <cell r="T94">
            <v>3978105</v>
          </cell>
        </row>
        <row r="95">
          <cell r="T95">
            <v>15383227</v>
          </cell>
        </row>
        <row r="156">
          <cell r="T156">
            <v>116195189</v>
          </cell>
        </row>
        <row r="160">
          <cell r="U160">
            <v>26566766</v>
          </cell>
        </row>
        <row r="161">
          <cell r="U161">
            <v>1810282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IS"/>
      <sheetName val="Property and equipment"/>
      <sheetName val="Accounts Receivable"/>
      <sheetName val="Interest in subidiaries"/>
      <sheetName val="Other investments"/>
      <sheetName val="Deferred taxation"/>
      <sheetName val="Advances"/>
      <sheetName val="Negotiable securities"/>
      <sheetName val="Cash and Cash Equivalents"/>
      <sheetName val="Share Capital"/>
      <sheetName val="Reserves"/>
      <sheetName val="Derivatives"/>
      <sheetName val="Deposits"/>
      <sheetName val="Accounts Payable and Provisions"/>
      <sheetName val="Contingent Liabilities"/>
      <sheetName val="Interdivisional"/>
      <sheetName val="Interest income"/>
      <sheetName val="Interest expense"/>
      <sheetName val="Non-interest income"/>
      <sheetName val="Credit Losses"/>
      <sheetName val="Operating expenditure"/>
      <sheetName val="Taxation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B4" t="str">
            <v>SATORI-SRV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itchboard"/>
      <sheetName val="Dashboard"/>
      <sheetName val="IS, BS &amp; Ratios Dec 21base"/>
      <sheetName val="IS, Q March 22"/>
      <sheetName val="IS, Q-o-Q"/>
      <sheetName val="IS, Q June 22"/>
      <sheetName val="IS, BS &amp; Ratios June 22"/>
      <sheetName val="IS, BS &amp; Ratios March 22"/>
      <sheetName val="IS, BS &amp; Ratios June 21"/>
      <sheetName val="BS Q-o-Q"/>
      <sheetName val="IS, BS Y-o-Y"/>
      <sheetName val="4th Quarter results"/>
      <sheetName val="Balance sheet graphs"/>
      <sheetName val="Income statement graphs"/>
      <sheetName val="Efficiency ratios"/>
      <sheetName val="Credit performance"/>
      <sheetName val="Loans and deposits yield and co"/>
      <sheetName val="Capital performance"/>
      <sheetName val="Larger banks"/>
      <sheetName val="Smaller banks"/>
      <sheetName val="4th quarter results data"/>
      <sheetName val="Mkt Share graphdata-Larger Bank"/>
      <sheetName val="Mkt Share graphdata-Smaller ban"/>
      <sheetName val="Other data "/>
      <sheetName val="Drivers"/>
      <sheetName val="Other data-small banks"/>
      <sheetName val="Quarterly PAT and Imp graphs"/>
      <sheetName val="Impairments char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3">
          <cell r="B3">
            <v>2129</v>
          </cell>
        </row>
        <row r="4">
          <cell r="B4">
            <v>-4334</v>
          </cell>
        </row>
        <row r="6">
          <cell r="B6">
            <v>-4626</v>
          </cell>
        </row>
        <row r="7">
          <cell r="B7">
            <v>-1650</v>
          </cell>
        </row>
        <row r="8">
          <cell r="B8">
            <v>0</v>
          </cell>
        </row>
        <row r="9">
          <cell r="B9">
            <v>3735</v>
          </cell>
        </row>
        <row r="10">
          <cell r="B10">
            <v>0</v>
          </cell>
        </row>
        <row r="11">
          <cell r="B11">
            <v>316</v>
          </cell>
        </row>
        <row r="12">
          <cell r="B12">
            <v>3268</v>
          </cell>
        </row>
        <row r="16">
          <cell r="B16">
            <v>2186</v>
          </cell>
        </row>
        <row r="17">
          <cell r="B17">
            <v>35304</v>
          </cell>
        </row>
        <row r="18">
          <cell r="B18">
            <v>0</v>
          </cell>
        </row>
        <row r="19">
          <cell r="B19">
            <v>46373</v>
          </cell>
        </row>
        <row r="20">
          <cell r="B20">
            <v>47443</v>
          </cell>
        </row>
        <row r="21">
          <cell r="B21">
            <v>9565</v>
          </cell>
        </row>
        <row r="22">
          <cell r="B22">
            <v>46916</v>
          </cell>
        </row>
        <row r="23">
          <cell r="B23">
            <v>0</v>
          </cell>
        </row>
        <row r="24">
          <cell r="B24">
            <v>36664</v>
          </cell>
        </row>
        <row r="25">
          <cell r="B25">
            <v>7356</v>
          </cell>
        </row>
        <row r="29">
          <cell r="B29">
            <v>13991</v>
          </cell>
        </row>
        <row r="30">
          <cell r="B30">
            <v>17237</v>
          </cell>
        </row>
        <row r="32">
          <cell r="B32">
            <v>51613</v>
          </cell>
        </row>
        <row r="33">
          <cell r="B33">
            <v>35872</v>
          </cell>
        </row>
        <row r="34">
          <cell r="B34">
            <v>7237</v>
          </cell>
        </row>
        <row r="35">
          <cell r="B35">
            <v>40261</v>
          </cell>
        </row>
        <row r="36">
          <cell r="B36">
            <v>0</v>
          </cell>
        </row>
        <row r="37">
          <cell r="B37">
            <v>15998</v>
          </cell>
        </row>
        <row r="38">
          <cell r="B38">
            <v>12903</v>
          </cell>
        </row>
        <row r="42">
          <cell r="B42">
            <v>40272</v>
          </cell>
        </row>
        <row r="43">
          <cell r="B43">
            <v>56327</v>
          </cell>
        </row>
        <row r="45">
          <cell r="B45">
            <v>48938</v>
          </cell>
        </row>
        <row r="46">
          <cell r="B46">
            <v>53591</v>
          </cell>
        </row>
        <row r="47">
          <cell r="B47">
            <v>32238</v>
          </cell>
        </row>
        <row r="48">
          <cell r="B48">
            <v>53143</v>
          </cell>
        </row>
        <row r="49">
          <cell r="B49">
            <v>0</v>
          </cell>
        </row>
        <row r="50">
          <cell r="B50">
            <v>47717</v>
          </cell>
        </row>
        <row r="51">
          <cell r="B51">
            <v>37354</v>
          </cell>
        </row>
        <row r="55">
          <cell r="B55">
            <v>311017</v>
          </cell>
        </row>
        <row r="56">
          <cell r="B56">
            <v>854619</v>
          </cell>
        </row>
        <row r="58">
          <cell r="B58">
            <v>676188</v>
          </cell>
        </row>
        <row r="59">
          <cell r="B59">
            <v>954425</v>
          </cell>
        </row>
        <row r="60">
          <cell r="B60">
            <v>426597</v>
          </cell>
        </row>
        <row r="61">
          <cell r="B61">
            <v>1386822</v>
          </cell>
        </row>
        <row r="62">
          <cell r="B62">
            <v>0</v>
          </cell>
        </row>
        <row r="63">
          <cell r="B63">
            <v>248997</v>
          </cell>
        </row>
        <row r="64">
          <cell r="B64">
            <v>841887</v>
          </cell>
        </row>
        <row r="68">
          <cell r="B68">
            <v>411081</v>
          </cell>
        </row>
        <row r="69">
          <cell r="B69">
            <v>3664329</v>
          </cell>
        </row>
        <row r="71">
          <cell r="B71">
            <v>2575194</v>
          </cell>
        </row>
        <row r="72">
          <cell r="B72">
            <v>3924679</v>
          </cell>
        </row>
        <row r="73">
          <cell r="B73">
            <v>978488</v>
          </cell>
        </row>
        <row r="74">
          <cell r="B74">
            <v>2445079</v>
          </cell>
        </row>
        <row r="75">
          <cell r="B75">
            <v>0</v>
          </cell>
        </row>
        <row r="76">
          <cell r="B76">
            <v>2732589</v>
          </cell>
        </row>
        <row r="77">
          <cell r="B77">
            <v>1685155</v>
          </cell>
        </row>
      </sheetData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Tcluster"/>
      <sheetName val="Cluster"/>
      <sheetName val="PBTbankcluster (2)"/>
      <sheetName val="bankCluster (2)"/>
      <sheetName val="empty Con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Day1&amp;2"/>
      <sheetName val="FirstCard - Payments"/>
      <sheetName val="Merchant Vouchers"/>
      <sheetName val="Home Loans"/>
      <sheetName val="Salary Allocation"/>
      <sheetName val="July"/>
      <sheetName val="Day 1"/>
      <sheetName val="Day 2"/>
      <sheetName val="FC"/>
      <sheetName val="CLC"/>
      <sheetName val="CLC PS"/>
      <sheetName val="DC"/>
      <sheetName val="ACB"/>
      <sheetName val="Cheque Books"/>
      <sheetName val="S.A."/>
      <sheetName val="Botswana"/>
      <sheetName val="Namibia"/>
      <sheetName val="Swazi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start"/>
      <sheetName val="Error"/>
      <sheetName val="INDEX"/>
      <sheetName val="sch1"/>
      <sheetName val="sch2"/>
      <sheetName val="sch3"/>
      <sheetName val="sch6"/>
      <sheetName val="sch6a"/>
      <sheetName val="sch7"/>
      <sheetName val="sch8"/>
      <sheetName val="sch8a"/>
      <sheetName val="sch9"/>
      <sheetName val="sch9a"/>
      <sheetName val="sch10"/>
      <sheetName val="sch11"/>
      <sheetName val="sch12"/>
      <sheetName val="sch13"/>
      <sheetName val="sch13a"/>
      <sheetName val="sch14"/>
      <sheetName val="sch16"/>
      <sheetName val="sch16a"/>
      <sheetName val="sch17"/>
      <sheetName val="sch17c"/>
      <sheetName val="SCH18"/>
      <sheetName val="SCH18a"/>
      <sheetName val="SCH19"/>
      <sheetName val="SCH19a"/>
      <sheetName val="SCH20"/>
      <sheetName val="SCH21"/>
      <sheetName val="SCH27a"/>
      <sheetName val="SCH29a"/>
      <sheetName val="SCH30"/>
      <sheetName val="SCH31"/>
      <sheetName val="SCH31a"/>
      <sheetName val="SCH32"/>
      <sheetName val="SCH32a"/>
      <sheetName val="SCH32b"/>
      <sheetName val="SCH33"/>
      <sheetName val="SCH33a"/>
      <sheetName val="SCH33b"/>
      <sheetName val="SCH34"/>
      <sheetName val="SCH36a"/>
      <sheetName val="SCH39"/>
      <sheetName val="SCH42M"/>
      <sheetName val="SCH42aM"/>
      <sheetName val="SCH42bM"/>
      <sheetName val="SCH42cM"/>
      <sheetName val="SCH52"/>
      <sheetName val="sch54"/>
      <sheetName val="SCH70"/>
      <sheetName val="SCH100"/>
      <sheetName val="SCH101"/>
      <sheetName val="SCH102"/>
      <sheetName val="SCH103"/>
      <sheetName val="SCH104"/>
      <sheetName val="SCH105"/>
      <sheetName val="SCH106"/>
      <sheetName val="SCH107"/>
      <sheetName val="SCH108"/>
      <sheetName val="MP"/>
      <sheetName val="Sheet1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>
        <row r="73">
          <cell r="A73" t="str">
            <v xml:space="preserve">DERIVATIVES INSTRUMENTS  </v>
          </cell>
        </row>
        <row r="74">
          <cell r="A74" t="str">
            <v xml:space="preserve">  -QUALIFYING FOR HEDGE ACCOUNTING</v>
          </cell>
        </row>
        <row r="75">
          <cell r="A75" t="str">
            <v xml:space="preserve">  -HELD FOR TRADING</v>
          </cell>
        </row>
        <row r="76">
          <cell r="A76" t="str">
            <v>CREDITORS AND ACCRUALS</v>
          </cell>
        </row>
        <row r="77">
          <cell r="A77" t="str">
            <v>INTERDIVISIONAL LIABILITIES (MOMENTUM GROUP)</v>
          </cell>
        </row>
        <row r="78">
          <cell r="A78" t="str">
            <v>INTRA-GROUP LIABILITIES (MOMENTUM GROUP)</v>
          </cell>
        </row>
        <row r="79">
          <cell r="A79" t="str">
            <v>INTERGROUP LIABILITIES (MOMENTUM GROUP)</v>
          </cell>
        </row>
        <row r="80">
          <cell r="A80" t="str">
            <v>DEBENTURES  AND LONG TERM LIABILITIES</v>
          </cell>
        </row>
        <row r="83">
          <cell r="A83" t="str">
            <v>CASH AND SHORT TERM FUNDS</v>
          </cell>
        </row>
        <row r="84">
          <cell r="A84" t="str">
            <v>MONEY MARKET INVESTMENTS</v>
          </cell>
        </row>
        <row r="85">
          <cell r="A85" t="str">
            <v>DERIVATIVES INSTRUMENTS</v>
          </cell>
        </row>
        <row r="86">
          <cell r="A86" t="str">
            <v xml:space="preserve">   -QUALIFYING FOR HEDGE ACCOUNTING</v>
          </cell>
        </row>
        <row r="87">
          <cell r="A87" t="str">
            <v xml:space="preserve">   -HELD FOR TRADING</v>
          </cell>
        </row>
        <row r="88">
          <cell r="A88" t="str">
            <v>INVESTMENT SECURITIES AND OTHER INVESTMENTS</v>
          </cell>
        </row>
        <row r="89">
          <cell r="A89" t="str">
            <v xml:space="preserve">   -INVESTMENT SECURITIES HELD FOR TRADING</v>
          </cell>
        </row>
        <row r="90">
          <cell r="A90" t="str">
            <v xml:space="preserve">   -INVESTMENT SECURITIES - ORIGINATED</v>
          </cell>
        </row>
        <row r="91">
          <cell r="A91" t="str">
            <v xml:space="preserve">   -INVESTMENT SECURITIES - HELD TO MATURITY</v>
          </cell>
        </row>
        <row r="92">
          <cell r="A92" t="str">
            <v xml:space="preserve">   -INVESTMENT SECURITIES - AVAILABLE FOR RESALE</v>
          </cell>
        </row>
        <row r="93">
          <cell r="A93" t="str">
            <v xml:space="preserve">   -INVESTMENT SECURITIES - ELECTED FAIR VALUE</v>
          </cell>
        </row>
        <row r="94">
          <cell r="A94" t="str">
            <v>ACCOUNTS RECEIVABLE</v>
          </cell>
        </row>
        <row r="95">
          <cell r="A95" t="str">
            <v>INTERDIVISIONAL ASSETS (MOMENTUM GROUP)</v>
          </cell>
        </row>
        <row r="96">
          <cell r="A96" t="str">
            <v>INTRA-GROUP ASSETS (MOMENTUM GROUP)</v>
          </cell>
        </row>
        <row r="97">
          <cell r="A97" t="str">
            <v>INTERGROUP ASSETS (MOMENTUM GROUP)</v>
          </cell>
        </row>
        <row r="100">
          <cell r="A100" t="str">
            <v>INTEREST AND SIMILAR INCOME</v>
          </cell>
        </row>
        <row r="101">
          <cell r="A101" t="str">
            <v>TOTAL OTHER OPERATING INCOME</v>
          </cell>
        </row>
        <row r="109">
          <cell r="A109" t="str">
            <v>Advantage Asset Managers (Pty) Ltd</v>
          </cell>
        </row>
        <row r="110">
          <cell r="A110" t="str">
            <v>African Life Health</v>
          </cell>
        </row>
        <row r="111">
          <cell r="A111" t="str">
            <v>Destiny</v>
          </cell>
        </row>
        <row r="112">
          <cell r="A112" t="str">
            <v>Discovery Health</v>
          </cell>
        </row>
        <row r="113">
          <cell r="A113" t="str">
            <v>Discovery Life</v>
          </cell>
        </row>
        <row r="114">
          <cell r="A114" t="str">
            <v>First Life Assurance</v>
          </cell>
        </row>
        <row r="115">
          <cell r="A115" t="str">
            <v>FirstRand Asset Management</v>
          </cell>
        </row>
        <row r="116">
          <cell r="A116" t="str">
            <v>FirstRand Black Employee Trust</v>
          </cell>
        </row>
        <row r="117">
          <cell r="A117" t="str">
            <v>FirstRand Black Non-Executive Trust</v>
          </cell>
        </row>
        <row r="118">
          <cell r="A118" t="str">
            <v>FirstRand Empowerment Foundation</v>
          </cell>
        </row>
        <row r="119">
          <cell r="A119" t="str">
            <v>FirstRand Investment Holdings</v>
          </cell>
        </row>
        <row r="120">
          <cell r="A120" t="str">
            <v>FirstRand Ltd Co</v>
          </cell>
        </row>
        <row r="121">
          <cell r="A121" t="str">
            <v>FirstRand Share Trust</v>
          </cell>
        </row>
        <row r="122">
          <cell r="A122" t="str">
            <v>FirstRand Staff Assistance Trust (Share appreciation Trust)</v>
          </cell>
        </row>
        <row r="123">
          <cell r="A123" t="str">
            <v>FNB</v>
          </cell>
        </row>
        <row r="124">
          <cell r="A124" t="str">
            <v>FNB Share Trust</v>
          </cell>
        </row>
        <row r="125">
          <cell r="A125" t="str">
            <v>Freehold</v>
          </cell>
        </row>
        <row r="126">
          <cell r="A126" t="str">
            <v>Futuregrowth (Pty) Ltd</v>
          </cell>
        </row>
        <row r="127">
          <cell r="A127" t="str">
            <v>Lekana Employee Benefits Solutions</v>
          </cell>
        </row>
        <row r="128">
          <cell r="A128" t="str">
            <v>Momentum Ability</v>
          </cell>
        </row>
        <row r="129">
          <cell r="A129" t="str">
            <v>Momentum Administration Services (Pty) Ltd</v>
          </cell>
        </row>
        <row r="130">
          <cell r="A130" t="str">
            <v>Momentum Africa</v>
          </cell>
        </row>
        <row r="131">
          <cell r="A131" t="str">
            <v>Momentum Collective Investments</v>
          </cell>
        </row>
        <row r="132">
          <cell r="A132" t="str">
            <v>Momentum Company</v>
          </cell>
        </row>
        <row r="133">
          <cell r="A133" t="str">
            <v>Momentum Interactive</v>
          </cell>
        </row>
        <row r="134">
          <cell r="A134" t="str">
            <v>Momentum International Insurance PCC</v>
          </cell>
        </row>
        <row r="135">
          <cell r="A135" t="str">
            <v>Momentum International MultiManagers Pty Ltd</v>
          </cell>
        </row>
        <row r="136">
          <cell r="A136" t="str">
            <v>Momentum Medical Scheme Administrators</v>
          </cell>
        </row>
        <row r="137">
          <cell r="A137" t="str">
            <v>Momentum Netherland Ltd BV</v>
          </cell>
        </row>
        <row r="138">
          <cell r="A138" t="str">
            <v>Momentum Properties (Ex Southern Direct Props)</v>
          </cell>
        </row>
        <row r="139">
          <cell r="A139" t="str">
            <v>Momentum Property Investments</v>
          </cell>
        </row>
        <row r="140">
          <cell r="A140" t="str">
            <v>Momentum RMB</v>
          </cell>
        </row>
        <row r="141">
          <cell r="A141" t="str">
            <v>Richtrau no 141 (Pty) Ltd</v>
          </cell>
        </row>
        <row r="142">
          <cell r="A142" t="str">
            <v>RMB</v>
          </cell>
        </row>
        <row r="143">
          <cell r="A143" t="str">
            <v>RMB Asset Management</v>
          </cell>
        </row>
        <row r="144">
          <cell r="A144" t="str">
            <v>RMB Asset Management International</v>
          </cell>
        </row>
        <row r="145">
          <cell r="A145" t="str">
            <v>RMB Asset Management Namibia</v>
          </cell>
        </row>
        <row r="146">
          <cell r="A146" t="str">
            <v>RMB International Investment Services</v>
          </cell>
        </row>
        <row r="147">
          <cell r="A147" t="str">
            <v>RMB Unit Trusts</v>
          </cell>
        </row>
        <row r="148">
          <cell r="A148" t="str">
            <v>Sage</v>
          </cell>
        </row>
        <row r="149">
          <cell r="A149" t="str">
            <v>SMH and Townhomes</v>
          </cell>
        </row>
        <row r="150">
          <cell r="A150" t="str">
            <v>Southern Asset Management</v>
          </cell>
        </row>
        <row r="151">
          <cell r="A151" t="str">
            <v>Southern Life Share Trust</v>
          </cell>
        </row>
        <row r="152">
          <cell r="A152" t="str">
            <v>Vitality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"/>
      <sheetName val="o.TOTALexY"/>
      <sheetName val="a.TOTALexY"/>
      <sheetName val="DCF_Youi"/>
      <sheetName val="o.Youi"/>
      <sheetName val="a.Youi"/>
      <sheetName val="a.Gen"/>
      <sheetName val="a.Beta"/>
      <sheetName val="a.CapCharge"/>
      <sheetName val="Comparables"/>
      <sheetName val="@Premiums"/>
      <sheetName val="@UWmargin"/>
      <sheetName val="Forecasts"/>
      <sheetName val="MgmtQuest"/>
      <sheetName val="MGMT&gt;"/>
    </sheetNames>
    <sheetDataSet>
      <sheetData sheetId="0">
        <row r="7">
          <cell r="C7" t="str">
            <v>Value Date Weighting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  <cell r="P7">
            <v>1</v>
          </cell>
          <cell r="Q7">
            <v>1</v>
          </cell>
          <cell r="R7">
            <v>1</v>
          </cell>
          <cell r="S7">
            <v>1</v>
          </cell>
          <cell r="T7">
            <v>1</v>
          </cell>
          <cell r="U7">
            <v>1</v>
          </cell>
          <cell r="V7">
            <v>1</v>
          </cell>
          <cell r="W7">
            <v>1</v>
          </cell>
          <cell r="X7">
            <v>1</v>
          </cell>
          <cell r="Y7">
            <v>1</v>
          </cell>
          <cell r="Z7">
            <v>1</v>
          </cell>
          <cell r="AA7">
            <v>1</v>
          </cell>
          <cell r="AB7">
            <v>1</v>
          </cell>
          <cell r="AC7">
            <v>1</v>
          </cell>
          <cell r="AD7">
            <v>1</v>
          </cell>
          <cell r="AE7">
            <v>1</v>
          </cell>
          <cell r="AF7">
            <v>1</v>
          </cell>
        </row>
        <row r="11">
          <cell r="F11">
            <v>0.45</v>
          </cell>
        </row>
        <row r="18">
          <cell r="F18">
            <v>40360</v>
          </cell>
        </row>
        <row r="19">
          <cell r="F19">
            <v>0.28000000000000003</v>
          </cell>
        </row>
        <row r="20">
          <cell r="F20">
            <v>0.1</v>
          </cell>
        </row>
        <row r="21">
          <cell r="F21">
            <v>0.3</v>
          </cell>
        </row>
        <row r="28">
          <cell r="C28" t="str">
            <v>Net Earned Premiums</v>
          </cell>
          <cell r="G28">
            <v>2117308</v>
          </cell>
          <cell r="H28">
            <v>2715289</v>
          </cell>
          <cell r="I28">
            <v>3321036</v>
          </cell>
          <cell r="J28">
            <v>4099137.9503264418</v>
          </cell>
          <cell r="K28">
            <v>4604035.8051543422</v>
          </cell>
          <cell r="L28">
            <v>5019416.239413863</v>
          </cell>
          <cell r="M28">
            <v>5420292.0913374936</v>
          </cell>
          <cell r="N28">
            <v>5727308.9896717323</v>
          </cell>
          <cell r="O28">
            <v>6135354.0613702117</v>
          </cell>
          <cell r="P28">
            <v>6560744.3494864721</v>
          </cell>
          <cell r="Q28">
            <v>7006028.6492358223</v>
          </cell>
          <cell r="R28">
            <v>7473688.1246579802</v>
          </cell>
          <cell r="S28">
            <v>7966178.3355134064</v>
          </cell>
          <cell r="T28">
            <v>8485980.3232970871</v>
          </cell>
          <cell r="U28">
            <v>9035598.234370308</v>
          </cell>
          <cell r="V28">
            <v>9487378.1460888237</v>
          </cell>
          <cell r="W28">
            <v>9961747.0533932652</v>
          </cell>
          <cell r="X28">
            <v>10459834.406062929</v>
          </cell>
          <cell r="Y28">
            <v>10982826.126366075</v>
          </cell>
          <cell r="Z28">
            <v>11531967.432684379</v>
          </cell>
          <cell r="AA28">
            <v>12108565.804318598</v>
          </cell>
          <cell r="AB28">
            <v>12713994.094534528</v>
          </cell>
          <cell r="AC28">
            <v>13349693.799261255</v>
          </cell>
          <cell r="AD28">
            <v>14017178.489224318</v>
          </cell>
          <cell r="AE28">
            <v>14718037.413685534</v>
          </cell>
          <cell r="AF28">
            <v>14718037.413685534</v>
          </cell>
          <cell r="AH28">
            <v>8.4000342010662088E-2</v>
          </cell>
          <cell r="AI28">
            <v>7.4498596425787378E-2</v>
          </cell>
        </row>
      </sheetData>
      <sheetData sheetId="1"/>
      <sheetData sheetId="2"/>
      <sheetData sheetId="3"/>
      <sheetData sheetId="4"/>
      <sheetData sheetId="5"/>
      <sheetData sheetId="6">
        <row r="14">
          <cell r="I14" t="str">
            <v>PWC</v>
          </cell>
        </row>
        <row r="31">
          <cell r="F31">
            <v>38898</v>
          </cell>
        </row>
        <row r="32">
          <cell r="F32">
            <v>5</v>
          </cell>
        </row>
        <row r="33">
          <cell r="F33">
            <v>40359</v>
          </cell>
        </row>
        <row r="34">
          <cell r="F34">
            <v>40724</v>
          </cell>
        </row>
        <row r="37">
          <cell r="F37">
            <v>10</v>
          </cell>
        </row>
        <row r="38">
          <cell r="F38">
            <v>44012</v>
          </cell>
        </row>
        <row r="40">
          <cell r="F40">
            <v>47664</v>
          </cell>
        </row>
        <row r="44">
          <cell r="D44" t="str">
            <v>Period</v>
          </cell>
          <cell r="G44">
            <v>1</v>
          </cell>
          <cell r="H44">
            <v>2</v>
          </cell>
          <cell r="I44">
            <v>3</v>
          </cell>
          <cell r="J44">
            <v>4</v>
          </cell>
          <cell r="K44">
            <v>5</v>
          </cell>
          <cell r="L44">
            <v>6</v>
          </cell>
          <cell r="M44">
            <v>7</v>
          </cell>
          <cell r="N44">
            <v>8</v>
          </cell>
          <cell r="O44">
            <v>9</v>
          </cell>
          <cell r="P44">
            <v>10</v>
          </cell>
          <cell r="Q44">
            <v>11</v>
          </cell>
          <cell r="R44">
            <v>12</v>
          </cell>
          <cell r="S44">
            <v>13</v>
          </cell>
          <cell r="T44">
            <v>14</v>
          </cell>
          <cell r="U44">
            <v>15</v>
          </cell>
          <cell r="V44">
            <v>16</v>
          </cell>
          <cell r="W44">
            <v>17</v>
          </cell>
          <cell r="X44">
            <v>18</v>
          </cell>
          <cell r="Y44">
            <v>19</v>
          </cell>
          <cell r="Z44">
            <v>20</v>
          </cell>
          <cell r="AA44">
            <v>21</v>
          </cell>
          <cell r="AB44">
            <v>22</v>
          </cell>
          <cell r="AC44">
            <v>23</v>
          </cell>
          <cell r="AD44">
            <v>24</v>
          </cell>
          <cell r="AE44">
            <v>25</v>
          </cell>
          <cell r="AF44">
            <v>0</v>
          </cell>
        </row>
        <row r="47">
          <cell r="D47" t="str">
            <v>DATE:</v>
          </cell>
          <cell r="E47" t="str">
            <v>Year End June</v>
          </cell>
          <cell r="G47">
            <v>38898</v>
          </cell>
          <cell r="H47">
            <v>39263</v>
          </cell>
          <cell r="I47">
            <v>39629</v>
          </cell>
          <cell r="J47">
            <v>39994</v>
          </cell>
          <cell r="K47">
            <v>40359</v>
          </cell>
          <cell r="L47">
            <v>40724</v>
          </cell>
          <cell r="M47">
            <v>41090</v>
          </cell>
          <cell r="N47">
            <v>41455</v>
          </cell>
          <cell r="O47">
            <v>41820</v>
          </cell>
          <cell r="P47">
            <v>42185</v>
          </cell>
          <cell r="Q47">
            <v>42551</v>
          </cell>
          <cell r="R47">
            <v>42916</v>
          </cell>
          <cell r="S47">
            <v>43281</v>
          </cell>
          <cell r="T47">
            <v>43646</v>
          </cell>
          <cell r="U47">
            <v>44012</v>
          </cell>
          <cell r="V47">
            <v>44377</v>
          </cell>
          <cell r="W47">
            <v>44742</v>
          </cell>
          <cell r="X47">
            <v>45107</v>
          </cell>
          <cell r="Y47">
            <v>45473</v>
          </cell>
          <cell r="Z47">
            <v>45838</v>
          </cell>
          <cell r="AA47">
            <v>46203</v>
          </cell>
          <cell r="AB47">
            <v>46568</v>
          </cell>
          <cell r="AC47">
            <v>46934</v>
          </cell>
          <cell r="AD47">
            <v>47299</v>
          </cell>
          <cell r="AE47">
            <v>47664</v>
          </cell>
          <cell r="AF47" t="str">
            <v>-</v>
          </cell>
          <cell r="AH47" t="str">
            <v>CAGR</v>
          </cell>
          <cell r="AI47" t="str">
            <v>CAGR</v>
          </cell>
        </row>
        <row r="48">
          <cell r="E48" t="str">
            <v>Mid-year</v>
          </cell>
          <cell r="G48">
            <v>38717</v>
          </cell>
          <cell r="H48">
            <v>39082</v>
          </cell>
          <cell r="I48">
            <v>39447</v>
          </cell>
          <cell r="J48">
            <v>39813</v>
          </cell>
          <cell r="K48">
            <v>40178</v>
          </cell>
          <cell r="L48">
            <v>40543</v>
          </cell>
          <cell r="M48">
            <v>40908</v>
          </cell>
          <cell r="N48">
            <v>41274</v>
          </cell>
          <cell r="O48">
            <v>41639</v>
          </cell>
          <cell r="P48">
            <v>42004</v>
          </cell>
          <cell r="Q48">
            <v>42369</v>
          </cell>
          <cell r="R48">
            <v>42735</v>
          </cell>
          <cell r="S48">
            <v>43100</v>
          </cell>
          <cell r="T48">
            <v>43465</v>
          </cell>
          <cell r="U48">
            <v>43830</v>
          </cell>
          <cell r="V48">
            <v>44196</v>
          </cell>
          <cell r="W48">
            <v>44561</v>
          </cell>
          <cell r="X48">
            <v>44926</v>
          </cell>
          <cell r="Y48">
            <v>45291</v>
          </cell>
          <cell r="Z48">
            <v>45657</v>
          </cell>
          <cell r="AA48">
            <v>46022</v>
          </cell>
          <cell r="AB48">
            <v>46387</v>
          </cell>
          <cell r="AC48">
            <v>46752</v>
          </cell>
          <cell r="AD48">
            <v>47118</v>
          </cell>
          <cell r="AE48">
            <v>47483</v>
          </cell>
          <cell r="AF48" t="str">
            <v>-</v>
          </cell>
        </row>
        <row r="49">
          <cell r="D49" t="str">
            <v>Historical</v>
          </cell>
          <cell r="G49">
            <v>1</v>
          </cell>
          <cell r="H49">
            <v>1</v>
          </cell>
          <cell r="I49">
            <v>1</v>
          </cell>
          <cell r="J49">
            <v>1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D50" t="str">
            <v>Projection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  <cell r="P50">
            <v>1</v>
          </cell>
          <cell r="Q50">
            <v>1</v>
          </cell>
          <cell r="R50">
            <v>1</v>
          </cell>
          <cell r="S50">
            <v>1</v>
          </cell>
          <cell r="T50">
            <v>1</v>
          </cell>
          <cell r="U50">
            <v>1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D51" t="str">
            <v>Management Forecasts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3">
          <cell r="D53" t="str">
            <v xml:space="preserve">Smoothing   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1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1</v>
          </cell>
          <cell r="AF53">
            <v>0</v>
          </cell>
        </row>
        <row r="54">
          <cell r="D54" t="str">
            <v>Final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</row>
        <row r="55">
          <cell r="D55" t="str">
            <v>Captions</v>
          </cell>
          <cell r="G55" t="str">
            <v>Actual</v>
          </cell>
          <cell r="H55" t="str">
            <v>Actual</v>
          </cell>
          <cell r="I55" t="str">
            <v>Actual</v>
          </cell>
          <cell r="J55" t="str">
            <v>Actual</v>
          </cell>
          <cell r="K55" t="str">
            <v>Actual</v>
          </cell>
          <cell r="L55" t="str">
            <v>Mgmt</v>
          </cell>
          <cell r="M55" t="str">
            <v>Mgmt</v>
          </cell>
          <cell r="N55" t="str">
            <v>Mgmt</v>
          </cell>
          <cell r="O55" t="str">
            <v>Mgmt</v>
          </cell>
          <cell r="P55" t="str">
            <v>Mgmt</v>
          </cell>
          <cell r="Q55" t="str">
            <v>Mgmt</v>
          </cell>
          <cell r="R55" t="str">
            <v>Mgmt</v>
          </cell>
          <cell r="S55" t="str">
            <v>Mgmt</v>
          </cell>
          <cell r="T55" t="str">
            <v>Mgmt</v>
          </cell>
          <cell r="U55" t="str">
            <v>Mgmt</v>
          </cell>
          <cell r="V55" t="str">
            <v>Smooth</v>
          </cell>
          <cell r="W55" t="str">
            <v>Smooth</v>
          </cell>
          <cell r="X55" t="str">
            <v>Smooth</v>
          </cell>
          <cell r="Y55" t="str">
            <v>Smooth</v>
          </cell>
          <cell r="Z55" t="str">
            <v>Smooth</v>
          </cell>
          <cell r="AA55" t="str">
            <v>Smooth</v>
          </cell>
          <cell r="AB55" t="str">
            <v>Smooth</v>
          </cell>
          <cell r="AC55" t="str">
            <v>Smooth</v>
          </cell>
          <cell r="AD55" t="str">
            <v>Smooth</v>
          </cell>
          <cell r="AE55" t="str">
            <v>Final</v>
          </cell>
          <cell r="AF55">
            <v>0</v>
          </cell>
          <cell r="AH55" t="str">
            <v>09 - 14</v>
          </cell>
          <cell r="AI55" t="str">
            <v>09 - 20</v>
          </cell>
        </row>
      </sheetData>
      <sheetData sheetId="7">
        <row r="13">
          <cell r="H13">
            <v>8.9414062499999947E-2</v>
          </cell>
        </row>
        <row r="18">
          <cell r="H18">
            <v>5.5E-2</v>
          </cell>
        </row>
      </sheetData>
      <sheetData sheetId="8"/>
      <sheetData sheetId="9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NANTS"/>
      <sheetName val="BS CONS"/>
      <sheetName val="BS BW"/>
      <sheetName val="BS PAF"/>
      <sheetName val="IS - 2009 CONS"/>
      <sheetName val="IS - 2009 BW"/>
      <sheetName val="IS - 2009 PF"/>
      <sheetName val="PF - PVT"/>
      <sheetName val="PF DATA"/>
      <sheetName val="AGEING"/>
      <sheetName val="BS2009"/>
      <sheetName val="TB2009"/>
      <sheetName val="IS - 2008"/>
      <sheetName val="BS2008"/>
      <sheetName val="TB2008 - LEVEL5 HIDE TIT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Values</v>
          </cell>
        </row>
        <row r="4">
          <cell r="A4" t="str">
            <v>Row Labels</v>
          </cell>
          <cell r="B4" t="str">
            <v>Sum of 31/12/20082</v>
          </cell>
          <cell r="C4" t="str">
            <v>Sum of 30/11/20082</v>
          </cell>
          <cell r="D4" t="str">
            <v>Sum of 31/01/20092</v>
          </cell>
        </row>
        <row r="5">
          <cell r="A5" t="str">
            <v>103001 - Deferred Tax</v>
          </cell>
          <cell r="B5">
            <v>111834.19</v>
          </cell>
          <cell r="C5">
            <v>111834.19</v>
          </cell>
          <cell r="D5">
            <v>111834.19</v>
          </cell>
        </row>
        <row r="6">
          <cell r="A6" t="str">
            <v>104001 - Investment in Subsidiaries</v>
          </cell>
          <cell r="B6">
            <v>-45000000</v>
          </cell>
          <cell r="C6">
            <v>-45000000</v>
          </cell>
          <cell r="D6">
            <v>-45000000</v>
          </cell>
        </row>
        <row r="7">
          <cell r="A7" t="str">
            <v>112100 - Debtors Control</v>
          </cell>
          <cell r="B7">
            <v>78824369.204500005</v>
          </cell>
          <cell r="C7">
            <v>78848562.064499974</v>
          </cell>
          <cell r="D7">
            <v>79529117.884499982</v>
          </cell>
        </row>
        <row r="8">
          <cell r="A8" t="str">
            <v>112200 - Sundry Debtors</v>
          </cell>
          <cell r="B8">
            <v>1891612.72</v>
          </cell>
          <cell r="C8">
            <v>2093188.79</v>
          </cell>
          <cell r="D8">
            <v>1892270.72</v>
          </cell>
        </row>
        <row r="9">
          <cell r="A9" t="str">
            <v>117000 - Bank Balances</v>
          </cell>
          <cell r="B9">
            <v>5471648.6579999998</v>
          </cell>
          <cell r="C9">
            <v>4546755.6579999998</v>
          </cell>
          <cell r="D9">
            <v>3284135.8080000002</v>
          </cell>
        </row>
        <row r="10">
          <cell r="A10" t="str">
            <v>201020 - Funding</v>
          </cell>
          <cell r="B10">
            <v>0</v>
          </cell>
          <cell r="C10">
            <v>-4304582.6100000003</v>
          </cell>
          <cell r="D10">
            <v>0</v>
          </cell>
        </row>
        <row r="11">
          <cell r="A11" t="str">
            <v>212100 - SARS PROVISIONS</v>
          </cell>
          <cell r="B11">
            <v>2957510.0399999991</v>
          </cell>
          <cell r="C11">
            <v>2599548.6899999976</v>
          </cell>
          <cell r="D11">
            <v>2731067.0299999993</v>
          </cell>
        </row>
        <row r="12">
          <cell r="A12" t="str">
            <v>213300 - Other Creditors</v>
          </cell>
          <cell r="B12">
            <v>-5823621.0399999991</v>
          </cell>
          <cell r="C12">
            <v>-4251505.3899999997</v>
          </cell>
          <cell r="D12">
            <v>-5705966.2199999997</v>
          </cell>
        </row>
        <row r="13">
          <cell r="A13" t="str">
            <v>217100 - Prepayments</v>
          </cell>
          <cell r="B13">
            <v>0</v>
          </cell>
          <cell r="C13">
            <v>17890</v>
          </cell>
          <cell r="D13">
            <v>0</v>
          </cell>
        </row>
        <row r="14">
          <cell r="A14" t="str">
            <v>217500 - PROVISION FOR BAD DEBTS</v>
          </cell>
          <cell r="B14">
            <v>-803965.71</v>
          </cell>
          <cell r="C14">
            <v>-699723.83</v>
          </cell>
          <cell r="D14">
            <v>-880481.21000000008</v>
          </cell>
        </row>
        <row r="15">
          <cell r="A15" t="str">
            <v>2177600 - OTHER PROVISIONS</v>
          </cell>
          <cell r="B15">
            <v>-3419434.31</v>
          </cell>
          <cell r="C15">
            <v>-3419934.31</v>
          </cell>
          <cell r="D15">
            <v>-3419434.31</v>
          </cell>
        </row>
        <row r="16">
          <cell r="A16" t="str">
            <v>221000 - Fixture &amp; Fittings @ Cost</v>
          </cell>
          <cell r="B16">
            <v>870002.20000000007</v>
          </cell>
          <cell r="C16">
            <v>870002.20000000007</v>
          </cell>
          <cell r="D16">
            <v>618364.87</v>
          </cell>
        </row>
        <row r="17">
          <cell r="A17" t="str">
            <v>222000 - Office Equipment @ Cost</v>
          </cell>
          <cell r="B17">
            <v>982192.92999999993</v>
          </cell>
          <cell r="C17">
            <v>982192.92999999993</v>
          </cell>
          <cell r="D17">
            <v>651176.07000000007</v>
          </cell>
        </row>
        <row r="18">
          <cell r="A18" t="str">
            <v>223000 - Comp Hardware @ Cost</v>
          </cell>
          <cell r="B18">
            <v>1001113.73</v>
          </cell>
          <cell r="C18">
            <v>1001113.73</v>
          </cell>
          <cell r="D18">
            <v>897829.59</v>
          </cell>
        </row>
        <row r="19">
          <cell r="A19" t="str">
            <v>224000 - Computer Software @ Cost</v>
          </cell>
          <cell r="B19">
            <v>2060820.4</v>
          </cell>
          <cell r="C19">
            <v>2060820.4</v>
          </cell>
          <cell r="D19">
            <v>2060820.4</v>
          </cell>
        </row>
        <row r="20">
          <cell r="A20" t="str">
            <v>225000 - Motor Vehicles @ Cost</v>
          </cell>
          <cell r="B20">
            <v>2480546.5099999998</v>
          </cell>
          <cell r="C20">
            <v>2480546.5099999998</v>
          </cell>
          <cell r="D20">
            <v>1659150.8000000003</v>
          </cell>
        </row>
        <row r="21">
          <cell r="A21" t="str">
            <v>241000 - Fixture &amp; Fittings - Accumulated Depreciation</v>
          </cell>
          <cell r="B21">
            <v>-473590.77</v>
          </cell>
          <cell r="C21">
            <v>-464503.79</v>
          </cell>
          <cell r="D21">
            <v>-206052.17999999996</v>
          </cell>
        </row>
        <row r="22">
          <cell r="A22" t="str">
            <v>242000 - Office Equipment - Accumulated Depreciation</v>
          </cell>
          <cell r="B22">
            <v>-674175.25</v>
          </cell>
          <cell r="C22">
            <v>-660547.96</v>
          </cell>
          <cell r="D22">
            <v>98217.129999999917</v>
          </cell>
        </row>
        <row r="23">
          <cell r="A23" t="str">
            <v>243000 - Comp Hardware - Accumulated Depreciation</v>
          </cell>
          <cell r="B23">
            <v>-891201.52999999991</v>
          </cell>
          <cell r="C23">
            <v>-882977.54000000015</v>
          </cell>
          <cell r="D23">
            <v>-859201.26</v>
          </cell>
        </row>
        <row r="24">
          <cell r="A24" t="str">
            <v>244000 - Computer Software - Accumulated Depreciation</v>
          </cell>
          <cell r="B24">
            <v>-982214.71</v>
          </cell>
          <cell r="C24">
            <v>-960045.68</v>
          </cell>
          <cell r="D24">
            <v>-1004383.74</v>
          </cell>
        </row>
        <row r="25">
          <cell r="A25" t="str">
            <v>245000 - Motor Vehicles - Accumulated Depreciation</v>
          </cell>
          <cell r="B25">
            <v>-1167963.9200000002</v>
          </cell>
          <cell r="C25">
            <v>-1128345.5</v>
          </cell>
          <cell r="D25">
            <v>-995407.37</v>
          </cell>
        </row>
        <row r="26">
          <cell r="A26" t="str">
            <v>360010-HO - PA GROUP - SHAREHOLDERS LOAN (HO )</v>
          </cell>
          <cell r="B26">
            <v>9390696.0633333437</v>
          </cell>
          <cell r="C26">
            <v>9200557.8433333375</v>
          </cell>
          <cell r="D26">
            <v>9810810.1833333354</v>
          </cell>
        </row>
        <row r="27">
          <cell r="A27" t="str">
            <v>360026-HO - PAFORMA I/C (BW)</v>
          </cell>
          <cell r="B27">
            <v>-65417520.709999993</v>
          </cell>
          <cell r="C27">
            <v>-62395832.189999998</v>
          </cell>
          <cell r="D27">
            <v>-62917520.709999993</v>
          </cell>
        </row>
        <row r="28">
          <cell r="A28" t="str">
            <v>411100-HO - Amount Secured</v>
          </cell>
          <cell r="B28">
            <v>-995863.05999999982</v>
          </cell>
          <cell r="C28">
            <v>-10794016.960000001</v>
          </cell>
          <cell r="D28">
            <v>-1984406.2700000005</v>
          </cell>
        </row>
        <row r="29">
          <cell r="A29" t="str">
            <v>432100-HO - Interest Received (Bank)</v>
          </cell>
          <cell r="B29">
            <v>1125975.58</v>
          </cell>
          <cell r="C29">
            <v>-1156043.3600000001</v>
          </cell>
          <cell r="D29">
            <v>599351.53999999992</v>
          </cell>
        </row>
        <row r="30">
          <cell r="A30" t="str">
            <v>515000-HO - Interest Paid</v>
          </cell>
          <cell r="B30">
            <v>-1175437.94</v>
          </cell>
          <cell r="C30">
            <v>6216451.9100000001</v>
          </cell>
          <cell r="D30">
            <v>-600000</v>
          </cell>
        </row>
        <row r="31">
          <cell r="A31" t="str">
            <v>531000-HO - Commission Paid - Consultants</v>
          </cell>
          <cell r="B31">
            <v>156598.67999999993</v>
          </cell>
          <cell r="C31">
            <v>816862.19</v>
          </cell>
          <cell r="D31">
            <v>-47650</v>
          </cell>
        </row>
        <row r="32">
          <cell r="A32" t="str">
            <v>532000-HO - Commission Paid - Joint Ventures</v>
          </cell>
          <cell r="B32">
            <v>91813.72</v>
          </cell>
          <cell r="C32">
            <v>503337.18999999994</v>
          </cell>
          <cell r="D32">
            <v>64753.200000000084</v>
          </cell>
        </row>
        <row r="33">
          <cell r="A33" t="str">
            <v>645000-HO - BAD DEBTS (HO )</v>
          </cell>
          <cell r="B33">
            <v>103776.97999999998</v>
          </cell>
          <cell r="C33">
            <v>-1314224.17</v>
          </cell>
          <cell r="D33">
            <v>76515.5</v>
          </cell>
        </row>
        <row r="34">
          <cell r="A34" t="str">
            <v>901000-HO - ADVERTISING &amp; PROM (HO )</v>
          </cell>
          <cell r="B34">
            <v>0</v>
          </cell>
          <cell r="C34">
            <v>0</v>
          </cell>
          <cell r="D34">
            <v>45000</v>
          </cell>
        </row>
        <row r="35">
          <cell r="A35" t="str">
            <v>905000-HO - BANK CHARGES (HO )</v>
          </cell>
          <cell r="B35">
            <v>9508.4199999999983</v>
          </cell>
          <cell r="C35">
            <v>46830.09</v>
          </cell>
          <cell r="D35">
            <v>5513.4500000000044</v>
          </cell>
        </row>
        <row r="36">
          <cell r="A36" t="str">
            <v>908200-HO - Risk Management - ITC (HO )</v>
          </cell>
          <cell r="B36">
            <v>9460.0199999999968</v>
          </cell>
          <cell r="C36">
            <v>53698.29</v>
          </cell>
          <cell r="D36">
            <v>8917.820000000007</v>
          </cell>
        </row>
        <row r="37">
          <cell r="A37" t="str">
            <v>913000-HO - COMPUTER EXPENSES (HO )</v>
          </cell>
          <cell r="B37">
            <v>35038</v>
          </cell>
          <cell r="C37">
            <v>147021</v>
          </cell>
          <cell r="D37">
            <v>31750</v>
          </cell>
        </row>
        <row r="38">
          <cell r="A38" t="str">
            <v>921500-HO - DEP - COMPUTER EQUIP (HO )</v>
          </cell>
          <cell r="B38">
            <v>8223.9900000000052</v>
          </cell>
          <cell r="C38">
            <v>46403.92</v>
          </cell>
          <cell r="D38">
            <v>8224.0299999999916</v>
          </cell>
        </row>
        <row r="39">
          <cell r="A39" t="str">
            <v>921550-HO - DEP - COMPUTER SOFT (HO )</v>
          </cell>
          <cell r="B39">
            <v>22169.03</v>
          </cell>
          <cell r="C39">
            <v>115343.47</v>
          </cell>
          <cell r="D39">
            <v>22169.03</v>
          </cell>
        </row>
        <row r="40">
          <cell r="A40" t="str">
            <v>922000-HO - Depreciation (HO )</v>
          </cell>
          <cell r="B40">
            <v>22714.26999999999</v>
          </cell>
          <cell r="C40">
            <v>113614.24</v>
          </cell>
          <cell r="D40">
            <v>22714.310000000027</v>
          </cell>
        </row>
        <row r="41">
          <cell r="A41" t="str">
            <v>922500-HO - DEP - MOTOR VEHICLES (HO )</v>
          </cell>
          <cell r="B41">
            <v>39618.419999999984</v>
          </cell>
          <cell r="C41">
            <v>220571.41</v>
          </cell>
          <cell r="D41">
            <v>39618.420000000013</v>
          </cell>
        </row>
        <row r="42">
          <cell r="A42" t="str">
            <v>922600-HO - M/V EXPENSES (HO )</v>
          </cell>
          <cell r="B42">
            <v>36645.750000000015</v>
          </cell>
          <cell r="C42">
            <v>197382.61000000002</v>
          </cell>
          <cell r="D42">
            <v>27058.060000000005</v>
          </cell>
        </row>
        <row r="43">
          <cell r="A43" t="str">
            <v>926000-HO - DIRECTORS SALARIES (HO )</v>
          </cell>
          <cell r="B43">
            <v>0</v>
          </cell>
          <cell r="C43">
            <v>7500</v>
          </cell>
          <cell r="D43">
            <v>0</v>
          </cell>
        </row>
        <row r="44">
          <cell r="A44" t="str">
            <v>940000-HO - INSURANCE (HO )</v>
          </cell>
          <cell r="B44">
            <v>0</v>
          </cell>
          <cell r="C44">
            <v>0</v>
          </cell>
          <cell r="D44">
            <v>-1050</v>
          </cell>
        </row>
        <row r="45">
          <cell r="A45" t="str">
            <v>945000-HO - INTERNET FEES (HO )</v>
          </cell>
          <cell r="B45">
            <v>30285.5</v>
          </cell>
          <cell r="C45">
            <v>158322.28</v>
          </cell>
          <cell r="D45">
            <v>31773.190000000002</v>
          </cell>
        </row>
        <row r="46">
          <cell r="A46" t="str">
            <v>951000-HO - LEGAL FEES (DEDUCTIBLE) (HO )</v>
          </cell>
          <cell r="B46">
            <v>101408</v>
          </cell>
          <cell r="C46">
            <v>652617.56999999995</v>
          </cell>
          <cell r="D46">
            <v>102215</v>
          </cell>
        </row>
        <row r="47">
          <cell r="A47" t="str">
            <v>956000-HO - MEETING &amp; REFRESHMENTS (HO )</v>
          </cell>
          <cell r="B47">
            <v>0</v>
          </cell>
          <cell r="C47">
            <v>163222.36000000002</v>
          </cell>
          <cell r="D47">
            <v>222524.52999999994</v>
          </cell>
        </row>
        <row r="48">
          <cell r="A48" t="str">
            <v>969000-HO - PROFFESSIONAL FEES (HO )</v>
          </cell>
          <cell r="B48">
            <v>0</v>
          </cell>
          <cell r="C48">
            <v>2459.8000000000002</v>
          </cell>
          <cell r="D48">
            <v>0</v>
          </cell>
        </row>
        <row r="49">
          <cell r="A49" t="str">
            <v>971000-HO - PRINTING &amp; STATIONERY (HO )</v>
          </cell>
          <cell r="B49">
            <v>16815.199999999983</v>
          </cell>
          <cell r="C49">
            <v>132399.98000000001</v>
          </cell>
          <cell r="D49">
            <v>23162.789999999979</v>
          </cell>
        </row>
        <row r="50">
          <cell r="A50" t="str">
            <v>972000-HO - RENT (HO )</v>
          </cell>
          <cell r="B50">
            <v>103845.07</v>
          </cell>
          <cell r="C50">
            <v>491070.43</v>
          </cell>
          <cell r="D50">
            <v>37938.689999999988</v>
          </cell>
        </row>
        <row r="51">
          <cell r="A51" t="str">
            <v>972500-HO - REPAIRS &amp; MAINT (HO )</v>
          </cell>
          <cell r="B51">
            <v>0</v>
          </cell>
          <cell r="C51">
            <v>350</v>
          </cell>
          <cell r="D51">
            <v>0</v>
          </cell>
        </row>
        <row r="52">
          <cell r="A52" t="str">
            <v>972520-HO - General Expenses (HO )</v>
          </cell>
          <cell r="B52">
            <v>615.67000000000053</v>
          </cell>
          <cell r="C52">
            <v>3678.52</v>
          </cell>
          <cell r="D52">
            <v>843.32999999999993</v>
          </cell>
        </row>
        <row r="53">
          <cell r="A53" t="str">
            <v>975900-HO - SALARIES ADMIN (HO )</v>
          </cell>
          <cell r="B53">
            <v>624507.77000000014</v>
          </cell>
          <cell r="C53">
            <v>3301703.4699999993</v>
          </cell>
          <cell r="D53">
            <v>11561.79</v>
          </cell>
        </row>
        <row r="54">
          <cell r="A54" t="str">
            <v>981000-HO - TELEPHONE (HO )</v>
          </cell>
          <cell r="B54">
            <v>56731.129999999976</v>
          </cell>
          <cell r="C54">
            <v>361184.91000000003</v>
          </cell>
          <cell r="D54">
            <v>73769.770000000048</v>
          </cell>
        </row>
        <row r="55">
          <cell r="A55" t="str">
            <v>982000-HO - TRAVELLING (HO )</v>
          </cell>
          <cell r="B55">
            <v>5081.8600000000006</v>
          </cell>
          <cell r="C55">
            <v>94970.18</v>
          </cell>
          <cell r="D55">
            <v>17753.350000000006</v>
          </cell>
        </row>
        <row r="56">
          <cell r="A56" t="str">
            <v>GOODWILL</v>
          </cell>
          <cell r="B56">
            <v>15827408.210000001</v>
          </cell>
          <cell r="C56">
            <v>15827408.210000001</v>
          </cell>
          <cell r="D56">
            <v>18844832.950000003</v>
          </cell>
        </row>
        <row r="57">
          <cell r="A57" t="str">
            <v>INVPROP</v>
          </cell>
          <cell r="B57">
            <v>3017424.74</v>
          </cell>
          <cell r="C57">
            <v>3017424.74</v>
          </cell>
          <cell r="D57">
            <v>192289.49</v>
          </cell>
        </row>
        <row r="58">
          <cell r="A58" t="str">
            <v>UNALLOCATED</v>
          </cell>
          <cell r="B58">
            <v>-1173176.55</v>
          </cell>
          <cell r="C58">
            <v>-72557.47</v>
          </cell>
          <cell r="D58">
            <v>0</v>
          </cell>
        </row>
        <row r="59">
          <cell r="A59" t="str">
            <v>XXXXX</v>
          </cell>
          <cell r="B59">
            <v>0</v>
          </cell>
          <cell r="C59">
            <v>1.8378727872914169E-8</v>
          </cell>
          <cell r="D59">
            <v>0</v>
          </cell>
        </row>
        <row r="60">
          <cell r="A60" t="str">
            <v>Grand Total</v>
          </cell>
          <cell r="B60">
            <v>-510152.84416665626</v>
          </cell>
          <cell r="C60">
            <v>1.015833337281606</v>
          </cell>
          <cell r="D60">
            <v>233491.64583333372</v>
          </cell>
        </row>
      </sheetData>
      <sheetData sheetId="8"/>
      <sheetData sheetId="9"/>
      <sheetData sheetId="10">
        <row r="1">
          <cell r="A1" t="str">
            <v>Account Name</v>
          </cell>
          <cell r="B1" t="str">
            <v>September - Period</v>
          </cell>
          <cell r="C1" t="str">
            <v>September - Ratio %</v>
          </cell>
          <cell r="D1" t="str">
            <v>October - Period</v>
          </cell>
          <cell r="E1" t="str">
            <v>October - Ratio %</v>
          </cell>
          <cell r="F1" t="str">
            <v>November - Period</v>
          </cell>
          <cell r="G1" t="str">
            <v>November - Ratio %</v>
          </cell>
          <cell r="H1" t="str">
            <v>December - Period</v>
          </cell>
          <cell r="I1" t="str">
            <v>December - Ratio %</v>
          </cell>
          <cell r="J1" t="str">
            <v>January - Period</v>
          </cell>
          <cell r="K1" t="str">
            <v>January - Ratio %</v>
          </cell>
          <cell r="L1" t="str">
            <v>February - Period</v>
          </cell>
          <cell r="M1" t="str">
            <v>February - Ratio %</v>
          </cell>
          <cell r="N1" t="str">
            <v>March - Period</v>
          </cell>
          <cell r="O1" t="str">
            <v>March - Ratio %</v>
          </cell>
          <cell r="P1" t="str">
            <v>April - Period</v>
          </cell>
          <cell r="Q1" t="str">
            <v>April - Ratio %</v>
          </cell>
          <cell r="R1" t="str">
            <v>May - Period</v>
          </cell>
          <cell r="S1" t="str">
            <v>May - Ratio %</v>
          </cell>
          <cell r="T1" t="str">
            <v>June - Period</v>
          </cell>
          <cell r="U1" t="str">
            <v>June - Ratio %</v>
          </cell>
          <cell r="V1" t="str">
            <v>July - Period</v>
          </cell>
          <cell r="W1" t="str">
            <v>July - Ratio %</v>
          </cell>
          <cell r="X1" t="str">
            <v>August - Period</v>
          </cell>
          <cell r="Y1" t="str">
            <v>August - Ratio %</v>
          </cell>
        </row>
        <row r="2">
          <cell r="A2" t="str">
            <v>Assets</v>
          </cell>
          <cell r="B2">
            <v>101967961.67</v>
          </cell>
          <cell r="C2">
            <v>1</v>
          </cell>
          <cell r="D2">
            <v>101067629.89</v>
          </cell>
          <cell r="E2">
            <v>1</v>
          </cell>
          <cell r="F2">
            <v>148112883.13999999</v>
          </cell>
          <cell r="G2">
            <v>1</v>
          </cell>
          <cell r="H2">
            <v>146959656.47</v>
          </cell>
          <cell r="I2">
            <v>1</v>
          </cell>
          <cell r="J2">
            <v>148324998.06999999</v>
          </cell>
          <cell r="K2">
            <v>1</v>
          </cell>
          <cell r="L2">
            <v>128537334.45</v>
          </cell>
          <cell r="M2">
            <v>1</v>
          </cell>
          <cell r="N2">
            <v>128537334.45</v>
          </cell>
          <cell r="O2">
            <v>1</v>
          </cell>
          <cell r="P2">
            <v>128537334.45</v>
          </cell>
          <cell r="Q2">
            <v>1</v>
          </cell>
          <cell r="R2">
            <v>128537334.45</v>
          </cell>
          <cell r="S2">
            <v>1</v>
          </cell>
          <cell r="T2">
            <v>128537334.45</v>
          </cell>
          <cell r="U2">
            <v>1</v>
          </cell>
          <cell r="V2">
            <v>128537334.45</v>
          </cell>
          <cell r="W2">
            <v>1</v>
          </cell>
          <cell r="X2">
            <v>128537334.45</v>
          </cell>
          <cell r="Y2">
            <v>1</v>
          </cell>
        </row>
        <row r="4">
          <cell r="A4" t="str">
            <v>100000 - Non Current Assets</v>
          </cell>
          <cell r="B4">
            <v>800607.95</v>
          </cell>
          <cell r="C4">
            <v>7.9000000000000008E-3</v>
          </cell>
          <cell r="D4">
            <v>773096.65</v>
          </cell>
          <cell r="E4">
            <v>7.6E-3</v>
          </cell>
          <cell r="F4">
            <v>746505.35</v>
          </cell>
          <cell r="G4">
            <v>5.0000000000000001E-3</v>
          </cell>
          <cell r="H4">
            <v>737550.51</v>
          </cell>
          <cell r="I4">
            <v>5.0000000000000001E-3</v>
          </cell>
          <cell r="J4">
            <v>710774.25</v>
          </cell>
          <cell r="K4">
            <v>4.7999999999999996E-3</v>
          </cell>
          <cell r="L4">
            <v>710774.25</v>
          </cell>
          <cell r="M4">
            <v>5.4999999999999997E-3</v>
          </cell>
          <cell r="N4">
            <v>710774.25</v>
          </cell>
          <cell r="O4">
            <v>5.4999999999999997E-3</v>
          </cell>
          <cell r="P4">
            <v>710774.25</v>
          </cell>
          <cell r="Q4">
            <v>5.4999999999999997E-3</v>
          </cell>
          <cell r="R4">
            <v>710774.25</v>
          </cell>
          <cell r="S4">
            <v>5.4999999999999997E-3</v>
          </cell>
          <cell r="T4">
            <v>710774.25</v>
          </cell>
          <cell r="U4">
            <v>5.4999999999999997E-3</v>
          </cell>
          <cell r="V4">
            <v>710774.25</v>
          </cell>
          <cell r="W4">
            <v>5.4999999999999997E-3</v>
          </cell>
          <cell r="X4">
            <v>710774.25</v>
          </cell>
          <cell r="Y4">
            <v>5.4999999999999997E-3</v>
          </cell>
        </row>
        <row r="6">
          <cell r="A6" t="str">
            <v>101000 - Property Plant and Equipment</v>
          </cell>
          <cell r="B6">
            <v>800607.95</v>
          </cell>
          <cell r="C6">
            <v>7.9000000000000008E-3</v>
          </cell>
          <cell r="D6">
            <v>773096.65</v>
          </cell>
          <cell r="E6">
            <v>7.6E-3</v>
          </cell>
          <cell r="F6">
            <v>746505.35</v>
          </cell>
          <cell r="G6">
            <v>5.0000000000000001E-3</v>
          </cell>
          <cell r="H6">
            <v>737550.51</v>
          </cell>
          <cell r="I6">
            <v>5.0000000000000001E-3</v>
          </cell>
          <cell r="J6">
            <v>710774.25</v>
          </cell>
          <cell r="K6">
            <v>4.7999999999999996E-3</v>
          </cell>
          <cell r="L6">
            <v>710774.25</v>
          </cell>
          <cell r="M6">
            <v>5.4999999999999997E-3</v>
          </cell>
          <cell r="N6">
            <v>710774.25</v>
          </cell>
          <cell r="O6">
            <v>5.4999999999999997E-3</v>
          </cell>
          <cell r="P6">
            <v>710774.25</v>
          </cell>
          <cell r="Q6">
            <v>5.4999999999999997E-3</v>
          </cell>
          <cell r="R6">
            <v>710774.25</v>
          </cell>
          <cell r="S6">
            <v>5.4999999999999997E-3</v>
          </cell>
          <cell r="T6">
            <v>710774.25</v>
          </cell>
          <cell r="U6">
            <v>5.4999999999999997E-3</v>
          </cell>
          <cell r="V6">
            <v>710774.25</v>
          </cell>
          <cell r="W6">
            <v>5.4999999999999997E-3</v>
          </cell>
          <cell r="X6">
            <v>710774.25</v>
          </cell>
          <cell r="Y6">
            <v>5.4999999999999997E-3</v>
          </cell>
        </row>
        <row r="8">
          <cell r="A8" t="str">
            <v>221000 - Fixture &amp; Fittings @ Cost</v>
          </cell>
          <cell r="B8">
            <v>180353.8</v>
          </cell>
          <cell r="C8">
            <v>1.8E-3</v>
          </cell>
          <cell r="D8">
            <v>180353.8</v>
          </cell>
          <cell r="E8">
            <v>1.8E-3</v>
          </cell>
          <cell r="F8">
            <v>180353.8</v>
          </cell>
          <cell r="G8">
            <v>1.1999999999999999E-3</v>
          </cell>
          <cell r="H8">
            <v>180353.8</v>
          </cell>
          <cell r="I8">
            <v>1.1999999999999999E-3</v>
          </cell>
          <cell r="J8">
            <v>180353.8</v>
          </cell>
          <cell r="K8">
            <v>1.1999999999999999E-3</v>
          </cell>
          <cell r="L8">
            <v>180353.8</v>
          </cell>
          <cell r="M8">
            <v>1.4E-3</v>
          </cell>
          <cell r="N8">
            <v>180353.8</v>
          </cell>
          <cell r="O8">
            <v>1.4E-3</v>
          </cell>
          <cell r="P8">
            <v>180353.8</v>
          </cell>
          <cell r="Q8">
            <v>1.4E-3</v>
          </cell>
          <cell r="R8">
            <v>180353.8</v>
          </cell>
          <cell r="S8">
            <v>1.4E-3</v>
          </cell>
          <cell r="T8">
            <v>180353.8</v>
          </cell>
          <cell r="U8">
            <v>1.4E-3</v>
          </cell>
          <cell r="V8">
            <v>180353.8</v>
          </cell>
          <cell r="W8">
            <v>1.4E-3</v>
          </cell>
          <cell r="X8">
            <v>180353.8</v>
          </cell>
          <cell r="Y8">
            <v>1.4E-3</v>
          </cell>
        </row>
        <row r="9">
          <cell r="A9" t="str">
            <v>222000 - Office Equipment @ Cost</v>
          </cell>
          <cell r="B9">
            <v>825878.16</v>
          </cell>
          <cell r="C9">
            <v>8.0999999999999996E-3</v>
          </cell>
          <cell r="D9">
            <v>825878.16</v>
          </cell>
          <cell r="E9">
            <v>8.2000000000000007E-3</v>
          </cell>
          <cell r="F9">
            <v>825878.16</v>
          </cell>
          <cell r="G9">
            <v>5.5999999999999999E-3</v>
          </cell>
          <cell r="H9">
            <v>843616.56</v>
          </cell>
          <cell r="I9">
            <v>5.7000000000000002E-3</v>
          </cell>
          <cell r="J9">
            <v>843616.56</v>
          </cell>
          <cell r="K9">
            <v>5.7000000000000002E-3</v>
          </cell>
          <cell r="L9">
            <v>843616.56</v>
          </cell>
          <cell r="M9">
            <v>6.6E-3</v>
          </cell>
          <cell r="N9">
            <v>843616.56</v>
          </cell>
          <cell r="O9">
            <v>6.6E-3</v>
          </cell>
          <cell r="P9">
            <v>843616.56</v>
          </cell>
          <cell r="Q9">
            <v>6.6E-3</v>
          </cell>
          <cell r="R9">
            <v>843616.56</v>
          </cell>
          <cell r="S9">
            <v>6.6E-3</v>
          </cell>
          <cell r="T9">
            <v>843616.56</v>
          </cell>
          <cell r="U9">
            <v>6.6E-3</v>
          </cell>
          <cell r="V9">
            <v>843616.56</v>
          </cell>
          <cell r="W9">
            <v>6.6E-3</v>
          </cell>
          <cell r="X9">
            <v>843616.56</v>
          </cell>
          <cell r="Y9">
            <v>6.6E-3</v>
          </cell>
        </row>
        <row r="10">
          <cell r="A10" t="str">
            <v>223000 - Comp Hardware @ Cost</v>
          </cell>
          <cell r="B10">
            <v>347340.44</v>
          </cell>
          <cell r="C10">
            <v>3.3999999999999998E-3</v>
          </cell>
          <cell r="D10">
            <v>347340.44</v>
          </cell>
          <cell r="E10">
            <v>3.3999999999999998E-3</v>
          </cell>
          <cell r="F10">
            <v>347340.44</v>
          </cell>
          <cell r="G10">
            <v>2.3E-3</v>
          </cell>
          <cell r="H10">
            <v>347340.44</v>
          </cell>
          <cell r="I10">
            <v>2.3999999999999998E-3</v>
          </cell>
          <cell r="J10">
            <v>347340.44</v>
          </cell>
          <cell r="K10">
            <v>2.3E-3</v>
          </cell>
          <cell r="L10">
            <v>347340.44</v>
          </cell>
          <cell r="M10">
            <v>2.7000000000000001E-3</v>
          </cell>
          <cell r="N10">
            <v>347340.44</v>
          </cell>
          <cell r="O10">
            <v>2.7000000000000001E-3</v>
          </cell>
          <cell r="P10">
            <v>347340.44</v>
          </cell>
          <cell r="Q10">
            <v>2.7000000000000001E-3</v>
          </cell>
          <cell r="R10">
            <v>347340.44</v>
          </cell>
          <cell r="S10">
            <v>2.7000000000000001E-3</v>
          </cell>
          <cell r="T10">
            <v>347340.44</v>
          </cell>
          <cell r="U10">
            <v>2.7000000000000001E-3</v>
          </cell>
          <cell r="V10">
            <v>347340.44</v>
          </cell>
          <cell r="W10">
            <v>2.7000000000000001E-3</v>
          </cell>
          <cell r="X10">
            <v>347340.44</v>
          </cell>
          <cell r="Y10">
            <v>2.7000000000000001E-3</v>
          </cell>
        </row>
        <row r="11">
          <cell r="A11" t="str">
            <v>224000 - Computer Software @ Cost</v>
          </cell>
          <cell r="B11">
            <v>98970.04</v>
          </cell>
          <cell r="C11">
            <v>1E-3</v>
          </cell>
          <cell r="D11">
            <v>98970.04</v>
          </cell>
          <cell r="E11">
            <v>1E-3</v>
          </cell>
          <cell r="F11">
            <v>98970.04</v>
          </cell>
          <cell r="G11">
            <v>6.9999999999999999E-4</v>
          </cell>
          <cell r="H11">
            <v>98970.04</v>
          </cell>
          <cell r="I11">
            <v>6.9999999999999999E-4</v>
          </cell>
          <cell r="J11">
            <v>98970.04</v>
          </cell>
          <cell r="K11">
            <v>6.9999999999999999E-4</v>
          </cell>
          <cell r="L11">
            <v>98970.04</v>
          </cell>
          <cell r="M11">
            <v>8.0000000000000004E-4</v>
          </cell>
          <cell r="N11">
            <v>98970.04</v>
          </cell>
          <cell r="O11">
            <v>8.0000000000000004E-4</v>
          </cell>
          <cell r="P11">
            <v>98970.04</v>
          </cell>
          <cell r="Q11">
            <v>8.0000000000000004E-4</v>
          </cell>
          <cell r="R11">
            <v>98970.04</v>
          </cell>
          <cell r="S11">
            <v>8.0000000000000004E-4</v>
          </cell>
          <cell r="T11">
            <v>98970.04</v>
          </cell>
          <cell r="U11">
            <v>8.0000000000000004E-4</v>
          </cell>
          <cell r="V11">
            <v>98970.04</v>
          </cell>
          <cell r="W11">
            <v>8.0000000000000004E-4</v>
          </cell>
          <cell r="X11">
            <v>98970.04</v>
          </cell>
          <cell r="Y11">
            <v>8.0000000000000004E-4</v>
          </cell>
        </row>
        <row r="12">
          <cell r="A12" t="str">
            <v>225000 - Motor Vehicles @ Cost</v>
          </cell>
          <cell r="B12">
            <v>221135.21</v>
          </cell>
          <cell r="C12">
            <v>2.2000000000000001E-3</v>
          </cell>
          <cell r="D12">
            <v>221135.21</v>
          </cell>
          <cell r="E12">
            <v>2.2000000000000001E-3</v>
          </cell>
          <cell r="F12">
            <v>221135.21</v>
          </cell>
          <cell r="G12">
            <v>1.5E-3</v>
          </cell>
          <cell r="H12">
            <v>221135.21</v>
          </cell>
          <cell r="I12">
            <v>1.5E-3</v>
          </cell>
          <cell r="J12">
            <v>221135.21</v>
          </cell>
          <cell r="K12">
            <v>1.5E-3</v>
          </cell>
          <cell r="L12">
            <v>221135.21</v>
          </cell>
          <cell r="M12">
            <v>1.6999999999999999E-3</v>
          </cell>
          <cell r="N12">
            <v>221135.21</v>
          </cell>
          <cell r="O12">
            <v>1.6999999999999999E-3</v>
          </cell>
          <cell r="P12">
            <v>221135.21</v>
          </cell>
          <cell r="Q12">
            <v>1.6999999999999999E-3</v>
          </cell>
          <cell r="R12">
            <v>221135.21</v>
          </cell>
          <cell r="S12">
            <v>1.6999999999999999E-3</v>
          </cell>
          <cell r="T12">
            <v>221135.21</v>
          </cell>
          <cell r="U12">
            <v>1.6999999999999999E-3</v>
          </cell>
          <cell r="V12">
            <v>221135.21</v>
          </cell>
          <cell r="W12">
            <v>1.6999999999999999E-3</v>
          </cell>
          <cell r="X12">
            <v>221135.21</v>
          </cell>
          <cell r="Y12">
            <v>1.6999999999999999E-3</v>
          </cell>
        </row>
        <row r="13">
          <cell r="A13" t="str">
            <v>241000 - Fixture &amp; Fittings - Accumulated Depreciation</v>
          </cell>
          <cell r="B13">
            <v>-53252.160000000003</v>
          </cell>
          <cell r="C13">
            <v>-5.0000000000000001E-4</v>
          </cell>
          <cell r="D13">
            <v>-55804.959999999999</v>
          </cell>
          <cell r="E13">
            <v>-5.9999999999999995E-4</v>
          </cell>
          <cell r="F13">
            <v>-58275.53</v>
          </cell>
          <cell r="G13">
            <v>-4.0000000000000002E-4</v>
          </cell>
          <cell r="H13">
            <v>-60828.5</v>
          </cell>
          <cell r="I13">
            <v>-4.0000000000000002E-4</v>
          </cell>
          <cell r="J13">
            <v>-63381.47</v>
          </cell>
          <cell r="K13">
            <v>-4.0000000000000002E-4</v>
          </cell>
          <cell r="L13">
            <v>-63381.47</v>
          </cell>
          <cell r="M13">
            <v>-5.0000000000000001E-4</v>
          </cell>
          <cell r="N13">
            <v>-63381.47</v>
          </cell>
          <cell r="O13">
            <v>-5.0000000000000001E-4</v>
          </cell>
          <cell r="P13">
            <v>-63381.47</v>
          </cell>
          <cell r="Q13">
            <v>-5.0000000000000001E-4</v>
          </cell>
          <cell r="R13">
            <v>-63381.47</v>
          </cell>
          <cell r="S13">
            <v>-5.0000000000000001E-4</v>
          </cell>
          <cell r="T13">
            <v>-63381.47</v>
          </cell>
          <cell r="U13">
            <v>-5.0000000000000001E-4</v>
          </cell>
          <cell r="V13">
            <v>-63381.47</v>
          </cell>
          <cell r="W13">
            <v>-5.0000000000000001E-4</v>
          </cell>
          <cell r="X13">
            <v>-63381.47</v>
          </cell>
          <cell r="Y13">
            <v>-5.0000000000000001E-4</v>
          </cell>
        </row>
        <row r="14">
          <cell r="A14" t="str">
            <v>242000 - Office Equipment - Accumulated Depreciation</v>
          </cell>
          <cell r="B14">
            <v>-428510.53</v>
          </cell>
          <cell r="C14">
            <v>-4.1999999999999997E-3</v>
          </cell>
          <cell r="D14">
            <v>-442488.2</v>
          </cell>
          <cell r="E14">
            <v>-4.4000000000000003E-3</v>
          </cell>
          <cell r="F14">
            <v>-456014.98</v>
          </cell>
          <cell r="G14">
            <v>-3.0999999999999999E-3</v>
          </cell>
          <cell r="H14">
            <v>-470187.04</v>
          </cell>
          <cell r="I14">
            <v>-3.2000000000000002E-3</v>
          </cell>
          <cell r="J14">
            <v>-484466.02</v>
          </cell>
          <cell r="K14">
            <v>-3.3E-3</v>
          </cell>
          <cell r="L14">
            <v>-484466.02</v>
          </cell>
          <cell r="M14">
            <v>-3.8E-3</v>
          </cell>
          <cell r="N14">
            <v>-484466.02</v>
          </cell>
          <cell r="O14">
            <v>-3.8E-3</v>
          </cell>
          <cell r="P14">
            <v>-484466.02</v>
          </cell>
          <cell r="Q14">
            <v>-3.8E-3</v>
          </cell>
          <cell r="R14">
            <v>-484466.02</v>
          </cell>
          <cell r="S14">
            <v>-3.8E-3</v>
          </cell>
          <cell r="T14">
            <v>-484466.02</v>
          </cell>
          <cell r="U14">
            <v>-3.8E-3</v>
          </cell>
          <cell r="V14">
            <v>-484466.02</v>
          </cell>
          <cell r="W14">
            <v>-3.8E-3</v>
          </cell>
          <cell r="X14">
            <v>-484466.02</v>
          </cell>
          <cell r="Y14">
            <v>-3.8E-3</v>
          </cell>
        </row>
        <row r="15">
          <cell r="A15" t="str">
            <v>243000 - Comp Hardware - Accumulated Depreciation</v>
          </cell>
          <cell r="B15">
            <v>-263448.14</v>
          </cell>
          <cell r="C15">
            <v>-2.5999999999999999E-3</v>
          </cell>
          <cell r="D15">
            <v>-269271.39</v>
          </cell>
          <cell r="E15">
            <v>-2.7000000000000001E-3</v>
          </cell>
          <cell r="F15">
            <v>-274881.96999999997</v>
          </cell>
          <cell r="G15">
            <v>-1.9E-3</v>
          </cell>
          <cell r="H15">
            <v>-279936.82</v>
          </cell>
          <cell r="I15">
            <v>-1.9E-3</v>
          </cell>
          <cell r="J15">
            <v>-284967.71999999997</v>
          </cell>
          <cell r="K15">
            <v>-1.9E-3</v>
          </cell>
          <cell r="L15">
            <v>-284967.71999999997</v>
          </cell>
          <cell r="M15">
            <v>-2.2000000000000001E-3</v>
          </cell>
          <cell r="N15">
            <v>-284967.71999999997</v>
          </cell>
          <cell r="O15">
            <v>-2.2000000000000001E-3</v>
          </cell>
          <cell r="P15">
            <v>-284967.71999999997</v>
          </cell>
          <cell r="Q15">
            <v>-2.2000000000000001E-3</v>
          </cell>
          <cell r="R15">
            <v>-284967.71999999997</v>
          </cell>
          <cell r="S15">
            <v>-2.2000000000000001E-3</v>
          </cell>
          <cell r="T15">
            <v>-284967.71999999997</v>
          </cell>
          <cell r="U15">
            <v>-2.2000000000000001E-3</v>
          </cell>
          <cell r="V15">
            <v>-284967.71999999997</v>
          </cell>
          <cell r="W15">
            <v>-2.2000000000000001E-3</v>
          </cell>
          <cell r="X15">
            <v>-284967.71999999997</v>
          </cell>
          <cell r="Y15">
            <v>-2.2000000000000001E-3</v>
          </cell>
        </row>
        <row r="16">
          <cell r="A16" t="str">
            <v>244000 - Computer Software - Accumulated Depreciation</v>
          </cell>
          <cell r="B16">
            <v>-80238.960000000006</v>
          </cell>
          <cell r="C16">
            <v>-8.0000000000000004E-4</v>
          </cell>
          <cell r="D16">
            <v>-81640.38</v>
          </cell>
          <cell r="E16">
            <v>-8.0000000000000004E-4</v>
          </cell>
          <cell r="F16">
            <v>-82988.649999999994</v>
          </cell>
          <cell r="G16">
            <v>-5.9999999999999995E-4</v>
          </cell>
          <cell r="H16">
            <v>-84145.74</v>
          </cell>
          <cell r="I16">
            <v>-5.9999999999999995E-4</v>
          </cell>
          <cell r="J16">
            <v>-85302.88</v>
          </cell>
          <cell r="K16">
            <v>-5.9999999999999995E-4</v>
          </cell>
          <cell r="L16">
            <v>-85302.88</v>
          </cell>
          <cell r="M16">
            <v>-6.9999999999999999E-4</v>
          </cell>
          <cell r="N16">
            <v>-85302.88</v>
          </cell>
          <cell r="O16">
            <v>-6.9999999999999999E-4</v>
          </cell>
          <cell r="P16">
            <v>-85302.88</v>
          </cell>
          <cell r="Q16">
            <v>-6.9999999999999999E-4</v>
          </cell>
          <cell r="R16">
            <v>-85302.88</v>
          </cell>
          <cell r="S16">
            <v>-6.9999999999999999E-4</v>
          </cell>
          <cell r="T16">
            <v>-85302.88</v>
          </cell>
          <cell r="U16">
            <v>-6.9999999999999999E-4</v>
          </cell>
          <cell r="V16">
            <v>-85302.88</v>
          </cell>
          <cell r="W16">
            <v>-6.9999999999999999E-4</v>
          </cell>
          <cell r="X16">
            <v>-85302.88</v>
          </cell>
          <cell r="Y16">
            <v>-6.9999999999999999E-4</v>
          </cell>
        </row>
        <row r="17">
          <cell r="A17" t="str">
            <v>245000 - Motor Vehicles - Accumulated Depreciation</v>
          </cell>
          <cell r="B17">
            <v>-47619.91</v>
          </cell>
          <cell r="C17">
            <v>-5.0000000000000001E-4</v>
          </cell>
          <cell r="D17">
            <v>-51376.07</v>
          </cell>
          <cell r="E17">
            <v>-5.0000000000000001E-4</v>
          </cell>
          <cell r="F17">
            <v>-55011.17</v>
          </cell>
          <cell r="G17">
            <v>-4.0000000000000002E-4</v>
          </cell>
          <cell r="H17">
            <v>-58767.44</v>
          </cell>
          <cell r="I17">
            <v>-4.0000000000000002E-4</v>
          </cell>
          <cell r="J17">
            <v>-62523.71</v>
          </cell>
          <cell r="K17">
            <v>-4.0000000000000002E-4</v>
          </cell>
          <cell r="L17">
            <v>-62523.71</v>
          </cell>
          <cell r="M17">
            <v>-5.0000000000000001E-4</v>
          </cell>
          <cell r="N17">
            <v>-62523.71</v>
          </cell>
          <cell r="O17">
            <v>-5.0000000000000001E-4</v>
          </cell>
          <cell r="P17">
            <v>-62523.71</v>
          </cell>
          <cell r="Q17">
            <v>-5.0000000000000001E-4</v>
          </cell>
          <cell r="R17">
            <v>-62523.71</v>
          </cell>
          <cell r="S17">
            <v>-5.0000000000000001E-4</v>
          </cell>
          <cell r="T17">
            <v>-62523.71</v>
          </cell>
          <cell r="U17">
            <v>-5.0000000000000001E-4</v>
          </cell>
          <cell r="V17">
            <v>-62523.71</v>
          </cell>
          <cell r="W17">
            <v>-5.0000000000000001E-4</v>
          </cell>
          <cell r="X17">
            <v>-62523.71</v>
          </cell>
          <cell r="Y17">
            <v>-5.0000000000000001E-4</v>
          </cell>
        </row>
        <row r="18">
          <cell r="B18" t="str">
            <v>__________________</v>
          </cell>
          <cell r="C18" t="str">
            <v>__________________</v>
          </cell>
          <cell r="D18" t="str">
            <v>__________________</v>
          </cell>
          <cell r="E18" t="str">
            <v>__________________</v>
          </cell>
          <cell r="F18" t="str">
            <v>__________________</v>
          </cell>
          <cell r="G18" t="str">
            <v>__________________</v>
          </cell>
          <cell r="H18" t="str">
            <v>__________________</v>
          </cell>
          <cell r="I18" t="str">
            <v>__________________</v>
          </cell>
          <cell r="J18" t="str">
            <v>__________________</v>
          </cell>
          <cell r="K18" t="str">
            <v>__________________</v>
          </cell>
          <cell r="L18" t="str">
            <v>__________________</v>
          </cell>
          <cell r="M18" t="str">
            <v>__________________</v>
          </cell>
          <cell r="N18" t="str">
            <v>__________________</v>
          </cell>
          <cell r="O18" t="str">
            <v>__________________</v>
          </cell>
          <cell r="P18" t="str">
            <v>__________________</v>
          </cell>
          <cell r="Q18" t="str">
            <v>__________________</v>
          </cell>
          <cell r="R18" t="str">
            <v>__________________</v>
          </cell>
          <cell r="S18" t="str">
            <v>__________________</v>
          </cell>
          <cell r="T18" t="str">
            <v>__________________</v>
          </cell>
          <cell r="U18" t="str">
            <v>__________________</v>
          </cell>
          <cell r="V18" t="str">
            <v>__________________</v>
          </cell>
          <cell r="W18" t="str">
            <v>__________________</v>
          </cell>
          <cell r="X18" t="str">
            <v>__________________</v>
          </cell>
          <cell r="Y18" t="str">
            <v>__________________</v>
          </cell>
        </row>
        <row r="19">
          <cell r="A19" t="str">
            <v>Total 101000 - Property Plant and Equipment</v>
          </cell>
          <cell r="B19">
            <v>800607.95</v>
          </cell>
          <cell r="C19">
            <v>7.9000000000000008E-3</v>
          </cell>
          <cell r="D19">
            <v>773096.65</v>
          </cell>
          <cell r="E19">
            <v>7.6E-3</v>
          </cell>
          <cell r="F19">
            <v>746505.35</v>
          </cell>
          <cell r="G19">
            <v>5.0000000000000001E-3</v>
          </cell>
          <cell r="H19">
            <v>737550.51</v>
          </cell>
          <cell r="I19">
            <v>5.0000000000000001E-3</v>
          </cell>
          <cell r="J19">
            <v>710774.25</v>
          </cell>
          <cell r="K19">
            <v>4.7999999999999996E-3</v>
          </cell>
          <cell r="L19">
            <v>710774.25</v>
          </cell>
          <cell r="M19">
            <v>5.4999999999999997E-3</v>
          </cell>
          <cell r="N19">
            <v>710774.25</v>
          </cell>
          <cell r="O19">
            <v>5.4999999999999997E-3</v>
          </cell>
          <cell r="P19">
            <v>710774.25</v>
          </cell>
          <cell r="Q19">
            <v>5.4999999999999997E-3</v>
          </cell>
          <cell r="R19">
            <v>710774.25</v>
          </cell>
          <cell r="S19">
            <v>5.4999999999999997E-3</v>
          </cell>
          <cell r="T19">
            <v>710774.25</v>
          </cell>
          <cell r="U19">
            <v>5.4999999999999997E-3</v>
          </cell>
          <cell r="V19">
            <v>710774.25</v>
          </cell>
          <cell r="W19">
            <v>5.4999999999999997E-3</v>
          </cell>
          <cell r="X19">
            <v>710774.25</v>
          </cell>
          <cell r="Y19">
            <v>5.4999999999999997E-3</v>
          </cell>
        </row>
        <row r="20">
          <cell r="B20" t="str">
            <v>- - - - - - - - - - - - -</v>
          </cell>
          <cell r="C20" t="str">
            <v>- - - - - - - - - - - - -</v>
          </cell>
          <cell r="D20" t="str">
            <v>- - - - - - - - - - - - -</v>
          </cell>
          <cell r="E20" t="str">
            <v>- - - - - - - - - - - - -</v>
          </cell>
          <cell r="F20" t="str">
            <v>- - - - - - - - - - - - -</v>
          </cell>
          <cell r="G20" t="str">
            <v>- - - - - - - - - - - - -</v>
          </cell>
          <cell r="H20" t="str">
            <v>- - - - - - - - - - - - -</v>
          </cell>
          <cell r="I20" t="str">
            <v>- - - - - - - - - - - - -</v>
          </cell>
          <cell r="J20" t="str">
            <v>- - - - - - - - - - - - -</v>
          </cell>
          <cell r="K20" t="str">
            <v>- - - - - - - - - - - - -</v>
          </cell>
          <cell r="L20" t="str">
            <v>- - - - - - - - - - - - -</v>
          </cell>
          <cell r="M20" t="str">
            <v>- - - - - - - - - - - - -</v>
          </cell>
          <cell r="N20" t="str">
            <v>- - - - - - - - - - - - -</v>
          </cell>
          <cell r="O20" t="str">
            <v>- - - - - - - - - - - - -</v>
          </cell>
          <cell r="P20" t="str">
            <v>- - - - - - - - - - - - -</v>
          </cell>
          <cell r="Q20" t="str">
            <v>- - - - - - - - - - - - -</v>
          </cell>
          <cell r="R20" t="str">
            <v>- - - - - - - - - - - - -</v>
          </cell>
          <cell r="S20" t="str">
            <v>- - - - - - - - - - - - -</v>
          </cell>
          <cell r="T20" t="str">
            <v>- - - - - - - - - - - - -</v>
          </cell>
          <cell r="U20" t="str">
            <v>- - - - - - - - - - - - -</v>
          </cell>
          <cell r="V20" t="str">
            <v>- - - - - - - - - - - - -</v>
          </cell>
          <cell r="W20" t="str">
            <v>- - - - - - - - - - - - -</v>
          </cell>
          <cell r="X20" t="str">
            <v>- - - - - - - - - - - - -</v>
          </cell>
          <cell r="Y20" t="str">
            <v>- - - - - - - - - - - - -</v>
          </cell>
        </row>
        <row r="22">
          <cell r="B22" t="str">
            <v>__________________</v>
          </cell>
          <cell r="C22" t="str">
            <v>__________________</v>
          </cell>
          <cell r="D22" t="str">
            <v>__________________</v>
          </cell>
          <cell r="E22" t="str">
            <v>__________________</v>
          </cell>
          <cell r="F22" t="str">
            <v>__________________</v>
          </cell>
          <cell r="G22" t="str">
            <v>__________________</v>
          </cell>
          <cell r="H22" t="str">
            <v>__________________</v>
          </cell>
          <cell r="I22" t="str">
            <v>__________________</v>
          </cell>
          <cell r="J22" t="str">
            <v>__________________</v>
          </cell>
          <cell r="K22" t="str">
            <v>__________________</v>
          </cell>
          <cell r="L22" t="str">
            <v>__________________</v>
          </cell>
          <cell r="M22" t="str">
            <v>__________________</v>
          </cell>
          <cell r="N22" t="str">
            <v>__________________</v>
          </cell>
          <cell r="O22" t="str">
            <v>__________________</v>
          </cell>
          <cell r="P22" t="str">
            <v>__________________</v>
          </cell>
          <cell r="Q22" t="str">
            <v>__________________</v>
          </cell>
          <cell r="R22" t="str">
            <v>__________________</v>
          </cell>
          <cell r="S22" t="str">
            <v>__________________</v>
          </cell>
          <cell r="T22" t="str">
            <v>__________________</v>
          </cell>
          <cell r="U22" t="str">
            <v>__________________</v>
          </cell>
          <cell r="V22" t="str">
            <v>__________________</v>
          </cell>
          <cell r="W22" t="str">
            <v>__________________</v>
          </cell>
          <cell r="X22" t="str">
            <v>__________________</v>
          </cell>
          <cell r="Y22" t="str">
            <v>__________________</v>
          </cell>
        </row>
        <row r="23">
          <cell r="A23" t="str">
            <v>Total 100000 - Non Current Assets</v>
          </cell>
          <cell r="B23">
            <v>800607.95</v>
          </cell>
          <cell r="C23">
            <v>7.9000000000000008E-3</v>
          </cell>
          <cell r="D23">
            <v>773096.65</v>
          </cell>
          <cell r="E23">
            <v>7.6E-3</v>
          </cell>
          <cell r="F23">
            <v>746505.35</v>
          </cell>
          <cell r="G23">
            <v>5.0000000000000001E-3</v>
          </cell>
          <cell r="H23">
            <v>737550.51</v>
          </cell>
          <cell r="I23">
            <v>5.0000000000000001E-3</v>
          </cell>
          <cell r="J23">
            <v>710774.25</v>
          </cell>
          <cell r="K23">
            <v>4.7999999999999996E-3</v>
          </cell>
          <cell r="L23">
            <v>710774.25</v>
          </cell>
          <cell r="M23">
            <v>5.4999999999999997E-3</v>
          </cell>
          <cell r="N23">
            <v>710774.25</v>
          </cell>
          <cell r="O23">
            <v>5.4999999999999997E-3</v>
          </cell>
          <cell r="P23">
            <v>710774.25</v>
          </cell>
          <cell r="Q23">
            <v>5.4999999999999997E-3</v>
          </cell>
          <cell r="R23">
            <v>710774.25</v>
          </cell>
          <cell r="S23">
            <v>5.4999999999999997E-3</v>
          </cell>
          <cell r="T23">
            <v>710774.25</v>
          </cell>
          <cell r="U23">
            <v>5.4999999999999997E-3</v>
          </cell>
          <cell r="V23">
            <v>710774.25</v>
          </cell>
          <cell r="W23">
            <v>5.4999999999999997E-3</v>
          </cell>
          <cell r="X23">
            <v>710774.25</v>
          </cell>
          <cell r="Y23">
            <v>5.4999999999999997E-3</v>
          </cell>
        </row>
        <row r="24">
          <cell r="B24" t="str">
            <v>- - - - - - - - - - - - -</v>
          </cell>
          <cell r="C24" t="str">
            <v>- - - - - - - - - - - - -</v>
          </cell>
          <cell r="D24" t="str">
            <v>- - - - - - - - - - - - -</v>
          </cell>
          <cell r="E24" t="str">
            <v>- - - - - - - - - - - - -</v>
          </cell>
          <cell r="F24" t="str">
            <v>- - - - - - - - - - - - -</v>
          </cell>
          <cell r="G24" t="str">
            <v>- - - - - - - - - - - - -</v>
          </cell>
          <cell r="H24" t="str">
            <v>- - - - - - - - - - - - -</v>
          </cell>
          <cell r="I24" t="str">
            <v>- - - - - - - - - - - - -</v>
          </cell>
          <cell r="J24" t="str">
            <v>- - - - - - - - - - - - -</v>
          </cell>
          <cell r="K24" t="str">
            <v>- - - - - - - - - - - - -</v>
          </cell>
          <cell r="L24" t="str">
            <v>- - - - - - - - - - - - -</v>
          </cell>
          <cell r="M24" t="str">
            <v>- - - - - - - - - - - - -</v>
          </cell>
          <cell r="N24" t="str">
            <v>- - - - - - - - - - - - -</v>
          </cell>
          <cell r="O24" t="str">
            <v>- - - - - - - - - - - - -</v>
          </cell>
          <cell r="P24" t="str">
            <v>- - - - - - - - - - - - -</v>
          </cell>
          <cell r="Q24" t="str">
            <v>- - - - - - - - - - - - -</v>
          </cell>
          <cell r="R24" t="str">
            <v>- - - - - - - - - - - - -</v>
          </cell>
          <cell r="S24" t="str">
            <v>- - - - - - - - - - - - -</v>
          </cell>
          <cell r="T24" t="str">
            <v>- - - - - - - - - - - - -</v>
          </cell>
          <cell r="U24" t="str">
            <v>- - - - - - - - - - - - -</v>
          </cell>
          <cell r="V24" t="str">
            <v>- - - - - - - - - - - - -</v>
          </cell>
          <cell r="W24" t="str">
            <v>- - - - - - - - - - - - -</v>
          </cell>
          <cell r="X24" t="str">
            <v>- - - - - - - - - - - - -</v>
          </cell>
          <cell r="Y24" t="str">
            <v>- - - - - - - - - - - - -</v>
          </cell>
        </row>
        <row r="26">
          <cell r="A26" t="str">
            <v>102000 - Intangible Assets</v>
          </cell>
          <cell r="B26">
            <v>3528450.19</v>
          </cell>
          <cell r="C26">
            <v>3.4599999999999999E-2</v>
          </cell>
          <cell r="D26">
            <v>3498450.19</v>
          </cell>
          <cell r="E26">
            <v>3.4599999999999999E-2</v>
          </cell>
          <cell r="F26">
            <v>48468450.189999998</v>
          </cell>
          <cell r="G26">
            <v>0.32719999999999999</v>
          </cell>
          <cell r="H26">
            <v>48438450.189999998</v>
          </cell>
          <cell r="I26">
            <v>0.3296</v>
          </cell>
          <cell r="J26">
            <v>48408450.189999998</v>
          </cell>
          <cell r="K26">
            <v>0.32640000000000002</v>
          </cell>
          <cell r="L26">
            <v>48408450.189999998</v>
          </cell>
          <cell r="M26">
            <v>0.37659999999999999</v>
          </cell>
          <cell r="N26">
            <v>48408450.189999998</v>
          </cell>
          <cell r="O26">
            <v>0.37659999999999999</v>
          </cell>
          <cell r="P26">
            <v>48408450.189999998</v>
          </cell>
          <cell r="Q26">
            <v>0.37659999999999999</v>
          </cell>
          <cell r="R26">
            <v>48408450.189999998</v>
          </cell>
          <cell r="S26">
            <v>0.37659999999999999</v>
          </cell>
          <cell r="T26">
            <v>48408450.189999998</v>
          </cell>
          <cell r="U26">
            <v>0.37659999999999999</v>
          </cell>
          <cell r="V26">
            <v>48408450.189999998</v>
          </cell>
          <cell r="W26">
            <v>0.37659999999999999</v>
          </cell>
          <cell r="X26">
            <v>48408450.189999998</v>
          </cell>
          <cell r="Y26">
            <v>0.37659999999999999</v>
          </cell>
        </row>
        <row r="28">
          <cell r="A28" t="str">
            <v>102100 - Intangible Assets</v>
          </cell>
          <cell r="C28">
            <v>0</v>
          </cell>
          <cell r="E28">
            <v>0</v>
          </cell>
          <cell r="G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W28">
            <v>0</v>
          </cell>
          <cell r="Y28">
            <v>0</v>
          </cell>
        </row>
        <row r="30">
          <cell r="A30" t="str">
            <v>102001 - Capitalised Assets</v>
          </cell>
          <cell r="C30">
            <v>0</v>
          </cell>
          <cell r="E30">
            <v>0</v>
          </cell>
          <cell r="G30">
            <v>0</v>
          </cell>
          <cell r="I30">
            <v>0</v>
          </cell>
          <cell r="K30">
            <v>0</v>
          </cell>
          <cell r="M30">
            <v>0</v>
          </cell>
          <cell r="O30">
            <v>0</v>
          </cell>
          <cell r="Q30">
            <v>0</v>
          </cell>
          <cell r="S30">
            <v>0</v>
          </cell>
          <cell r="U30">
            <v>0</v>
          </cell>
          <cell r="W30">
            <v>0</v>
          </cell>
          <cell r="Y30">
            <v>0</v>
          </cell>
        </row>
        <row r="31">
          <cell r="A31" t="str">
            <v>102501 - Capitalised Software</v>
          </cell>
          <cell r="C31">
            <v>0</v>
          </cell>
          <cell r="E31">
            <v>0</v>
          </cell>
          <cell r="G31">
            <v>0</v>
          </cell>
          <cell r="I31">
            <v>0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S31">
            <v>0</v>
          </cell>
          <cell r="U31">
            <v>0</v>
          </cell>
          <cell r="W31">
            <v>0</v>
          </cell>
          <cell r="Y31">
            <v>0</v>
          </cell>
        </row>
        <row r="32">
          <cell r="A32" t="str">
            <v>102502 - Sundry</v>
          </cell>
          <cell r="C32">
            <v>0</v>
          </cell>
          <cell r="E32">
            <v>0</v>
          </cell>
          <cell r="G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  <cell r="S32">
            <v>0</v>
          </cell>
          <cell r="U32">
            <v>0</v>
          </cell>
          <cell r="W32">
            <v>0</v>
          </cell>
          <cell r="Y32">
            <v>0</v>
          </cell>
        </row>
        <row r="33">
          <cell r="B33" t="str">
            <v>__________________</v>
          </cell>
          <cell r="C33" t="str">
            <v>__________________</v>
          </cell>
          <cell r="D33" t="str">
            <v>__________________</v>
          </cell>
          <cell r="E33" t="str">
            <v>__________________</v>
          </cell>
          <cell r="F33" t="str">
            <v>__________________</v>
          </cell>
          <cell r="G33" t="str">
            <v>__________________</v>
          </cell>
          <cell r="H33" t="str">
            <v>__________________</v>
          </cell>
          <cell r="I33" t="str">
            <v>__________________</v>
          </cell>
          <cell r="J33" t="str">
            <v>__________________</v>
          </cell>
          <cell r="K33" t="str">
            <v>__________________</v>
          </cell>
          <cell r="L33" t="str">
            <v>__________________</v>
          </cell>
          <cell r="M33" t="str">
            <v>__________________</v>
          </cell>
          <cell r="N33" t="str">
            <v>__________________</v>
          </cell>
          <cell r="O33" t="str">
            <v>__________________</v>
          </cell>
          <cell r="P33" t="str">
            <v>__________________</v>
          </cell>
          <cell r="Q33" t="str">
            <v>__________________</v>
          </cell>
          <cell r="R33" t="str">
            <v>__________________</v>
          </cell>
          <cell r="S33" t="str">
            <v>__________________</v>
          </cell>
          <cell r="T33" t="str">
            <v>__________________</v>
          </cell>
          <cell r="U33" t="str">
            <v>__________________</v>
          </cell>
          <cell r="V33" t="str">
            <v>__________________</v>
          </cell>
          <cell r="W33" t="str">
            <v>__________________</v>
          </cell>
          <cell r="X33" t="str">
            <v>__________________</v>
          </cell>
          <cell r="Y33" t="str">
            <v>__________________</v>
          </cell>
        </row>
        <row r="34">
          <cell r="A34" t="str">
            <v>Total 102100 - Intangible Assets</v>
          </cell>
          <cell r="C34">
            <v>0</v>
          </cell>
          <cell r="E34">
            <v>0</v>
          </cell>
          <cell r="G34">
            <v>0</v>
          </cell>
          <cell r="I34">
            <v>0</v>
          </cell>
          <cell r="K34">
            <v>0</v>
          </cell>
          <cell r="M34">
            <v>0</v>
          </cell>
          <cell r="O34">
            <v>0</v>
          </cell>
          <cell r="Q34">
            <v>0</v>
          </cell>
          <cell r="S34">
            <v>0</v>
          </cell>
          <cell r="U34">
            <v>0</v>
          </cell>
          <cell r="W34">
            <v>0</v>
          </cell>
          <cell r="Y34">
            <v>0</v>
          </cell>
        </row>
        <row r="35">
          <cell r="B35" t="str">
            <v>- - - - - - - - - - - - -</v>
          </cell>
          <cell r="C35" t="str">
            <v>- - - - - - - - - - - - -</v>
          </cell>
          <cell r="D35" t="str">
            <v>- - - - - - - - - - - - -</v>
          </cell>
          <cell r="E35" t="str">
            <v>- - - - - - - - - - - - -</v>
          </cell>
          <cell r="F35" t="str">
            <v>- - - - - - - - - - - - -</v>
          </cell>
          <cell r="G35" t="str">
            <v>- - - - - - - - - - - - -</v>
          </cell>
          <cell r="H35" t="str">
            <v>- - - - - - - - - - - - -</v>
          </cell>
          <cell r="I35" t="str">
            <v>- - - - - - - - - - - - -</v>
          </cell>
          <cell r="J35" t="str">
            <v>- - - - - - - - - - - - -</v>
          </cell>
          <cell r="K35" t="str">
            <v>- - - - - - - - - - - - -</v>
          </cell>
          <cell r="L35" t="str">
            <v>- - - - - - - - - - - - -</v>
          </cell>
          <cell r="M35" t="str">
            <v>- - - - - - - - - - - - -</v>
          </cell>
          <cell r="N35" t="str">
            <v>- - - - - - - - - - - - -</v>
          </cell>
          <cell r="O35" t="str">
            <v>- - - - - - - - - - - - -</v>
          </cell>
          <cell r="P35" t="str">
            <v>- - - - - - - - - - - - -</v>
          </cell>
          <cell r="Q35" t="str">
            <v>- - - - - - - - - - - - -</v>
          </cell>
          <cell r="R35" t="str">
            <v>- - - - - - - - - - - - -</v>
          </cell>
          <cell r="S35" t="str">
            <v>- - - - - - - - - - - - -</v>
          </cell>
          <cell r="T35" t="str">
            <v>- - - - - - - - - - - - -</v>
          </cell>
          <cell r="U35" t="str">
            <v>- - - - - - - - - - - - -</v>
          </cell>
          <cell r="V35" t="str">
            <v>- - - - - - - - - - - - -</v>
          </cell>
          <cell r="W35" t="str">
            <v>- - - - - - - - - - - - -</v>
          </cell>
          <cell r="X35" t="str">
            <v>- - - - - - - - - - - - -</v>
          </cell>
          <cell r="Y35" t="str">
            <v>- - - - - - - - - - - - -</v>
          </cell>
        </row>
        <row r="37">
          <cell r="A37" t="str">
            <v>103000 - Deferred Tax</v>
          </cell>
          <cell r="B37">
            <v>268330.19</v>
          </cell>
          <cell r="C37">
            <v>2.5999999999999999E-3</v>
          </cell>
          <cell r="D37">
            <v>268330.19</v>
          </cell>
          <cell r="E37">
            <v>2.7000000000000001E-3</v>
          </cell>
          <cell r="F37">
            <v>268330.19</v>
          </cell>
          <cell r="G37">
            <v>1.8E-3</v>
          </cell>
          <cell r="H37">
            <v>268330.19</v>
          </cell>
          <cell r="I37">
            <v>1.8E-3</v>
          </cell>
          <cell r="J37">
            <v>268330.19</v>
          </cell>
          <cell r="K37">
            <v>1.8E-3</v>
          </cell>
          <cell r="L37">
            <v>268330.19</v>
          </cell>
          <cell r="M37">
            <v>2.0999999999999999E-3</v>
          </cell>
          <cell r="N37">
            <v>268330.19</v>
          </cell>
          <cell r="O37">
            <v>2.0999999999999999E-3</v>
          </cell>
          <cell r="P37">
            <v>268330.19</v>
          </cell>
          <cell r="Q37">
            <v>2.0999999999999999E-3</v>
          </cell>
          <cell r="R37">
            <v>268330.19</v>
          </cell>
          <cell r="S37">
            <v>2.0999999999999999E-3</v>
          </cell>
          <cell r="T37">
            <v>268330.19</v>
          </cell>
          <cell r="U37">
            <v>2.0999999999999999E-3</v>
          </cell>
          <cell r="V37">
            <v>268330.19</v>
          </cell>
          <cell r="W37">
            <v>2.0999999999999999E-3</v>
          </cell>
          <cell r="X37">
            <v>268330.19</v>
          </cell>
          <cell r="Y37">
            <v>2.0999999999999999E-3</v>
          </cell>
        </row>
        <row r="39">
          <cell r="A39" t="str">
            <v>103001 - Deferred Tax</v>
          </cell>
          <cell r="B39">
            <v>268330.19</v>
          </cell>
          <cell r="C39">
            <v>2.5999999999999999E-3</v>
          </cell>
          <cell r="D39">
            <v>268330.19</v>
          </cell>
          <cell r="E39">
            <v>2.7000000000000001E-3</v>
          </cell>
          <cell r="F39">
            <v>268330.19</v>
          </cell>
          <cell r="G39">
            <v>1.8E-3</v>
          </cell>
          <cell r="H39">
            <v>268330.19</v>
          </cell>
          <cell r="I39">
            <v>1.8E-3</v>
          </cell>
          <cell r="J39">
            <v>268330.19</v>
          </cell>
          <cell r="K39">
            <v>1.8E-3</v>
          </cell>
          <cell r="L39">
            <v>268330.19</v>
          </cell>
          <cell r="M39">
            <v>2.0999999999999999E-3</v>
          </cell>
          <cell r="N39">
            <v>268330.19</v>
          </cell>
          <cell r="O39">
            <v>2.0999999999999999E-3</v>
          </cell>
          <cell r="P39">
            <v>268330.19</v>
          </cell>
          <cell r="Q39">
            <v>2.0999999999999999E-3</v>
          </cell>
          <cell r="R39">
            <v>268330.19</v>
          </cell>
          <cell r="S39">
            <v>2.0999999999999999E-3</v>
          </cell>
          <cell r="T39">
            <v>268330.19</v>
          </cell>
          <cell r="U39">
            <v>2.0999999999999999E-3</v>
          </cell>
          <cell r="V39">
            <v>268330.19</v>
          </cell>
          <cell r="W39">
            <v>2.0999999999999999E-3</v>
          </cell>
          <cell r="X39">
            <v>268330.19</v>
          </cell>
          <cell r="Y39">
            <v>2.0999999999999999E-3</v>
          </cell>
        </row>
        <row r="40">
          <cell r="B40" t="str">
            <v>__________________</v>
          </cell>
          <cell r="C40" t="str">
            <v>__________________</v>
          </cell>
          <cell r="D40" t="str">
            <v>__________________</v>
          </cell>
          <cell r="E40" t="str">
            <v>__________________</v>
          </cell>
          <cell r="F40" t="str">
            <v>__________________</v>
          </cell>
          <cell r="G40" t="str">
            <v>__________________</v>
          </cell>
          <cell r="H40" t="str">
            <v>__________________</v>
          </cell>
          <cell r="I40" t="str">
            <v>__________________</v>
          </cell>
          <cell r="J40" t="str">
            <v>__________________</v>
          </cell>
          <cell r="K40" t="str">
            <v>__________________</v>
          </cell>
          <cell r="L40" t="str">
            <v>__________________</v>
          </cell>
          <cell r="M40" t="str">
            <v>__________________</v>
          </cell>
          <cell r="N40" t="str">
            <v>__________________</v>
          </cell>
          <cell r="O40" t="str">
            <v>__________________</v>
          </cell>
          <cell r="P40" t="str">
            <v>__________________</v>
          </cell>
          <cell r="Q40" t="str">
            <v>__________________</v>
          </cell>
          <cell r="R40" t="str">
            <v>__________________</v>
          </cell>
          <cell r="S40" t="str">
            <v>__________________</v>
          </cell>
          <cell r="T40" t="str">
            <v>__________________</v>
          </cell>
          <cell r="U40" t="str">
            <v>__________________</v>
          </cell>
          <cell r="V40" t="str">
            <v>__________________</v>
          </cell>
          <cell r="W40" t="str">
            <v>__________________</v>
          </cell>
          <cell r="X40" t="str">
            <v>__________________</v>
          </cell>
          <cell r="Y40" t="str">
            <v>__________________</v>
          </cell>
        </row>
        <row r="41">
          <cell r="A41" t="str">
            <v>Total 103000 - Deferred Tax</v>
          </cell>
          <cell r="B41">
            <v>268330.19</v>
          </cell>
          <cell r="C41">
            <v>2.5999999999999999E-3</v>
          </cell>
          <cell r="D41">
            <v>268330.19</v>
          </cell>
          <cell r="E41">
            <v>2.7000000000000001E-3</v>
          </cell>
          <cell r="F41">
            <v>268330.19</v>
          </cell>
          <cell r="G41">
            <v>1.8E-3</v>
          </cell>
          <cell r="H41">
            <v>268330.19</v>
          </cell>
          <cell r="I41">
            <v>1.8E-3</v>
          </cell>
          <cell r="J41">
            <v>268330.19</v>
          </cell>
          <cell r="K41">
            <v>1.8E-3</v>
          </cell>
          <cell r="L41">
            <v>268330.19</v>
          </cell>
          <cell r="M41">
            <v>2.0999999999999999E-3</v>
          </cell>
          <cell r="N41">
            <v>268330.19</v>
          </cell>
          <cell r="O41">
            <v>2.0999999999999999E-3</v>
          </cell>
          <cell r="P41">
            <v>268330.19</v>
          </cell>
          <cell r="Q41">
            <v>2.0999999999999999E-3</v>
          </cell>
          <cell r="R41">
            <v>268330.19</v>
          </cell>
          <cell r="S41">
            <v>2.0999999999999999E-3</v>
          </cell>
          <cell r="T41">
            <v>268330.19</v>
          </cell>
          <cell r="U41">
            <v>2.0999999999999999E-3</v>
          </cell>
          <cell r="V41">
            <v>268330.19</v>
          </cell>
          <cell r="W41">
            <v>2.0999999999999999E-3</v>
          </cell>
          <cell r="X41">
            <v>268330.19</v>
          </cell>
          <cell r="Y41">
            <v>2.0999999999999999E-3</v>
          </cell>
        </row>
        <row r="42">
          <cell r="B42" t="str">
            <v>- - - - - - - - - - - - -</v>
          </cell>
          <cell r="C42" t="str">
            <v>- - - - - - - - - - - - -</v>
          </cell>
          <cell r="D42" t="str">
            <v>- - - - - - - - - - - - -</v>
          </cell>
          <cell r="E42" t="str">
            <v>- - - - - - - - - - - - -</v>
          </cell>
          <cell r="F42" t="str">
            <v>- - - - - - - - - - - - -</v>
          </cell>
          <cell r="G42" t="str">
            <v>- - - - - - - - - - - - -</v>
          </cell>
          <cell r="H42" t="str">
            <v>- - - - - - - - - - - - -</v>
          </cell>
          <cell r="I42" t="str">
            <v>- - - - - - - - - - - - -</v>
          </cell>
          <cell r="J42" t="str">
            <v>- - - - - - - - - - - - -</v>
          </cell>
          <cell r="K42" t="str">
            <v>- - - - - - - - - - - - -</v>
          </cell>
          <cell r="L42" t="str">
            <v>- - - - - - - - - - - - -</v>
          </cell>
          <cell r="M42" t="str">
            <v>- - - - - - - - - - - - -</v>
          </cell>
          <cell r="N42" t="str">
            <v>- - - - - - - - - - - - -</v>
          </cell>
          <cell r="O42" t="str">
            <v>- - - - - - - - - - - - -</v>
          </cell>
          <cell r="P42" t="str">
            <v>- - - - - - - - - - - - -</v>
          </cell>
          <cell r="Q42" t="str">
            <v>- - - - - - - - - - - - -</v>
          </cell>
          <cell r="R42" t="str">
            <v>- - - - - - - - - - - - -</v>
          </cell>
          <cell r="S42" t="str">
            <v>- - - - - - - - - - - - -</v>
          </cell>
          <cell r="T42" t="str">
            <v>- - - - - - - - - - - - -</v>
          </cell>
          <cell r="U42" t="str">
            <v>- - - - - - - - - - - - -</v>
          </cell>
          <cell r="V42" t="str">
            <v>- - - - - - - - - - - - -</v>
          </cell>
          <cell r="W42" t="str">
            <v>- - - - - - - - - - - - -</v>
          </cell>
          <cell r="X42" t="str">
            <v>- - - - - - - - - - - - -</v>
          </cell>
          <cell r="Y42" t="str">
            <v>- - - - - - - - - - - - -</v>
          </cell>
        </row>
        <row r="44">
          <cell r="A44" t="str">
            <v>104000 - Investment in Subsidiaries</v>
          </cell>
          <cell r="B44">
            <v>3260120</v>
          </cell>
          <cell r="C44">
            <v>3.2000000000000001E-2</v>
          </cell>
          <cell r="D44">
            <v>3230120</v>
          </cell>
          <cell r="E44">
            <v>3.2000000000000001E-2</v>
          </cell>
          <cell r="F44">
            <v>48200120</v>
          </cell>
          <cell r="G44">
            <v>0.32540000000000002</v>
          </cell>
          <cell r="H44">
            <v>48170120</v>
          </cell>
          <cell r="I44">
            <v>0.32779999999999998</v>
          </cell>
          <cell r="J44">
            <v>48140120</v>
          </cell>
          <cell r="K44">
            <v>0.3246</v>
          </cell>
          <cell r="L44">
            <v>48140120</v>
          </cell>
          <cell r="M44">
            <v>0.3745</v>
          </cell>
          <cell r="N44">
            <v>48140120</v>
          </cell>
          <cell r="O44">
            <v>0.3745</v>
          </cell>
          <cell r="P44">
            <v>48140120</v>
          </cell>
          <cell r="Q44">
            <v>0.3745</v>
          </cell>
          <cell r="R44">
            <v>48140120</v>
          </cell>
          <cell r="S44">
            <v>0.3745</v>
          </cell>
          <cell r="T44">
            <v>48140120</v>
          </cell>
          <cell r="U44">
            <v>0.3745</v>
          </cell>
          <cell r="V44">
            <v>48140120</v>
          </cell>
          <cell r="W44">
            <v>0.3745</v>
          </cell>
          <cell r="X44">
            <v>48140120</v>
          </cell>
          <cell r="Y44">
            <v>0.3745</v>
          </cell>
        </row>
        <row r="46">
          <cell r="A46" t="str">
            <v>104001 - Investment in Subsidiaries</v>
          </cell>
          <cell r="B46">
            <v>3260120</v>
          </cell>
          <cell r="C46">
            <v>3.2000000000000001E-2</v>
          </cell>
          <cell r="D46">
            <v>3230120</v>
          </cell>
          <cell r="E46">
            <v>3.2000000000000001E-2</v>
          </cell>
          <cell r="F46">
            <v>48200120</v>
          </cell>
          <cell r="G46">
            <v>0.32540000000000002</v>
          </cell>
          <cell r="H46">
            <v>48170120</v>
          </cell>
          <cell r="I46">
            <v>0.32779999999999998</v>
          </cell>
          <cell r="J46">
            <v>48140120</v>
          </cell>
          <cell r="K46">
            <v>0.3246</v>
          </cell>
          <cell r="L46">
            <v>48140120</v>
          </cell>
          <cell r="M46">
            <v>0.3745</v>
          </cell>
          <cell r="N46">
            <v>48140120</v>
          </cell>
          <cell r="O46">
            <v>0.3745</v>
          </cell>
          <cell r="P46">
            <v>48140120</v>
          </cell>
          <cell r="Q46">
            <v>0.3745</v>
          </cell>
          <cell r="R46">
            <v>48140120</v>
          </cell>
          <cell r="S46">
            <v>0.3745</v>
          </cell>
          <cell r="T46">
            <v>48140120</v>
          </cell>
          <cell r="U46">
            <v>0.3745</v>
          </cell>
          <cell r="V46">
            <v>48140120</v>
          </cell>
          <cell r="W46">
            <v>0.3745</v>
          </cell>
          <cell r="X46">
            <v>48140120</v>
          </cell>
          <cell r="Y46">
            <v>0.3745</v>
          </cell>
        </row>
        <row r="47">
          <cell r="B47" t="str">
            <v>__________________</v>
          </cell>
          <cell r="C47" t="str">
            <v>__________________</v>
          </cell>
          <cell r="D47" t="str">
            <v>__________________</v>
          </cell>
          <cell r="E47" t="str">
            <v>__________________</v>
          </cell>
          <cell r="F47" t="str">
            <v>__________________</v>
          </cell>
          <cell r="G47" t="str">
            <v>__________________</v>
          </cell>
          <cell r="H47" t="str">
            <v>__________________</v>
          </cell>
          <cell r="I47" t="str">
            <v>__________________</v>
          </cell>
          <cell r="J47" t="str">
            <v>__________________</v>
          </cell>
          <cell r="K47" t="str">
            <v>__________________</v>
          </cell>
          <cell r="L47" t="str">
            <v>__________________</v>
          </cell>
          <cell r="M47" t="str">
            <v>__________________</v>
          </cell>
          <cell r="N47" t="str">
            <v>__________________</v>
          </cell>
          <cell r="O47" t="str">
            <v>__________________</v>
          </cell>
          <cell r="P47" t="str">
            <v>__________________</v>
          </cell>
          <cell r="Q47" t="str">
            <v>__________________</v>
          </cell>
          <cell r="R47" t="str">
            <v>__________________</v>
          </cell>
          <cell r="S47" t="str">
            <v>__________________</v>
          </cell>
          <cell r="T47" t="str">
            <v>__________________</v>
          </cell>
          <cell r="U47" t="str">
            <v>__________________</v>
          </cell>
          <cell r="V47" t="str">
            <v>__________________</v>
          </cell>
          <cell r="W47" t="str">
            <v>__________________</v>
          </cell>
          <cell r="X47" t="str">
            <v>__________________</v>
          </cell>
          <cell r="Y47" t="str">
            <v>__________________</v>
          </cell>
        </row>
        <row r="48">
          <cell r="A48" t="str">
            <v>Total 104000 - Investment in Subsidiaries</v>
          </cell>
          <cell r="B48">
            <v>3260120</v>
          </cell>
          <cell r="C48">
            <v>3.2000000000000001E-2</v>
          </cell>
          <cell r="D48">
            <v>3230120</v>
          </cell>
          <cell r="E48">
            <v>3.2000000000000001E-2</v>
          </cell>
          <cell r="F48">
            <v>48200120</v>
          </cell>
          <cell r="G48">
            <v>0.32540000000000002</v>
          </cell>
          <cell r="H48">
            <v>48170120</v>
          </cell>
          <cell r="I48">
            <v>0.32779999999999998</v>
          </cell>
          <cell r="J48">
            <v>48140120</v>
          </cell>
          <cell r="K48">
            <v>0.3246</v>
          </cell>
          <cell r="L48">
            <v>48140120</v>
          </cell>
          <cell r="M48">
            <v>0.3745</v>
          </cell>
          <cell r="N48">
            <v>48140120</v>
          </cell>
          <cell r="O48">
            <v>0.3745</v>
          </cell>
          <cell r="P48">
            <v>48140120</v>
          </cell>
          <cell r="Q48">
            <v>0.3745</v>
          </cell>
          <cell r="R48">
            <v>48140120</v>
          </cell>
          <cell r="S48">
            <v>0.3745</v>
          </cell>
          <cell r="T48">
            <v>48140120</v>
          </cell>
          <cell r="U48">
            <v>0.3745</v>
          </cell>
          <cell r="V48">
            <v>48140120</v>
          </cell>
          <cell r="W48">
            <v>0.3745</v>
          </cell>
          <cell r="X48">
            <v>48140120</v>
          </cell>
          <cell r="Y48">
            <v>0.3745</v>
          </cell>
        </row>
        <row r="49">
          <cell r="B49" t="str">
            <v>- - - - - - - - - - - - -</v>
          </cell>
          <cell r="C49" t="str">
            <v>- - - - - - - - - - - - -</v>
          </cell>
          <cell r="D49" t="str">
            <v>- - - - - - - - - - - - -</v>
          </cell>
          <cell r="E49" t="str">
            <v>- - - - - - - - - - - - -</v>
          </cell>
          <cell r="F49" t="str">
            <v>- - - - - - - - - - - - -</v>
          </cell>
          <cell r="G49" t="str">
            <v>- - - - - - - - - - - - -</v>
          </cell>
          <cell r="H49" t="str">
            <v>- - - - - - - - - - - - -</v>
          </cell>
          <cell r="I49" t="str">
            <v>- - - - - - - - - - - - -</v>
          </cell>
          <cell r="J49" t="str">
            <v>- - - - - - - - - - - - -</v>
          </cell>
          <cell r="K49" t="str">
            <v>- - - - - - - - - - - - -</v>
          </cell>
          <cell r="L49" t="str">
            <v>- - - - - - - - - - - - -</v>
          </cell>
          <cell r="M49" t="str">
            <v>- - - - - - - - - - - - -</v>
          </cell>
          <cell r="N49" t="str">
            <v>- - - - - - - - - - - - -</v>
          </cell>
          <cell r="O49" t="str">
            <v>- - - - - - - - - - - - -</v>
          </cell>
          <cell r="P49" t="str">
            <v>- - - - - - - - - - - - -</v>
          </cell>
          <cell r="Q49" t="str">
            <v>- - - - - - - - - - - - -</v>
          </cell>
          <cell r="R49" t="str">
            <v>- - - - - - - - - - - - -</v>
          </cell>
          <cell r="S49" t="str">
            <v>- - - - - - - - - - - - -</v>
          </cell>
          <cell r="T49" t="str">
            <v>- - - - - - - - - - - - -</v>
          </cell>
          <cell r="U49" t="str">
            <v>- - - - - - - - - - - - -</v>
          </cell>
          <cell r="V49" t="str">
            <v>- - - - - - - - - - - - -</v>
          </cell>
          <cell r="W49" t="str">
            <v>- - - - - - - - - - - - -</v>
          </cell>
          <cell r="X49" t="str">
            <v>- - - - - - - - - - - - -</v>
          </cell>
          <cell r="Y49" t="str">
            <v>- - - - - - - - - - - - -</v>
          </cell>
        </row>
        <row r="51">
          <cell r="B51" t="str">
            <v>__________________</v>
          </cell>
          <cell r="C51" t="str">
            <v>__________________</v>
          </cell>
          <cell r="D51" t="str">
            <v>__________________</v>
          </cell>
          <cell r="E51" t="str">
            <v>__________________</v>
          </cell>
          <cell r="F51" t="str">
            <v>__________________</v>
          </cell>
          <cell r="G51" t="str">
            <v>__________________</v>
          </cell>
          <cell r="H51" t="str">
            <v>__________________</v>
          </cell>
          <cell r="I51" t="str">
            <v>__________________</v>
          </cell>
          <cell r="J51" t="str">
            <v>__________________</v>
          </cell>
          <cell r="K51" t="str">
            <v>__________________</v>
          </cell>
          <cell r="L51" t="str">
            <v>__________________</v>
          </cell>
          <cell r="M51" t="str">
            <v>__________________</v>
          </cell>
          <cell r="N51" t="str">
            <v>__________________</v>
          </cell>
          <cell r="O51" t="str">
            <v>__________________</v>
          </cell>
          <cell r="P51" t="str">
            <v>__________________</v>
          </cell>
          <cell r="Q51" t="str">
            <v>__________________</v>
          </cell>
          <cell r="R51" t="str">
            <v>__________________</v>
          </cell>
          <cell r="S51" t="str">
            <v>__________________</v>
          </cell>
          <cell r="T51" t="str">
            <v>__________________</v>
          </cell>
          <cell r="U51" t="str">
            <v>__________________</v>
          </cell>
          <cell r="V51" t="str">
            <v>__________________</v>
          </cell>
          <cell r="W51" t="str">
            <v>__________________</v>
          </cell>
          <cell r="X51" t="str">
            <v>__________________</v>
          </cell>
          <cell r="Y51" t="str">
            <v>__________________</v>
          </cell>
        </row>
        <row r="52">
          <cell r="A52" t="str">
            <v>Total 102000 - Intangible Assets</v>
          </cell>
          <cell r="B52">
            <v>3528450.19</v>
          </cell>
          <cell r="C52">
            <v>3.4599999999999999E-2</v>
          </cell>
          <cell r="D52">
            <v>3498450.19</v>
          </cell>
          <cell r="E52">
            <v>3.4599999999999999E-2</v>
          </cell>
          <cell r="F52">
            <v>48468450.189999998</v>
          </cell>
          <cell r="G52">
            <v>0.32719999999999999</v>
          </cell>
          <cell r="H52">
            <v>48438450.189999998</v>
          </cell>
          <cell r="I52">
            <v>0.3296</v>
          </cell>
          <cell r="J52">
            <v>48408450.189999998</v>
          </cell>
          <cell r="K52">
            <v>0.32640000000000002</v>
          </cell>
          <cell r="L52">
            <v>48408450.189999998</v>
          </cell>
          <cell r="M52">
            <v>0.37659999999999999</v>
          </cell>
          <cell r="N52">
            <v>48408450.189999998</v>
          </cell>
          <cell r="O52">
            <v>0.37659999999999999</v>
          </cell>
          <cell r="P52">
            <v>48408450.189999998</v>
          </cell>
          <cell r="Q52">
            <v>0.37659999999999999</v>
          </cell>
          <cell r="R52">
            <v>48408450.189999998</v>
          </cell>
          <cell r="S52">
            <v>0.37659999999999999</v>
          </cell>
          <cell r="T52">
            <v>48408450.189999998</v>
          </cell>
          <cell r="U52">
            <v>0.37659999999999999</v>
          </cell>
          <cell r="V52">
            <v>48408450.189999998</v>
          </cell>
          <cell r="W52">
            <v>0.37659999999999999</v>
          </cell>
          <cell r="X52">
            <v>48408450.189999998</v>
          </cell>
          <cell r="Y52">
            <v>0.37659999999999999</v>
          </cell>
        </row>
        <row r="53">
          <cell r="B53" t="str">
            <v>- - - - - - - - - - - - -</v>
          </cell>
          <cell r="C53" t="str">
            <v>- - - - - - - - - - - - -</v>
          </cell>
          <cell r="D53" t="str">
            <v>- - - - - - - - - - - - -</v>
          </cell>
          <cell r="E53" t="str">
            <v>- - - - - - - - - - - - -</v>
          </cell>
          <cell r="F53" t="str">
            <v>- - - - - - - - - - - - -</v>
          </cell>
          <cell r="G53" t="str">
            <v>- - - - - - - - - - - - -</v>
          </cell>
          <cell r="H53" t="str">
            <v>- - - - - - - - - - - - -</v>
          </cell>
          <cell r="I53" t="str">
            <v>- - - - - - - - - - - - -</v>
          </cell>
          <cell r="J53" t="str">
            <v>- - - - - - - - - - - - -</v>
          </cell>
          <cell r="K53" t="str">
            <v>- - - - - - - - - - - - -</v>
          </cell>
          <cell r="L53" t="str">
            <v>- - - - - - - - - - - - -</v>
          </cell>
          <cell r="M53" t="str">
            <v>- - - - - - - - - - - - -</v>
          </cell>
          <cell r="N53" t="str">
            <v>- - - - - - - - - - - - -</v>
          </cell>
          <cell r="O53" t="str">
            <v>- - - - - - - - - - - - -</v>
          </cell>
          <cell r="P53" t="str">
            <v>- - - - - - - - - - - - -</v>
          </cell>
          <cell r="Q53" t="str">
            <v>- - - - - - - - - - - - -</v>
          </cell>
          <cell r="R53" t="str">
            <v>- - - - - - - - - - - - -</v>
          </cell>
          <cell r="S53" t="str">
            <v>- - - - - - - - - - - - -</v>
          </cell>
          <cell r="T53" t="str">
            <v>- - - - - - - - - - - - -</v>
          </cell>
          <cell r="U53" t="str">
            <v>- - - - - - - - - - - - -</v>
          </cell>
          <cell r="V53" t="str">
            <v>- - - - - - - - - - - - -</v>
          </cell>
          <cell r="W53" t="str">
            <v>- - - - - - - - - - - - -</v>
          </cell>
          <cell r="X53" t="str">
            <v>- - - - - - - - - - - - -</v>
          </cell>
          <cell r="Y53" t="str">
            <v>- - - - - - - - - - - - -</v>
          </cell>
        </row>
        <row r="55">
          <cell r="A55" t="str">
            <v>110000 - Current Assets</v>
          </cell>
          <cell r="B55">
            <v>97638903.530000001</v>
          </cell>
          <cell r="C55">
            <v>0.95750000000000002</v>
          </cell>
          <cell r="D55">
            <v>96796083.049999997</v>
          </cell>
          <cell r="E55">
            <v>0.9577</v>
          </cell>
          <cell r="F55">
            <v>98897927.599999994</v>
          </cell>
          <cell r="G55">
            <v>0.66769999999999996</v>
          </cell>
          <cell r="H55">
            <v>97783655.769999996</v>
          </cell>
          <cell r="I55">
            <v>0.66539999999999999</v>
          </cell>
          <cell r="J55">
            <v>99205773.629999995</v>
          </cell>
          <cell r="K55">
            <v>0.66879999999999995</v>
          </cell>
          <cell r="L55">
            <v>79418110.010000005</v>
          </cell>
          <cell r="M55">
            <v>0.6179</v>
          </cell>
          <cell r="N55">
            <v>79418110.010000005</v>
          </cell>
          <cell r="O55">
            <v>0.6179</v>
          </cell>
          <cell r="P55">
            <v>79418110.010000005</v>
          </cell>
          <cell r="Q55">
            <v>0.6179</v>
          </cell>
          <cell r="R55">
            <v>79418110.010000005</v>
          </cell>
          <cell r="S55">
            <v>0.6179</v>
          </cell>
          <cell r="T55">
            <v>79418110.010000005</v>
          </cell>
          <cell r="U55">
            <v>0.6179</v>
          </cell>
          <cell r="V55">
            <v>79418110.010000005</v>
          </cell>
          <cell r="W55">
            <v>0.6179</v>
          </cell>
          <cell r="X55">
            <v>79418110.010000005</v>
          </cell>
          <cell r="Y55">
            <v>0.6179</v>
          </cell>
        </row>
        <row r="57">
          <cell r="A57" t="str">
            <v>112000 - Trade and Other Receivables</v>
          </cell>
          <cell r="B57">
            <v>100072745.63</v>
          </cell>
          <cell r="C57">
            <v>0.98140000000000005</v>
          </cell>
          <cell r="D57">
            <v>95911800.5</v>
          </cell>
          <cell r="E57">
            <v>0.94899999999999995</v>
          </cell>
          <cell r="F57">
            <v>98016614.409999996</v>
          </cell>
          <cell r="G57">
            <v>0.66180000000000005</v>
          </cell>
          <cell r="H57">
            <v>100671715.28</v>
          </cell>
          <cell r="I57">
            <v>0.68500000000000005</v>
          </cell>
          <cell r="J57">
            <v>100260900.59</v>
          </cell>
          <cell r="K57">
            <v>0.67600000000000005</v>
          </cell>
          <cell r="L57">
            <v>89583663.069999993</v>
          </cell>
          <cell r="M57">
            <v>0.69689999999999996</v>
          </cell>
          <cell r="N57">
            <v>89583663.069999993</v>
          </cell>
          <cell r="O57">
            <v>0.69689999999999996</v>
          </cell>
          <cell r="P57">
            <v>89583663.069999993</v>
          </cell>
          <cell r="Q57">
            <v>0.69689999999999996</v>
          </cell>
          <cell r="R57">
            <v>89583663.069999993</v>
          </cell>
          <cell r="S57">
            <v>0.69689999999999996</v>
          </cell>
          <cell r="T57">
            <v>89583663.069999993</v>
          </cell>
          <cell r="U57">
            <v>0.69689999999999996</v>
          </cell>
          <cell r="V57">
            <v>89583663.069999993</v>
          </cell>
          <cell r="W57">
            <v>0.69689999999999996</v>
          </cell>
          <cell r="X57">
            <v>89583663.069999993</v>
          </cell>
          <cell r="Y57">
            <v>0.69689999999999996</v>
          </cell>
        </row>
        <row r="59">
          <cell r="A59" t="str">
            <v>112100 - Debtors Control</v>
          </cell>
          <cell r="B59">
            <v>99864579</v>
          </cell>
          <cell r="C59">
            <v>0.97940000000000005</v>
          </cell>
          <cell r="D59">
            <v>95721877.079999998</v>
          </cell>
          <cell r="E59">
            <v>0.94710000000000005</v>
          </cell>
          <cell r="F59">
            <v>97827472.290000007</v>
          </cell>
          <cell r="G59">
            <v>0.66049999999999998</v>
          </cell>
          <cell r="H59">
            <v>100492585.23</v>
          </cell>
          <cell r="I59">
            <v>0.68379999999999996</v>
          </cell>
          <cell r="J59">
            <v>100081770.54000001</v>
          </cell>
          <cell r="K59">
            <v>0.67469999999999997</v>
          </cell>
          <cell r="L59">
            <v>89408859.079999998</v>
          </cell>
          <cell r="M59">
            <v>0.6956</v>
          </cell>
          <cell r="N59">
            <v>89408859.079999998</v>
          </cell>
          <cell r="O59">
            <v>0.6956</v>
          </cell>
          <cell r="P59">
            <v>89408859.079999998</v>
          </cell>
          <cell r="Q59">
            <v>0.6956</v>
          </cell>
          <cell r="R59">
            <v>89408859.079999998</v>
          </cell>
          <cell r="S59">
            <v>0.6956</v>
          </cell>
          <cell r="T59">
            <v>89408859.079999998</v>
          </cell>
          <cell r="U59">
            <v>0.6956</v>
          </cell>
          <cell r="V59">
            <v>89408859.079999998</v>
          </cell>
          <cell r="W59">
            <v>0.6956</v>
          </cell>
          <cell r="X59">
            <v>89408859.079999998</v>
          </cell>
          <cell r="Y59">
            <v>0.6956</v>
          </cell>
        </row>
        <row r="60">
          <cell r="A60" t="str">
            <v>112200 - Sundry Debtors</v>
          </cell>
          <cell r="B60">
            <v>90615.24</v>
          </cell>
          <cell r="C60">
            <v>8.9999999999999998E-4</v>
          </cell>
          <cell r="D60">
            <v>83477.25</v>
          </cell>
          <cell r="E60">
            <v>8.0000000000000004E-4</v>
          </cell>
          <cell r="F60">
            <v>87801.25</v>
          </cell>
          <cell r="G60">
            <v>5.9999999999999995E-4</v>
          </cell>
          <cell r="H60">
            <v>82115.240000000005</v>
          </cell>
          <cell r="I60">
            <v>5.9999999999999995E-4</v>
          </cell>
          <cell r="J60">
            <v>82115.240000000005</v>
          </cell>
          <cell r="K60">
            <v>5.9999999999999995E-4</v>
          </cell>
          <cell r="L60">
            <v>82115.240000000005</v>
          </cell>
          <cell r="M60">
            <v>5.9999999999999995E-4</v>
          </cell>
          <cell r="N60">
            <v>82115.240000000005</v>
          </cell>
          <cell r="O60">
            <v>5.9999999999999995E-4</v>
          </cell>
          <cell r="P60">
            <v>82115.240000000005</v>
          </cell>
          <cell r="Q60">
            <v>5.9999999999999995E-4</v>
          </cell>
          <cell r="R60">
            <v>82115.240000000005</v>
          </cell>
          <cell r="S60">
            <v>5.9999999999999995E-4</v>
          </cell>
          <cell r="T60">
            <v>82115.240000000005</v>
          </cell>
          <cell r="U60">
            <v>5.9999999999999995E-4</v>
          </cell>
          <cell r="V60">
            <v>82115.240000000005</v>
          </cell>
          <cell r="W60">
            <v>5.9999999999999995E-4</v>
          </cell>
          <cell r="X60">
            <v>82115.240000000005</v>
          </cell>
          <cell r="Y60">
            <v>5.9999999999999995E-4</v>
          </cell>
        </row>
        <row r="61">
          <cell r="A61" t="str">
            <v>217100 - Prepayments</v>
          </cell>
          <cell r="B61">
            <v>117551.39</v>
          </cell>
          <cell r="C61">
            <v>1.1999999999999999E-3</v>
          </cell>
          <cell r="D61">
            <v>106446.17</v>
          </cell>
          <cell r="E61">
            <v>1.1000000000000001E-3</v>
          </cell>
          <cell r="F61">
            <v>101340.87</v>
          </cell>
          <cell r="G61">
            <v>6.9999999999999999E-4</v>
          </cell>
          <cell r="H61">
            <v>97014.81</v>
          </cell>
          <cell r="I61">
            <v>6.9999999999999999E-4</v>
          </cell>
          <cell r="J61">
            <v>97014.81</v>
          </cell>
          <cell r="K61">
            <v>6.9999999999999999E-4</v>
          </cell>
          <cell r="L61">
            <v>92688.75</v>
          </cell>
          <cell r="M61">
            <v>6.9999999999999999E-4</v>
          </cell>
          <cell r="N61">
            <v>92688.75</v>
          </cell>
          <cell r="O61">
            <v>6.9999999999999999E-4</v>
          </cell>
          <cell r="P61">
            <v>92688.75</v>
          </cell>
          <cell r="Q61">
            <v>6.9999999999999999E-4</v>
          </cell>
          <cell r="R61">
            <v>92688.75</v>
          </cell>
          <cell r="S61">
            <v>6.9999999999999999E-4</v>
          </cell>
          <cell r="T61">
            <v>92688.75</v>
          </cell>
          <cell r="U61">
            <v>6.9999999999999999E-4</v>
          </cell>
          <cell r="V61">
            <v>92688.75</v>
          </cell>
          <cell r="W61">
            <v>6.9999999999999999E-4</v>
          </cell>
          <cell r="X61">
            <v>92688.75</v>
          </cell>
          <cell r="Y61">
            <v>6.9999999999999999E-4</v>
          </cell>
        </row>
        <row r="62">
          <cell r="B62" t="str">
            <v>__________________</v>
          </cell>
          <cell r="C62" t="str">
            <v>__________________</v>
          </cell>
          <cell r="D62" t="str">
            <v>__________________</v>
          </cell>
          <cell r="E62" t="str">
            <v>__________________</v>
          </cell>
          <cell r="F62" t="str">
            <v>__________________</v>
          </cell>
          <cell r="G62" t="str">
            <v>__________________</v>
          </cell>
          <cell r="H62" t="str">
            <v>__________________</v>
          </cell>
          <cell r="I62" t="str">
            <v>__________________</v>
          </cell>
          <cell r="J62" t="str">
            <v>__________________</v>
          </cell>
          <cell r="K62" t="str">
            <v>__________________</v>
          </cell>
          <cell r="L62" t="str">
            <v>__________________</v>
          </cell>
          <cell r="M62" t="str">
            <v>__________________</v>
          </cell>
          <cell r="N62" t="str">
            <v>__________________</v>
          </cell>
          <cell r="O62" t="str">
            <v>__________________</v>
          </cell>
          <cell r="P62" t="str">
            <v>__________________</v>
          </cell>
          <cell r="Q62" t="str">
            <v>__________________</v>
          </cell>
          <cell r="R62" t="str">
            <v>__________________</v>
          </cell>
          <cell r="S62" t="str">
            <v>__________________</v>
          </cell>
          <cell r="T62" t="str">
            <v>__________________</v>
          </cell>
          <cell r="U62" t="str">
            <v>__________________</v>
          </cell>
          <cell r="V62" t="str">
            <v>__________________</v>
          </cell>
          <cell r="W62" t="str">
            <v>__________________</v>
          </cell>
          <cell r="X62" t="str">
            <v>__________________</v>
          </cell>
          <cell r="Y62" t="str">
            <v>__________________</v>
          </cell>
        </row>
        <row r="63">
          <cell r="A63" t="str">
            <v>Total 112000 - Trade and Other Receivables</v>
          </cell>
          <cell r="B63">
            <v>100072745.63</v>
          </cell>
          <cell r="C63">
            <v>0.98140000000000005</v>
          </cell>
          <cell r="D63">
            <v>95911800.5</v>
          </cell>
          <cell r="E63">
            <v>0.94899999999999995</v>
          </cell>
          <cell r="F63">
            <v>98016614.409999996</v>
          </cell>
          <cell r="G63">
            <v>0.66180000000000005</v>
          </cell>
          <cell r="H63">
            <v>100671715.28</v>
          </cell>
          <cell r="I63">
            <v>0.68500000000000005</v>
          </cell>
          <cell r="J63">
            <v>100260900.59</v>
          </cell>
          <cell r="K63">
            <v>0.67600000000000005</v>
          </cell>
          <cell r="L63">
            <v>89583663.069999993</v>
          </cell>
          <cell r="M63">
            <v>0.69689999999999996</v>
          </cell>
          <cell r="N63">
            <v>89583663.069999993</v>
          </cell>
          <cell r="O63">
            <v>0.69689999999999996</v>
          </cell>
          <cell r="P63">
            <v>89583663.069999993</v>
          </cell>
          <cell r="Q63">
            <v>0.69689999999999996</v>
          </cell>
          <cell r="R63">
            <v>89583663.069999993</v>
          </cell>
          <cell r="S63">
            <v>0.69689999999999996</v>
          </cell>
          <cell r="T63">
            <v>89583663.069999993</v>
          </cell>
          <cell r="U63">
            <v>0.69689999999999996</v>
          </cell>
          <cell r="V63">
            <v>89583663.069999993</v>
          </cell>
          <cell r="W63">
            <v>0.69689999999999996</v>
          </cell>
          <cell r="X63">
            <v>89583663.069999993</v>
          </cell>
          <cell r="Y63">
            <v>0.69689999999999996</v>
          </cell>
        </row>
        <row r="64">
          <cell r="B64" t="str">
            <v>- - - - - - - - - - - - -</v>
          </cell>
          <cell r="C64" t="str">
            <v>- - - - - - - - - - - - -</v>
          </cell>
          <cell r="D64" t="str">
            <v>- - - - - - - - - - - - -</v>
          </cell>
          <cell r="E64" t="str">
            <v>- - - - - - - - - - - - -</v>
          </cell>
          <cell r="F64" t="str">
            <v>- - - - - - - - - - - - -</v>
          </cell>
          <cell r="G64" t="str">
            <v>- - - - - - - - - - - - -</v>
          </cell>
          <cell r="H64" t="str">
            <v>- - - - - - - - - - - - -</v>
          </cell>
          <cell r="I64" t="str">
            <v>- - - - - - - - - - - - -</v>
          </cell>
          <cell r="J64" t="str">
            <v>- - - - - - - - - - - - -</v>
          </cell>
          <cell r="K64" t="str">
            <v>- - - - - - - - - - - - -</v>
          </cell>
          <cell r="L64" t="str">
            <v>- - - - - - - - - - - - -</v>
          </cell>
          <cell r="M64" t="str">
            <v>- - - - - - - - - - - - -</v>
          </cell>
          <cell r="N64" t="str">
            <v>- - - - - - - - - - - - -</v>
          </cell>
          <cell r="O64" t="str">
            <v>- - - - - - - - - - - - -</v>
          </cell>
          <cell r="P64" t="str">
            <v>- - - - - - - - - - - - -</v>
          </cell>
          <cell r="Q64" t="str">
            <v>- - - - - - - - - - - - -</v>
          </cell>
          <cell r="R64" t="str">
            <v>- - - - - - - - - - - - -</v>
          </cell>
          <cell r="S64" t="str">
            <v>- - - - - - - - - - - - -</v>
          </cell>
          <cell r="T64" t="str">
            <v>- - - - - - - - - - - - -</v>
          </cell>
          <cell r="U64" t="str">
            <v>- - - - - - - - - - - - -</v>
          </cell>
          <cell r="V64" t="str">
            <v>- - - - - - - - - - - - -</v>
          </cell>
          <cell r="W64" t="str">
            <v>- - - - - - - - - - - - -</v>
          </cell>
          <cell r="X64" t="str">
            <v>- - - - - - - - - - - - -</v>
          </cell>
          <cell r="Y64" t="str">
            <v>- - - - - - - - - - - - -</v>
          </cell>
        </row>
        <row r="66">
          <cell r="A66" t="str">
            <v>113000 - Loans Receivable</v>
          </cell>
          <cell r="C66">
            <v>0</v>
          </cell>
          <cell r="E66">
            <v>0</v>
          </cell>
          <cell r="G66">
            <v>0</v>
          </cell>
          <cell r="I66">
            <v>0</v>
          </cell>
          <cell r="K66">
            <v>0</v>
          </cell>
          <cell r="M66">
            <v>0</v>
          </cell>
          <cell r="O66">
            <v>0</v>
          </cell>
          <cell r="Q66">
            <v>0</v>
          </cell>
          <cell r="S66">
            <v>0</v>
          </cell>
          <cell r="U66">
            <v>0</v>
          </cell>
          <cell r="W66">
            <v>0</v>
          </cell>
          <cell r="Y66">
            <v>0</v>
          </cell>
        </row>
        <row r="68">
          <cell r="A68" t="str">
            <v>113001 - Loans Receivable</v>
          </cell>
          <cell r="C68">
            <v>0</v>
          </cell>
          <cell r="E68">
            <v>0</v>
          </cell>
          <cell r="G68">
            <v>0</v>
          </cell>
          <cell r="I68">
            <v>0</v>
          </cell>
          <cell r="K68">
            <v>0</v>
          </cell>
          <cell r="M68">
            <v>0</v>
          </cell>
          <cell r="O68">
            <v>0</v>
          </cell>
          <cell r="Q68">
            <v>0</v>
          </cell>
          <cell r="S68">
            <v>0</v>
          </cell>
          <cell r="U68">
            <v>0</v>
          </cell>
          <cell r="W68">
            <v>0</v>
          </cell>
          <cell r="Y68">
            <v>0</v>
          </cell>
        </row>
        <row r="69">
          <cell r="B69" t="str">
            <v>__________________</v>
          </cell>
          <cell r="C69" t="str">
            <v>__________________</v>
          </cell>
          <cell r="D69" t="str">
            <v>__________________</v>
          </cell>
          <cell r="E69" t="str">
            <v>__________________</v>
          </cell>
          <cell r="F69" t="str">
            <v>__________________</v>
          </cell>
          <cell r="G69" t="str">
            <v>__________________</v>
          </cell>
          <cell r="H69" t="str">
            <v>__________________</v>
          </cell>
          <cell r="I69" t="str">
            <v>__________________</v>
          </cell>
          <cell r="J69" t="str">
            <v>__________________</v>
          </cell>
          <cell r="K69" t="str">
            <v>__________________</v>
          </cell>
          <cell r="L69" t="str">
            <v>__________________</v>
          </cell>
          <cell r="M69" t="str">
            <v>__________________</v>
          </cell>
          <cell r="N69" t="str">
            <v>__________________</v>
          </cell>
          <cell r="O69" t="str">
            <v>__________________</v>
          </cell>
          <cell r="P69" t="str">
            <v>__________________</v>
          </cell>
          <cell r="Q69" t="str">
            <v>__________________</v>
          </cell>
          <cell r="R69" t="str">
            <v>__________________</v>
          </cell>
          <cell r="S69" t="str">
            <v>__________________</v>
          </cell>
          <cell r="T69" t="str">
            <v>__________________</v>
          </cell>
          <cell r="U69" t="str">
            <v>__________________</v>
          </cell>
          <cell r="V69" t="str">
            <v>__________________</v>
          </cell>
          <cell r="W69" t="str">
            <v>__________________</v>
          </cell>
          <cell r="X69" t="str">
            <v>__________________</v>
          </cell>
          <cell r="Y69" t="str">
            <v>__________________</v>
          </cell>
        </row>
        <row r="70">
          <cell r="A70" t="str">
            <v>Total 113000 - Loans Receivable</v>
          </cell>
          <cell r="C70">
            <v>0</v>
          </cell>
          <cell r="E70">
            <v>0</v>
          </cell>
          <cell r="G70">
            <v>0</v>
          </cell>
          <cell r="I70">
            <v>0</v>
          </cell>
          <cell r="K70">
            <v>0</v>
          </cell>
          <cell r="M70">
            <v>0</v>
          </cell>
          <cell r="O70">
            <v>0</v>
          </cell>
          <cell r="Q70">
            <v>0</v>
          </cell>
          <cell r="S70">
            <v>0</v>
          </cell>
          <cell r="U70">
            <v>0</v>
          </cell>
          <cell r="W70">
            <v>0</v>
          </cell>
          <cell r="Y70">
            <v>0</v>
          </cell>
        </row>
        <row r="71">
          <cell r="B71" t="str">
            <v>- - - - - - - - - - - - -</v>
          </cell>
          <cell r="C71" t="str">
            <v>- - - - - - - - - - - - -</v>
          </cell>
          <cell r="D71" t="str">
            <v>- - - - - - - - - - - - -</v>
          </cell>
          <cell r="E71" t="str">
            <v>- - - - - - - - - - - - -</v>
          </cell>
          <cell r="F71" t="str">
            <v>- - - - - - - - - - - - -</v>
          </cell>
          <cell r="G71" t="str">
            <v>- - - - - - - - - - - - -</v>
          </cell>
          <cell r="H71" t="str">
            <v>- - - - - - - - - - - - -</v>
          </cell>
          <cell r="I71" t="str">
            <v>- - - - - - - - - - - - -</v>
          </cell>
          <cell r="J71" t="str">
            <v>- - - - - - - - - - - - -</v>
          </cell>
          <cell r="K71" t="str">
            <v>- - - - - - - - - - - - -</v>
          </cell>
          <cell r="L71" t="str">
            <v>- - - - - - - - - - - - -</v>
          </cell>
          <cell r="M71" t="str">
            <v>- - - - - - - - - - - - -</v>
          </cell>
          <cell r="N71" t="str">
            <v>- - - - - - - - - - - - -</v>
          </cell>
          <cell r="O71" t="str">
            <v>- - - - - - - - - - - - -</v>
          </cell>
          <cell r="P71" t="str">
            <v>- - - - - - - - - - - - -</v>
          </cell>
          <cell r="Q71" t="str">
            <v>- - - - - - - - - - - - -</v>
          </cell>
          <cell r="R71" t="str">
            <v>- - - - - - - - - - - - -</v>
          </cell>
          <cell r="S71" t="str">
            <v>- - - - - - - - - - - - -</v>
          </cell>
          <cell r="T71" t="str">
            <v>- - - - - - - - - - - - -</v>
          </cell>
          <cell r="U71" t="str">
            <v>- - - - - - - - - - - - -</v>
          </cell>
          <cell r="V71" t="str">
            <v>- - - - - - - - - - - - -</v>
          </cell>
          <cell r="W71" t="str">
            <v>- - - - - - - - - - - - -</v>
          </cell>
          <cell r="X71" t="str">
            <v>- - - - - - - - - - - - -</v>
          </cell>
          <cell r="Y71" t="str">
            <v>- - - - - - - - - - - - -</v>
          </cell>
        </row>
        <row r="73">
          <cell r="A73" t="str">
            <v>117000 - Bank Balances</v>
          </cell>
          <cell r="B73">
            <v>-2433842.1</v>
          </cell>
          <cell r="C73">
            <v>-2.3900000000000001E-2</v>
          </cell>
          <cell r="D73">
            <v>884282.55</v>
          </cell>
          <cell r="E73">
            <v>8.6999999999999994E-3</v>
          </cell>
          <cell r="F73">
            <v>881313.19</v>
          </cell>
          <cell r="G73">
            <v>6.0000000000000001E-3</v>
          </cell>
          <cell r="H73">
            <v>-2888059.51</v>
          </cell>
          <cell r="I73">
            <v>-1.9699999999999999E-2</v>
          </cell>
          <cell r="J73">
            <v>-1055126.96</v>
          </cell>
          <cell r="K73">
            <v>-7.1000000000000004E-3</v>
          </cell>
          <cell r="L73">
            <v>-10165553.060000001</v>
          </cell>
          <cell r="M73">
            <v>-7.9100000000000004E-2</v>
          </cell>
          <cell r="N73">
            <v>-10165553.060000001</v>
          </cell>
          <cell r="O73">
            <v>-7.9100000000000004E-2</v>
          </cell>
          <cell r="P73">
            <v>-10165553.060000001</v>
          </cell>
          <cell r="Q73">
            <v>-7.9100000000000004E-2</v>
          </cell>
          <cell r="R73">
            <v>-10165553.060000001</v>
          </cell>
          <cell r="S73">
            <v>-7.9100000000000004E-2</v>
          </cell>
          <cell r="T73">
            <v>-10165553.060000001</v>
          </cell>
          <cell r="U73">
            <v>-7.9100000000000004E-2</v>
          </cell>
          <cell r="V73">
            <v>-10165553.060000001</v>
          </cell>
          <cell r="W73">
            <v>-7.9100000000000004E-2</v>
          </cell>
          <cell r="X73">
            <v>-10165553.060000001</v>
          </cell>
          <cell r="Y73">
            <v>-7.9100000000000004E-2</v>
          </cell>
        </row>
        <row r="75">
          <cell r="A75" t="str">
            <v>117100 - Bank Accounts</v>
          </cell>
          <cell r="B75">
            <v>-2433842.1</v>
          </cell>
          <cell r="C75">
            <v>-2.3900000000000001E-2</v>
          </cell>
          <cell r="D75">
            <v>884282.55</v>
          </cell>
          <cell r="E75">
            <v>8.6999999999999994E-3</v>
          </cell>
          <cell r="F75">
            <v>881313.19</v>
          </cell>
          <cell r="G75">
            <v>6.0000000000000001E-3</v>
          </cell>
          <cell r="H75">
            <v>-2888059.51</v>
          </cell>
          <cell r="I75">
            <v>-1.9699999999999999E-2</v>
          </cell>
          <cell r="J75">
            <v>-1055126.96</v>
          </cell>
          <cell r="K75">
            <v>-7.1000000000000004E-3</v>
          </cell>
          <cell r="L75">
            <v>-10165553.060000001</v>
          </cell>
          <cell r="M75">
            <v>-7.9100000000000004E-2</v>
          </cell>
          <cell r="N75">
            <v>-10165553.060000001</v>
          </cell>
          <cell r="O75">
            <v>-7.9100000000000004E-2</v>
          </cell>
          <cell r="P75">
            <v>-10165553.060000001</v>
          </cell>
          <cell r="Q75">
            <v>-7.9100000000000004E-2</v>
          </cell>
          <cell r="R75">
            <v>-10165553.060000001</v>
          </cell>
          <cell r="S75">
            <v>-7.9100000000000004E-2</v>
          </cell>
          <cell r="T75">
            <v>-10165553.060000001</v>
          </cell>
          <cell r="U75">
            <v>-7.9100000000000004E-2</v>
          </cell>
          <cell r="V75">
            <v>-10165553.060000001</v>
          </cell>
          <cell r="W75">
            <v>-7.9100000000000004E-2</v>
          </cell>
          <cell r="X75">
            <v>-10165553.060000001</v>
          </cell>
          <cell r="Y75">
            <v>-7.9100000000000004E-2</v>
          </cell>
        </row>
        <row r="76">
          <cell r="A76" t="str">
            <v>117200 - Petty Cash</v>
          </cell>
          <cell r="C76">
            <v>0</v>
          </cell>
          <cell r="E76">
            <v>0</v>
          </cell>
          <cell r="G76">
            <v>0</v>
          </cell>
          <cell r="I76">
            <v>0</v>
          </cell>
          <cell r="K76">
            <v>0</v>
          </cell>
          <cell r="M76">
            <v>0</v>
          </cell>
          <cell r="O76">
            <v>0</v>
          </cell>
          <cell r="Q76">
            <v>0</v>
          </cell>
          <cell r="S76">
            <v>0</v>
          </cell>
          <cell r="U76">
            <v>0</v>
          </cell>
          <cell r="W76">
            <v>0</v>
          </cell>
          <cell r="Y76">
            <v>0</v>
          </cell>
        </row>
        <row r="77">
          <cell r="B77" t="str">
            <v>__________________</v>
          </cell>
          <cell r="C77" t="str">
            <v>__________________</v>
          </cell>
          <cell r="D77" t="str">
            <v>__________________</v>
          </cell>
          <cell r="E77" t="str">
            <v>__________________</v>
          </cell>
          <cell r="F77" t="str">
            <v>__________________</v>
          </cell>
          <cell r="G77" t="str">
            <v>__________________</v>
          </cell>
          <cell r="H77" t="str">
            <v>__________________</v>
          </cell>
          <cell r="I77" t="str">
            <v>__________________</v>
          </cell>
          <cell r="J77" t="str">
            <v>__________________</v>
          </cell>
          <cell r="K77" t="str">
            <v>__________________</v>
          </cell>
          <cell r="L77" t="str">
            <v>__________________</v>
          </cell>
          <cell r="M77" t="str">
            <v>__________________</v>
          </cell>
          <cell r="N77" t="str">
            <v>__________________</v>
          </cell>
          <cell r="O77" t="str">
            <v>__________________</v>
          </cell>
          <cell r="P77" t="str">
            <v>__________________</v>
          </cell>
          <cell r="Q77" t="str">
            <v>__________________</v>
          </cell>
          <cell r="R77" t="str">
            <v>__________________</v>
          </cell>
          <cell r="S77" t="str">
            <v>__________________</v>
          </cell>
          <cell r="T77" t="str">
            <v>__________________</v>
          </cell>
          <cell r="U77" t="str">
            <v>__________________</v>
          </cell>
          <cell r="V77" t="str">
            <v>__________________</v>
          </cell>
          <cell r="W77" t="str">
            <v>__________________</v>
          </cell>
          <cell r="X77" t="str">
            <v>__________________</v>
          </cell>
          <cell r="Y77" t="str">
            <v>__________________</v>
          </cell>
        </row>
        <row r="78">
          <cell r="A78" t="str">
            <v>Total 117000 - Bank Balances</v>
          </cell>
          <cell r="B78">
            <v>-2433842.1</v>
          </cell>
          <cell r="C78">
            <v>-2.3900000000000001E-2</v>
          </cell>
          <cell r="D78">
            <v>884282.55</v>
          </cell>
          <cell r="E78">
            <v>8.6999999999999994E-3</v>
          </cell>
          <cell r="F78">
            <v>881313.19</v>
          </cell>
          <cell r="G78">
            <v>6.0000000000000001E-3</v>
          </cell>
          <cell r="H78">
            <v>-2888059.51</v>
          </cell>
          <cell r="I78">
            <v>-1.9699999999999999E-2</v>
          </cell>
          <cell r="J78">
            <v>-1055126.96</v>
          </cell>
          <cell r="K78">
            <v>-7.1000000000000004E-3</v>
          </cell>
          <cell r="L78">
            <v>-10165553.060000001</v>
          </cell>
          <cell r="M78">
            <v>-7.9100000000000004E-2</v>
          </cell>
          <cell r="N78">
            <v>-10165553.060000001</v>
          </cell>
          <cell r="O78">
            <v>-7.9100000000000004E-2</v>
          </cell>
          <cell r="P78">
            <v>-10165553.060000001</v>
          </cell>
          <cell r="Q78">
            <v>-7.9100000000000004E-2</v>
          </cell>
          <cell r="R78">
            <v>-10165553.060000001</v>
          </cell>
          <cell r="S78">
            <v>-7.9100000000000004E-2</v>
          </cell>
          <cell r="T78">
            <v>-10165553.060000001</v>
          </cell>
          <cell r="U78">
            <v>-7.9100000000000004E-2</v>
          </cell>
          <cell r="V78">
            <v>-10165553.060000001</v>
          </cell>
          <cell r="W78">
            <v>-7.9100000000000004E-2</v>
          </cell>
          <cell r="X78">
            <v>-10165553.060000001</v>
          </cell>
          <cell r="Y78">
            <v>-7.9100000000000004E-2</v>
          </cell>
        </row>
        <row r="79">
          <cell r="B79" t="str">
            <v>- - - - - - - - - - - - -</v>
          </cell>
          <cell r="C79" t="str">
            <v>- - - - - - - - - - - - -</v>
          </cell>
          <cell r="D79" t="str">
            <v>- - - - - - - - - - - - -</v>
          </cell>
          <cell r="E79" t="str">
            <v>- - - - - - - - - - - - -</v>
          </cell>
          <cell r="F79" t="str">
            <v>- - - - - - - - - - - - -</v>
          </cell>
          <cell r="G79" t="str">
            <v>- - - - - - - - - - - - -</v>
          </cell>
          <cell r="H79" t="str">
            <v>- - - - - - - - - - - - -</v>
          </cell>
          <cell r="I79" t="str">
            <v>- - - - - - - - - - - - -</v>
          </cell>
          <cell r="J79" t="str">
            <v>- - - - - - - - - - - - -</v>
          </cell>
          <cell r="K79" t="str">
            <v>- - - - - - - - - - - - -</v>
          </cell>
          <cell r="L79" t="str">
            <v>- - - - - - - - - - - - -</v>
          </cell>
          <cell r="M79" t="str">
            <v>- - - - - - - - - - - - -</v>
          </cell>
          <cell r="N79" t="str">
            <v>- - - - - - - - - - - - -</v>
          </cell>
          <cell r="O79" t="str">
            <v>- - - - - - - - - - - - -</v>
          </cell>
          <cell r="P79" t="str">
            <v>- - - - - - - - - - - - -</v>
          </cell>
          <cell r="Q79" t="str">
            <v>- - - - - - - - - - - - -</v>
          </cell>
          <cell r="R79" t="str">
            <v>- - - - - - - - - - - - -</v>
          </cell>
          <cell r="S79" t="str">
            <v>- - - - - - - - - - - - -</v>
          </cell>
          <cell r="T79" t="str">
            <v>- - - - - - - - - - - - -</v>
          </cell>
          <cell r="U79" t="str">
            <v>- - - - - - - - - - - - -</v>
          </cell>
          <cell r="V79" t="str">
            <v>- - - - - - - - - - - - -</v>
          </cell>
          <cell r="W79" t="str">
            <v>- - - - - - - - - - - - -</v>
          </cell>
          <cell r="X79" t="str">
            <v>- - - - - - - - - - - - -</v>
          </cell>
          <cell r="Y79" t="str">
            <v>- - - - - - - - - - - - -</v>
          </cell>
        </row>
        <row r="80">
          <cell r="B80" t="str">
            <v>__________________</v>
          </cell>
          <cell r="C80" t="str">
            <v>__________________</v>
          </cell>
          <cell r="D80" t="str">
            <v>__________________</v>
          </cell>
          <cell r="E80" t="str">
            <v>__________________</v>
          </cell>
          <cell r="F80" t="str">
            <v>__________________</v>
          </cell>
          <cell r="G80" t="str">
            <v>__________________</v>
          </cell>
          <cell r="H80" t="str">
            <v>__________________</v>
          </cell>
          <cell r="I80" t="str">
            <v>__________________</v>
          </cell>
          <cell r="J80" t="str">
            <v>__________________</v>
          </cell>
          <cell r="K80" t="str">
            <v>__________________</v>
          </cell>
          <cell r="L80" t="str">
            <v>__________________</v>
          </cell>
          <cell r="M80" t="str">
            <v>__________________</v>
          </cell>
          <cell r="N80" t="str">
            <v>__________________</v>
          </cell>
          <cell r="O80" t="str">
            <v>__________________</v>
          </cell>
          <cell r="P80" t="str">
            <v>__________________</v>
          </cell>
          <cell r="Q80" t="str">
            <v>__________________</v>
          </cell>
          <cell r="R80" t="str">
            <v>__________________</v>
          </cell>
          <cell r="S80" t="str">
            <v>__________________</v>
          </cell>
          <cell r="T80" t="str">
            <v>__________________</v>
          </cell>
          <cell r="U80" t="str">
            <v>__________________</v>
          </cell>
          <cell r="V80" t="str">
            <v>__________________</v>
          </cell>
          <cell r="W80" t="str">
            <v>__________________</v>
          </cell>
          <cell r="X80" t="str">
            <v>__________________</v>
          </cell>
          <cell r="Y80" t="str">
            <v>__________________</v>
          </cell>
        </row>
        <row r="81">
          <cell r="A81" t="str">
            <v>Total 110000 - Current Assets</v>
          </cell>
          <cell r="B81">
            <v>97638903.530000001</v>
          </cell>
          <cell r="C81">
            <v>0.95750000000000002</v>
          </cell>
          <cell r="D81">
            <v>96796083.049999997</v>
          </cell>
          <cell r="E81">
            <v>0.9577</v>
          </cell>
          <cell r="F81">
            <v>98897927.599999994</v>
          </cell>
          <cell r="G81">
            <v>0.66769999999999996</v>
          </cell>
          <cell r="H81">
            <v>97783655.769999996</v>
          </cell>
          <cell r="I81">
            <v>0.66539999999999999</v>
          </cell>
          <cell r="J81">
            <v>99205773.629999995</v>
          </cell>
          <cell r="K81">
            <v>0.66879999999999995</v>
          </cell>
          <cell r="L81">
            <v>79418110.010000005</v>
          </cell>
          <cell r="M81">
            <v>0.6179</v>
          </cell>
          <cell r="N81">
            <v>79418110.010000005</v>
          </cell>
          <cell r="O81">
            <v>0.6179</v>
          </cell>
          <cell r="P81">
            <v>79418110.010000005</v>
          </cell>
          <cell r="Q81">
            <v>0.6179</v>
          </cell>
          <cell r="R81">
            <v>79418110.010000005</v>
          </cell>
          <cell r="S81">
            <v>0.6179</v>
          </cell>
          <cell r="T81">
            <v>79418110.010000005</v>
          </cell>
          <cell r="U81">
            <v>0.6179</v>
          </cell>
          <cell r="V81">
            <v>79418110.010000005</v>
          </cell>
          <cell r="W81">
            <v>0.6179</v>
          </cell>
          <cell r="X81">
            <v>79418110.010000005</v>
          </cell>
          <cell r="Y81">
            <v>0.6179</v>
          </cell>
        </row>
        <row r="82">
          <cell r="B82" t="str">
            <v>- - - - - - - - - - - - -</v>
          </cell>
          <cell r="C82" t="str">
            <v>- - - - - - - - - - - - -</v>
          </cell>
          <cell r="D82" t="str">
            <v>- - - - - - - - - - - - -</v>
          </cell>
          <cell r="E82" t="str">
            <v>- - - - - - - - - - - - -</v>
          </cell>
          <cell r="F82" t="str">
            <v>- - - - - - - - - - - - -</v>
          </cell>
          <cell r="G82" t="str">
            <v>- - - - - - - - - - - - -</v>
          </cell>
          <cell r="H82" t="str">
            <v>- - - - - - - - - - - - -</v>
          </cell>
          <cell r="I82" t="str">
            <v>- - - - - - - - - - - - -</v>
          </cell>
          <cell r="J82" t="str">
            <v>- - - - - - - - - - - - -</v>
          </cell>
          <cell r="K82" t="str">
            <v>- - - - - - - - - - - - -</v>
          </cell>
          <cell r="L82" t="str">
            <v>- - - - - - - - - - - - -</v>
          </cell>
          <cell r="M82" t="str">
            <v>- - - - - - - - - - - - -</v>
          </cell>
          <cell r="N82" t="str">
            <v>- - - - - - - - - - - - -</v>
          </cell>
          <cell r="O82" t="str">
            <v>- - - - - - - - - - - - -</v>
          </cell>
          <cell r="P82" t="str">
            <v>- - - - - - - - - - - - -</v>
          </cell>
          <cell r="Q82" t="str">
            <v>- - - - - - - - - - - - -</v>
          </cell>
          <cell r="R82" t="str">
            <v>- - - - - - - - - - - - -</v>
          </cell>
          <cell r="S82" t="str">
            <v>- - - - - - - - - - - - -</v>
          </cell>
          <cell r="T82" t="str">
            <v>- - - - - - - - - - - - -</v>
          </cell>
          <cell r="U82" t="str">
            <v>- - - - - - - - - - - - -</v>
          </cell>
          <cell r="V82" t="str">
            <v>- - - - - - - - - - - - -</v>
          </cell>
          <cell r="W82" t="str">
            <v>- - - - - - - - - - - - -</v>
          </cell>
          <cell r="X82" t="str">
            <v>- - - - - - - - - - - - -</v>
          </cell>
          <cell r="Y82" t="str">
            <v>- - - - - - - - - - - - -</v>
          </cell>
        </row>
        <row r="83">
          <cell r="B83" t="str">
            <v>__________________</v>
          </cell>
          <cell r="C83" t="str">
            <v>__________________</v>
          </cell>
          <cell r="D83" t="str">
            <v>__________________</v>
          </cell>
          <cell r="E83" t="str">
            <v>__________________</v>
          </cell>
          <cell r="F83" t="str">
            <v>__________________</v>
          </cell>
          <cell r="G83" t="str">
            <v>__________________</v>
          </cell>
          <cell r="H83" t="str">
            <v>__________________</v>
          </cell>
          <cell r="I83" t="str">
            <v>__________________</v>
          </cell>
          <cell r="J83" t="str">
            <v>__________________</v>
          </cell>
          <cell r="K83" t="str">
            <v>__________________</v>
          </cell>
          <cell r="L83" t="str">
            <v>__________________</v>
          </cell>
          <cell r="M83" t="str">
            <v>__________________</v>
          </cell>
          <cell r="N83" t="str">
            <v>__________________</v>
          </cell>
          <cell r="O83" t="str">
            <v>__________________</v>
          </cell>
          <cell r="P83" t="str">
            <v>__________________</v>
          </cell>
          <cell r="Q83" t="str">
            <v>__________________</v>
          </cell>
          <cell r="R83" t="str">
            <v>__________________</v>
          </cell>
          <cell r="S83" t="str">
            <v>__________________</v>
          </cell>
          <cell r="T83" t="str">
            <v>__________________</v>
          </cell>
          <cell r="U83" t="str">
            <v>__________________</v>
          </cell>
          <cell r="V83" t="str">
            <v>__________________</v>
          </cell>
          <cell r="W83" t="str">
            <v>__________________</v>
          </cell>
          <cell r="X83" t="str">
            <v>__________________</v>
          </cell>
          <cell r="Y83" t="str">
            <v>__________________</v>
          </cell>
        </row>
        <row r="84">
          <cell r="A84" t="str">
            <v>Total Assets</v>
          </cell>
          <cell r="B84">
            <v>101967961.67</v>
          </cell>
          <cell r="C84">
            <v>1</v>
          </cell>
          <cell r="D84">
            <v>101067629.89</v>
          </cell>
          <cell r="E84">
            <v>1</v>
          </cell>
          <cell r="F84">
            <v>148112883.13999999</v>
          </cell>
          <cell r="G84">
            <v>1</v>
          </cell>
          <cell r="H84">
            <v>146959656.47</v>
          </cell>
          <cell r="I84">
            <v>1</v>
          </cell>
          <cell r="J84">
            <v>148324998.06999999</v>
          </cell>
          <cell r="K84">
            <v>1</v>
          </cell>
          <cell r="L84">
            <v>128537334.45</v>
          </cell>
          <cell r="M84">
            <v>1</v>
          </cell>
          <cell r="N84">
            <v>128537334.45</v>
          </cell>
          <cell r="O84">
            <v>1</v>
          </cell>
          <cell r="P84">
            <v>128537334.45</v>
          </cell>
          <cell r="Q84">
            <v>1</v>
          </cell>
          <cell r="R84">
            <v>128537334.45</v>
          </cell>
          <cell r="S84">
            <v>1</v>
          </cell>
          <cell r="T84">
            <v>128537334.45</v>
          </cell>
          <cell r="U84">
            <v>1</v>
          </cell>
          <cell r="V84">
            <v>128537334.45</v>
          </cell>
          <cell r="W84">
            <v>1</v>
          </cell>
          <cell r="X84">
            <v>128537334.45</v>
          </cell>
          <cell r="Y84">
            <v>1</v>
          </cell>
        </row>
        <row r="85">
          <cell r="B85" t="str">
            <v>__________________</v>
          </cell>
          <cell r="C85" t="str">
            <v>__________________</v>
          </cell>
          <cell r="D85" t="str">
            <v>__________________</v>
          </cell>
          <cell r="E85" t="str">
            <v>__________________</v>
          </cell>
          <cell r="F85" t="str">
            <v>__________________</v>
          </cell>
          <cell r="G85" t="str">
            <v>__________________</v>
          </cell>
          <cell r="H85" t="str">
            <v>__________________</v>
          </cell>
          <cell r="I85" t="str">
            <v>__________________</v>
          </cell>
          <cell r="J85" t="str">
            <v>__________________</v>
          </cell>
          <cell r="K85" t="str">
            <v>__________________</v>
          </cell>
          <cell r="L85" t="str">
            <v>__________________</v>
          </cell>
          <cell r="M85" t="str">
            <v>__________________</v>
          </cell>
          <cell r="N85" t="str">
            <v>__________________</v>
          </cell>
          <cell r="O85" t="str">
            <v>__________________</v>
          </cell>
          <cell r="P85" t="str">
            <v>__________________</v>
          </cell>
          <cell r="Q85" t="str">
            <v>__________________</v>
          </cell>
          <cell r="R85" t="str">
            <v>__________________</v>
          </cell>
          <cell r="S85" t="str">
            <v>__________________</v>
          </cell>
          <cell r="T85" t="str">
            <v>__________________</v>
          </cell>
          <cell r="U85" t="str">
            <v>__________________</v>
          </cell>
          <cell r="V85" t="str">
            <v>__________________</v>
          </cell>
          <cell r="W85" t="str">
            <v>__________________</v>
          </cell>
          <cell r="X85" t="str">
            <v>__________________</v>
          </cell>
          <cell r="Y85" t="str">
            <v>__________________</v>
          </cell>
        </row>
        <row r="86">
          <cell r="B86">
            <v>101967961.67</v>
          </cell>
          <cell r="C86">
            <v>1</v>
          </cell>
          <cell r="D86">
            <v>101067629.89</v>
          </cell>
          <cell r="E86">
            <v>1</v>
          </cell>
          <cell r="F86">
            <v>148112883.13999999</v>
          </cell>
          <cell r="G86">
            <v>1</v>
          </cell>
          <cell r="H86">
            <v>146959656.47</v>
          </cell>
          <cell r="I86">
            <v>1</v>
          </cell>
          <cell r="J86">
            <v>148324998.06999999</v>
          </cell>
          <cell r="K86">
            <v>1</v>
          </cell>
          <cell r="L86">
            <v>128537334.45</v>
          </cell>
          <cell r="M86">
            <v>1</v>
          </cell>
          <cell r="N86">
            <v>128537334.45</v>
          </cell>
          <cell r="O86">
            <v>1</v>
          </cell>
          <cell r="P86">
            <v>128537334.45</v>
          </cell>
          <cell r="Q86">
            <v>1</v>
          </cell>
          <cell r="R86">
            <v>128537334.45</v>
          </cell>
          <cell r="S86">
            <v>1</v>
          </cell>
          <cell r="T86">
            <v>128537334.45</v>
          </cell>
          <cell r="U86">
            <v>1</v>
          </cell>
          <cell r="V86">
            <v>128537334.45</v>
          </cell>
          <cell r="W86">
            <v>1</v>
          </cell>
          <cell r="X86">
            <v>128537334.45</v>
          </cell>
          <cell r="Y86">
            <v>1</v>
          </cell>
        </row>
        <row r="87">
          <cell r="B87" t="str">
            <v>=============</v>
          </cell>
          <cell r="C87" t="str">
            <v>=============</v>
          </cell>
          <cell r="D87" t="str">
            <v>=============</v>
          </cell>
          <cell r="E87" t="str">
            <v>=============</v>
          </cell>
          <cell r="F87" t="str">
            <v>=============</v>
          </cell>
          <cell r="G87" t="str">
            <v>=============</v>
          </cell>
          <cell r="H87" t="str">
            <v>=============</v>
          </cell>
          <cell r="I87" t="str">
            <v>=============</v>
          </cell>
          <cell r="J87" t="str">
            <v>=============</v>
          </cell>
          <cell r="K87" t="str">
            <v>=============</v>
          </cell>
          <cell r="L87" t="str">
            <v>=============</v>
          </cell>
          <cell r="M87" t="str">
            <v>=============</v>
          </cell>
          <cell r="N87" t="str">
            <v>=============</v>
          </cell>
          <cell r="O87" t="str">
            <v>=============</v>
          </cell>
          <cell r="P87" t="str">
            <v>=============</v>
          </cell>
          <cell r="Q87" t="str">
            <v>=============</v>
          </cell>
          <cell r="R87" t="str">
            <v>=============</v>
          </cell>
          <cell r="S87" t="str">
            <v>=============</v>
          </cell>
          <cell r="T87" t="str">
            <v>=============</v>
          </cell>
          <cell r="U87" t="str">
            <v>=============</v>
          </cell>
          <cell r="V87" t="str">
            <v>=============</v>
          </cell>
          <cell r="W87" t="str">
            <v>=============</v>
          </cell>
          <cell r="X87" t="str">
            <v>=============</v>
          </cell>
          <cell r="Y87" t="str">
            <v>=============</v>
          </cell>
        </row>
        <row r="89">
          <cell r="A89" t="str">
            <v>Liabilities</v>
          </cell>
          <cell r="B89">
            <v>84426091.549999997</v>
          </cell>
          <cell r="C89">
            <v>1</v>
          </cell>
          <cell r="D89">
            <v>83444504.930000007</v>
          </cell>
          <cell r="E89">
            <v>1</v>
          </cell>
          <cell r="F89">
            <v>130408115.47</v>
          </cell>
          <cell r="G89">
            <v>1</v>
          </cell>
          <cell r="H89">
            <v>130643959.44</v>
          </cell>
          <cell r="I89">
            <v>1</v>
          </cell>
          <cell r="J89">
            <v>133777393.09</v>
          </cell>
          <cell r="K89">
            <v>1</v>
          </cell>
          <cell r="L89">
            <v>132468247.36</v>
          </cell>
          <cell r="M89">
            <v>1</v>
          </cell>
          <cell r="N89">
            <v>132468247.36</v>
          </cell>
          <cell r="O89">
            <v>1</v>
          </cell>
          <cell r="P89">
            <v>132468247.36</v>
          </cell>
          <cell r="Q89">
            <v>1</v>
          </cell>
          <cell r="R89">
            <v>132468247.36</v>
          </cell>
          <cell r="S89">
            <v>1</v>
          </cell>
          <cell r="T89">
            <v>132468247.36</v>
          </cell>
          <cell r="U89">
            <v>1</v>
          </cell>
          <cell r="V89">
            <v>132468247.36</v>
          </cell>
          <cell r="W89">
            <v>1</v>
          </cell>
          <cell r="X89">
            <v>132468247.36</v>
          </cell>
          <cell r="Y89">
            <v>1</v>
          </cell>
        </row>
        <row r="91">
          <cell r="A91" t="str">
            <v>200000 - Non Current Liabilities</v>
          </cell>
          <cell r="B91">
            <v>81262619.969999999</v>
          </cell>
          <cell r="C91">
            <v>0.96250000000000002</v>
          </cell>
          <cell r="D91">
            <v>81150430.030000001</v>
          </cell>
          <cell r="E91">
            <v>0.97250000000000003</v>
          </cell>
          <cell r="F91">
            <v>128383129.36</v>
          </cell>
          <cell r="G91">
            <v>0.98450000000000004</v>
          </cell>
          <cell r="H91">
            <v>127807750.44</v>
          </cell>
          <cell r="I91">
            <v>0.97829999999999995</v>
          </cell>
          <cell r="J91">
            <v>130295037.3</v>
          </cell>
          <cell r="K91">
            <v>0.97399999999999998</v>
          </cell>
          <cell r="L91">
            <v>130782274.77</v>
          </cell>
          <cell r="M91">
            <v>0.98729999999999996</v>
          </cell>
          <cell r="N91">
            <v>130782274.77</v>
          </cell>
          <cell r="O91">
            <v>0.98729999999999996</v>
          </cell>
          <cell r="P91">
            <v>130782274.77</v>
          </cell>
          <cell r="Q91">
            <v>0.98729999999999996</v>
          </cell>
          <cell r="R91">
            <v>130782274.77</v>
          </cell>
          <cell r="S91">
            <v>0.98729999999999996</v>
          </cell>
          <cell r="T91">
            <v>130782274.77</v>
          </cell>
          <cell r="U91">
            <v>0.98729999999999996</v>
          </cell>
          <cell r="V91">
            <v>130782274.77</v>
          </cell>
          <cell r="W91">
            <v>0.98729999999999996</v>
          </cell>
          <cell r="X91">
            <v>130782274.77</v>
          </cell>
          <cell r="Y91">
            <v>0.98729999999999996</v>
          </cell>
        </row>
        <row r="93">
          <cell r="A93" t="str">
            <v>201000 - Borrowings</v>
          </cell>
          <cell r="B93">
            <v>81262619.969999999</v>
          </cell>
          <cell r="C93">
            <v>0.96250000000000002</v>
          </cell>
          <cell r="D93">
            <v>81150430.030000001</v>
          </cell>
          <cell r="E93">
            <v>0.97250000000000003</v>
          </cell>
          <cell r="F93">
            <v>128383129.36</v>
          </cell>
          <cell r="G93">
            <v>0.98450000000000004</v>
          </cell>
          <cell r="H93">
            <v>127807750.44</v>
          </cell>
          <cell r="I93">
            <v>0.97829999999999995</v>
          </cell>
          <cell r="J93">
            <v>130295037.3</v>
          </cell>
          <cell r="K93">
            <v>0.97399999999999998</v>
          </cell>
          <cell r="L93">
            <v>130782274.77</v>
          </cell>
          <cell r="M93">
            <v>0.98729999999999996</v>
          </cell>
          <cell r="N93">
            <v>130782274.77</v>
          </cell>
          <cell r="O93">
            <v>0.98729999999999996</v>
          </cell>
          <cell r="P93">
            <v>130782274.77</v>
          </cell>
          <cell r="Q93">
            <v>0.98729999999999996</v>
          </cell>
          <cell r="R93">
            <v>130782274.77</v>
          </cell>
          <cell r="S93">
            <v>0.98729999999999996</v>
          </cell>
          <cell r="T93">
            <v>130782274.77</v>
          </cell>
          <cell r="U93">
            <v>0.98729999999999996</v>
          </cell>
          <cell r="V93">
            <v>130782274.77</v>
          </cell>
          <cell r="W93">
            <v>0.98729999999999996</v>
          </cell>
          <cell r="X93">
            <v>130782274.77</v>
          </cell>
          <cell r="Y93">
            <v>0.98729999999999996</v>
          </cell>
        </row>
        <row r="95">
          <cell r="A95" t="str">
            <v>360011-HO - RMB - SHAREHOLDERS LOAN (HO )</v>
          </cell>
          <cell r="B95">
            <v>1950000</v>
          </cell>
          <cell r="C95">
            <v>2.3099999999999999E-2</v>
          </cell>
          <cell r="D95">
            <v>1950000</v>
          </cell>
          <cell r="E95">
            <v>2.3400000000000001E-2</v>
          </cell>
          <cell r="F95">
            <v>1950000</v>
          </cell>
          <cell r="G95">
            <v>1.4999999999999999E-2</v>
          </cell>
          <cell r="H95">
            <v>1950000</v>
          </cell>
          <cell r="I95">
            <v>1.49E-2</v>
          </cell>
          <cell r="J95">
            <v>1950000</v>
          </cell>
          <cell r="K95">
            <v>1.46E-2</v>
          </cell>
          <cell r="L95">
            <v>1950000</v>
          </cell>
          <cell r="M95">
            <v>1.47E-2</v>
          </cell>
          <cell r="N95">
            <v>1950000</v>
          </cell>
          <cell r="O95">
            <v>1.47E-2</v>
          </cell>
          <cell r="P95">
            <v>1950000</v>
          </cell>
          <cell r="Q95">
            <v>1.47E-2</v>
          </cell>
          <cell r="R95">
            <v>1950000</v>
          </cell>
          <cell r="S95">
            <v>1.47E-2</v>
          </cell>
          <cell r="T95">
            <v>1950000</v>
          </cell>
          <cell r="U95">
            <v>1.47E-2</v>
          </cell>
          <cell r="V95">
            <v>1950000</v>
          </cell>
          <cell r="W95">
            <v>1.47E-2</v>
          </cell>
          <cell r="X95">
            <v>1950000</v>
          </cell>
          <cell r="Y95">
            <v>1.47E-2</v>
          </cell>
        </row>
        <row r="96">
          <cell r="A96" t="str">
            <v>360010-HO - PA GROUP - SHAREHOLDERS LOAN (HO )</v>
          </cell>
          <cell r="B96">
            <v>8750000</v>
          </cell>
          <cell r="C96">
            <v>0.1036</v>
          </cell>
          <cell r="D96">
            <v>8750000</v>
          </cell>
          <cell r="E96">
            <v>0.10489999999999999</v>
          </cell>
          <cell r="F96">
            <v>53750000</v>
          </cell>
          <cell r="G96">
            <v>0.41220000000000001</v>
          </cell>
          <cell r="H96">
            <v>53750000</v>
          </cell>
          <cell r="I96">
            <v>0.41139999999999999</v>
          </cell>
          <cell r="J96">
            <v>53750000</v>
          </cell>
          <cell r="K96">
            <v>0.40179999999999999</v>
          </cell>
          <cell r="L96">
            <v>53750000</v>
          </cell>
          <cell r="M96">
            <v>0.40579999999999999</v>
          </cell>
          <cell r="N96">
            <v>53750000</v>
          </cell>
          <cell r="O96">
            <v>0.40579999999999999</v>
          </cell>
          <cell r="P96">
            <v>53750000</v>
          </cell>
          <cell r="Q96">
            <v>0.40579999999999999</v>
          </cell>
          <cell r="R96">
            <v>53750000</v>
          </cell>
          <cell r="S96">
            <v>0.40579999999999999</v>
          </cell>
          <cell r="T96">
            <v>53750000</v>
          </cell>
          <cell r="U96">
            <v>0.40579999999999999</v>
          </cell>
          <cell r="V96">
            <v>53750000</v>
          </cell>
          <cell r="W96">
            <v>0.40579999999999999</v>
          </cell>
          <cell r="X96">
            <v>53750000</v>
          </cell>
          <cell r="Y96">
            <v>0.40579999999999999</v>
          </cell>
        </row>
        <row r="97">
          <cell r="A97" t="str">
            <v>360008-HO - PA GROUP - SALARIES (HO)</v>
          </cell>
          <cell r="B97">
            <v>-131298.06</v>
          </cell>
          <cell r="C97">
            <v>-1.6000000000000001E-3</v>
          </cell>
          <cell r="D97">
            <v>-131298.06</v>
          </cell>
          <cell r="E97">
            <v>-1.6000000000000001E-3</v>
          </cell>
          <cell r="F97">
            <v>-131298.06</v>
          </cell>
          <cell r="G97">
            <v>-1E-3</v>
          </cell>
          <cell r="H97">
            <v>-131298.06</v>
          </cell>
          <cell r="I97">
            <v>-1E-3</v>
          </cell>
          <cell r="J97">
            <v>-131298.06</v>
          </cell>
          <cell r="K97">
            <v>-1E-3</v>
          </cell>
          <cell r="L97">
            <v>-131298.06</v>
          </cell>
          <cell r="M97">
            <v>-1E-3</v>
          </cell>
          <cell r="N97">
            <v>-131298.06</v>
          </cell>
          <cell r="O97">
            <v>-1E-3</v>
          </cell>
          <cell r="P97">
            <v>-131298.06</v>
          </cell>
          <cell r="Q97">
            <v>-1E-3</v>
          </cell>
          <cell r="R97">
            <v>-131298.06</v>
          </cell>
          <cell r="S97">
            <v>-1E-3</v>
          </cell>
          <cell r="T97">
            <v>-131298.06</v>
          </cell>
          <cell r="U97">
            <v>-1E-3</v>
          </cell>
          <cell r="V97">
            <v>-131298.06</v>
          </cell>
          <cell r="W97">
            <v>-1E-3</v>
          </cell>
          <cell r="X97">
            <v>-131298.06</v>
          </cell>
          <cell r="Y97">
            <v>-1E-3</v>
          </cell>
        </row>
        <row r="98">
          <cell r="A98" t="str">
            <v>360009-HO - PA GROUP - EXPENSES (HO)</v>
          </cell>
          <cell r="B98">
            <v>83332.100000000006</v>
          </cell>
          <cell r="C98">
            <v>1E-3</v>
          </cell>
          <cell r="D98">
            <v>83332.100000000006</v>
          </cell>
          <cell r="E98">
            <v>1E-3</v>
          </cell>
          <cell r="F98">
            <v>83332.100000000006</v>
          </cell>
          <cell r="G98">
            <v>5.9999999999999995E-4</v>
          </cell>
          <cell r="H98">
            <v>83332.100000000006</v>
          </cell>
          <cell r="I98">
            <v>5.9999999999999995E-4</v>
          </cell>
          <cell r="J98">
            <v>83332.100000000006</v>
          </cell>
          <cell r="K98">
            <v>5.9999999999999995E-4</v>
          </cell>
          <cell r="L98">
            <v>83332.100000000006</v>
          </cell>
          <cell r="M98">
            <v>5.9999999999999995E-4</v>
          </cell>
          <cell r="N98">
            <v>83332.100000000006</v>
          </cell>
          <cell r="O98">
            <v>5.9999999999999995E-4</v>
          </cell>
          <cell r="P98">
            <v>83332.100000000006</v>
          </cell>
          <cell r="Q98">
            <v>5.9999999999999995E-4</v>
          </cell>
          <cell r="R98">
            <v>83332.100000000006</v>
          </cell>
          <cell r="S98">
            <v>5.9999999999999995E-4</v>
          </cell>
          <cell r="T98">
            <v>83332.100000000006</v>
          </cell>
          <cell r="U98">
            <v>5.9999999999999995E-4</v>
          </cell>
          <cell r="V98">
            <v>83332.100000000006</v>
          </cell>
          <cell r="W98">
            <v>5.9999999999999995E-4</v>
          </cell>
          <cell r="X98">
            <v>83332.100000000006</v>
          </cell>
          <cell r="Y98">
            <v>5.9999999999999995E-4</v>
          </cell>
        </row>
        <row r="99">
          <cell r="A99" t="str">
            <v>201010 - Shareholders Loan Accounts</v>
          </cell>
          <cell r="C99">
            <v>0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S99">
            <v>0</v>
          </cell>
          <cell r="U99">
            <v>0</v>
          </cell>
          <cell r="W99">
            <v>0</v>
          </cell>
          <cell r="Y99">
            <v>0</v>
          </cell>
        </row>
        <row r="100">
          <cell r="A100" t="str">
            <v>201020 - Funding</v>
          </cell>
          <cell r="B100">
            <v>70171357.019999996</v>
          </cell>
          <cell r="C100">
            <v>0.83120000000000005</v>
          </cell>
          <cell r="D100">
            <v>70071357.019999996</v>
          </cell>
          <cell r="E100">
            <v>0.8397</v>
          </cell>
          <cell r="F100">
            <v>72316395.75</v>
          </cell>
          <cell r="G100">
            <v>0.55449999999999999</v>
          </cell>
          <cell r="H100">
            <v>71753507.540000007</v>
          </cell>
          <cell r="I100">
            <v>0.54920000000000002</v>
          </cell>
          <cell r="J100">
            <v>74253507.540000007</v>
          </cell>
          <cell r="K100">
            <v>0.55510000000000004</v>
          </cell>
          <cell r="L100">
            <v>74753507.540000007</v>
          </cell>
          <cell r="M100">
            <v>0.56430000000000002</v>
          </cell>
          <cell r="N100">
            <v>74753507.540000007</v>
          </cell>
          <cell r="O100">
            <v>0.56430000000000002</v>
          </cell>
          <cell r="P100">
            <v>74753507.540000007</v>
          </cell>
          <cell r="Q100">
            <v>0.56430000000000002</v>
          </cell>
          <cell r="R100">
            <v>74753507.540000007</v>
          </cell>
          <cell r="S100">
            <v>0.56430000000000002</v>
          </cell>
          <cell r="T100">
            <v>74753507.540000007</v>
          </cell>
          <cell r="U100">
            <v>0.56430000000000002</v>
          </cell>
          <cell r="V100">
            <v>74753507.540000007</v>
          </cell>
          <cell r="W100">
            <v>0.56430000000000002</v>
          </cell>
          <cell r="X100">
            <v>74753507.540000007</v>
          </cell>
          <cell r="Y100">
            <v>0.56430000000000002</v>
          </cell>
        </row>
        <row r="101">
          <cell r="A101" t="str">
            <v>201030 - Installment sales</v>
          </cell>
          <cell r="B101">
            <v>439228.91</v>
          </cell>
          <cell r="C101">
            <v>5.1999999999999998E-3</v>
          </cell>
          <cell r="D101">
            <v>427038.97</v>
          </cell>
          <cell r="E101">
            <v>5.1000000000000004E-3</v>
          </cell>
          <cell r="F101">
            <v>414699.57</v>
          </cell>
          <cell r="G101">
            <v>3.2000000000000002E-3</v>
          </cell>
          <cell r="H101">
            <v>402208.86</v>
          </cell>
          <cell r="I101">
            <v>3.0999999999999999E-3</v>
          </cell>
          <cell r="J101">
            <v>389495.72</v>
          </cell>
          <cell r="K101">
            <v>2.8999999999999998E-3</v>
          </cell>
          <cell r="L101">
            <v>376733.19</v>
          </cell>
          <cell r="M101">
            <v>2.8E-3</v>
          </cell>
          <cell r="N101">
            <v>376733.19</v>
          </cell>
          <cell r="O101">
            <v>2.8E-3</v>
          </cell>
          <cell r="P101">
            <v>376733.19</v>
          </cell>
          <cell r="Q101">
            <v>2.8E-3</v>
          </cell>
          <cell r="R101">
            <v>376733.19</v>
          </cell>
          <cell r="S101">
            <v>2.8E-3</v>
          </cell>
          <cell r="T101">
            <v>376733.19</v>
          </cell>
          <cell r="U101">
            <v>2.8E-3</v>
          </cell>
          <cell r="V101">
            <v>376733.19</v>
          </cell>
          <cell r="W101">
            <v>2.8E-3</v>
          </cell>
          <cell r="X101">
            <v>376733.19</v>
          </cell>
          <cell r="Y101">
            <v>2.8E-3</v>
          </cell>
        </row>
        <row r="102">
          <cell r="B102" t="str">
            <v>__________________</v>
          </cell>
          <cell r="C102" t="str">
            <v>__________________</v>
          </cell>
          <cell r="D102" t="str">
            <v>__________________</v>
          </cell>
          <cell r="E102" t="str">
            <v>__________________</v>
          </cell>
          <cell r="F102" t="str">
            <v>__________________</v>
          </cell>
          <cell r="G102" t="str">
            <v>__________________</v>
          </cell>
          <cell r="H102" t="str">
            <v>__________________</v>
          </cell>
          <cell r="I102" t="str">
            <v>__________________</v>
          </cell>
          <cell r="J102" t="str">
            <v>__________________</v>
          </cell>
          <cell r="K102" t="str">
            <v>__________________</v>
          </cell>
          <cell r="L102" t="str">
            <v>__________________</v>
          </cell>
          <cell r="M102" t="str">
            <v>__________________</v>
          </cell>
          <cell r="N102" t="str">
            <v>__________________</v>
          </cell>
          <cell r="O102" t="str">
            <v>__________________</v>
          </cell>
          <cell r="P102" t="str">
            <v>__________________</v>
          </cell>
          <cell r="Q102" t="str">
            <v>__________________</v>
          </cell>
          <cell r="R102" t="str">
            <v>__________________</v>
          </cell>
          <cell r="S102" t="str">
            <v>__________________</v>
          </cell>
          <cell r="T102" t="str">
            <v>__________________</v>
          </cell>
          <cell r="U102" t="str">
            <v>__________________</v>
          </cell>
          <cell r="V102" t="str">
            <v>__________________</v>
          </cell>
          <cell r="W102" t="str">
            <v>__________________</v>
          </cell>
          <cell r="X102" t="str">
            <v>__________________</v>
          </cell>
          <cell r="Y102" t="str">
            <v>__________________</v>
          </cell>
        </row>
        <row r="103">
          <cell r="A103" t="str">
            <v>Total 201000 - Borrowings</v>
          </cell>
          <cell r="B103">
            <v>81262619.969999999</v>
          </cell>
          <cell r="C103">
            <v>0.96250000000000002</v>
          </cell>
          <cell r="D103">
            <v>81150430.030000001</v>
          </cell>
          <cell r="E103">
            <v>0.97250000000000003</v>
          </cell>
          <cell r="F103">
            <v>128383129.36</v>
          </cell>
          <cell r="G103">
            <v>0.98450000000000004</v>
          </cell>
          <cell r="H103">
            <v>127807750.44</v>
          </cell>
          <cell r="I103">
            <v>0.97829999999999995</v>
          </cell>
          <cell r="J103">
            <v>130295037.3</v>
          </cell>
          <cell r="K103">
            <v>0.97399999999999998</v>
          </cell>
          <cell r="L103">
            <v>130782274.77</v>
          </cell>
          <cell r="M103">
            <v>0.98729999999999996</v>
          </cell>
          <cell r="N103">
            <v>130782274.77</v>
          </cell>
          <cell r="O103">
            <v>0.98729999999999996</v>
          </cell>
          <cell r="P103">
            <v>130782274.77</v>
          </cell>
          <cell r="Q103">
            <v>0.98729999999999996</v>
          </cell>
          <cell r="R103">
            <v>130782274.77</v>
          </cell>
          <cell r="S103">
            <v>0.98729999999999996</v>
          </cell>
          <cell r="T103">
            <v>130782274.77</v>
          </cell>
          <cell r="U103">
            <v>0.98729999999999996</v>
          </cell>
          <cell r="V103">
            <v>130782274.77</v>
          </cell>
          <cell r="W103">
            <v>0.98729999999999996</v>
          </cell>
          <cell r="X103">
            <v>130782274.77</v>
          </cell>
          <cell r="Y103">
            <v>0.98729999999999996</v>
          </cell>
        </row>
        <row r="104">
          <cell r="B104" t="str">
            <v>- - - - - - - - - - - - -</v>
          </cell>
          <cell r="C104" t="str">
            <v>- - - - - - - - - - - - -</v>
          </cell>
          <cell r="D104" t="str">
            <v>- - - - - - - - - - - - -</v>
          </cell>
          <cell r="E104" t="str">
            <v>- - - - - - - - - - - - -</v>
          </cell>
          <cell r="F104" t="str">
            <v>- - - - - - - - - - - - -</v>
          </cell>
          <cell r="G104" t="str">
            <v>- - - - - - - - - - - - -</v>
          </cell>
          <cell r="H104" t="str">
            <v>- - - - - - - - - - - - -</v>
          </cell>
          <cell r="I104" t="str">
            <v>- - - - - - - - - - - - -</v>
          </cell>
          <cell r="J104" t="str">
            <v>- - - - - - - - - - - - -</v>
          </cell>
          <cell r="K104" t="str">
            <v>- - - - - - - - - - - - -</v>
          </cell>
          <cell r="L104" t="str">
            <v>- - - - - - - - - - - - -</v>
          </cell>
          <cell r="M104" t="str">
            <v>- - - - - - - - - - - - -</v>
          </cell>
          <cell r="N104" t="str">
            <v>- - - - - - - - - - - - -</v>
          </cell>
          <cell r="O104" t="str">
            <v>- - - - - - - - - - - - -</v>
          </cell>
          <cell r="P104" t="str">
            <v>- - - - - - - - - - - - -</v>
          </cell>
          <cell r="Q104" t="str">
            <v>- - - - - - - - - - - - -</v>
          </cell>
          <cell r="R104" t="str">
            <v>- - - - - - - - - - - - -</v>
          </cell>
          <cell r="S104" t="str">
            <v>- - - - - - - - - - - - -</v>
          </cell>
          <cell r="T104" t="str">
            <v>- - - - - - - - - - - - -</v>
          </cell>
          <cell r="U104" t="str">
            <v>- - - - - - - - - - - - -</v>
          </cell>
          <cell r="V104" t="str">
            <v>- - - - - - - - - - - - -</v>
          </cell>
          <cell r="W104" t="str">
            <v>- - - - - - - - - - - - -</v>
          </cell>
          <cell r="X104" t="str">
            <v>- - - - - - - - - - - - -</v>
          </cell>
          <cell r="Y104" t="str">
            <v>- - - - - - - - - - - - -</v>
          </cell>
        </row>
        <row r="106">
          <cell r="B106" t="str">
            <v>__________________</v>
          </cell>
          <cell r="C106" t="str">
            <v>__________________</v>
          </cell>
          <cell r="D106" t="str">
            <v>__________________</v>
          </cell>
          <cell r="E106" t="str">
            <v>__________________</v>
          </cell>
          <cell r="F106" t="str">
            <v>__________________</v>
          </cell>
          <cell r="G106" t="str">
            <v>__________________</v>
          </cell>
          <cell r="H106" t="str">
            <v>__________________</v>
          </cell>
          <cell r="I106" t="str">
            <v>__________________</v>
          </cell>
          <cell r="J106" t="str">
            <v>__________________</v>
          </cell>
          <cell r="K106" t="str">
            <v>__________________</v>
          </cell>
          <cell r="L106" t="str">
            <v>__________________</v>
          </cell>
          <cell r="M106" t="str">
            <v>__________________</v>
          </cell>
          <cell r="N106" t="str">
            <v>__________________</v>
          </cell>
          <cell r="O106" t="str">
            <v>__________________</v>
          </cell>
          <cell r="P106" t="str">
            <v>__________________</v>
          </cell>
          <cell r="Q106" t="str">
            <v>__________________</v>
          </cell>
          <cell r="R106" t="str">
            <v>__________________</v>
          </cell>
          <cell r="S106" t="str">
            <v>__________________</v>
          </cell>
          <cell r="T106" t="str">
            <v>__________________</v>
          </cell>
          <cell r="U106" t="str">
            <v>__________________</v>
          </cell>
          <cell r="V106" t="str">
            <v>__________________</v>
          </cell>
          <cell r="W106" t="str">
            <v>__________________</v>
          </cell>
          <cell r="X106" t="str">
            <v>__________________</v>
          </cell>
          <cell r="Y106" t="str">
            <v>__________________</v>
          </cell>
        </row>
        <row r="107">
          <cell r="A107" t="str">
            <v>Total 200000 - Non Current Liabilities</v>
          </cell>
          <cell r="B107">
            <v>81262619.969999999</v>
          </cell>
          <cell r="C107">
            <v>0.96250000000000002</v>
          </cell>
          <cell r="D107">
            <v>81150430.030000001</v>
          </cell>
          <cell r="E107">
            <v>0.97250000000000003</v>
          </cell>
          <cell r="F107">
            <v>128383129.36</v>
          </cell>
          <cell r="G107">
            <v>0.98450000000000004</v>
          </cell>
          <cell r="H107">
            <v>127807750.44</v>
          </cell>
          <cell r="I107">
            <v>0.97829999999999995</v>
          </cell>
          <cell r="J107">
            <v>130295037.3</v>
          </cell>
          <cell r="K107">
            <v>0.97399999999999998</v>
          </cell>
          <cell r="L107">
            <v>130782274.77</v>
          </cell>
          <cell r="M107">
            <v>0.98729999999999996</v>
          </cell>
          <cell r="N107">
            <v>130782274.77</v>
          </cell>
          <cell r="O107">
            <v>0.98729999999999996</v>
          </cell>
          <cell r="P107">
            <v>130782274.77</v>
          </cell>
          <cell r="Q107">
            <v>0.98729999999999996</v>
          </cell>
          <cell r="R107">
            <v>130782274.77</v>
          </cell>
          <cell r="S107">
            <v>0.98729999999999996</v>
          </cell>
          <cell r="T107">
            <v>130782274.77</v>
          </cell>
          <cell r="U107">
            <v>0.98729999999999996</v>
          </cell>
          <cell r="V107">
            <v>130782274.77</v>
          </cell>
          <cell r="W107">
            <v>0.98729999999999996</v>
          </cell>
          <cell r="X107">
            <v>130782274.77</v>
          </cell>
          <cell r="Y107">
            <v>0.98729999999999996</v>
          </cell>
        </row>
        <row r="108">
          <cell r="B108" t="str">
            <v>- - - - - - - - - - - - -</v>
          </cell>
          <cell r="C108" t="str">
            <v>- - - - - - - - - - - - -</v>
          </cell>
          <cell r="D108" t="str">
            <v>- - - - - - - - - - - - -</v>
          </cell>
          <cell r="E108" t="str">
            <v>- - - - - - - - - - - - -</v>
          </cell>
          <cell r="F108" t="str">
            <v>- - - - - - - - - - - - -</v>
          </cell>
          <cell r="G108" t="str">
            <v>- - - - - - - - - - - - -</v>
          </cell>
          <cell r="H108" t="str">
            <v>- - - - - - - - - - - - -</v>
          </cell>
          <cell r="I108" t="str">
            <v>- - - - - - - - - - - - -</v>
          </cell>
          <cell r="J108" t="str">
            <v>- - - - - - - - - - - - -</v>
          </cell>
          <cell r="K108" t="str">
            <v>- - - - - - - - - - - - -</v>
          </cell>
          <cell r="L108" t="str">
            <v>- - - - - - - - - - - - -</v>
          </cell>
          <cell r="M108" t="str">
            <v>- - - - - - - - - - - - -</v>
          </cell>
          <cell r="N108" t="str">
            <v>- - - - - - - - - - - - -</v>
          </cell>
          <cell r="O108" t="str">
            <v>- - - - - - - - - - - - -</v>
          </cell>
          <cell r="P108" t="str">
            <v>- - - - - - - - - - - - -</v>
          </cell>
          <cell r="Q108" t="str">
            <v>- - - - - - - - - - - - -</v>
          </cell>
          <cell r="R108" t="str">
            <v>- - - - - - - - - - - - -</v>
          </cell>
          <cell r="S108" t="str">
            <v>- - - - - - - - - - - - -</v>
          </cell>
          <cell r="T108" t="str">
            <v>- - - - - - - - - - - - -</v>
          </cell>
          <cell r="U108" t="str">
            <v>- - - - - - - - - - - - -</v>
          </cell>
          <cell r="V108" t="str">
            <v>- - - - - - - - - - - - -</v>
          </cell>
          <cell r="W108" t="str">
            <v>- - - - - - - - - - - - -</v>
          </cell>
          <cell r="X108" t="str">
            <v>- - - - - - - - - - - - -</v>
          </cell>
          <cell r="Y108" t="str">
            <v>- - - - - - - - - - - - -</v>
          </cell>
        </row>
        <row r="110">
          <cell r="A110" t="str">
            <v>210000 - Current Liabilities</v>
          </cell>
          <cell r="B110">
            <v>3163471.58</v>
          </cell>
          <cell r="C110">
            <v>3.7499999999999999E-2</v>
          </cell>
          <cell r="D110">
            <v>2294074.9</v>
          </cell>
          <cell r="E110">
            <v>2.75E-2</v>
          </cell>
          <cell r="F110">
            <v>2024986.11</v>
          </cell>
          <cell r="G110">
            <v>1.55E-2</v>
          </cell>
          <cell r="H110">
            <v>2836209</v>
          </cell>
          <cell r="I110">
            <v>2.1700000000000001E-2</v>
          </cell>
          <cell r="J110">
            <v>3482355.79</v>
          </cell>
          <cell r="K110">
            <v>2.5999999999999999E-2</v>
          </cell>
          <cell r="L110">
            <v>1685972.59</v>
          </cell>
          <cell r="M110">
            <v>1.2699999999999999E-2</v>
          </cell>
          <cell r="N110">
            <v>1685972.59</v>
          </cell>
          <cell r="O110">
            <v>1.2699999999999999E-2</v>
          </cell>
          <cell r="P110">
            <v>1685972.59</v>
          </cell>
          <cell r="Q110">
            <v>1.2699999999999999E-2</v>
          </cell>
          <cell r="R110">
            <v>1685972.59</v>
          </cell>
          <cell r="S110">
            <v>1.2699999999999999E-2</v>
          </cell>
          <cell r="T110">
            <v>1685972.59</v>
          </cell>
          <cell r="U110">
            <v>1.2699999999999999E-2</v>
          </cell>
          <cell r="V110">
            <v>1685972.59</v>
          </cell>
          <cell r="W110">
            <v>1.2699999999999999E-2</v>
          </cell>
          <cell r="X110">
            <v>1685972.59</v>
          </cell>
          <cell r="Y110">
            <v>1.2699999999999999E-2</v>
          </cell>
        </row>
        <row r="112">
          <cell r="A112" t="str">
            <v>211000 - Loans Payable</v>
          </cell>
          <cell r="C112">
            <v>0</v>
          </cell>
          <cell r="E112">
            <v>0</v>
          </cell>
          <cell r="G112">
            <v>0</v>
          </cell>
          <cell r="I112">
            <v>0</v>
          </cell>
          <cell r="K112">
            <v>0</v>
          </cell>
          <cell r="M112">
            <v>0</v>
          </cell>
          <cell r="O112">
            <v>0</v>
          </cell>
          <cell r="Q112">
            <v>0</v>
          </cell>
          <cell r="S112">
            <v>0</v>
          </cell>
          <cell r="U112">
            <v>0</v>
          </cell>
          <cell r="W112">
            <v>0</v>
          </cell>
          <cell r="Y112">
            <v>0</v>
          </cell>
        </row>
        <row r="114">
          <cell r="A114" t="str">
            <v>211100 - Loans Payable</v>
          </cell>
          <cell r="C114">
            <v>0</v>
          </cell>
          <cell r="E114">
            <v>0</v>
          </cell>
          <cell r="G114">
            <v>0</v>
          </cell>
          <cell r="I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S114">
            <v>0</v>
          </cell>
          <cell r="U114">
            <v>0</v>
          </cell>
          <cell r="W114">
            <v>0</v>
          </cell>
          <cell r="Y114">
            <v>0</v>
          </cell>
        </row>
        <row r="115">
          <cell r="B115" t="str">
            <v>__________________</v>
          </cell>
          <cell r="C115" t="str">
            <v>__________________</v>
          </cell>
          <cell r="D115" t="str">
            <v>__________________</v>
          </cell>
          <cell r="E115" t="str">
            <v>__________________</v>
          </cell>
          <cell r="F115" t="str">
            <v>__________________</v>
          </cell>
          <cell r="G115" t="str">
            <v>__________________</v>
          </cell>
          <cell r="H115" t="str">
            <v>__________________</v>
          </cell>
          <cell r="I115" t="str">
            <v>__________________</v>
          </cell>
          <cell r="J115" t="str">
            <v>__________________</v>
          </cell>
          <cell r="K115" t="str">
            <v>__________________</v>
          </cell>
          <cell r="L115" t="str">
            <v>__________________</v>
          </cell>
          <cell r="M115" t="str">
            <v>__________________</v>
          </cell>
          <cell r="N115" t="str">
            <v>__________________</v>
          </cell>
          <cell r="O115" t="str">
            <v>__________________</v>
          </cell>
          <cell r="P115" t="str">
            <v>__________________</v>
          </cell>
          <cell r="Q115" t="str">
            <v>__________________</v>
          </cell>
          <cell r="R115" t="str">
            <v>__________________</v>
          </cell>
          <cell r="S115" t="str">
            <v>__________________</v>
          </cell>
          <cell r="T115" t="str">
            <v>__________________</v>
          </cell>
          <cell r="U115" t="str">
            <v>__________________</v>
          </cell>
          <cell r="V115" t="str">
            <v>__________________</v>
          </cell>
          <cell r="W115" t="str">
            <v>__________________</v>
          </cell>
          <cell r="X115" t="str">
            <v>__________________</v>
          </cell>
          <cell r="Y115" t="str">
            <v>__________________</v>
          </cell>
        </row>
        <row r="116">
          <cell r="A116" t="str">
            <v>Total 211000 - Loans Payable</v>
          </cell>
          <cell r="C116">
            <v>0</v>
          </cell>
          <cell r="E116">
            <v>0</v>
          </cell>
          <cell r="G116">
            <v>0</v>
          </cell>
          <cell r="I116">
            <v>0</v>
          </cell>
          <cell r="K116">
            <v>0</v>
          </cell>
          <cell r="M116">
            <v>0</v>
          </cell>
          <cell r="O116">
            <v>0</v>
          </cell>
          <cell r="Q116">
            <v>0</v>
          </cell>
          <cell r="S116">
            <v>0</v>
          </cell>
          <cell r="U116">
            <v>0</v>
          </cell>
          <cell r="W116">
            <v>0</v>
          </cell>
          <cell r="Y116">
            <v>0</v>
          </cell>
        </row>
        <row r="117">
          <cell r="B117" t="str">
            <v>- - - - - - - - - - - - -</v>
          </cell>
          <cell r="C117" t="str">
            <v>- - - - - - - - - - - - -</v>
          </cell>
          <cell r="D117" t="str">
            <v>- - - - - - - - - - - - -</v>
          </cell>
          <cell r="E117" t="str">
            <v>- - - - - - - - - - - - -</v>
          </cell>
          <cell r="F117" t="str">
            <v>- - - - - - - - - - - - -</v>
          </cell>
          <cell r="G117" t="str">
            <v>- - - - - - - - - - - - -</v>
          </cell>
          <cell r="H117" t="str">
            <v>- - - - - - - - - - - - -</v>
          </cell>
          <cell r="I117" t="str">
            <v>- - - - - - - - - - - - -</v>
          </cell>
          <cell r="J117" t="str">
            <v>- - - - - - - - - - - - -</v>
          </cell>
          <cell r="K117" t="str">
            <v>- - - - - - - - - - - - -</v>
          </cell>
          <cell r="L117" t="str">
            <v>- - - - - - - - - - - - -</v>
          </cell>
          <cell r="M117" t="str">
            <v>- - - - - - - - - - - - -</v>
          </cell>
          <cell r="N117" t="str">
            <v>- - - - - - - - - - - - -</v>
          </cell>
          <cell r="O117" t="str">
            <v>- - - - - - - - - - - - -</v>
          </cell>
          <cell r="P117" t="str">
            <v>- - - - - - - - - - - - -</v>
          </cell>
          <cell r="Q117" t="str">
            <v>- - - - - - - - - - - - -</v>
          </cell>
          <cell r="R117" t="str">
            <v>- - - - - - - - - - - - -</v>
          </cell>
          <cell r="S117" t="str">
            <v>- - - - - - - - - - - - -</v>
          </cell>
          <cell r="T117" t="str">
            <v>- - - - - - - - - - - - -</v>
          </cell>
          <cell r="U117" t="str">
            <v>- - - - - - - - - - - - -</v>
          </cell>
          <cell r="V117" t="str">
            <v>- - - - - - - - - - - - -</v>
          </cell>
          <cell r="W117" t="str">
            <v>- - - - - - - - - - - - -</v>
          </cell>
          <cell r="X117" t="str">
            <v>- - - - - - - - - - - - -</v>
          </cell>
          <cell r="Y117" t="str">
            <v>- - - - - - - - - - - - -</v>
          </cell>
        </row>
        <row r="119">
          <cell r="A119" t="str">
            <v>212000 - Taxation</v>
          </cell>
          <cell r="B119">
            <v>440592.49</v>
          </cell>
          <cell r="C119">
            <v>5.1999999999999998E-3</v>
          </cell>
          <cell r="D119">
            <v>440592.49</v>
          </cell>
          <cell r="E119">
            <v>5.3E-3</v>
          </cell>
          <cell r="F119">
            <v>440592.49</v>
          </cell>
          <cell r="G119">
            <v>3.3999999999999998E-3</v>
          </cell>
          <cell r="H119">
            <v>440592.49</v>
          </cell>
          <cell r="I119">
            <v>3.3999999999999998E-3</v>
          </cell>
          <cell r="J119">
            <v>440592.49</v>
          </cell>
          <cell r="K119">
            <v>3.3E-3</v>
          </cell>
          <cell r="L119">
            <v>440592.49</v>
          </cell>
          <cell r="M119">
            <v>3.3E-3</v>
          </cell>
          <cell r="N119">
            <v>440592.49</v>
          </cell>
          <cell r="O119">
            <v>3.3E-3</v>
          </cell>
          <cell r="P119">
            <v>440592.49</v>
          </cell>
          <cell r="Q119">
            <v>3.3E-3</v>
          </cell>
          <cell r="R119">
            <v>440592.49</v>
          </cell>
          <cell r="S119">
            <v>3.3E-3</v>
          </cell>
          <cell r="T119">
            <v>440592.49</v>
          </cell>
          <cell r="U119">
            <v>3.3E-3</v>
          </cell>
          <cell r="V119">
            <v>440592.49</v>
          </cell>
          <cell r="W119">
            <v>3.3E-3</v>
          </cell>
          <cell r="X119">
            <v>440592.49</v>
          </cell>
          <cell r="Y119">
            <v>3.3E-3</v>
          </cell>
        </row>
        <row r="121">
          <cell r="A121" t="str">
            <v>212100 - SARS PROVISIONS</v>
          </cell>
          <cell r="B121">
            <v>440592.49</v>
          </cell>
          <cell r="C121">
            <v>5.1999999999999998E-3</v>
          </cell>
          <cell r="D121">
            <v>440592.49</v>
          </cell>
          <cell r="E121">
            <v>5.3E-3</v>
          </cell>
          <cell r="F121">
            <v>440592.49</v>
          </cell>
          <cell r="G121">
            <v>3.3999999999999998E-3</v>
          </cell>
          <cell r="H121">
            <v>440592.49</v>
          </cell>
          <cell r="I121">
            <v>3.3999999999999998E-3</v>
          </cell>
          <cell r="J121">
            <v>440592.49</v>
          </cell>
          <cell r="K121">
            <v>3.3E-3</v>
          </cell>
          <cell r="L121">
            <v>440592.49</v>
          </cell>
          <cell r="M121">
            <v>3.3E-3</v>
          </cell>
          <cell r="N121">
            <v>440592.49</v>
          </cell>
          <cell r="O121">
            <v>3.3E-3</v>
          </cell>
          <cell r="P121">
            <v>440592.49</v>
          </cell>
          <cell r="Q121">
            <v>3.3E-3</v>
          </cell>
          <cell r="R121">
            <v>440592.49</v>
          </cell>
          <cell r="S121">
            <v>3.3E-3</v>
          </cell>
          <cell r="T121">
            <v>440592.49</v>
          </cell>
          <cell r="U121">
            <v>3.3E-3</v>
          </cell>
          <cell r="V121">
            <v>440592.49</v>
          </cell>
          <cell r="W121">
            <v>3.3E-3</v>
          </cell>
          <cell r="X121">
            <v>440592.49</v>
          </cell>
          <cell r="Y121">
            <v>3.3E-3</v>
          </cell>
        </row>
        <row r="122">
          <cell r="A122" t="str">
            <v>212200 - VAT</v>
          </cell>
          <cell r="C122">
            <v>0</v>
          </cell>
          <cell r="E122">
            <v>0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S122">
            <v>0</v>
          </cell>
          <cell r="U122">
            <v>0</v>
          </cell>
          <cell r="W122">
            <v>0</v>
          </cell>
          <cell r="Y122">
            <v>0</v>
          </cell>
        </row>
        <row r="123">
          <cell r="B123" t="str">
            <v>__________________</v>
          </cell>
          <cell r="C123" t="str">
            <v>__________________</v>
          </cell>
          <cell r="D123" t="str">
            <v>__________________</v>
          </cell>
          <cell r="E123" t="str">
            <v>__________________</v>
          </cell>
          <cell r="F123" t="str">
            <v>__________________</v>
          </cell>
          <cell r="G123" t="str">
            <v>__________________</v>
          </cell>
          <cell r="H123" t="str">
            <v>__________________</v>
          </cell>
          <cell r="I123" t="str">
            <v>__________________</v>
          </cell>
          <cell r="J123" t="str">
            <v>__________________</v>
          </cell>
          <cell r="K123" t="str">
            <v>__________________</v>
          </cell>
          <cell r="L123" t="str">
            <v>__________________</v>
          </cell>
          <cell r="M123" t="str">
            <v>__________________</v>
          </cell>
          <cell r="N123" t="str">
            <v>__________________</v>
          </cell>
          <cell r="O123" t="str">
            <v>__________________</v>
          </cell>
          <cell r="P123" t="str">
            <v>__________________</v>
          </cell>
          <cell r="Q123" t="str">
            <v>__________________</v>
          </cell>
          <cell r="R123" t="str">
            <v>__________________</v>
          </cell>
          <cell r="S123" t="str">
            <v>__________________</v>
          </cell>
          <cell r="T123" t="str">
            <v>__________________</v>
          </cell>
          <cell r="U123" t="str">
            <v>__________________</v>
          </cell>
          <cell r="V123" t="str">
            <v>__________________</v>
          </cell>
          <cell r="W123" t="str">
            <v>__________________</v>
          </cell>
          <cell r="X123" t="str">
            <v>__________________</v>
          </cell>
          <cell r="Y123" t="str">
            <v>__________________</v>
          </cell>
        </row>
        <row r="124">
          <cell r="A124" t="str">
            <v>Total 212000 - Taxation</v>
          </cell>
          <cell r="B124">
            <v>440592.49</v>
          </cell>
          <cell r="C124">
            <v>5.1999999999999998E-3</v>
          </cell>
          <cell r="D124">
            <v>440592.49</v>
          </cell>
          <cell r="E124">
            <v>5.3E-3</v>
          </cell>
          <cell r="F124">
            <v>440592.49</v>
          </cell>
          <cell r="G124">
            <v>3.3999999999999998E-3</v>
          </cell>
          <cell r="H124">
            <v>440592.49</v>
          </cell>
          <cell r="I124">
            <v>3.3999999999999998E-3</v>
          </cell>
          <cell r="J124">
            <v>440592.49</v>
          </cell>
          <cell r="K124">
            <v>3.3E-3</v>
          </cell>
          <cell r="L124">
            <v>440592.49</v>
          </cell>
          <cell r="M124">
            <v>3.3E-3</v>
          </cell>
          <cell r="N124">
            <v>440592.49</v>
          </cell>
          <cell r="O124">
            <v>3.3E-3</v>
          </cell>
          <cell r="P124">
            <v>440592.49</v>
          </cell>
          <cell r="Q124">
            <v>3.3E-3</v>
          </cell>
          <cell r="R124">
            <v>440592.49</v>
          </cell>
          <cell r="S124">
            <v>3.3E-3</v>
          </cell>
          <cell r="T124">
            <v>440592.49</v>
          </cell>
          <cell r="U124">
            <v>3.3E-3</v>
          </cell>
          <cell r="V124">
            <v>440592.49</v>
          </cell>
          <cell r="W124">
            <v>3.3E-3</v>
          </cell>
          <cell r="X124">
            <v>440592.49</v>
          </cell>
          <cell r="Y124">
            <v>3.3E-3</v>
          </cell>
        </row>
        <row r="125">
          <cell r="B125" t="str">
            <v>- - - - - - - - - - - - -</v>
          </cell>
          <cell r="C125" t="str">
            <v>- - - - - - - - - - - - -</v>
          </cell>
          <cell r="D125" t="str">
            <v>- - - - - - - - - - - - -</v>
          </cell>
          <cell r="E125" t="str">
            <v>- - - - - - - - - - - - -</v>
          </cell>
          <cell r="F125" t="str">
            <v>- - - - - - - - - - - - -</v>
          </cell>
          <cell r="G125" t="str">
            <v>- - - - - - - - - - - - -</v>
          </cell>
          <cell r="H125" t="str">
            <v>- - - - - - - - - - - - -</v>
          </cell>
          <cell r="I125" t="str">
            <v>- - - - - - - - - - - - -</v>
          </cell>
          <cell r="J125" t="str">
            <v>- - - - - - - - - - - - -</v>
          </cell>
          <cell r="K125" t="str">
            <v>- - - - - - - - - - - - -</v>
          </cell>
          <cell r="L125" t="str">
            <v>- - - - - - - - - - - - -</v>
          </cell>
          <cell r="M125" t="str">
            <v>- - - - - - - - - - - - -</v>
          </cell>
          <cell r="N125" t="str">
            <v>- - - - - - - - - - - - -</v>
          </cell>
          <cell r="O125" t="str">
            <v>- - - - - - - - - - - - -</v>
          </cell>
          <cell r="P125" t="str">
            <v>- - - - - - - - - - - - -</v>
          </cell>
          <cell r="Q125" t="str">
            <v>- - - - - - - - - - - - -</v>
          </cell>
          <cell r="R125" t="str">
            <v>- - - - - - - - - - - - -</v>
          </cell>
          <cell r="S125" t="str">
            <v>- - - - - - - - - - - - -</v>
          </cell>
          <cell r="T125" t="str">
            <v>- - - - - - - - - - - - -</v>
          </cell>
          <cell r="U125" t="str">
            <v>- - - - - - - - - - - - -</v>
          </cell>
          <cell r="V125" t="str">
            <v>- - - - - - - - - - - - -</v>
          </cell>
          <cell r="W125" t="str">
            <v>- - - - - - - - - - - - -</v>
          </cell>
          <cell r="X125" t="str">
            <v>- - - - - - - - - - - - -</v>
          </cell>
          <cell r="Y125" t="str">
            <v>- - - - - - - - - - - - -</v>
          </cell>
        </row>
        <row r="127">
          <cell r="A127" t="str">
            <v>213000 - Trade &amp; Other Payables</v>
          </cell>
          <cell r="B127">
            <v>786274.1</v>
          </cell>
          <cell r="C127">
            <v>9.2999999999999992E-3</v>
          </cell>
          <cell r="D127">
            <v>131554.03</v>
          </cell>
          <cell r="E127">
            <v>1.6000000000000001E-3</v>
          </cell>
          <cell r="F127">
            <v>154763.72</v>
          </cell>
          <cell r="G127">
            <v>1.1999999999999999E-3</v>
          </cell>
          <cell r="H127">
            <v>-1035743.94</v>
          </cell>
          <cell r="I127">
            <v>-7.9000000000000008E-3</v>
          </cell>
          <cell r="J127">
            <v>-210027.19</v>
          </cell>
          <cell r="K127">
            <v>-1.6000000000000001E-3</v>
          </cell>
          <cell r="L127">
            <v>-210027.19</v>
          </cell>
          <cell r="M127">
            <v>-1.6000000000000001E-3</v>
          </cell>
          <cell r="N127">
            <v>-210027.19</v>
          </cell>
          <cell r="O127">
            <v>-1.6000000000000001E-3</v>
          </cell>
          <cell r="P127">
            <v>-210027.19</v>
          </cell>
          <cell r="Q127">
            <v>-1.6000000000000001E-3</v>
          </cell>
          <cell r="R127">
            <v>-210027.19</v>
          </cell>
          <cell r="S127">
            <v>-1.6000000000000001E-3</v>
          </cell>
          <cell r="T127">
            <v>-210027.19</v>
          </cell>
          <cell r="U127">
            <v>-1.6000000000000001E-3</v>
          </cell>
          <cell r="V127">
            <v>-210027.19</v>
          </cell>
          <cell r="W127">
            <v>-1.6000000000000001E-3</v>
          </cell>
          <cell r="X127">
            <v>-210027.19</v>
          </cell>
          <cell r="Y127">
            <v>-1.6000000000000001E-3</v>
          </cell>
        </row>
        <row r="129">
          <cell r="A129" t="str">
            <v>213100 - CREDITORS CONTROL</v>
          </cell>
          <cell r="C129">
            <v>0</v>
          </cell>
          <cell r="E129">
            <v>0</v>
          </cell>
          <cell r="G129">
            <v>0</v>
          </cell>
          <cell r="I129">
            <v>0</v>
          </cell>
          <cell r="K129">
            <v>0</v>
          </cell>
          <cell r="M129">
            <v>0</v>
          </cell>
          <cell r="O129">
            <v>0</v>
          </cell>
          <cell r="Q129">
            <v>0</v>
          </cell>
          <cell r="S129">
            <v>0</v>
          </cell>
          <cell r="U129">
            <v>0</v>
          </cell>
          <cell r="W129">
            <v>0</v>
          </cell>
          <cell r="Y129">
            <v>0</v>
          </cell>
        </row>
        <row r="130">
          <cell r="A130" t="str">
            <v>213200 - Salary Control</v>
          </cell>
          <cell r="C130">
            <v>0</v>
          </cell>
          <cell r="E130">
            <v>0</v>
          </cell>
          <cell r="G130">
            <v>0</v>
          </cell>
          <cell r="I130">
            <v>0</v>
          </cell>
          <cell r="K130">
            <v>0</v>
          </cell>
          <cell r="M130">
            <v>0</v>
          </cell>
          <cell r="O130">
            <v>0</v>
          </cell>
          <cell r="Q130">
            <v>0</v>
          </cell>
          <cell r="S130">
            <v>0</v>
          </cell>
          <cell r="U130">
            <v>0</v>
          </cell>
          <cell r="W130">
            <v>0</v>
          </cell>
          <cell r="Y130">
            <v>0</v>
          </cell>
        </row>
        <row r="131">
          <cell r="A131" t="str">
            <v>213300 - Other Creditors</v>
          </cell>
          <cell r="B131">
            <v>786274.1</v>
          </cell>
          <cell r="C131">
            <v>9.2999999999999992E-3</v>
          </cell>
          <cell r="D131">
            <v>131554.03</v>
          </cell>
          <cell r="E131">
            <v>1.6000000000000001E-3</v>
          </cell>
          <cell r="F131">
            <v>154763.72</v>
          </cell>
          <cell r="G131">
            <v>1.1999999999999999E-3</v>
          </cell>
          <cell r="H131">
            <v>-1035743.94</v>
          </cell>
          <cell r="I131">
            <v>-7.9000000000000008E-3</v>
          </cell>
          <cell r="J131">
            <v>-210027.19</v>
          </cell>
          <cell r="K131">
            <v>-1.6000000000000001E-3</v>
          </cell>
          <cell r="L131">
            <v>-210027.19</v>
          </cell>
          <cell r="M131">
            <v>-1.6000000000000001E-3</v>
          </cell>
          <cell r="N131">
            <v>-210027.19</v>
          </cell>
          <cell r="O131">
            <v>-1.6000000000000001E-3</v>
          </cell>
          <cell r="P131">
            <v>-210027.19</v>
          </cell>
          <cell r="Q131">
            <v>-1.6000000000000001E-3</v>
          </cell>
          <cell r="R131">
            <v>-210027.19</v>
          </cell>
          <cell r="S131">
            <v>-1.6000000000000001E-3</v>
          </cell>
          <cell r="T131">
            <v>-210027.19</v>
          </cell>
          <cell r="U131">
            <v>-1.6000000000000001E-3</v>
          </cell>
          <cell r="V131">
            <v>-210027.19</v>
          </cell>
          <cell r="W131">
            <v>-1.6000000000000001E-3</v>
          </cell>
          <cell r="X131">
            <v>-210027.19</v>
          </cell>
          <cell r="Y131">
            <v>-1.6000000000000001E-3</v>
          </cell>
        </row>
        <row r="132">
          <cell r="B132" t="str">
            <v>__________________</v>
          </cell>
          <cell r="C132" t="str">
            <v>__________________</v>
          </cell>
          <cell r="D132" t="str">
            <v>__________________</v>
          </cell>
          <cell r="E132" t="str">
            <v>__________________</v>
          </cell>
          <cell r="F132" t="str">
            <v>__________________</v>
          </cell>
          <cell r="G132" t="str">
            <v>__________________</v>
          </cell>
          <cell r="H132" t="str">
            <v>__________________</v>
          </cell>
          <cell r="I132" t="str">
            <v>__________________</v>
          </cell>
          <cell r="J132" t="str">
            <v>__________________</v>
          </cell>
          <cell r="K132" t="str">
            <v>__________________</v>
          </cell>
          <cell r="L132" t="str">
            <v>__________________</v>
          </cell>
          <cell r="M132" t="str">
            <v>__________________</v>
          </cell>
          <cell r="N132" t="str">
            <v>__________________</v>
          </cell>
          <cell r="O132" t="str">
            <v>__________________</v>
          </cell>
          <cell r="P132" t="str">
            <v>__________________</v>
          </cell>
          <cell r="Q132" t="str">
            <v>__________________</v>
          </cell>
          <cell r="R132" t="str">
            <v>__________________</v>
          </cell>
          <cell r="S132" t="str">
            <v>__________________</v>
          </cell>
          <cell r="T132" t="str">
            <v>__________________</v>
          </cell>
          <cell r="U132" t="str">
            <v>__________________</v>
          </cell>
          <cell r="V132" t="str">
            <v>__________________</v>
          </cell>
          <cell r="W132" t="str">
            <v>__________________</v>
          </cell>
          <cell r="X132" t="str">
            <v>__________________</v>
          </cell>
          <cell r="Y132" t="str">
            <v>__________________</v>
          </cell>
        </row>
        <row r="133">
          <cell r="A133" t="str">
            <v>Total 213000 - Trade &amp; Other Payables</v>
          </cell>
          <cell r="B133">
            <v>786274.1</v>
          </cell>
          <cell r="C133">
            <v>9.2999999999999992E-3</v>
          </cell>
          <cell r="D133">
            <v>131554.03</v>
          </cell>
          <cell r="E133">
            <v>1.6000000000000001E-3</v>
          </cell>
          <cell r="F133">
            <v>154763.72</v>
          </cell>
          <cell r="G133">
            <v>1.1999999999999999E-3</v>
          </cell>
          <cell r="H133">
            <v>-1035743.94</v>
          </cell>
          <cell r="I133">
            <v>-7.9000000000000008E-3</v>
          </cell>
          <cell r="J133">
            <v>-210027.19</v>
          </cell>
          <cell r="K133">
            <v>-1.6000000000000001E-3</v>
          </cell>
          <cell r="L133">
            <v>-210027.19</v>
          </cell>
          <cell r="M133">
            <v>-1.6000000000000001E-3</v>
          </cell>
          <cell r="N133">
            <v>-210027.19</v>
          </cell>
          <cell r="O133">
            <v>-1.6000000000000001E-3</v>
          </cell>
          <cell r="P133">
            <v>-210027.19</v>
          </cell>
          <cell r="Q133">
            <v>-1.6000000000000001E-3</v>
          </cell>
          <cell r="R133">
            <v>-210027.19</v>
          </cell>
          <cell r="S133">
            <v>-1.6000000000000001E-3</v>
          </cell>
          <cell r="T133">
            <v>-210027.19</v>
          </cell>
          <cell r="U133">
            <v>-1.6000000000000001E-3</v>
          </cell>
          <cell r="V133">
            <v>-210027.19</v>
          </cell>
          <cell r="W133">
            <v>-1.6000000000000001E-3</v>
          </cell>
          <cell r="X133">
            <v>-210027.19</v>
          </cell>
          <cell r="Y133">
            <v>-1.6000000000000001E-3</v>
          </cell>
        </row>
        <row r="134">
          <cell r="B134" t="str">
            <v>- - - - - - - - - - - - -</v>
          </cell>
          <cell r="C134" t="str">
            <v>- - - - - - - - - - - - -</v>
          </cell>
          <cell r="D134" t="str">
            <v>- - - - - - - - - - - - -</v>
          </cell>
          <cell r="E134" t="str">
            <v>- - - - - - - - - - - - -</v>
          </cell>
          <cell r="F134" t="str">
            <v>- - - - - - - - - - - - -</v>
          </cell>
          <cell r="G134" t="str">
            <v>- - - - - - - - - - - - -</v>
          </cell>
          <cell r="H134" t="str">
            <v>- - - - - - - - - - - - -</v>
          </cell>
          <cell r="I134" t="str">
            <v>- - - - - - - - - - - - -</v>
          </cell>
          <cell r="J134" t="str">
            <v>- - - - - - - - - - - - -</v>
          </cell>
          <cell r="K134" t="str">
            <v>- - - - - - - - - - - - -</v>
          </cell>
          <cell r="L134" t="str">
            <v>- - - - - - - - - - - - -</v>
          </cell>
          <cell r="M134" t="str">
            <v>- - - - - - - - - - - - -</v>
          </cell>
          <cell r="N134" t="str">
            <v>- - - - - - - - - - - - -</v>
          </cell>
          <cell r="O134" t="str">
            <v>- - - - - - - - - - - - -</v>
          </cell>
          <cell r="P134" t="str">
            <v>- - - - - - - - - - - - -</v>
          </cell>
          <cell r="Q134" t="str">
            <v>- - - - - - - - - - - - -</v>
          </cell>
          <cell r="R134" t="str">
            <v>- - - - - - - - - - - - -</v>
          </cell>
          <cell r="S134" t="str">
            <v>- - - - - - - - - - - - -</v>
          </cell>
          <cell r="T134" t="str">
            <v>- - - - - - - - - - - - -</v>
          </cell>
          <cell r="U134" t="str">
            <v>- - - - - - - - - - - - -</v>
          </cell>
          <cell r="V134" t="str">
            <v>- - - - - - - - - - - - -</v>
          </cell>
          <cell r="W134" t="str">
            <v>- - - - - - - - - - - - -</v>
          </cell>
          <cell r="X134" t="str">
            <v>- - - - - - - - - - - - -</v>
          </cell>
          <cell r="Y134" t="str">
            <v>- - - - - - - - - - - - -</v>
          </cell>
        </row>
        <row r="136">
          <cell r="A136" t="str">
            <v>217000 - Provisions</v>
          </cell>
          <cell r="B136">
            <v>1936604.99</v>
          </cell>
          <cell r="C136">
            <v>2.29E-2</v>
          </cell>
          <cell r="D136">
            <v>1721928.38</v>
          </cell>
          <cell r="E136">
            <v>2.06E-2</v>
          </cell>
          <cell r="F136">
            <v>1429629.9</v>
          </cell>
          <cell r="G136">
            <v>1.0999999999999999E-2</v>
          </cell>
          <cell r="H136">
            <v>3431360.45</v>
          </cell>
          <cell r="I136">
            <v>2.63E-2</v>
          </cell>
          <cell r="J136">
            <v>3251790.49</v>
          </cell>
          <cell r="K136">
            <v>2.4299999999999999E-2</v>
          </cell>
          <cell r="L136">
            <v>1455407.29</v>
          </cell>
          <cell r="M136">
            <v>1.0999999999999999E-2</v>
          </cell>
          <cell r="N136">
            <v>1455407.29</v>
          </cell>
          <cell r="O136">
            <v>1.0999999999999999E-2</v>
          </cell>
          <cell r="P136">
            <v>1455407.29</v>
          </cell>
          <cell r="Q136">
            <v>1.0999999999999999E-2</v>
          </cell>
          <cell r="R136">
            <v>1455407.29</v>
          </cell>
          <cell r="S136">
            <v>1.0999999999999999E-2</v>
          </cell>
          <cell r="T136">
            <v>1455407.29</v>
          </cell>
          <cell r="U136">
            <v>1.0999999999999999E-2</v>
          </cell>
          <cell r="V136">
            <v>1455407.29</v>
          </cell>
          <cell r="W136">
            <v>1.0999999999999999E-2</v>
          </cell>
          <cell r="X136">
            <v>1455407.29</v>
          </cell>
          <cell r="Y136">
            <v>1.0999999999999999E-2</v>
          </cell>
        </row>
        <row r="138">
          <cell r="A138" t="str">
            <v>217400 - PROV FOR LEAVE PAY</v>
          </cell>
          <cell r="B138">
            <v>40000</v>
          </cell>
          <cell r="C138">
            <v>5.0000000000000001E-4</v>
          </cell>
          <cell r="D138">
            <v>40000</v>
          </cell>
          <cell r="E138">
            <v>5.0000000000000001E-4</v>
          </cell>
          <cell r="F138">
            <v>40000</v>
          </cell>
          <cell r="G138">
            <v>2.9999999999999997E-4</v>
          </cell>
          <cell r="H138">
            <v>40000</v>
          </cell>
          <cell r="I138">
            <v>2.9999999999999997E-4</v>
          </cell>
          <cell r="J138">
            <v>40000</v>
          </cell>
          <cell r="K138">
            <v>2.9999999999999997E-4</v>
          </cell>
          <cell r="L138">
            <v>40000</v>
          </cell>
          <cell r="M138">
            <v>2.9999999999999997E-4</v>
          </cell>
          <cell r="N138">
            <v>40000</v>
          </cell>
          <cell r="O138">
            <v>2.9999999999999997E-4</v>
          </cell>
          <cell r="P138">
            <v>40000</v>
          </cell>
          <cell r="Q138">
            <v>2.9999999999999997E-4</v>
          </cell>
          <cell r="R138">
            <v>40000</v>
          </cell>
          <cell r="S138">
            <v>2.9999999999999997E-4</v>
          </cell>
          <cell r="T138">
            <v>40000</v>
          </cell>
          <cell r="U138">
            <v>2.9999999999999997E-4</v>
          </cell>
          <cell r="V138">
            <v>40000</v>
          </cell>
          <cell r="W138">
            <v>2.9999999999999997E-4</v>
          </cell>
          <cell r="X138">
            <v>40000</v>
          </cell>
          <cell r="Y138">
            <v>2.9999999999999997E-4</v>
          </cell>
        </row>
        <row r="139">
          <cell r="A139" t="str">
            <v>217500 - PROVISION FOR BAD DEBTS</v>
          </cell>
          <cell r="B139">
            <v>1378351.16</v>
          </cell>
          <cell r="C139">
            <v>1.6299999999999999E-2</v>
          </cell>
          <cell r="D139">
            <v>1378351.16</v>
          </cell>
          <cell r="E139">
            <v>1.6500000000000001E-2</v>
          </cell>
          <cell r="F139">
            <v>1378351.16</v>
          </cell>
          <cell r="G139">
            <v>1.06E-2</v>
          </cell>
          <cell r="H139">
            <v>1378351.16</v>
          </cell>
          <cell r="I139">
            <v>1.06E-2</v>
          </cell>
          <cell r="J139">
            <v>1378351.16</v>
          </cell>
          <cell r="K139">
            <v>1.03E-2</v>
          </cell>
          <cell r="L139">
            <v>1378351.16</v>
          </cell>
          <cell r="M139">
            <v>1.04E-2</v>
          </cell>
          <cell r="N139">
            <v>1378351.16</v>
          </cell>
          <cell r="O139">
            <v>1.04E-2</v>
          </cell>
          <cell r="P139">
            <v>1378351.16</v>
          </cell>
          <cell r="Q139">
            <v>1.04E-2</v>
          </cell>
          <cell r="R139">
            <v>1378351.16</v>
          </cell>
          <cell r="S139">
            <v>1.04E-2</v>
          </cell>
          <cell r="T139">
            <v>1378351.16</v>
          </cell>
          <cell r="U139">
            <v>1.04E-2</v>
          </cell>
          <cell r="V139">
            <v>1378351.16</v>
          </cell>
          <cell r="W139">
            <v>1.04E-2</v>
          </cell>
          <cell r="X139">
            <v>1378351.16</v>
          </cell>
          <cell r="Y139">
            <v>1.04E-2</v>
          </cell>
        </row>
        <row r="140">
          <cell r="A140" t="str">
            <v>217600 - PROVISION FOR SALARIES</v>
          </cell>
          <cell r="C140">
            <v>0</v>
          </cell>
          <cell r="E140">
            <v>0</v>
          </cell>
          <cell r="G140">
            <v>0</v>
          </cell>
          <cell r="I140">
            <v>0</v>
          </cell>
          <cell r="K140">
            <v>0</v>
          </cell>
          <cell r="M140">
            <v>0</v>
          </cell>
          <cell r="O140">
            <v>0</v>
          </cell>
          <cell r="Q140">
            <v>0</v>
          </cell>
          <cell r="S140">
            <v>0</v>
          </cell>
          <cell r="U140">
            <v>0</v>
          </cell>
          <cell r="W140">
            <v>0</v>
          </cell>
          <cell r="Y140">
            <v>0</v>
          </cell>
        </row>
        <row r="141">
          <cell r="A141" t="str">
            <v>370030-HO - PRV - UNEARNED INCOME (HO )</v>
          </cell>
          <cell r="B141">
            <v>305000</v>
          </cell>
          <cell r="C141">
            <v>3.5999999999999999E-3</v>
          </cell>
          <cell r="D141">
            <v>125000</v>
          </cell>
          <cell r="E141">
            <v>1.5E-3</v>
          </cell>
          <cell r="G141">
            <v>0</v>
          </cell>
          <cell r="I141">
            <v>0</v>
          </cell>
          <cell r="K141">
            <v>0</v>
          </cell>
          <cell r="M141">
            <v>0</v>
          </cell>
          <cell r="O141">
            <v>0</v>
          </cell>
          <cell r="Q141">
            <v>0</v>
          </cell>
          <cell r="S141">
            <v>0</v>
          </cell>
          <cell r="U141">
            <v>0</v>
          </cell>
          <cell r="W141">
            <v>0</v>
          </cell>
          <cell r="Y141">
            <v>0</v>
          </cell>
        </row>
        <row r="142">
          <cell r="A142" t="str">
            <v>2177600 - OTHER PROVISIONS</v>
          </cell>
          <cell r="B142">
            <v>213253.83</v>
          </cell>
          <cell r="C142">
            <v>2.5000000000000001E-3</v>
          </cell>
          <cell r="D142">
            <v>178577.22</v>
          </cell>
          <cell r="E142">
            <v>2.0999999999999999E-3</v>
          </cell>
          <cell r="F142">
            <v>11278.74</v>
          </cell>
          <cell r="G142">
            <v>1E-4</v>
          </cell>
          <cell r="H142">
            <v>2013009.29</v>
          </cell>
          <cell r="I142">
            <v>1.54E-2</v>
          </cell>
          <cell r="J142">
            <v>1833439.33</v>
          </cell>
          <cell r="K142">
            <v>1.37E-2</v>
          </cell>
          <cell r="L142">
            <v>37056.129999999997</v>
          </cell>
          <cell r="M142">
            <v>2.9999999999999997E-4</v>
          </cell>
          <cell r="N142">
            <v>37056.129999999997</v>
          </cell>
          <cell r="O142">
            <v>2.9999999999999997E-4</v>
          </cell>
          <cell r="P142">
            <v>37056.129999999997</v>
          </cell>
          <cell r="Q142">
            <v>2.9999999999999997E-4</v>
          </cell>
          <cell r="R142">
            <v>37056.129999999997</v>
          </cell>
          <cell r="S142">
            <v>2.9999999999999997E-4</v>
          </cell>
          <cell r="T142">
            <v>37056.129999999997</v>
          </cell>
          <cell r="U142">
            <v>2.9999999999999997E-4</v>
          </cell>
          <cell r="V142">
            <v>37056.129999999997</v>
          </cell>
          <cell r="W142">
            <v>2.9999999999999997E-4</v>
          </cell>
          <cell r="X142">
            <v>37056.129999999997</v>
          </cell>
          <cell r="Y142">
            <v>2.9999999999999997E-4</v>
          </cell>
        </row>
        <row r="143">
          <cell r="B143" t="str">
            <v>__________________</v>
          </cell>
          <cell r="C143" t="str">
            <v>__________________</v>
          </cell>
          <cell r="D143" t="str">
            <v>__________________</v>
          </cell>
          <cell r="E143" t="str">
            <v>__________________</v>
          </cell>
          <cell r="F143" t="str">
            <v>__________________</v>
          </cell>
          <cell r="G143" t="str">
            <v>__________________</v>
          </cell>
          <cell r="H143" t="str">
            <v>__________________</v>
          </cell>
          <cell r="I143" t="str">
            <v>__________________</v>
          </cell>
          <cell r="J143" t="str">
            <v>__________________</v>
          </cell>
          <cell r="K143" t="str">
            <v>__________________</v>
          </cell>
          <cell r="L143" t="str">
            <v>__________________</v>
          </cell>
          <cell r="M143" t="str">
            <v>__________________</v>
          </cell>
          <cell r="N143" t="str">
            <v>__________________</v>
          </cell>
          <cell r="O143" t="str">
            <v>__________________</v>
          </cell>
          <cell r="P143" t="str">
            <v>__________________</v>
          </cell>
          <cell r="Q143" t="str">
            <v>__________________</v>
          </cell>
          <cell r="R143" t="str">
            <v>__________________</v>
          </cell>
          <cell r="S143" t="str">
            <v>__________________</v>
          </cell>
          <cell r="T143" t="str">
            <v>__________________</v>
          </cell>
          <cell r="U143" t="str">
            <v>__________________</v>
          </cell>
          <cell r="V143" t="str">
            <v>__________________</v>
          </cell>
          <cell r="W143" t="str">
            <v>__________________</v>
          </cell>
          <cell r="X143" t="str">
            <v>__________________</v>
          </cell>
          <cell r="Y143" t="str">
            <v>__________________</v>
          </cell>
        </row>
        <row r="144">
          <cell r="A144" t="str">
            <v>Total 217000 - Provisions</v>
          </cell>
          <cell r="B144">
            <v>1936604.99</v>
          </cell>
          <cell r="C144">
            <v>2.29E-2</v>
          </cell>
          <cell r="D144">
            <v>1721928.38</v>
          </cell>
          <cell r="E144">
            <v>2.06E-2</v>
          </cell>
          <cell r="F144">
            <v>1429629.9</v>
          </cell>
          <cell r="G144">
            <v>1.0999999999999999E-2</v>
          </cell>
          <cell r="H144">
            <v>3431360.45</v>
          </cell>
          <cell r="I144">
            <v>2.63E-2</v>
          </cell>
          <cell r="J144">
            <v>3251790.49</v>
          </cell>
          <cell r="K144">
            <v>2.4299999999999999E-2</v>
          </cell>
          <cell r="L144">
            <v>1455407.29</v>
          </cell>
          <cell r="M144">
            <v>1.0999999999999999E-2</v>
          </cell>
          <cell r="N144">
            <v>1455407.29</v>
          </cell>
          <cell r="O144">
            <v>1.0999999999999999E-2</v>
          </cell>
          <cell r="P144">
            <v>1455407.29</v>
          </cell>
          <cell r="Q144">
            <v>1.0999999999999999E-2</v>
          </cell>
          <cell r="R144">
            <v>1455407.29</v>
          </cell>
          <cell r="S144">
            <v>1.0999999999999999E-2</v>
          </cell>
          <cell r="T144">
            <v>1455407.29</v>
          </cell>
          <cell r="U144">
            <v>1.0999999999999999E-2</v>
          </cell>
          <cell r="V144">
            <v>1455407.29</v>
          </cell>
          <cell r="W144">
            <v>1.0999999999999999E-2</v>
          </cell>
          <cell r="X144">
            <v>1455407.29</v>
          </cell>
          <cell r="Y144">
            <v>1.0999999999999999E-2</v>
          </cell>
        </row>
        <row r="145">
          <cell r="B145" t="str">
            <v>- - - - - - - - - - - - -</v>
          </cell>
          <cell r="C145" t="str">
            <v>- - - - - - - - - - - - -</v>
          </cell>
          <cell r="D145" t="str">
            <v>- - - - - - - - - - - - -</v>
          </cell>
          <cell r="E145" t="str">
            <v>- - - - - - - - - - - - -</v>
          </cell>
          <cell r="F145" t="str">
            <v>- - - - - - - - - - - - -</v>
          </cell>
          <cell r="G145" t="str">
            <v>- - - - - - - - - - - - -</v>
          </cell>
          <cell r="H145" t="str">
            <v>- - - - - - - - - - - - -</v>
          </cell>
          <cell r="I145" t="str">
            <v>- - - - - - - - - - - - -</v>
          </cell>
          <cell r="J145" t="str">
            <v>- - - - - - - - - - - - -</v>
          </cell>
          <cell r="K145" t="str">
            <v>- - - - - - - - - - - - -</v>
          </cell>
          <cell r="L145" t="str">
            <v>- - - - - - - - - - - - -</v>
          </cell>
          <cell r="M145" t="str">
            <v>- - - - - - - - - - - - -</v>
          </cell>
          <cell r="N145" t="str">
            <v>- - - - - - - - - - - - -</v>
          </cell>
          <cell r="O145" t="str">
            <v>- - - - - - - - - - - - -</v>
          </cell>
          <cell r="P145" t="str">
            <v>- - - - - - - - - - - - -</v>
          </cell>
          <cell r="Q145" t="str">
            <v>- - - - - - - - - - - - -</v>
          </cell>
          <cell r="R145" t="str">
            <v>- - - - - - - - - - - - -</v>
          </cell>
          <cell r="S145" t="str">
            <v>- - - - - - - - - - - - -</v>
          </cell>
          <cell r="T145" t="str">
            <v>- - - - - - - - - - - - -</v>
          </cell>
          <cell r="U145" t="str">
            <v>- - - - - - - - - - - - -</v>
          </cell>
          <cell r="V145" t="str">
            <v>- - - - - - - - - - - - -</v>
          </cell>
          <cell r="W145" t="str">
            <v>- - - - - - - - - - - - -</v>
          </cell>
          <cell r="X145" t="str">
            <v>- - - - - - - - - - - - -</v>
          </cell>
          <cell r="Y145" t="str">
            <v>- - - - - - - - - - - - -</v>
          </cell>
        </row>
        <row r="146">
          <cell r="B146" t="str">
            <v>__________________</v>
          </cell>
          <cell r="C146" t="str">
            <v>__________________</v>
          </cell>
          <cell r="D146" t="str">
            <v>__________________</v>
          </cell>
          <cell r="E146" t="str">
            <v>__________________</v>
          </cell>
          <cell r="F146" t="str">
            <v>__________________</v>
          </cell>
          <cell r="G146" t="str">
            <v>__________________</v>
          </cell>
          <cell r="H146" t="str">
            <v>__________________</v>
          </cell>
          <cell r="I146" t="str">
            <v>__________________</v>
          </cell>
          <cell r="J146" t="str">
            <v>__________________</v>
          </cell>
          <cell r="K146" t="str">
            <v>__________________</v>
          </cell>
          <cell r="L146" t="str">
            <v>__________________</v>
          </cell>
          <cell r="M146" t="str">
            <v>__________________</v>
          </cell>
          <cell r="N146" t="str">
            <v>__________________</v>
          </cell>
          <cell r="O146" t="str">
            <v>__________________</v>
          </cell>
          <cell r="P146" t="str">
            <v>__________________</v>
          </cell>
          <cell r="Q146" t="str">
            <v>__________________</v>
          </cell>
          <cell r="R146" t="str">
            <v>__________________</v>
          </cell>
          <cell r="S146" t="str">
            <v>__________________</v>
          </cell>
          <cell r="T146" t="str">
            <v>__________________</v>
          </cell>
          <cell r="U146" t="str">
            <v>__________________</v>
          </cell>
          <cell r="V146" t="str">
            <v>__________________</v>
          </cell>
          <cell r="W146" t="str">
            <v>__________________</v>
          </cell>
          <cell r="X146" t="str">
            <v>__________________</v>
          </cell>
          <cell r="Y146" t="str">
            <v>__________________</v>
          </cell>
        </row>
        <row r="147">
          <cell r="A147" t="str">
            <v>Total 210000 - Current Liabilities</v>
          </cell>
          <cell r="B147">
            <v>3163471.58</v>
          </cell>
          <cell r="C147">
            <v>3.7499999999999999E-2</v>
          </cell>
          <cell r="D147">
            <v>2294074.9</v>
          </cell>
          <cell r="E147">
            <v>2.75E-2</v>
          </cell>
          <cell r="F147">
            <v>2024986.11</v>
          </cell>
          <cell r="G147">
            <v>1.55E-2</v>
          </cell>
          <cell r="H147">
            <v>2836209</v>
          </cell>
          <cell r="I147">
            <v>2.1700000000000001E-2</v>
          </cell>
          <cell r="J147">
            <v>3482355.79</v>
          </cell>
          <cell r="K147">
            <v>2.5999999999999999E-2</v>
          </cell>
          <cell r="L147">
            <v>1685972.59</v>
          </cell>
          <cell r="M147">
            <v>1.2699999999999999E-2</v>
          </cell>
          <cell r="N147">
            <v>1685972.59</v>
          </cell>
          <cell r="O147">
            <v>1.2699999999999999E-2</v>
          </cell>
          <cell r="P147">
            <v>1685972.59</v>
          </cell>
          <cell r="Q147">
            <v>1.2699999999999999E-2</v>
          </cell>
          <cell r="R147">
            <v>1685972.59</v>
          </cell>
          <cell r="S147">
            <v>1.2699999999999999E-2</v>
          </cell>
          <cell r="T147">
            <v>1685972.59</v>
          </cell>
          <cell r="U147">
            <v>1.2699999999999999E-2</v>
          </cell>
          <cell r="V147">
            <v>1685972.59</v>
          </cell>
          <cell r="W147">
            <v>1.2699999999999999E-2</v>
          </cell>
          <cell r="X147">
            <v>1685972.59</v>
          </cell>
          <cell r="Y147">
            <v>1.2699999999999999E-2</v>
          </cell>
        </row>
        <row r="148">
          <cell r="B148" t="str">
            <v>- - - - - - - - - - - - -</v>
          </cell>
          <cell r="C148" t="str">
            <v>- - - - - - - - - - - - -</v>
          </cell>
          <cell r="D148" t="str">
            <v>- - - - - - - - - - - - -</v>
          </cell>
          <cell r="E148" t="str">
            <v>- - - - - - - - - - - - -</v>
          </cell>
          <cell r="F148" t="str">
            <v>- - - - - - - - - - - - -</v>
          </cell>
          <cell r="G148" t="str">
            <v>- - - - - - - - - - - - -</v>
          </cell>
          <cell r="H148" t="str">
            <v>- - - - - - - - - - - - -</v>
          </cell>
          <cell r="I148" t="str">
            <v>- - - - - - - - - - - - -</v>
          </cell>
          <cell r="J148" t="str">
            <v>- - - - - - - - - - - - -</v>
          </cell>
          <cell r="K148" t="str">
            <v>- - - - - - - - - - - - -</v>
          </cell>
          <cell r="L148" t="str">
            <v>- - - - - - - - - - - - -</v>
          </cell>
          <cell r="M148" t="str">
            <v>- - - - - - - - - - - - -</v>
          </cell>
          <cell r="N148" t="str">
            <v>- - - - - - - - - - - - -</v>
          </cell>
          <cell r="O148" t="str">
            <v>- - - - - - - - - - - - -</v>
          </cell>
          <cell r="P148" t="str">
            <v>- - - - - - - - - - - - -</v>
          </cell>
          <cell r="Q148" t="str">
            <v>- - - - - - - - - - - - -</v>
          </cell>
          <cell r="R148" t="str">
            <v>- - - - - - - - - - - - -</v>
          </cell>
          <cell r="S148" t="str">
            <v>- - - - - - - - - - - - -</v>
          </cell>
          <cell r="T148" t="str">
            <v>- - - - - - - - - - - - -</v>
          </cell>
          <cell r="U148" t="str">
            <v>- - - - - - - - - - - - -</v>
          </cell>
          <cell r="V148" t="str">
            <v>- - - - - - - - - - - - -</v>
          </cell>
          <cell r="W148" t="str">
            <v>- - - - - - - - - - - - -</v>
          </cell>
          <cell r="X148" t="str">
            <v>- - - - - - - - - - - - -</v>
          </cell>
          <cell r="Y148" t="str">
            <v>- - - - - - - - - - - - -</v>
          </cell>
        </row>
        <row r="149">
          <cell r="B149" t="str">
            <v>__________________</v>
          </cell>
          <cell r="C149" t="str">
            <v>__________________</v>
          </cell>
          <cell r="D149" t="str">
            <v>__________________</v>
          </cell>
          <cell r="E149" t="str">
            <v>__________________</v>
          </cell>
          <cell r="F149" t="str">
            <v>__________________</v>
          </cell>
          <cell r="G149" t="str">
            <v>__________________</v>
          </cell>
          <cell r="H149" t="str">
            <v>__________________</v>
          </cell>
          <cell r="I149" t="str">
            <v>__________________</v>
          </cell>
          <cell r="J149" t="str">
            <v>__________________</v>
          </cell>
          <cell r="K149" t="str">
            <v>__________________</v>
          </cell>
          <cell r="L149" t="str">
            <v>__________________</v>
          </cell>
          <cell r="M149" t="str">
            <v>__________________</v>
          </cell>
          <cell r="N149" t="str">
            <v>__________________</v>
          </cell>
          <cell r="O149" t="str">
            <v>__________________</v>
          </cell>
          <cell r="P149" t="str">
            <v>__________________</v>
          </cell>
          <cell r="Q149" t="str">
            <v>__________________</v>
          </cell>
          <cell r="R149" t="str">
            <v>__________________</v>
          </cell>
          <cell r="S149" t="str">
            <v>__________________</v>
          </cell>
          <cell r="T149" t="str">
            <v>__________________</v>
          </cell>
          <cell r="U149" t="str">
            <v>__________________</v>
          </cell>
          <cell r="V149" t="str">
            <v>__________________</v>
          </cell>
          <cell r="W149" t="str">
            <v>__________________</v>
          </cell>
          <cell r="X149" t="str">
            <v>__________________</v>
          </cell>
          <cell r="Y149" t="str">
            <v>__________________</v>
          </cell>
        </row>
        <row r="150">
          <cell r="A150" t="str">
            <v>Total Liabilities</v>
          </cell>
          <cell r="B150">
            <v>84426091.549999997</v>
          </cell>
          <cell r="C150">
            <v>1</v>
          </cell>
          <cell r="D150">
            <v>83444504.930000007</v>
          </cell>
          <cell r="E150">
            <v>1</v>
          </cell>
          <cell r="F150">
            <v>130408115.47</v>
          </cell>
          <cell r="G150">
            <v>1</v>
          </cell>
          <cell r="H150">
            <v>130643959.44</v>
          </cell>
          <cell r="I150">
            <v>1</v>
          </cell>
          <cell r="J150">
            <v>133777393.09</v>
          </cell>
          <cell r="K150">
            <v>1</v>
          </cell>
          <cell r="L150">
            <v>132468247.36</v>
          </cell>
          <cell r="M150">
            <v>1</v>
          </cell>
          <cell r="N150">
            <v>132468247.36</v>
          </cell>
          <cell r="O150">
            <v>1</v>
          </cell>
          <cell r="P150">
            <v>132468247.36</v>
          </cell>
          <cell r="Q150">
            <v>1</v>
          </cell>
          <cell r="R150">
            <v>132468247.36</v>
          </cell>
          <cell r="S150">
            <v>1</v>
          </cell>
          <cell r="T150">
            <v>132468247.36</v>
          </cell>
          <cell r="U150">
            <v>1</v>
          </cell>
          <cell r="V150">
            <v>132468247.36</v>
          </cell>
          <cell r="W150">
            <v>1</v>
          </cell>
          <cell r="X150">
            <v>132468247.36</v>
          </cell>
          <cell r="Y150">
            <v>1</v>
          </cell>
        </row>
        <row r="151">
          <cell r="A151" t="str">
            <v>Capital and Reserves</v>
          </cell>
          <cell r="B151">
            <v>17541870.120000001</v>
          </cell>
          <cell r="C151">
            <v>1</v>
          </cell>
          <cell r="D151">
            <v>17623124.960000001</v>
          </cell>
          <cell r="E151">
            <v>1</v>
          </cell>
          <cell r="F151">
            <v>17704767.670000002</v>
          </cell>
          <cell r="G151">
            <v>1</v>
          </cell>
          <cell r="H151">
            <v>16315697.029999999</v>
          </cell>
          <cell r="I151">
            <v>1</v>
          </cell>
          <cell r="J151">
            <v>14547604.98</v>
          </cell>
          <cell r="K151">
            <v>1</v>
          </cell>
          <cell r="L151">
            <v>-3930912.91</v>
          </cell>
          <cell r="M151">
            <v>1</v>
          </cell>
          <cell r="N151">
            <v>-3930912.91</v>
          </cell>
          <cell r="O151">
            <v>1</v>
          </cell>
          <cell r="P151">
            <v>-3930912.91</v>
          </cell>
          <cell r="Q151">
            <v>1</v>
          </cell>
          <cell r="R151">
            <v>-3930912.91</v>
          </cell>
          <cell r="S151">
            <v>1</v>
          </cell>
          <cell r="T151">
            <v>-3930912.91</v>
          </cell>
          <cell r="U151">
            <v>1</v>
          </cell>
          <cell r="V151">
            <v>-3930912.91</v>
          </cell>
          <cell r="W151">
            <v>1</v>
          </cell>
          <cell r="X151">
            <v>-3930912.91</v>
          </cell>
          <cell r="Y151">
            <v>1</v>
          </cell>
        </row>
        <row r="153">
          <cell r="A153" t="str">
            <v>300000 - Capital and Reserves</v>
          </cell>
          <cell r="B153">
            <v>13021594.050000001</v>
          </cell>
          <cell r="C153">
            <v>0.74229999999999996</v>
          </cell>
          <cell r="D153">
            <v>13021594.050000001</v>
          </cell>
          <cell r="E153">
            <v>0.7389</v>
          </cell>
          <cell r="F153">
            <v>13021594.050000001</v>
          </cell>
          <cell r="G153">
            <v>0.73550000000000004</v>
          </cell>
          <cell r="H153">
            <v>13021594.050000001</v>
          </cell>
          <cell r="I153">
            <v>0.79810000000000003</v>
          </cell>
          <cell r="J153">
            <v>13021594.050000001</v>
          </cell>
          <cell r="K153">
            <v>0.89510000000000001</v>
          </cell>
          <cell r="L153">
            <v>13021594.050000001</v>
          </cell>
          <cell r="M153">
            <v>-3.3126000000000002</v>
          </cell>
          <cell r="N153">
            <v>13021594.050000001</v>
          </cell>
          <cell r="O153">
            <v>-3.3126000000000002</v>
          </cell>
          <cell r="P153">
            <v>13021594.050000001</v>
          </cell>
          <cell r="Q153">
            <v>-3.3126000000000002</v>
          </cell>
          <cell r="R153">
            <v>13021594.050000001</v>
          </cell>
          <cell r="S153">
            <v>-3.3126000000000002</v>
          </cell>
          <cell r="T153">
            <v>13021594.050000001</v>
          </cell>
          <cell r="U153">
            <v>-3.3126000000000002</v>
          </cell>
          <cell r="V153">
            <v>13021594.050000001</v>
          </cell>
          <cell r="W153">
            <v>-3.3126000000000002</v>
          </cell>
          <cell r="X153">
            <v>13021594.050000001</v>
          </cell>
          <cell r="Y153">
            <v>-3.3126000000000002</v>
          </cell>
        </row>
        <row r="155">
          <cell r="A155" t="str">
            <v>301000 - Issued Capital</v>
          </cell>
          <cell r="B155">
            <v>3007000</v>
          </cell>
          <cell r="C155">
            <v>0.1714</v>
          </cell>
          <cell r="D155">
            <v>3007000</v>
          </cell>
          <cell r="E155">
            <v>0.1706</v>
          </cell>
          <cell r="F155">
            <v>3007000</v>
          </cell>
          <cell r="G155">
            <v>0.16980000000000001</v>
          </cell>
          <cell r="H155">
            <v>3007000</v>
          </cell>
          <cell r="I155">
            <v>0.18429999999999999</v>
          </cell>
          <cell r="J155">
            <v>3007000</v>
          </cell>
          <cell r="K155">
            <v>0.20669999999999999</v>
          </cell>
          <cell r="L155">
            <v>3007000</v>
          </cell>
          <cell r="M155">
            <v>-0.76500000000000001</v>
          </cell>
          <cell r="N155">
            <v>3007000</v>
          </cell>
          <cell r="O155">
            <v>-0.76500000000000001</v>
          </cell>
          <cell r="P155">
            <v>3007000</v>
          </cell>
          <cell r="Q155">
            <v>-0.76500000000000001</v>
          </cell>
          <cell r="R155">
            <v>3007000</v>
          </cell>
          <cell r="S155">
            <v>-0.76500000000000001</v>
          </cell>
          <cell r="T155">
            <v>3007000</v>
          </cell>
          <cell r="U155">
            <v>-0.76500000000000001</v>
          </cell>
          <cell r="V155">
            <v>3007000</v>
          </cell>
          <cell r="W155">
            <v>-0.76500000000000001</v>
          </cell>
          <cell r="X155">
            <v>3007000</v>
          </cell>
          <cell r="Y155">
            <v>-0.76500000000000001</v>
          </cell>
        </row>
        <row r="157">
          <cell r="A157" t="str">
            <v>301100 - Share Capital</v>
          </cell>
          <cell r="B157">
            <v>10000</v>
          </cell>
          <cell r="C157">
            <v>5.9999999999999995E-4</v>
          </cell>
          <cell r="D157">
            <v>10000</v>
          </cell>
          <cell r="E157">
            <v>5.9999999999999995E-4</v>
          </cell>
          <cell r="F157">
            <v>10000</v>
          </cell>
          <cell r="G157">
            <v>5.9999999999999995E-4</v>
          </cell>
          <cell r="H157">
            <v>10000</v>
          </cell>
          <cell r="I157">
            <v>5.9999999999999995E-4</v>
          </cell>
          <cell r="J157">
            <v>10000</v>
          </cell>
          <cell r="K157">
            <v>6.9999999999999999E-4</v>
          </cell>
          <cell r="L157">
            <v>10000</v>
          </cell>
          <cell r="M157">
            <v>-2.5000000000000001E-3</v>
          </cell>
          <cell r="N157">
            <v>10000</v>
          </cell>
          <cell r="O157">
            <v>-2.5000000000000001E-3</v>
          </cell>
          <cell r="P157">
            <v>10000</v>
          </cell>
          <cell r="Q157">
            <v>-2.5000000000000001E-3</v>
          </cell>
          <cell r="R157">
            <v>10000</v>
          </cell>
          <cell r="S157">
            <v>-2.5000000000000001E-3</v>
          </cell>
          <cell r="T157">
            <v>10000</v>
          </cell>
          <cell r="U157">
            <v>-2.5000000000000001E-3</v>
          </cell>
          <cell r="V157">
            <v>10000</v>
          </cell>
          <cell r="W157">
            <v>-2.5000000000000001E-3</v>
          </cell>
          <cell r="X157">
            <v>10000</v>
          </cell>
          <cell r="Y157">
            <v>-2.5000000000000001E-3</v>
          </cell>
        </row>
        <row r="158">
          <cell r="A158" t="str">
            <v>301200 - Share Premium</v>
          </cell>
          <cell r="B158">
            <v>2997000</v>
          </cell>
          <cell r="C158">
            <v>0.17080000000000001</v>
          </cell>
          <cell r="D158">
            <v>2997000</v>
          </cell>
          <cell r="E158">
            <v>0.1701</v>
          </cell>
          <cell r="F158">
            <v>2997000</v>
          </cell>
          <cell r="G158">
            <v>0.16930000000000001</v>
          </cell>
          <cell r="H158">
            <v>2997000</v>
          </cell>
          <cell r="I158">
            <v>0.1837</v>
          </cell>
          <cell r="J158">
            <v>2997000</v>
          </cell>
          <cell r="K158">
            <v>0.20599999999999999</v>
          </cell>
          <cell r="L158">
            <v>2997000</v>
          </cell>
          <cell r="M158">
            <v>-0.76239999999999997</v>
          </cell>
          <cell r="N158">
            <v>2997000</v>
          </cell>
          <cell r="O158">
            <v>-0.76239999999999997</v>
          </cell>
          <cell r="P158">
            <v>2997000</v>
          </cell>
          <cell r="Q158">
            <v>-0.76239999999999997</v>
          </cell>
          <cell r="R158">
            <v>2997000</v>
          </cell>
          <cell r="S158">
            <v>-0.76239999999999997</v>
          </cell>
          <cell r="T158">
            <v>2997000</v>
          </cell>
          <cell r="U158">
            <v>-0.76239999999999997</v>
          </cell>
          <cell r="V158">
            <v>2997000</v>
          </cell>
          <cell r="W158">
            <v>-0.76239999999999997</v>
          </cell>
          <cell r="X158">
            <v>2997000</v>
          </cell>
          <cell r="Y158">
            <v>-0.76239999999999997</v>
          </cell>
        </row>
        <row r="159">
          <cell r="B159" t="str">
            <v>__________________</v>
          </cell>
          <cell r="C159" t="str">
            <v>__________________</v>
          </cell>
          <cell r="D159" t="str">
            <v>__________________</v>
          </cell>
          <cell r="E159" t="str">
            <v>__________________</v>
          </cell>
          <cell r="F159" t="str">
            <v>__________________</v>
          </cell>
          <cell r="G159" t="str">
            <v>__________________</v>
          </cell>
          <cell r="H159" t="str">
            <v>__________________</v>
          </cell>
          <cell r="I159" t="str">
            <v>__________________</v>
          </cell>
          <cell r="J159" t="str">
            <v>__________________</v>
          </cell>
          <cell r="K159" t="str">
            <v>__________________</v>
          </cell>
          <cell r="L159" t="str">
            <v>__________________</v>
          </cell>
          <cell r="M159" t="str">
            <v>__________________</v>
          </cell>
          <cell r="N159" t="str">
            <v>__________________</v>
          </cell>
          <cell r="O159" t="str">
            <v>__________________</v>
          </cell>
          <cell r="P159" t="str">
            <v>__________________</v>
          </cell>
          <cell r="Q159" t="str">
            <v>__________________</v>
          </cell>
          <cell r="R159" t="str">
            <v>__________________</v>
          </cell>
          <cell r="S159" t="str">
            <v>__________________</v>
          </cell>
          <cell r="T159" t="str">
            <v>__________________</v>
          </cell>
          <cell r="U159" t="str">
            <v>__________________</v>
          </cell>
          <cell r="V159" t="str">
            <v>__________________</v>
          </cell>
          <cell r="W159" t="str">
            <v>__________________</v>
          </cell>
          <cell r="X159" t="str">
            <v>__________________</v>
          </cell>
          <cell r="Y159" t="str">
            <v>__________________</v>
          </cell>
        </row>
        <row r="160">
          <cell r="A160" t="str">
            <v>Total 301000 - Issued Capital</v>
          </cell>
          <cell r="B160">
            <v>3007000</v>
          </cell>
          <cell r="C160">
            <v>0.1714</v>
          </cell>
          <cell r="D160">
            <v>3007000</v>
          </cell>
          <cell r="E160">
            <v>0.1706</v>
          </cell>
          <cell r="F160">
            <v>3007000</v>
          </cell>
          <cell r="G160">
            <v>0.16980000000000001</v>
          </cell>
          <cell r="H160">
            <v>3007000</v>
          </cell>
          <cell r="I160">
            <v>0.18429999999999999</v>
          </cell>
          <cell r="J160">
            <v>3007000</v>
          </cell>
          <cell r="K160">
            <v>0.20669999999999999</v>
          </cell>
          <cell r="L160">
            <v>3007000</v>
          </cell>
          <cell r="M160">
            <v>-0.76500000000000001</v>
          </cell>
          <cell r="N160">
            <v>3007000</v>
          </cell>
          <cell r="O160">
            <v>-0.76500000000000001</v>
          </cell>
          <cell r="P160">
            <v>3007000</v>
          </cell>
          <cell r="Q160">
            <v>-0.76500000000000001</v>
          </cell>
          <cell r="R160">
            <v>3007000</v>
          </cell>
          <cell r="S160">
            <v>-0.76500000000000001</v>
          </cell>
          <cell r="T160">
            <v>3007000</v>
          </cell>
          <cell r="U160">
            <v>-0.76500000000000001</v>
          </cell>
          <cell r="V160">
            <v>3007000</v>
          </cell>
          <cell r="W160">
            <v>-0.76500000000000001</v>
          </cell>
          <cell r="X160">
            <v>3007000</v>
          </cell>
          <cell r="Y160">
            <v>-0.76500000000000001</v>
          </cell>
        </row>
        <row r="161">
          <cell r="B161" t="str">
            <v>- - - - - - - - - - - - -</v>
          </cell>
          <cell r="C161" t="str">
            <v>- - - - - - - - - - - - -</v>
          </cell>
          <cell r="D161" t="str">
            <v>- - - - - - - - - - - - -</v>
          </cell>
          <cell r="E161" t="str">
            <v>- - - - - - - - - - - - -</v>
          </cell>
          <cell r="F161" t="str">
            <v>- - - - - - - - - - - - -</v>
          </cell>
          <cell r="G161" t="str">
            <v>- - - - - - - - - - - - -</v>
          </cell>
          <cell r="H161" t="str">
            <v>- - - - - - - - - - - - -</v>
          </cell>
          <cell r="I161" t="str">
            <v>- - - - - - - - - - - - -</v>
          </cell>
          <cell r="J161" t="str">
            <v>- - - - - - - - - - - - -</v>
          </cell>
          <cell r="K161" t="str">
            <v>- - - - - - - - - - - - -</v>
          </cell>
          <cell r="L161" t="str">
            <v>- - - - - - - - - - - - -</v>
          </cell>
          <cell r="M161" t="str">
            <v>- - - - - - - - - - - - -</v>
          </cell>
          <cell r="N161" t="str">
            <v>- - - - - - - - - - - - -</v>
          </cell>
          <cell r="O161" t="str">
            <v>- - - - - - - - - - - - -</v>
          </cell>
          <cell r="P161" t="str">
            <v>- - - - - - - - - - - - -</v>
          </cell>
          <cell r="Q161" t="str">
            <v>- - - - - - - - - - - - -</v>
          </cell>
          <cell r="R161" t="str">
            <v>- - - - - - - - - - - - -</v>
          </cell>
          <cell r="S161" t="str">
            <v>- - - - - - - - - - - - -</v>
          </cell>
          <cell r="T161" t="str">
            <v>- - - - - - - - - - - - -</v>
          </cell>
          <cell r="U161" t="str">
            <v>- - - - - - - - - - - - -</v>
          </cell>
          <cell r="V161" t="str">
            <v>- - - - - - - - - - - - -</v>
          </cell>
          <cell r="W161" t="str">
            <v>- - - - - - - - - - - - -</v>
          </cell>
          <cell r="X161" t="str">
            <v>- - - - - - - - - - - - -</v>
          </cell>
          <cell r="Y161" t="str">
            <v>- - - - - - - - - - - - -</v>
          </cell>
        </row>
        <row r="163">
          <cell r="A163" t="str">
            <v>303000 - Distributable Reserve</v>
          </cell>
          <cell r="B163">
            <v>10014594.050000001</v>
          </cell>
          <cell r="C163">
            <v>0.57089999999999996</v>
          </cell>
          <cell r="D163">
            <v>10014594.050000001</v>
          </cell>
          <cell r="E163">
            <v>0.56830000000000003</v>
          </cell>
          <cell r="F163">
            <v>10014594.050000001</v>
          </cell>
          <cell r="G163">
            <v>0.56559999999999999</v>
          </cell>
          <cell r="H163">
            <v>10014594.050000001</v>
          </cell>
          <cell r="I163">
            <v>0.61380000000000001</v>
          </cell>
          <cell r="J163">
            <v>10014594.050000001</v>
          </cell>
          <cell r="K163">
            <v>0.68840000000000001</v>
          </cell>
          <cell r="L163">
            <v>10014594.050000001</v>
          </cell>
          <cell r="M163">
            <v>-2.5476999999999999</v>
          </cell>
          <cell r="N163">
            <v>10014594.050000001</v>
          </cell>
          <cell r="O163">
            <v>-2.5476999999999999</v>
          </cell>
          <cell r="P163">
            <v>10014594.050000001</v>
          </cell>
          <cell r="Q163">
            <v>-2.5476999999999999</v>
          </cell>
          <cell r="R163">
            <v>10014594.050000001</v>
          </cell>
          <cell r="S163">
            <v>-2.5476999999999999</v>
          </cell>
          <cell r="T163">
            <v>10014594.050000001</v>
          </cell>
          <cell r="U163">
            <v>-2.5476999999999999</v>
          </cell>
          <cell r="V163">
            <v>10014594.050000001</v>
          </cell>
          <cell r="W163">
            <v>-2.5476999999999999</v>
          </cell>
          <cell r="X163">
            <v>10014594.050000001</v>
          </cell>
          <cell r="Y163">
            <v>-2.5476999999999999</v>
          </cell>
        </row>
        <row r="165">
          <cell r="A165" t="str">
            <v>303100 - Retained Earnings</v>
          </cell>
          <cell r="B165">
            <v>10014594.050000001</v>
          </cell>
          <cell r="C165">
            <v>0.57089999999999996</v>
          </cell>
          <cell r="D165">
            <v>10014594.050000001</v>
          </cell>
          <cell r="E165">
            <v>0.56830000000000003</v>
          </cell>
          <cell r="F165">
            <v>10014594.050000001</v>
          </cell>
          <cell r="G165">
            <v>0.56559999999999999</v>
          </cell>
          <cell r="H165">
            <v>10014594.050000001</v>
          </cell>
          <cell r="I165">
            <v>0.61380000000000001</v>
          </cell>
          <cell r="J165">
            <v>10014594.050000001</v>
          </cell>
          <cell r="K165">
            <v>0.68840000000000001</v>
          </cell>
          <cell r="L165">
            <v>10014594.050000001</v>
          </cell>
          <cell r="M165">
            <v>-2.5476999999999999</v>
          </cell>
          <cell r="N165">
            <v>10014594.050000001</v>
          </cell>
          <cell r="O165">
            <v>-2.5476999999999999</v>
          </cell>
          <cell r="P165">
            <v>10014594.050000001</v>
          </cell>
          <cell r="Q165">
            <v>-2.5476999999999999</v>
          </cell>
          <cell r="R165">
            <v>10014594.050000001</v>
          </cell>
          <cell r="S165">
            <v>-2.5476999999999999</v>
          </cell>
          <cell r="T165">
            <v>10014594.050000001</v>
          </cell>
          <cell r="U165">
            <v>-2.5476999999999999</v>
          </cell>
          <cell r="V165">
            <v>10014594.050000001</v>
          </cell>
          <cell r="W165">
            <v>-2.5476999999999999</v>
          </cell>
          <cell r="X165">
            <v>10014594.050000001</v>
          </cell>
          <cell r="Y165">
            <v>-2.5476999999999999</v>
          </cell>
        </row>
        <row r="166">
          <cell r="B166" t="str">
            <v>__________________</v>
          </cell>
          <cell r="C166" t="str">
            <v>__________________</v>
          </cell>
          <cell r="D166" t="str">
            <v>__________________</v>
          </cell>
          <cell r="E166" t="str">
            <v>__________________</v>
          </cell>
          <cell r="F166" t="str">
            <v>__________________</v>
          </cell>
          <cell r="G166" t="str">
            <v>__________________</v>
          </cell>
          <cell r="H166" t="str">
            <v>__________________</v>
          </cell>
          <cell r="I166" t="str">
            <v>__________________</v>
          </cell>
          <cell r="J166" t="str">
            <v>__________________</v>
          </cell>
          <cell r="K166" t="str">
            <v>__________________</v>
          </cell>
          <cell r="L166" t="str">
            <v>__________________</v>
          </cell>
          <cell r="M166" t="str">
            <v>__________________</v>
          </cell>
          <cell r="N166" t="str">
            <v>__________________</v>
          </cell>
          <cell r="O166" t="str">
            <v>__________________</v>
          </cell>
          <cell r="P166" t="str">
            <v>__________________</v>
          </cell>
          <cell r="Q166" t="str">
            <v>__________________</v>
          </cell>
          <cell r="R166" t="str">
            <v>__________________</v>
          </cell>
          <cell r="S166" t="str">
            <v>__________________</v>
          </cell>
          <cell r="T166" t="str">
            <v>__________________</v>
          </cell>
          <cell r="U166" t="str">
            <v>__________________</v>
          </cell>
          <cell r="V166" t="str">
            <v>__________________</v>
          </cell>
          <cell r="W166" t="str">
            <v>__________________</v>
          </cell>
          <cell r="X166" t="str">
            <v>__________________</v>
          </cell>
          <cell r="Y166" t="str">
            <v>__________________</v>
          </cell>
        </row>
        <row r="167">
          <cell r="A167" t="str">
            <v>Total 303000 - Distributable Reserve</v>
          </cell>
          <cell r="B167">
            <v>10014594.050000001</v>
          </cell>
          <cell r="C167">
            <v>0.57089999999999996</v>
          </cell>
          <cell r="D167">
            <v>10014594.050000001</v>
          </cell>
          <cell r="E167">
            <v>0.56830000000000003</v>
          </cell>
          <cell r="F167">
            <v>10014594.050000001</v>
          </cell>
          <cell r="G167">
            <v>0.56559999999999999</v>
          </cell>
          <cell r="H167">
            <v>10014594.050000001</v>
          </cell>
          <cell r="I167">
            <v>0.61380000000000001</v>
          </cell>
          <cell r="J167">
            <v>10014594.050000001</v>
          </cell>
          <cell r="K167">
            <v>0.68840000000000001</v>
          </cell>
          <cell r="L167">
            <v>10014594.050000001</v>
          </cell>
          <cell r="M167">
            <v>-2.5476999999999999</v>
          </cell>
          <cell r="N167">
            <v>10014594.050000001</v>
          </cell>
          <cell r="O167">
            <v>-2.5476999999999999</v>
          </cell>
          <cell r="P167">
            <v>10014594.050000001</v>
          </cell>
          <cell r="Q167">
            <v>-2.5476999999999999</v>
          </cell>
          <cell r="R167">
            <v>10014594.050000001</v>
          </cell>
          <cell r="S167">
            <v>-2.5476999999999999</v>
          </cell>
          <cell r="T167">
            <v>10014594.050000001</v>
          </cell>
          <cell r="U167">
            <v>-2.5476999999999999</v>
          </cell>
          <cell r="V167">
            <v>10014594.050000001</v>
          </cell>
          <cell r="W167">
            <v>-2.5476999999999999</v>
          </cell>
          <cell r="X167">
            <v>10014594.050000001</v>
          </cell>
          <cell r="Y167">
            <v>-2.5476999999999999</v>
          </cell>
        </row>
        <row r="168">
          <cell r="B168" t="str">
            <v>- - - - - - - - - - - - -</v>
          </cell>
          <cell r="C168" t="str">
            <v>- - - - - - - - - - - - -</v>
          </cell>
          <cell r="D168" t="str">
            <v>- - - - - - - - - - - - -</v>
          </cell>
          <cell r="E168" t="str">
            <v>- - - - - - - - - - - - -</v>
          </cell>
          <cell r="F168" t="str">
            <v>- - - - - - - - - - - - -</v>
          </cell>
          <cell r="G168" t="str">
            <v>- - - - - - - - - - - - -</v>
          </cell>
          <cell r="H168" t="str">
            <v>- - - - - - - - - - - - -</v>
          </cell>
          <cell r="I168" t="str">
            <v>- - - - - - - - - - - - -</v>
          </cell>
          <cell r="J168" t="str">
            <v>- - - - - - - - - - - - -</v>
          </cell>
          <cell r="K168" t="str">
            <v>- - - - - - - - - - - - -</v>
          </cell>
          <cell r="L168" t="str">
            <v>- - - - - - - - - - - - -</v>
          </cell>
          <cell r="M168" t="str">
            <v>- - - - - - - - - - - - -</v>
          </cell>
          <cell r="N168" t="str">
            <v>- - - - - - - - - - - - -</v>
          </cell>
          <cell r="O168" t="str">
            <v>- - - - - - - - - - - - -</v>
          </cell>
          <cell r="P168" t="str">
            <v>- - - - - - - - - - - - -</v>
          </cell>
          <cell r="Q168" t="str">
            <v>- - - - - - - - - - - - -</v>
          </cell>
          <cell r="R168" t="str">
            <v>- - - - - - - - - - - - -</v>
          </cell>
          <cell r="S168" t="str">
            <v>- - - - - - - - - - - - -</v>
          </cell>
          <cell r="T168" t="str">
            <v>- - - - - - - - - - - - -</v>
          </cell>
          <cell r="U168" t="str">
            <v>- - - - - - - - - - - - -</v>
          </cell>
          <cell r="V168" t="str">
            <v>- - - - - - - - - - - - -</v>
          </cell>
          <cell r="W168" t="str">
            <v>- - - - - - - - - - - - -</v>
          </cell>
          <cell r="X168" t="str">
            <v>- - - - - - - - - - - - -</v>
          </cell>
          <cell r="Y168" t="str">
            <v>- - - - - - - - - - - - -</v>
          </cell>
        </row>
        <row r="169">
          <cell r="B169" t="str">
            <v>__________________</v>
          </cell>
          <cell r="C169" t="str">
            <v>__________________</v>
          </cell>
          <cell r="D169" t="str">
            <v>__________________</v>
          </cell>
          <cell r="E169" t="str">
            <v>__________________</v>
          </cell>
          <cell r="F169" t="str">
            <v>__________________</v>
          </cell>
          <cell r="G169" t="str">
            <v>__________________</v>
          </cell>
          <cell r="H169" t="str">
            <v>__________________</v>
          </cell>
          <cell r="I169" t="str">
            <v>__________________</v>
          </cell>
          <cell r="J169" t="str">
            <v>__________________</v>
          </cell>
          <cell r="K169" t="str">
            <v>__________________</v>
          </cell>
          <cell r="L169" t="str">
            <v>__________________</v>
          </cell>
          <cell r="M169" t="str">
            <v>__________________</v>
          </cell>
          <cell r="N169" t="str">
            <v>__________________</v>
          </cell>
          <cell r="O169" t="str">
            <v>__________________</v>
          </cell>
          <cell r="P169" t="str">
            <v>__________________</v>
          </cell>
          <cell r="Q169" t="str">
            <v>__________________</v>
          </cell>
          <cell r="R169" t="str">
            <v>__________________</v>
          </cell>
          <cell r="S169" t="str">
            <v>__________________</v>
          </cell>
          <cell r="T169" t="str">
            <v>__________________</v>
          </cell>
          <cell r="U169" t="str">
            <v>__________________</v>
          </cell>
          <cell r="V169" t="str">
            <v>__________________</v>
          </cell>
          <cell r="W169" t="str">
            <v>__________________</v>
          </cell>
          <cell r="X169" t="str">
            <v>__________________</v>
          </cell>
          <cell r="Y169" t="str">
            <v>__________________</v>
          </cell>
        </row>
        <row r="170">
          <cell r="A170" t="str">
            <v>Total 300000 - Capital and Reserves</v>
          </cell>
          <cell r="B170">
            <v>13021594.050000001</v>
          </cell>
          <cell r="C170">
            <v>0.74229999999999996</v>
          </cell>
          <cell r="D170">
            <v>13021594.050000001</v>
          </cell>
          <cell r="E170">
            <v>0.7389</v>
          </cell>
          <cell r="F170">
            <v>13021594.050000001</v>
          </cell>
          <cell r="G170">
            <v>0.73550000000000004</v>
          </cell>
          <cell r="H170">
            <v>13021594.050000001</v>
          </cell>
          <cell r="I170">
            <v>0.79810000000000003</v>
          </cell>
          <cell r="J170">
            <v>13021594.050000001</v>
          </cell>
          <cell r="K170">
            <v>0.89510000000000001</v>
          </cell>
          <cell r="L170">
            <v>13021594.050000001</v>
          </cell>
          <cell r="M170">
            <v>-3.3126000000000002</v>
          </cell>
          <cell r="N170">
            <v>13021594.050000001</v>
          </cell>
          <cell r="O170">
            <v>-3.3126000000000002</v>
          </cell>
          <cell r="P170">
            <v>13021594.050000001</v>
          </cell>
          <cell r="Q170">
            <v>-3.3126000000000002</v>
          </cell>
          <cell r="R170">
            <v>13021594.050000001</v>
          </cell>
          <cell r="S170">
            <v>-3.3126000000000002</v>
          </cell>
          <cell r="T170">
            <v>13021594.050000001</v>
          </cell>
          <cell r="U170">
            <v>-3.3126000000000002</v>
          </cell>
          <cell r="V170">
            <v>13021594.050000001</v>
          </cell>
          <cell r="W170">
            <v>-3.3126000000000002</v>
          </cell>
          <cell r="X170">
            <v>13021594.050000001</v>
          </cell>
          <cell r="Y170">
            <v>-3.3126000000000002</v>
          </cell>
        </row>
        <row r="171">
          <cell r="B171" t="str">
            <v>- - - - - - - - - - - - -</v>
          </cell>
          <cell r="C171" t="str">
            <v>- - - - - - - - - - - - -</v>
          </cell>
          <cell r="D171" t="str">
            <v>- - - - - - - - - - - - -</v>
          </cell>
          <cell r="E171" t="str">
            <v>- - - - - - - - - - - - -</v>
          </cell>
          <cell r="F171" t="str">
            <v>- - - - - - - - - - - - -</v>
          </cell>
          <cell r="G171" t="str">
            <v>- - - - - - - - - - - - -</v>
          </cell>
          <cell r="H171" t="str">
            <v>- - - - - - - - - - - - -</v>
          </cell>
          <cell r="I171" t="str">
            <v>- - - - - - - - - - - - -</v>
          </cell>
          <cell r="J171" t="str">
            <v>- - - - - - - - - - - - -</v>
          </cell>
          <cell r="K171" t="str">
            <v>- - - - - - - - - - - - -</v>
          </cell>
          <cell r="L171" t="str">
            <v>- - - - - - - - - - - - -</v>
          </cell>
          <cell r="M171" t="str">
            <v>- - - - - - - - - - - - -</v>
          </cell>
          <cell r="N171" t="str">
            <v>- - - - - - - - - - - - -</v>
          </cell>
          <cell r="O171" t="str">
            <v>- - - - - - - - - - - - -</v>
          </cell>
          <cell r="P171" t="str">
            <v>- - - - - - - - - - - - -</v>
          </cell>
          <cell r="Q171" t="str">
            <v>- - - - - - - - - - - - -</v>
          </cell>
          <cell r="R171" t="str">
            <v>- - - - - - - - - - - - -</v>
          </cell>
          <cell r="S171" t="str">
            <v>- - - - - - - - - - - - -</v>
          </cell>
          <cell r="T171" t="str">
            <v>- - - - - - - - - - - - -</v>
          </cell>
          <cell r="U171" t="str">
            <v>- - - - - - - - - - - - -</v>
          </cell>
          <cell r="V171" t="str">
            <v>- - - - - - - - - - - - -</v>
          </cell>
          <cell r="W171" t="str">
            <v>- - - - - - - - - - - - -</v>
          </cell>
          <cell r="X171" t="str">
            <v>- - - - - - - - - - - - -</v>
          </cell>
          <cell r="Y171" t="str">
            <v>- - - - - - - - - - - - -</v>
          </cell>
        </row>
        <row r="172">
          <cell r="A172" t="str">
            <v>Profit Period</v>
          </cell>
          <cell r="B172">
            <v>4520276.07</v>
          </cell>
          <cell r="C172">
            <v>0.25769999999999998</v>
          </cell>
          <cell r="D172">
            <v>4601530.91</v>
          </cell>
          <cell r="E172">
            <v>0.2611</v>
          </cell>
          <cell r="F172">
            <v>4683173.62</v>
          </cell>
          <cell r="G172">
            <v>0.26450000000000001</v>
          </cell>
          <cell r="H172">
            <v>3294102.98</v>
          </cell>
          <cell r="I172">
            <v>0.2019</v>
          </cell>
          <cell r="J172">
            <v>1526010.93</v>
          </cell>
          <cell r="K172">
            <v>0.10489999999999999</v>
          </cell>
          <cell r="L172">
            <v>-16952506.960000001</v>
          </cell>
          <cell r="M172">
            <v>4.3125999999999998</v>
          </cell>
          <cell r="N172">
            <v>-16952506.960000001</v>
          </cell>
          <cell r="O172">
            <v>4.3125999999999998</v>
          </cell>
          <cell r="P172">
            <v>-16952506.960000001</v>
          </cell>
          <cell r="Q172">
            <v>4.3125999999999998</v>
          </cell>
          <cell r="R172">
            <v>-16952506.960000001</v>
          </cell>
          <cell r="S172">
            <v>4.3125999999999998</v>
          </cell>
          <cell r="T172">
            <v>-16952506.960000001</v>
          </cell>
          <cell r="U172">
            <v>4.3125999999999998</v>
          </cell>
          <cell r="V172">
            <v>-16952506.960000001</v>
          </cell>
          <cell r="W172">
            <v>4.3125999999999998</v>
          </cell>
          <cell r="X172">
            <v>-16952506.960000001</v>
          </cell>
          <cell r="Y172">
            <v>4.3125999999999998</v>
          </cell>
        </row>
        <row r="173">
          <cell r="B173" t="str">
            <v>__________________</v>
          </cell>
          <cell r="C173" t="str">
            <v>__________________</v>
          </cell>
          <cell r="D173" t="str">
            <v>__________________</v>
          </cell>
          <cell r="E173" t="str">
            <v>__________________</v>
          </cell>
          <cell r="F173" t="str">
            <v>__________________</v>
          </cell>
          <cell r="G173" t="str">
            <v>__________________</v>
          </cell>
          <cell r="H173" t="str">
            <v>__________________</v>
          </cell>
          <cell r="I173" t="str">
            <v>__________________</v>
          </cell>
          <cell r="J173" t="str">
            <v>__________________</v>
          </cell>
          <cell r="K173" t="str">
            <v>__________________</v>
          </cell>
          <cell r="L173" t="str">
            <v>__________________</v>
          </cell>
          <cell r="M173" t="str">
            <v>__________________</v>
          </cell>
          <cell r="N173" t="str">
            <v>__________________</v>
          </cell>
          <cell r="O173" t="str">
            <v>__________________</v>
          </cell>
          <cell r="P173" t="str">
            <v>__________________</v>
          </cell>
          <cell r="Q173" t="str">
            <v>__________________</v>
          </cell>
          <cell r="R173" t="str">
            <v>__________________</v>
          </cell>
          <cell r="S173" t="str">
            <v>__________________</v>
          </cell>
          <cell r="T173" t="str">
            <v>__________________</v>
          </cell>
          <cell r="U173" t="str">
            <v>__________________</v>
          </cell>
          <cell r="V173" t="str">
            <v>__________________</v>
          </cell>
          <cell r="W173" t="str">
            <v>__________________</v>
          </cell>
          <cell r="X173" t="str">
            <v>__________________</v>
          </cell>
          <cell r="Y173" t="str">
            <v>__________________</v>
          </cell>
        </row>
        <row r="174">
          <cell r="A174" t="str">
            <v>Total Capital and Reserves</v>
          </cell>
          <cell r="B174">
            <v>17541870.120000001</v>
          </cell>
          <cell r="C174">
            <v>1</v>
          </cell>
          <cell r="D174">
            <v>17623124.960000001</v>
          </cell>
          <cell r="E174">
            <v>1</v>
          </cell>
          <cell r="F174">
            <v>17704767.670000002</v>
          </cell>
          <cell r="G174">
            <v>1</v>
          </cell>
          <cell r="H174">
            <v>16315697.029999999</v>
          </cell>
          <cell r="I174">
            <v>1</v>
          </cell>
          <cell r="J174">
            <v>14547604.98</v>
          </cell>
          <cell r="K174">
            <v>1</v>
          </cell>
          <cell r="L174">
            <v>-3930912.91</v>
          </cell>
          <cell r="M174">
            <v>1</v>
          </cell>
          <cell r="N174">
            <v>-3930912.91</v>
          </cell>
          <cell r="O174">
            <v>1</v>
          </cell>
          <cell r="P174">
            <v>-3930912.91</v>
          </cell>
          <cell r="Q174">
            <v>1</v>
          </cell>
          <cell r="R174">
            <v>-3930912.91</v>
          </cell>
          <cell r="S174">
            <v>1</v>
          </cell>
          <cell r="T174">
            <v>-3930912.91</v>
          </cell>
          <cell r="U174">
            <v>1</v>
          </cell>
          <cell r="V174">
            <v>-3930912.91</v>
          </cell>
          <cell r="W174">
            <v>1</v>
          </cell>
          <cell r="X174">
            <v>-3930912.91</v>
          </cell>
          <cell r="Y174">
            <v>1</v>
          </cell>
        </row>
        <row r="175">
          <cell r="B175" t="str">
            <v>__________________</v>
          </cell>
          <cell r="C175" t="str">
            <v>__________________</v>
          </cell>
          <cell r="D175" t="str">
            <v>__________________</v>
          </cell>
          <cell r="E175" t="str">
            <v>__________________</v>
          </cell>
          <cell r="F175" t="str">
            <v>__________________</v>
          </cell>
          <cell r="G175" t="str">
            <v>__________________</v>
          </cell>
          <cell r="H175" t="str">
            <v>__________________</v>
          </cell>
          <cell r="I175" t="str">
            <v>__________________</v>
          </cell>
          <cell r="J175" t="str">
            <v>__________________</v>
          </cell>
          <cell r="K175" t="str">
            <v>__________________</v>
          </cell>
          <cell r="L175" t="str">
            <v>__________________</v>
          </cell>
          <cell r="M175" t="str">
            <v>__________________</v>
          </cell>
          <cell r="N175" t="str">
            <v>__________________</v>
          </cell>
          <cell r="O175" t="str">
            <v>__________________</v>
          </cell>
          <cell r="P175" t="str">
            <v>__________________</v>
          </cell>
          <cell r="Q175" t="str">
            <v>__________________</v>
          </cell>
          <cell r="R175" t="str">
            <v>__________________</v>
          </cell>
          <cell r="S175" t="str">
            <v>__________________</v>
          </cell>
          <cell r="T175" t="str">
            <v>__________________</v>
          </cell>
          <cell r="U175" t="str">
            <v>__________________</v>
          </cell>
          <cell r="V175" t="str">
            <v>__________________</v>
          </cell>
          <cell r="W175" t="str">
            <v>__________________</v>
          </cell>
          <cell r="X175" t="str">
            <v>__________________</v>
          </cell>
          <cell r="Y175" t="str">
            <v>__________________</v>
          </cell>
        </row>
        <row r="176">
          <cell r="B176">
            <v>101967961.67</v>
          </cell>
          <cell r="C176">
            <v>1</v>
          </cell>
          <cell r="D176">
            <v>101067629.89</v>
          </cell>
          <cell r="E176">
            <v>1</v>
          </cell>
          <cell r="F176">
            <v>148112883.13999999</v>
          </cell>
          <cell r="G176">
            <v>1</v>
          </cell>
          <cell r="H176">
            <v>146959656.47</v>
          </cell>
          <cell r="I176">
            <v>1</v>
          </cell>
          <cell r="J176">
            <v>148324998.06999999</v>
          </cell>
          <cell r="K176">
            <v>1</v>
          </cell>
          <cell r="L176">
            <v>128537334.45</v>
          </cell>
          <cell r="M176">
            <v>1</v>
          </cell>
          <cell r="N176">
            <v>128537334.45</v>
          </cell>
          <cell r="O176">
            <v>1</v>
          </cell>
          <cell r="P176">
            <v>128537334.45</v>
          </cell>
          <cell r="Q176">
            <v>1</v>
          </cell>
          <cell r="R176">
            <v>128537334.45</v>
          </cell>
          <cell r="S176">
            <v>1</v>
          </cell>
          <cell r="T176">
            <v>128537334.45</v>
          </cell>
          <cell r="U176">
            <v>1</v>
          </cell>
          <cell r="V176">
            <v>128537334.45</v>
          </cell>
          <cell r="W176">
            <v>1</v>
          </cell>
          <cell r="X176">
            <v>128537334.45</v>
          </cell>
          <cell r="Y176">
            <v>1</v>
          </cell>
        </row>
        <row r="177">
          <cell r="B177" t="str">
            <v>=============</v>
          </cell>
          <cell r="C177" t="str">
            <v>=============</v>
          </cell>
          <cell r="D177" t="str">
            <v>=============</v>
          </cell>
          <cell r="E177" t="str">
            <v>=============</v>
          </cell>
          <cell r="F177" t="str">
            <v>=============</v>
          </cell>
          <cell r="G177" t="str">
            <v>=============</v>
          </cell>
          <cell r="H177" t="str">
            <v>=============</v>
          </cell>
          <cell r="I177" t="str">
            <v>=============</v>
          </cell>
          <cell r="J177" t="str">
            <v>=============</v>
          </cell>
          <cell r="K177" t="str">
            <v>=============</v>
          </cell>
          <cell r="L177" t="str">
            <v>=============</v>
          </cell>
          <cell r="M177" t="str">
            <v>=============</v>
          </cell>
          <cell r="N177" t="str">
            <v>=============</v>
          </cell>
          <cell r="O177" t="str">
            <v>=============</v>
          </cell>
          <cell r="P177" t="str">
            <v>=============</v>
          </cell>
          <cell r="Q177" t="str">
            <v>=============</v>
          </cell>
          <cell r="R177" t="str">
            <v>=============</v>
          </cell>
          <cell r="S177" t="str">
            <v>=============</v>
          </cell>
          <cell r="T177" t="str">
            <v>=============</v>
          </cell>
          <cell r="U177" t="str">
            <v>=============</v>
          </cell>
          <cell r="V177" t="str">
            <v>=============</v>
          </cell>
          <cell r="W177" t="str">
            <v>=============</v>
          </cell>
          <cell r="X177" t="str">
            <v>=============</v>
          </cell>
          <cell r="Y177" t="str">
            <v>=============</v>
          </cell>
        </row>
      </sheetData>
      <sheetData sheetId="11">
        <row r="2">
          <cell r="A2" t="str">
            <v>Name</v>
          </cell>
          <cell r="B2" t="str">
            <v>Total - OB</v>
          </cell>
          <cell r="C2" t="str">
            <v>Total - Debit</v>
          </cell>
          <cell r="D2" t="str">
            <v>Total - Credit</v>
          </cell>
          <cell r="E2" t="str">
            <v>Total - Balance</v>
          </cell>
          <cell r="F2" t="str">
            <v>September - Debit</v>
          </cell>
          <cell r="G2" t="str">
            <v>September - Credit</v>
          </cell>
          <cell r="H2" t="str">
            <v>September - Balance</v>
          </cell>
          <cell r="I2" t="str">
            <v>October - Debit</v>
          </cell>
          <cell r="J2" t="str">
            <v>October - Credit</v>
          </cell>
          <cell r="K2" t="str">
            <v>October - Balance</v>
          </cell>
          <cell r="L2" t="str">
            <v>November - Debit</v>
          </cell>
          <cell r="M2" t="str">
            <v>November - Credit</v>
          </cell>
          <cell r="N2" t="str">
            <v>November - Balance</v>
          </cell>
          <cell r="O2" t="str">
            <v>December - Debit</v>
          </cell>
          <cell r="P2" t="str">
            <v>December - Credit</v>
          </cell>
          <cell r="Q2" t="str">
            <v>December - Balance</v>
          </cell>
          <cell r="R2" t="str">
            <v>January - Debit</v>
          </cell>
          <cell r="S2" t="str">
            <v>January - Credit</v>
          </cell>
          <cell r="T2" t="str">
            <v>January - Balance</v>
          </cell>
          <cell r="U2" t="str">
            <v>February - Debit</v>
          </cell>
          <cell r="V2" t="str">
            <v>February - Credit</v>
          </cell>
          <cell r="W2" t="str">
            <v>February - Balance</v>
          </cell>
          <cell r="X2" t="str">
            <v>March - Debit</v>
          </cell>
          <cell r="Y2" t="str">
            <v>March - Credit</v>
          </cell>
          <cell r="Z2" t="str">
            <v>March - Balance</v>
          </cell>
          <cell r="AA2" t="str">
            <v>April - Debit</v>
          </cell>
          <cell r="AB2" t="str">
            <v>April - Credit</v>
          </cell>
          <cell r="AC2" t="str">
            <v>April - Balance</v>
          </cell>
          <cell r="AD2" t="str">
            <v>May - Debit</v>
          </cell>
          <cell r="AE2" t="str">
            <v>May - Credit</v>
          </cell>
          <cell r="AF2" t="str">
            <v>May - Balance</v>
          </cell>
          <cell r="AG2" t="str">
            <v>June - Debit</v>
          </cell>
          <cell r="AH2" t="str">
            <v>June - Credit</v>
          </cell>
          <cell r="AI2" t="str">
            <v>June - Balance</v>
          </cell>
          <cell r="AJ2" t="str">
            <v>July - Debit</v>
          </cell>
          <cell r="AK2" t="str">
            <v>July - Credit</v>
          </cell>
          <cell r="AL2" t="str">
            <v>July - Balance</v>
          </cell>
          <cell r="AM2" t="str">
            <v>August - Debit</v>
          </cell>
          <cell r="AN2" t="str">
            <v>August - Credit</v>
          </cell>
          <cell r="AO2" t="str">
            <v>August - Balance</v>
          </cell>
          <cell r="AQ2" t="str">
            <v>SEP</v>
          </cell>
          <cell r="AR2" t="str">
            <v>OCT</v>
          </cell>
          <cell r="AS2" t="str">
            <v>NOV</v>
          </cell>
          <cell r="AT2" t="str">
            <v>DEC</v>
          </cell>
          <cell r="AU2" t="str">
            <v>JAN</v>
          </cell>
          <cell r="AV2" t="str">
            <v>FEB</v>
          </cell>
          <cell r="AW2" t="str">
            <v>MAR</v>
          </cell>
          <cell r="AX2" t="str">
            <v>APR</v>
          </cell>
          <cell r="AY2" t="str">
            <v>MAY</v>
          </cell>
          <cell r="AZ2" t="str">
            <v>JUN</v>
          </cell>
          <cell r="BA2" t="str">
            <v>JUL</v>
          </cell>
          <cell r="BB2" t="str">
            <v>AUG</v>
          </cell>
          <cell r="BD2" t="str">
            <v>SEP</v>
          </cell>
          <cell r="BE2" t="str">
            <v>OCT</v>
          </cell>
          <cell r="BF2" t="str">
            <v>NOV</v>
          </cell>
          <cell r="BG2" t="str">
            <v>DEC</v>
          </cell>
          <cell r="BH2" t="str">
            <v>JAN</v>
          </cell>
          <cell r="BI2" t="str">
            <v>FEB</v>
          </cell>
          <cell r="BJ2" t="str">
            <v>MAR</v>
          </cell>
          <cell r="BK2" t="str">
            <v>APR</v>
          </cell>
          <cell r="BL2" t="str">
            <v>MAY</v>
          </cell>
          <cell r="BM2" t="str">
            <v>JUN</v>
          </cell>
          <cell r="BN2" t="str">
            <v>JUL</v>
          </cell>
          <cell r="BO2" t="str">
            <v>AUG</v>
          </cell>
        </row>
        <row r="3">
          <cell r="A3" t="str">
            <v>221000-HO - Fixture &amp; Fittings @ Cost (BW)</v>
          </cell>
          <cell r="B3">
            <v>180353.8</v>
          </cell>
          <cell r="E3">
            <v>180353.8</v>
          </cell>
          <cell r="AQ3">
            <v>180353.8</v>
          </cell>
          <cell r="AR3">
            <v>180353.8</v>
          </cell>
          <cell r="AS3">
            <v>180353.8</v>
          </cell>
          <cell r="AT3">
            <v>180353.8</v>
          </cell>
          <cell r="AU3">
            <v>180353.8</v>
          </cell>
          <cell r="AV3">
            <v>180353.8</v>
          </cell>
          <cell r="AW3">
            <v>180353.8</v>
          </cell>
          <cell r="AX3">
            <v>180353.8</v>
          </cell>
          <cell r="AY3">
            <v>180353.8</v>
          </cell>
          <cell r="AZ3">
            <v>180353.8</v>
          </cell>
          <cell r="BA3">
            <v>180353.8</v>
          </cell>
          <cell r="BB3">
            <v>180353.8</v>
          </cell>
        </row>
        <row r="4">
          <cell r="A4" t="str">
            <v>222000-HO - Office Equipment @ Cost (BW)</v>
          </cell>
          <cell r="B4">
            <v>825878.16</v>
          </cell>
          <cell r="C4">
            <v>17738.400000000001</v>
          </cell>
          <cell r="E4">
            <v>843616.56</v>
          </cell>
          <cell r="O4">
            <v>17738.400000000001</v>
          </cell>
          <cell r="Q4">
            <v>17738.400000000001</v>
          </cell>
          <cell r="AQ4">
            <v>825878.16</v>
          </cell>
          <cell r="AR4">
            <v>825878.16</v>
          </cell>
          <cell r="AS4">
            <v>825878.16</v>
          </cell>
          <cell r="AT4">
            <v>843616.56</v>
          </cell>
          <cell r="AU4">
            <v>843616.56</v>
          </cell>
          <cell r="AV4">
            <v>843616.56</v>
          </cell>
          <cell r="AW4">
            <v>843616.56</v>
          </cell>
          <cell r="AX4">
            <v>843616.56</v>
          </cell>
          <cell r="AY4">
            <v>843616.56</v>
          </cell>
          <cell r="AZ4">
            <v>843616.56</v>
          </cell>
          <cell r="BA4">
            <v>843616.56</v>
          </cell>
          <cell r="BB4">
            <v>843616.56</v>
          </cell>
        </row>
        <row r="5">
          <cell r="A5" t="str">
            <v>223000-HO - Comp Hardware @ Cost (BW)</v>
          </cell>
          <cell r="B5">
            <v>347340.44</v>
          </cell>
          <cell r="E5">
            <v>347340.44</v>
          </cell>
          <cell r="AQ5">
            <v>347340.44</v>
          </cell>
          <cell r="AR5">
            <v>347340.44</v>
          </cell>
          <cell r="AS5">
            <v>347340.44</v>
          </cell>
          <cell r="AT5">
            <v>347340.44</v>
          </cell>
          <cell r="AU5">
            <v>347340.44</v>
          </cell>
          <cell r="AV5">
            <v>347340.44</v>
          </cell>
          <cell r="AW5">
            <v>347340.44</v>
          </cell>
          <cell r="AX5">
            <v>347340.44</v>
          </cell>
          <cell r="AY5">
            <v>347340.44</v>
          </cell>
          <cell r="AZ5">
            <v>347340.44</v>
          </cell>
          <cell r="BA5">
            <v>347340.44</v>
          </cell>
          <cell r="BB5">
            <v>347340.44</v>
          </cell>
        </row>
        <row r="6">
          <cell r="A6" t="str">
            <v>224000-HO - Computer Software @ Cost (HO )</v>
          </cell>
          <cell r="B6">
            <v>98970.04</v>
          </cell>
          <cell r="E6">
            <v>98970.04</v>
          </cell>
          <cell r="AQ6">
            <v>98970.04</v>
          </cell>
          <cell r="AR6">
            <v>98970.04</v>
          </cell>
          <cell r="AS6">
            <v>98970.04</v>
          </cell>
          <cell r="AT6">
            <v>98970.04</v>
          </cell>
          <cell r="AU6">
            <v>98970.04</v>
          </cell>
          <cell r="AV6">
            <v>98970.04</v>
          </cell>
          <cell r="AW6">
            <v>98970.04</v>
          </cell>
          <cell r="AX6">
            <v>98970.04</v>
          </cell>
          <cell r="AY6">
            <v>98970.04</v>
          </cell>
          <cell r="AZ6">
            <v>98970.04</v>
          </cell>
          <cell r="BA6">
            <v>98970.04</v>
          </cell>
          <cell r="BB6">
            <v>98970.04</v>
          </cell>
        </row>
        <row r="7">
          <cell r="A7" t="str">
            <v>225000-HO - Motor Vehicles @ Cost (HO )</v>
          </cell>
          <cell r="B7">
            <v>221135.21</v>
          </cell>
          <cell r="E7">
            <v>221135.21</v>
          </cell>
          <cell r="AQ7">
            <v>221135.21</v>
          </cell>
          <cell r="AR7">
            <v>221135.21</v>
          </cell>
          <cell r="AS7">
            <v>221135.21</v>
          </cell>
          <cell r="AT7">
            <v>221135.21</v>
          </cell>
          <cell r="AU7">
            <v>221135.21</v>
          </cell>
          <cell r="AV7">
            <v>221135.21</v>
          </cell>
          <cell r="AW7">
            <v>221135.21</v>
          </cell>
          <cell r="AX7">
            <v>221135.21</v>
          </cell>
          <cell r="AY7">
            <v>221135.21</v>
          </cell>
          <cell r="AZ7">
            <v>221135.21</v>
          </cell>
          <cell r="BA7">
            <v>221135.21</v>
          </cell>
          <cell r="BB7">
            <v>221135.21</v>
          </cell>
        </row>
        <row r="8">
          <cell r="A8" t="str">
            <v>241000-HO - Fixture &amp; Fittings - Accumulated Depreciation (HO )</v>
          </cell>
          <cell r="B8">
            <v>-50781.57</v>
          </cell>
          <cell r="D8">
            <v>12599.9</v>
          </cell>
          <cell r="E8">
            <v>-63381.47</v>
          </cell>
          <cell r="G8">
            <v>2470.59</v>
          </cell>
          <cell r="H8">
            <v>-2470.59</v>
          </cell>
          <cell r="J8">
            <v>2552.8000000000002</v>
          </cell>
          <cell r="K8">
            <v>-2552.8000000000002</v>
          </cell>
          <cell r="M8">
            <v>2470.5700000000002</v>
          </cell>
          <cell r="N8">
            <v>-2470.5700000000002</v>
          </cell>
          <cell r="P8">
            <v>2552.9699999999998</v>
          </cell>
          <cell r="Q8">
            <v>-2552.9699999999998</v>
          </cell>
          <cell r="S8">
            <v>2552.9699999999998</v>
          </cell>
          <cell r="T8">
            <v>-2552.9699999999998</v>
          </cell>
          <cell r="U8">
            <v>0</v>
          </cell>
          <cell r="Y8">
            <v>4858.8999999999996</v>
          </cell>
          <cell r="Z8">
            <v>-4858.8999999999996</v>
          </cell>
          <cell r="AQ8">
            <v>-53252.160000000003</v>
          </cell>
          <cell r="AR8">
            <v>-55804.960000000006</v>
          </cell>
          <cell r="AS8">
            <v>-58275.530000000006</v>
          </cell>
          <cell r="AT8">
            <v>-60828.500000000007</v>
          </cell>
          <cell r="AU8">
            <v>-63381.470000000008</v>
          </cell>
          <cell r="AV8">
            <v>-58275.530000000006</v>
          </cell>
          <cell r="AW8">
            <v>-63134.430000000008</v>
          </cell>
          <cell r="AX8">
            <v>-63134.430000000008</v>
          </cell>
          <cell r="AY8">
            <v>-63134.430000000008</v>
          </cell>
          <cell r="AZ8">
            <v>-63134.430000000008</v>
          </cell>
          <cell r="BA8">
            <v>-63134.430000000008</v>
          </cell>
          <cell r="BB8">
            <v>-63134.430000000008</v>
          </cell>
        </row>
        <row r="9">
          <cell r="A9" t="str">
            <v>242000-HO - Office Equipment - Accumulated Depreciation (HO )</v>
          </cell>
          <cell r="B9">
            <v>-414983.75</v>
          </cell>
          <cell r="D9">
            <v>69482.27</v>
          </cell>
          <cell r="E9">
            <v>-484466.02</v>
          </cell>
          <cell r="G9">
            <v>13526.78</v>
          </cell>
          <cell r="H9">
            <v>-13526.78</v>
          </cell>
          <cell r="J9">
            <v>13977.67</v>
          </cell>
          <cell r="K9">
            <v>-13977.67</v>
          </cell>
          <cell r="M9">
            <v>13526.78</v>
          </cell>
          <cell r="N9">
            <v>-13526.78</v>
          </cell>
          <cell r="P9">
            <v>14172.06</v>
          </cell>
          <cell r="Q9">
            <v>-14172.06</v>
          </cell>
          <cell r="S9">
            <v>14278.98</v>
          </cell>
          <cell r="T9">
            <v>-14278.98</v>
          </cell>
          <cell r="Y9">
            <v>27176.14</v>
          </cell>
          <cell r="Z9">
            <v>-27176.14</v>
          </cell>
          <cell r="AQ9">
            <v>-428510.53</v>
          </cell>
          <cell r="AR9">
            <v>-442488.2</v>
          </cell>
          <cell r="AS9">
            <v>-456014.98000000004</v>
          </cell>
          <cell r="AT9">
            <v>-470187.04000000004</v>
          </cell>
          <cell r="AU9">
            <v>-484466.02</v>
          </cell>
          <cell r="AV9">
            <v>-484466.02</v>
          </cell>
          <cell r="AW9">
            <v>-511642.16000000003</v>
          </cell>
          <cell r="AX9">
            <v>-511642.16000000003</v>
          </cell>
          <cell r="AY9">
            <v>-511642.16000000003</v>
          </cell>
          <cell r="AZ9">
            <v>-511642.16000000003</v>
          </cell>
          <cell r="BA9">
            <v>-511642.16000000003</v>
          </cell>
          <cell r="BB9">
            <v>-511642.16000000003</v>
          </cell>
        </row>
        <row r="10">
          <cell r="A10" t="str">
            <v>243000-HO - Comp Hardware - Accumulated Depreciation (HO )</v>
          </cell>
          <cell r="B10">
            <v>-257812.78</v>
          </cell>
          <cell r="D10">
            <v>27154.94</v>
          </cell>
          <cell r="E10">
            <v>-284967.71999999997</v>
          </cell>
          <cell r="G10">
            <v>5635.36</v>
          </cell>
          <cell r="H10">
            <v>-5635.36</v>
          </cell>
          <cell r="J10">
            <v>5823.25</v>
          </cell>
          <cell r="K10">
            <v>-5823.25</v>
          </cell>
          <cell r="M10">
            <v>5610.58</v>
          </cell>
          <cell r="N10">
            <v>-5610.58</v>
          </cell>
          <cell r="P10">
            <v>5054.8500000000004</v>
          </cell>
          <cell r="Q10">
            <v>-5054.8500000000004</v>
          </cell>
          <cell r="S10">
            <v>5030.8999999999996</v>
          </cell>
          <cell r="T10">
            <v>-5030.8999999999996</v>
          </cell>
          <cell r="Y10">
            <v>8221.25</v>
          </cell>
          <cell r="Z10">
            <v>-8221.25</v>
          </cell>
          <cell r="AQ10">
            <v>-263448.14</v>
          </cell>
          <cell r="AR10">
            <v>-269271.39</v>
          </cell>
          <cell r="AS10">
            <v>-274881.97000000003</v>
          </cell>
          <cell r="AT10">
            <v>-279936.82</v>
          </cell>
          <cell r="AU10">
            <v>-284967.72000000003</v>
          </cell>
          <cell r="AV10">
            <v>-284967.72000000003</v>
          </cell>
          <cell r="AW10">
            <v>-293188.97000000003</v>
          </cell>
          <cell r="AX10">
            <v>-293188.97000000003</v>
          </cell>
          <cell r="AY10">
            <v>-293188.97000000003</v>
          </cell>
          <cell r="AZ10">
            <v>-293188.97000000003</v>
          </cell>
          <cell r="BA10">
            <v>-293188.97000000003</v>
          </cell>
          <cell r="BB10">
            <v>-293188.97000000003</v>
          </cell>
        </row>
        <row r="11">
          <cell r="A11" t="str">
            <v>244000-HO - Computer Software - Accumulated Depreciation (HO )</v>
          </cell>
          <cell r="B11">
            <v>-78882.87</v>
          </cell>
          <cell r="D11">
            <v>6420.01</v>
          </cell>
          <cell r="E11">
            <v>-85302.88</v>
          </cell>
          <cell r="G11">
            <v>1356.09</v>
          </cell>
          <cell r="H11">
            <v>-1356.09</v>
          </cell>
          <cell r="J11">
            <v>1401.42</v>
          </cell>
          <cell r="K11">
            <v>-1401.42</v>
          </cell>
          <cell r="M11">
            <v>1348.27</v>
          </cell>
          <cell r="N11">
            <v>-1348.27</v>
          </cell>
          <cell r="P11">
            <v>1157.0899999999999</v>
          </cell>
          <cell r="Q11">
            <v>-1157.0899999999999</v>
          </cell>
          <cell r="S11">
            <v>1157.1400000000001</v>
          </cell>
          <cell r="T11">
            <v>-1157.1400000000001</v>
          </cell>
          <cell r="Y11">
            <v>1870.0900000000001</v>
          </cell>
          <cell r="Z11">
            <v>-1870.0900000000001</v>
          </cell>
          <cell r="AQ11">
            <v>-80238.959999999992</v>
          </cell>
          <cell r="AR11">
            <v>-81640.37999999999</v>
          </cell>
          <cell r="AS11">
            <v>-82988.649999999994</v>
          </cell>
          <cell r="AT11">
            <v>-84145.739999999991</v>
          </cell>
          <cell r="AU11">
            <v>-85302.87999999999</v>
          </cell>
          <cell r="AV11">
            <v>-85302.87999999999</v>
          </cell>
          <cell r="AW11">
            <v>-87172.969999999987</v>
          </cell>
          <cell r="AX11">
            <v>-87172.969999999987</v>
          </cell>
          <cell r="AY11">
            <v>-87172.969999999987</v>
          </cell>
          <cell r="AZ11">
            <v>-87172.969999999987</v>
          </cell>
          <cell r="BA11">
            <v>-87172.969999999987</v>
          </cell>
          <cell r="BB11">
            <v>-87172.969999999987</v>
          </cell>
        </row>
        <row r="12">
          <cell r="A12" t="str">
            <v>245000-HO - Motor Vehicles - Accumulated Depreciation (HO )</v>
          </cell>
          <cell r="B12">
            <v>-43984.81</v>
          </cell>
          <cell r="D12">
            <v>18538.900000000001</v>
          </cell>
          <cell r="E12">
            <v>-62523.71</v>
          </cell>
          <cell r="G12">
            <v>3635.1</v>
          </cell>
          <cell r="H12">
            <v>-3635.1</v>
          </cell>
          <cell r="J12">
            <v>3756.16</v>
          </cell>
          <cell r="K12">
            <v>-3756.16</v>
          </cell>
          <cell r="M12">
            <v>3635.1</v>
          </cell>
          <cell r="N12">
            <v>-3635.1</v>
          </cell>
          <cell r="P12">
            <v>3756.27</v>
          </cell>
          <cell r="Q12">
            <v>-3756.27</v>
          </cell>
          <cell r="S12">
            <v>3756.27</v>
          </cell>
          <cell r="T12">
            <v>-3756.27</v>
          </cell>
          <cell r="Y12">
            <v>7149.0300000000007</v>
          </cell>
          <cell r="Z12">
            <v>-7149.0300000000007</v>
          </cell>
          <cell r="AQ12">
            <v>-47619.909999999996</v>
          </cell>
          <cell r="AR12">
            <v>-51376.069999999992</v>
          </cell>
          <cell r="AS12">
            <v>-55011.169999999991</v>
          </cell>
          <cell r="AT12">
            <v>-58767.439999999988</v>
          </cell>
          <cell r="AU12">
            <v>-62523.709999999985</v>
          </cell>
          <cell r="AV12">
            <v>-62523.709999999985</v>
          </cell>
          <cell r="AW12">
            <v>-69672.739999999991</v>
          </cell>
          <cell r="AX12">
            <v>-69672.739999999991</v>
          </cell>
          <cell r="AY12">
            <v>-69672.739999999991</v>
          </cell>
          <cell r="AZ12">
            <v>-69672.739999999991</v>
          </cell>
          <cell r="BA12">
            <v>-69672.739999999991</v>
          </cell>
          <cell r="BB12">
            <v>-69672.739999999991</v>
          </cell>
        </row>
        <row r="13">
          <cell r="A13" t="str">
            <v>102010-HO - ACC DEP AMORT B.BOND (HO )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</row>
        <row r="14">
          <cell r="A14" t="str">
            <v>224020-HO - PACMAN SOFTWARE (HO )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</row>
        <row r="15">
          <cell r="A15" t="str">
            <v>450000-HO - SUNDRY INVESTMENTS (HO )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</row>
        <row r="16">
          <cell r="A16" t="str">
            <v>103100-HO - Deferred Tax (HO )</v>
          </cell>
          <cell r="B16">
            <v>268330.19</v>
          </cell>
          <cell r="E16">
            <v>268330.19</v>
          </cell>
          <cell r="AQ16">
            <v>268330.19</v>
          </cell>
          <cell r="AR16">
            <v>268330.19</v>
          </cell>
          <cell r="AS16">
            <v>268330.19</v>
          </cell>
          <cell r="AT16">
            <v>268330.19</v>
          </cell>
          <cell r="AU16">
            <v>268330.19</v>
          </cell>
          <cell r="AV16">
            <v>268330.19</v>
          </cell>
          <cell r="AW16">
            <v>268330.19</v>
          </cell>
          <cell r="AX16">
            <v>268330.19</v>
          </cell>
          <cell r="AY16">
            <v>268330.19</v>
          </cell>
          <cell r="AZ16">
            <v>268330.19</v>
          </cell>
          <cell r="BA16">
            <v>268330.19</v>
          </cell>
          <cell r="BB16">
            <v>268330.19</v>
          </cell>
        </row>
        <row r="17">
          <cell r="A17" t="str">
            <v>104100-HO - Investements (HO )</v>
          </cell>
          <cell r="B17">
            <v>3290000</v>
          </cell>
          <cell r="C17">
            <v>30000</v>
          </cell>
          <cell r="D17">
            <v>180000</v>
          </cell>
          <cell r="E17">
            <v>3140000</v>
          </cell>
          <cell r="G17">
            <v>30000</v>
          </cell>
          <cell r="H17">
            <v>-30000</v>
          </cell>
          <cell r="I17">
            <v>30000</v>
          </cell>
          <cell r="J17">
            <v>60000</v>
          </cell>
          <cell r="K17">
            <v>-30000</v>
          </cell>
          <cell r="M17">
            <v>30000</v>
          </cell>
          <cell r="N17">
            <v>-30000</v>
          </cell>
          <cell r="P17">
            <v>30000</v>
          </cell>
          <cell r="Q17">
            <v>-30000</v>
          </cell>
          <cell r="S17">
            <v>30000</v>
          </cell>
          <cell r="T17">
            <v>-30000</v>
          </cell>
          <cell r="Y17">
            <v>60000</v>
          </cell>
          <cell r="Z17">
            <v>-60000</v>
          </cell>
          <cell r="AQ17">
            <v>3260000</v>
          </cell>
          <cell r="AR17">
            <v>3230000</v>
          </cell>
          <cell r="AS17">
            <v>3200000</v>
          </cell>
          <cell r="AT17">
            <v>3170000</v>
          </cell>
          <cell r="AU17">
            <v>3140000</v>
          </cell>
          <cell r="AV17">
            <v>3140000</v>
          </cell>
          <cell r="AW17">
            <v>3080000</v>
          </cell>
          <cell r="AX17">
            <v>3080000</v>
          </cell>
          <cell r="AY17">
            <v>3080000</v>
          </cell>
          <cell r="AZ17">
            <v>3080000</v>
          </cell>
          <cell r="BA17">
            <v>3080000</v>
          </cell>
          <cell r="BB17">
            <v>3080000</v>
          </cell>
        </row>
        <row r="18">
          <cell r="A18" t="str">
            <v>104110-HO - INVESTMENT -BRIDGEWAY FINANCE (HO)</v>
          </cell>
          <cell r="B18">
            <v>120</v>
          </cell>
          <cell r="E18">
            <v>120</v>
          </cell>
          <cell r="AQ18">
            <v>120</v>
          </cell>
          <cell r="AR18">
            <v>120</v>
          </cell>
          <cell r="AS18">
            <v>120</v>
          </cell>
          <cell r="AT18">
            <v>120</v>
          </cell>
          <cell r="AU18">
            <v>120</v>
          </cell>
          <cell r="AV18">
            <v>120</v>
          </cell>
          <cell r="AW18">
            <v>120</v>
          </cell>
          <cell r="AX18">
            <v>120</v>
          </cell>
          <cell r="AY18">
            <v>120</v>
          </cell>
          <cell r="AZ18">
            <v>120</v>
          </cell>
          <cell r="BA18">
            <v>120</v>
          </cell>
          <cell r="BB18">
            <v>120</v>
          </cell>
        </row>
        <row r="19">
          <cell r="A19" t="str">
            <v>104200-HO - Investment (PAFORMA) (HO)</v>
          </cell>
          <cell r="C19">
            <v>45000000</v>
          </cell>
          <cell r="E19">
            <v>45000000</v>
          </cell>
          <cell r="L19">
            <v>45000000</v>
          </cell>
          <cell r="N19">
            <v>45000000</v>
          </cell>
          <cell r="AQ19">
            <v>0</v>
          </cell>
          <cell r="AR19">
            <v>0</v>
          </cell>
          <cell r="AS19">
            <v>45000000</v>
          </cell>
          <cell r="AT19">
            <v>45000000</v>
          </cell>
          <cell r="AU19">
            <v>45000000</v>
          </cell>
          <cell r="AV19">
            <v>45000000</v>
          </cell>
          <cell r="AW19">
            <v>45000000</v>
          </cell>
          <cell r="AX19">
            <v>45000000</v>
          </cell>
          <cell r="AY19">
            <v>45000000</v>
          </cell>
          <cell r="AZ19">
            <v>45000000</v>
          </cell>
          <cell r="BA19">
            <v>45000000</v>
          </cell>
          <cell r="BB19">
            <v>45000000</v>
          </cell>
        </row>
        <row r="20">
          <cell r="A20" t="str">
            <v>180000-HO - Debtors Control (HO 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</row>
        <row r="21">
          <cell r="A21" t="str">
            <v>180001-HO - Opening (HO )</v>
          </cell>
          <cell r="B21">
            <v>20000</v>
          </cell>
          <cell r="E21">
            <v>20000</v>
          </cell>
          <cell r="AQ21">
            <v>20000</v>
          </cell>
          <cell r="AR21">
            <v>20000</v>
          </cell>
          <cell r="AS21">
            <v>20000</v>
          </cell>
          <cell r="AT21">
            <v>20000</v>
          </cell>
          <cell r="AU21">
            <v>20000</v>
          </cell>
          <cell r="AV21">
            <v>20000</v>
          </cell>
          <cell r="AW21">
            <v>20000</v>
          </cell>
          <cell r="AX21">
            <v>20000</v>
          </cell>
          <cell r="AY21">
            <v>20000</v>
          </cell>
          <cell r="AZ21">
            <v>20000</v>
          </cell>
          <cell r="BA21">
            <v>20000</v>
          </cell>
          <cell r="BB21">
            <v>20000</v>
          </cell>
        </row>
        <row r="22">
          <cell r="A22" t="str">
            <v>180010-HO - Opening (Provision) (HO )</v>
          </cell>
          <cell r="B22">
            <v>-20000</v>
          </cell>
          <cell r="E22">
            <v>-20000</v>
          </cell>
          <cell r="AQ22">
            <v>-20000</v>
          </cell>
          <cell r="AR22">
            <v>-20000</v>
          </cell>
          <cell r="AS22">
            <v>-20000</v>
          </cell>
          <cell r="AT22">
            <v>-20000</v>
          </cell>
          <cell r="AU22">
            <v>-20000</v>
          </cell>
          <cell r="AV22">
            <v>-20000</v>
          </cell>
          <cell r="AW22">
            <v>-20000</v>
          </cell>
          <cell r="AX22">
            <v>-20000</v>
          </cell>
          <cell r="AY22">
            <v>-20000</v>
          </cell>
          <cell r="AZ22">
            <v>-20000</v>
          </cell>
          <cell r="BA22">
            <v>-20000</v>
          </cell>
          <cell r="BB22">
            <v>-20000</v>
          </cell>
        </row>
        <row r="23">
          <cell r="A23" t="str">
            <v>180020-HO - Book Debtors - Accrued (HO )</v>
          </cell>
          <cell r="B23">
            <v>916322556.00999999</v>
          </cell>
          <cell r="C23">
            <v>98854766.840000004</v>
          </cell>
          <cell r="E23">
            <v>1015177322.85</v>
          </cell>
          <cell r="F23">
            <v>24394609.57</v>
          </cell>
          <cell r="H23">
            <v>24394609.57</v>
          </cell>
          <cell r="I23">
            <v>23444627.469999999</v>
          </cell>
          <cell r="K23">
            <v>23444627.469999999</v>
          </cell>
          <cell r="L23">
            <v>22471179.98</v>
          </cell>
          <cell r="N23">
            <v>22471179.98</v>
          </cell>
          <cell r="O23">
            <v>16808207.100000001</v>
          </cell>
          <cell r="Q23">
            <v>16808207.100000001</v>
          </cell>
          <cell r="R23">
            <v>11736142.720000001</v>
          </cell>
          <cell r="T23">
            <v>11736142.720000001</v>
          </cell>
          <cell r="AQ23">
            <v>940717165.58000004</v>
          </cell>
          <cell r="AR23">
            <v>964161793.05000007</v>
          </cell>
          <cell r="AS23">
            <v>986632973.03000009</v>
          </cell>
          <cell r="AT23">
            <v>1003441180.1300001</v>
          </cell>
          <cell r="AU23">
            <v>1015177322.8500001</v>
          </cell>
          <cell r="AV23">
            <v>1015177322.8500001</v>
          </cell>
          <cell r="AW23">
            <v>1015177322.8500001</v>
          </cell>
          <cell r="AX23">
            <v>1015177322.8500001</v>
          </cell>
          <cell r="AY23">
            <v>1015177322.8500001</v>
          </cell>
          <cell r="AZ23">
            <v>1015177322.8500001</v>
          </cell>
          <cell r="BA23">
            <v>1015177322.8500001</v>
          </cell>
          <cell r="BB23">
            <v>1015177322.8500001</v>
          </cell>
        </row>
        <row r="24">
          <cell r="A24" t="str">
            <v>180025-HO - Book Debtors - Interest to BS Date (HO )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</row>
        <row r="25">
          <cell r="A25" t="str">
            <v>180030-HO - Book Debtors - Repayments (HO )</v>
          </cell>
          <cell r="B25">
            <v>-817096594.04999995</v>
          </cell>
          <cell r="C25">
            <v>89794940.420000002</v>
          </cell>
          <cell r="D25">
            <v>198466810.13999999</v>
          </cell>
          <cell r="E25">
            <v>-925768463.76999998</v>
          </cell>
          <cell r="F25">
            <v>9675.61</v>
          </cell>
          <cell r="G25">
            <v>23765668.140000001</v>
          </cell>
          <cell r="H25">
            <v>-23755992.530000001</v>
          </cell>
          <cell r="I25">
            <v>83036031.909999996</v>
          </cell>
          <cell r="J25">
            <v>110623361.3</v>
          </cell>
          <cell r="K25">
            <v>-27587329.390000001</v>
          </cell>
          <cell r="L25">
            <v>20866.29</v>
          </cell>
          <cell r="M25">
            <v>20386451.059999999</v>
          </cell>
          <cell r="N25">
            <v>-20365584.77</v>
          </cell>
          <cell r="O25">
            <v>81182.36</v>
          </cell>
          <cell r="P25">
            <v>14224276.52</v>
          </cell>
          <cell r="Q25">
            <v>-14143094.16</v>
          </cell>
          <cell r="S25">
            <v>12146957.41</v>
          </cell>
          <cell r="T25">
            <v>-12146957.41</v>
          </cell>
          <cell r="U25">
            <v>6647184.25</v>
          </cell>
          <cell r="V25">
            <v>17320095.710000001</v>
          </cell>
          <cell r="W25">
            <v>-10672911.460000001</v>
          </cell>
          <cell r="Y25">
            <v>15268204.710000001</v>
          </cell>
          <cell r="Z25">
            <v>-15268204.710000001</v>
          </cell>
          <cell r="AQ25">
            <v>-840852586.57999992</v>
          </cell>
          <cell r="AR25">
            <v>-868439915.96999991</v>
          </cell>
          <cell r="AS25">
            <v>-888805500.73999989</v>
          </cell>
          <cell r="AT25">
            <v>-902948594.89999986</v>
          </cell>
          <cell r="AU25">
            <v>-915095552.30999982</v>
          </cell>
          <cell r="AV25">
            <v>-925768463.76999986</v>
          </cell>
          <cell r="AW25">
            <v>-941036668.4799999</v>
          </cell>
          <cell r="AX25">
            <v>-941036668.4799999</v>
          </cell>
          <cell r="AY25">
            <v>-941036668.4799999</v>
          </cell>
          <cell r="AZ25">
            <v>-941036668.4799999</v>
          </cell>
          <cell r="BA25">
            <v>-941036668.4799999</v>
          </cell>
          <cell r="BB25">
            <v>-941036668.4799999</v>
          </cell>
        </row>
        <row r="26">
          <cell r="A26" t="str">
            <v>180035-HO - Book Debtors - Impairment (HO )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</row>
        <row r="27">
          <cell r="A27" t="str">
            <v>112201-HO - Sundry Debtor - BESTER (HO )</v>
          </cell>
          <cell r="C27">
            <v>15383.21</v>
          </cell>
          <cell r="D27">
            <v>15383.21</v>
          </cell>
          <cell r="I27">
            <v>13362.01</v>
          </cell>
          <cell r="J27">
            <v>12000</v>
          </cell>
          <cell r="K27">
            <v>1362.01</v>
          </cell>
          <cell r="L27">
            <v>2021.2</v>
          </cell>
          <cell r="N27">
            <v>2021.2</v>
          </cell>
          <cell r="P27">
            <v>3383.21</v>
          </cell>
          <cell r="Q27">
            <v>-3383.21</v>
          </cell>
          <cell r="AQ27">
            <v>0</v>
          </cell>
          <cell r="AR27">
            <v>1362.0100000000002</v>
          </cell>
          <cell r="AS27">
            <v>3383.21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</row>
        <row r="28">
          <cell r="A28" t="str">
            <v>112202-HO - Sundry Debtor - CIMRING (HO )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</row>
        <row r="29">
          <cell r="A29" t="str">
            <v>112203-HO - Sundry Debtor - GENESIS CAPITAL (HO )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A30" t="str">
            <v>112204-HO - Sundry Debtor - LEVICK  M (HO )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A31" t="str">
            <v>112205-HO - Sundry Debtor - LEVICK  S (HO )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A32" t="str">
            <v>112206-HO - Sundry Debtor - LIPCHIN (HO )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A33" t="str">
            <v>112207-HO - Sundry Debtor - MEYER (HO )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A34" t="str">
            <v>112208-HO - Sundry Debtor - HOOGERVORST (HO )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</row>
        <row r="35">
          <cell r="A35" t="str">
            <v>112209-HO - Sundry Debtor - BEETGE (HO )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</row>
        <row r="36">
          <cell r="A36" t="str">
            <v>112210-HO - Sundry Debtor - SAFTAN INVESTMENTS (HO )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</row>
        <row r="37">
          <cell r="A37" t="str">
            <v>112211-HO - Sundry Debtor - VAN DER MERWE (HO )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</row>
        <row r="38">
          <cell r="A38" t="str">
            <v>112212-HO - Sundry Debtor - VAN NIEKERK (HO )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</row>
        <row r="39">
          <cell r="A39" t="str">
            <v>112213-HO - Sundry Debtor - WARD (HO )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</row>
        <row r="40">
          <cell r="A40" t="str">
            <v>112214-HO - Sundry Debtor - PILLAY  E (HO )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</row>
        <row r="41">
          <cell r="A41" t="str">
            <v>112215-HO - Sundry Debtor - CAPBOND (HO )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</row>
        <row r="42">
          <cell r="A42" t="str">
            <v>112216-HO - Sundry Debtor - ADVCOM (HO )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</row>
        <row r="43">
          <cell r="A43" t="str">
            <v>112217-HO - Sundry Debtor - OTHER (HO )</v>
          </cell>
          <cell r="B43">
            <v>90615.24</v>
          </cell>
          <cell r="C43">
            <v>2302.8000000000002</v>
          </cell>
          <cell r="D43">
            <v>10802.8</v>
          </cell>
          <cell r="E43">
            <v>82115.240000000005</v>
          </cell>
          <cell r="J43">
            <v>8500</v>
          </cell>
          <cell r="K43">
            <v>-8500</v>
          </cell>
          <cell r="L43">
            <v>2302.8000000000002</v>
          </cell>
          <cell r="N43">
            <v>2302.8000000000002</v>
          </cell>
          <cell r="P43">
            <v>2302.8000000000002</v>
          </cell>
          <cell r="Q43">
            <v>-2302.8000000000002</v>
          </cell>
          <cell r="AQ43">
            <v>90615.24</v>
          </cell>
          <cell r="AR43">
            <v>82115.240000000005</v>
          </cell>
          <cell r="AS43">
            <v>84418.040000000008</v>
          </cell>
          <cell r="AT43">
            <v>82115.240000000005</v>
          </cell>
          <cell r="AU43">
            <v>82115.240000000005</v>
          </cell>
          <cell r="AV43">
            <v>82115.240000000005</v>
          </cell>
          <cell r="AW43">
            <v>82115.240000000005</v>
          </cell>
          <cell r="AX43">
            <v>82115.240000000005</v>
          </cell>
          <cell r="AY43">
            <v>82115.240000000005</v>
          </cell>
          <cell r="AZ43">
            <v>82115.240000000005</v>
          </cell>
          <cell r="BA43">
            <v>82115.240000000005</v>
          </cell>
          <cell r="BB43">
            <v>82115.240000000005</v>
          </cell>
        </row>
        <row r="44">
          <cell r="A44" t="str">
            <v>217110-HO - Prepayment - Software (HO )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</row>
        <row r="45">
          <cell r="A45" t="str">
            <v>217120-HO - Prepayment - Insurance (HO )</v>
          </cell>
          <cell r="B45">
            <v>20337.560000000001</v>
          </cell>
          <cell r="C45">
            <v>40</v>
          </cell>
          <cell r="D45">
            <v>20377.560000000001</v>
          </cell>
          <cell r="F45">
            <v>20</v>
          </cell>
          <cell r="G45">
            <v>6799.16</v>
          </cell>
          <cell r="H45">
            <v>-6779.16</v>
          </cell>
          <cell r="I45">
            <v>20</v>
          </cell>
          <cell r="J45">
            <v>6799.16</v>
          </cell>
          <cell r="K45">
            <v>-6779.16</v>
          </cell>
          <cell r="M45">
            <v>6779.24</v>
          </cell>
          <cell r="N45">
            <v>-6779.24</v>
          </cell>
          <cell r="AQ45">
            <v>13558.400000000001</v>
          </cell>
          <cell r="AR45">
            <v>6779.2400000000016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</row>
        <row r="46">
          <cell r="A46" t="str">
            <v>217130-HO - Prepayment - Rent (HO )</v>
          </cell>
          <cell r="B46">
            <v>98719.05</v>
          </cell>
          <cell r="D46">
            <v>21630.3</v>
          </cell>
          <cell r="E46">
            <v>77088.75</v>
          </cell>
          <cell r="G46">
            <v>4326.0600000000004</v>
          </cell>
          <cell r="H46">
            <v>-4326.0600000000004</v>
          </cell>
          <cell r="J46">
            <v>4326.0600000000004</v>
          </cell>
          <cell r="K46">
            <v>-4326.0600000000004</v>
          </cell>
          <cell r="M46">
            <v>4326.0600000000004</v>
          </cell>
          <cell r="N46">
            <v>-4326.0600000000004</v>
          </cell>
          <cell r="P46">
            <v>4326.0600000000004</v>
          </cell>
          <cell r="Q46">
            <v>-4326.0600000000004</v>
          </cell>
          <cell r="V46">
            <v>4326.0600000000004</v>
          </cell>
          <cell r="W46">
            <v>-4326.0600000000004</v>
          </cell>
          <cell r="AQ46">
            <v>94392.99</v>
          </cell>
          <cell r="AR46">
            <v>90066.930000000008</v>
          </cell>
          <cell r="AS46">
            <v>85740.87000000001</v>
          </cell>
          <cell r="AT46">
            <v>81414.810000000012</v>
          </cell>
          <cell r="AU46">
            <v>81414.810000000012</v>
          </cell>
          <cell r="AV46">
            <v>77088.750000000015</v>
          </cell>
          <cell r="AW46">
            <v>77088.750000000015</v>
          </cell>
          <cell r="AX46">
            <v>77088.750000000015</v>
          </cell>
          <cell r="AY46">
            <v>77088.750000000015</v>
          </cell>
          <cell r="AZ46">
            <v>77088.750000000015</v>
          </cell>
          <cell r="BA46">
            <v>77088.750000000015</v>
          </cell>
          <cell r="BB46">
            <v>77088.750000000015</v>
          </cell>
        </row>
        <row r="47">
          <cell r="A47" t="str">
            <v>217140-HO - Prepayment - Parking (HO )</v>
          </cell>
          <cell r="B47">
            <v>5440</v>
          </cell>
          <cell r="C47">
            <v>6000</v>
          </cell>
          <cell r="E47">
            <v>11440</v>
          </cell>
          <cell r="L47">
            <v>6000</v>
          </cell>
          <cell r="N47">
            <v>6000</v>
          </cell>
          <cell r="AQ47">
            <v>5440</v>
          </cell>
          <cell r="AR47">
            <v>5440</v>
          </cell>
          <cell r="AS47">
            <v>11440</v>
          </cell>
          <cell r="AT47">
            <v>11440</v>
          </cell>
          <cell r="AU47">
            <v>11440</v>
          </cell>
          <cell r="AV47">
            <v>11440</v>
          </cell>
          <cell r="AW47">
            <v>11440</v>
          </cell>
          <cell r="AX47">
            <v>11440</v>
          </cell>
          <cell r="AY47">
            <v>11440</v>
          </cell>
          <cell r="AZ47">
            <v>11440</v>
          </cell>
          <cell r="BA47">
            <v>11440</v>
          </cell>
          <cell r="BB47">
            <v>11440</v>
          </cell>
        </row>
        <row r="48">
          <cell r="A48" t="str">
            <v>217150-HO - Prepayment - Other (HO )</v>
          </cell>
          <cell r="B48">
            <v>4160</v>
          </cell>
          <cell r="E48">
            <v>4160</v>
          </cell>
          <cell r="AQ48">
            <v>4160</v>
          </cell>
          <cell r="AR48">
            <v>4160</v>
          </cell>
          <cell r="AS48">
            <v>4160</v>
          </cell>
          <cell r="AT48">
            <v>4160</v>
          </cell>
          <cell r="AU48">
            <v>4160</v>
          </cell>
          <cell r="AV48">
            <v>4160</v>
          </cell>
          <cell r="AW48">
            <v>4160</v>
          </cell>
          <cell r="AX48">
            <v>4160</v>
          </cell>
          <cell r="AY48">
            <v>4160</v>
          </cell>
          <cell r="AZ48">
            <v>4160</v>
          </cell>
          <cell r="BA48">
            <v>4160</v>
          </cell>
          <cell r="BB48">
            <v>4160</v>
          </cell>
        </row>
        <row r="49">
          <cell r="A49" t="str">
            <v>117110-HO - FNB Current Account (HO )</v>
          </cell>
          <cell r="B49">
            <v>-1970135.03</v>
          </cell>
          <cell r="C49">
            <v>273169977.36000001</v>
          </cell>
          <cell r="D49">
            <v>275418241.26999998</v>
          </cell>
          <cell r="E49">
            <v>-4218398.9400000004</v>
          </cell>
          <cell r="F49">
            <v>23750778.870000001</v>
          </cell>
          <cell r="G49">
            <v>24239967.710000001</v>
          </cell>
          <cell r="H49">
            <v>-489188.84</v>
          </cell>
          <cell r="I49">
            <v>79664718.840000004</v>
          </cell>
          <cell r="J49">
            <v>76387213.140000001</v>
          </cell>
          <cell r="K49">
            <v>3277505.7</v>
          </cell>
          <cell r="L49">
            <v>102142827.64</v>
          </cell>
          <cell r="M49">
            <v>102310283.17</v>
          </cell>
          <cell r="N49">
            <v>-167455.53</v>
          </cell>
          <cell r="O49">
            <v>21195512.449999999</v>
          </cell>
          <cell r="P49">
            <v>24885671.949999999</v>
          </cell>
          <cell r="Q49">
            <v>-3690159.5</v>
          </cell>
          <cell r="R49">
            <v>16549737.51</v>
          </cell>
          <cell r="S49">
            <v>14676956.859999999</v>
          </cell>
          <cell r="T49">
            <v>1872780.65</v>
          </cell>
          <cell r="U49">
            <v>29866402.050000001</v>
          </cell>
          <cell r="V49">
            <v>32918148.440000001</v>
          </cell>
          <cell r="W49">
            <v>-3051746.39</v>
          </cell>
          <cell r="X49">
            <v>17076193.870000001</v>
          </cell>
          <cell r="Y49">
            <v>9562491.4199999999</v>
          </cell>
          <cell r="Z49">
            <v>7513702.4500000002</v>
          </cell>
          <cell r="AQ49">
            <v>-2459323.870000001</v>
          </cell>
          <cell r="AR49">
            <v>818181.82999999821</v>
          </cell>
          <cell r="AS49">
            <v>650726.29999999702</v>
          </cell>
          <cell r="AT49">
            <v>-3039433.200000003</v>
          </cell>
          <cell r="AU49">
            <v>-1166652.5500000026</v>
          </cell>
          <cell r="AV49">
            <v>-4218398.9400000013</v>
          </cell>
          <cell r="AW49">
            <v>3295303.51</v>
          </cell>
          <cell r="AX49">
            <v>3295303.51</v>
          </cell>
          <cell r="AY49">
            <v>3295303.51</v>
          </cell>
          <cell r="AZ49">
            <v>3295303.51</v>
          </cell>
          <cell r="BA49">
            <v>3295303.51</v>
          </cell>
          <cell r="BB49">
            <v>3295303.51</v>
          </cell>
        </row>
        <row r="50">
          <cell r="A50" t="str">
            <v>117120-HO - FNB Call Account (HO )</v>
          </cell>
          <cell r="B50">
            <v>105701.31</v>
          </cell>
          <cell r="C50">
            <v>23148187.550000001</v>
          </cell>
          <cell r="D50">
            <v>23146921.140000001</v>
          </cell>
          <cell r="E50">
            <v>106967.72</v>
          </cell>
          <cell r="F50">
            <v>772.05</v>
          </cell>
          <cell r="H50">
            <v>772.05</v>
          </cell>
          <cell r="I50">
            <v>752.61</v>
          </cell>
          <cell r="K50">
            <v>752.61</v>
          </cell>
          <cell r="L50">
            <v>21043968.23</v>
          </cell>
          <cell r="M50">
            <v>21047246.719999999</v>
          </cell>
          <cell r="N50">
            <v>-3278.49</v>
          </cell>
          <cell r="O50">
            <v>380872.69</v>
          </cell>
          <cell r="P50">
            <v>380872.69</v>
          </cell>
          <cell r="R50">
            <v>1718801.73</v>
          </cell>
          <cell r="S50">
            <v>1718801.73</v>
          </cell>
          <cell r="U50">
            <v>3020.24</v>
          </cell>
          <cell r="W50">
            <v>3020.24</v>
          </cell>
          <cell r="X50">
            <v>497.91</v>
          </cell>
          <cell r="Y50">
            <v>3518.15</v>
          </cell>
          <cell r="Z50">
            <v>-3020.24</v>
          </cell>
          <cell r="AQ50">
            <v>106473.36</v>
          </cell>
          <cell r="AR50">
            <v>107225.97</v>
          </cell>
          <cell r="AS50">
            <v>103947.48000000045</v>
          </cell>
          <cell r="AT50">
            <v>103947.48000000045</v>
          </cell>
          <cell r="AU50">
            <v>103947.48000000045</v>
          </cell>
          <cell r="AV50">
            <v>106967.72000000045</v>
          </cell>
          <cell r="AW50">
            <v>103947.48000000046</v>
          </cell>
          <cell r="AX50">
            <v>103947.48000000046</v>
          </cell>
          <cell r="AY50">
            <v>103947.48000000046</v>
          </cell>
          <cell r="AZ50">
            <v>103947.48000000046</v>
          </cell>
          <cell r="BA50">
            <v>103947.48000000046</v>
          </cell>
          <cell r="BB50">
            <v>103947.48000000046</v>
          </cell>
        </row>
        <row r="51">
          <cell r="A51" t="str">
            <v>117130-HO - FNB Capital Bond Acount (HO )</v>
          </cell>
          <cell r="B51">
            <v>455.78</v>
          </cell>
          <cell r="D51">
            <v>320</v>
          </cell>
          <cell r="E51">
            <v>135.78</v>
          </cell>
          <cell r="G51">
            <v>45</v>
          </cell>
          <cell r="H51">
            <v>-45</v>
          </cell>
          <cell r="J51">
            <v>55</v>
          </cell>
          <cell r="K51">
            <v>-55</v>
          </cell>
          <cell r="M51">
            <v>55</v>
          </cell>
          <cell r="N51">
            <v>-55</v>
          </cell>
          <cell r="P51">
            <v>55</v>
          </cell>
          <cell r="Q51">
            <v>-55</v>
          </cell>
          <cell r="S51">
            <v>55</v>
          </cell>
          <cell r="T51">
            <v>-55</v>
          </cell>
          <cell r="V51">
            <v>55</v>
          </cell>
          <cell r="W51">
            <v>-55</v>
          </cell>
          <cell r="Y51">
            <v>55</v>
          </cell>
          <cell r="Z51">
            <v>-55</v>
          </cell>
          <cell r="AQ51">
            <v>410.78</v>
          </cell>
          <cell r="AR51">
            <v>355.78</v>
          </cell>
          <cell r="AS51">
            <v>300.77999999999997</v>
          </cell>
          <cell r="AT51">
            <v>245.77999999999997</v>
          </cell>
          <cell r="AU51">
            <v>190.77999999999997</v>
          </cell>
          <cell r="AV51">
            <v>135.77999999999997</v>
          </cell>
          <cell r="AW51">
            <v>80.779999999999973</v>
          </cell>
          <cell r="AX51">
            <v>80.779999999999973</v>
          </cell>
          <cell r="AY51">
            <v>80.779999999999973</v>
          </cell>
          <cell r="AZ51">
            <v>80.779999999999973</v>
          </cell>
          <cell r="BA51">
            <v>80.779999999999973</v>
          </cell>
          <cell r="BB51">
            <v>80.779999999999973</v>
          </cell>
        </row>
        <row r="52">
          <cell r="A52" t="str">
            <v>117140-HO - Standard Bank Account (HO )</v>
          </cell>
          <cell r="B52">
            <v>17342.169999999998</v>
          </cell>
          <cell r="C52">
            <v>106062072.56999999</v>
          </cell>
          <cell r="D52">
            <v>106133672.36</v>
          </cell>
          <cell r="E52">
            <v>-54257.62</v>
          </cell>
          <cell r="G52">
            <v>98744.54</v>
          </cell>
          <cell r="H52">
            <v>-98744.54</v>
          </cell>
          <cell r="I52">
            <v>104196621.31999999</v>
          </cell>
          <cell r="J52">
            <v>104156699.98</v>
          </cell>
          <cell r="K52">
            <v>39921.339999999997</v>
          </cell>
          <cell r="L52">
            <v>1765451.25</v>
          </cell>
          <cell r="M52">
            <v>1597631.59</v>
          </cell>
          <cell r="N52">
            <v>167819.66</v>
          </cell>
          <cell r="P52">
            <v>79158.2</v>
          </cell>
          <cell r="Q52">
            <v>-79158.2</v>
          </cell>
          <cell r="R52">
            <v>100000</v>
          </cell>
          <cell r="S52">
            <v>139793.1</v>
          </cell>
          <cell r="T52">
            <v>-39793.1</v>
          </cell>
          <cell r="V52">
            <v>61644.95</v>
          </cell>
          <cell r="W52">
            <v>-61644.95</v>
          </cell>
          <cell r="X52">
            <v>140000</v>
          </cell>
          <cell r="Y52">
            <v>63586.63</v>
          </cell>
          <cell r="Z52">
            <v>76413.37</v>
          </cell>
          <cell r="AQ52">
            <v>-81402.37</v>
          </cell>
          <cell r="AR52">
            <v>-41481.030000016093</v>
          </cell>
          <cell r="AS52">
            <v>126338.62999998382</v>
          </cell>
          <cell r="AT52">
            <v>47180.429999983826</v>
          </cell>
          <cell r="AU52">
            <v>7387.3299999838055</v>
          </cell>
          <cell r="AV52">
            <v>-54257.620000016192</v>
          </cell>
          <cell r="AW52">
            <v>22155.749999983811</v>
          </cell>
          <cell r="AX52">
            <v>22155.749999983811</v>
          </cell>
          <cell r="AY52">
            <v>22155.749999983811</v>
          </cell>
          <cell r="AZ52">
            <v>22155.749999983811</v>
          </cell>
          <cell r="BA52">
            <v>22155.749999983811</v>
          </cell>
          <cell r="BB52">
            <v>22155.749999983811</v>
          </cell>
        </row>
        <row r="53">
          <cell r="A53" t="str">
            <v>117150-HO - ABSA Current Account (HO )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</row>
        <row r="54">
          <cell r="A54" t="str">
            <v>117160-HO - ABSA Funding Account (HO )</v>
          </cell>
          <cell r="D54">
            <v>6000000</v>
          </cell>
          <cell r="E54">
            <v>-6000000</v>
          </cell>
          <cell r="V54">
            <v>6000000</v>
          </cell>
          <cell r="W54">
            <v>-6000000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-6000000</v>
          </cell>
          <cell r="AW54">
            <v>-6000000</v>
          </cell>
          <cell r="AX54">
            <v>-6000000</v>
          </cell>
          <cell r="AY54">
            <v>-6000000</v>
          </cell>
          <cell r="AZ54">
            <v>-6000000</v>
          </cell>
          <cell r="BA54">
            <v>-6000000</v>
          </cell>
          <cell r="BB54">
            <v>-6000000</v>
          </cell>
        </row>
        <row r="55">
          <cell r="A55" t="str">
            <v>117199-HO - Bank Transfer Suspense (HO )</v>
          </cell>
          <cell r="C55">
            <v>33597921.140000001</v>
          </cell>
          <cell r="D55">
            <v>33597921.140000001</v>
          </cell>
          <cell r="I55">
            <v>600000</v>
          </cell>
          <cell r="J55">
            <v>600000</v>
          </cell>
          <cell r="L55">
            <v>28656246.719999999</v>
          </cell>
          <cell r="M55">
            <v>28656246.719999999</v>
          </cell>
          <cell r="O55">
            <v>754872.69</v>
          </cell>
          <cell r="P55">
            <v>754872.69</v>
          </cell>
          <cell r="R55">
            <v>3586801.73</v>
          </cell>
          <cell r="S55">
            <v>3586801.73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</row>
        <row r="56">
          <cell r="A56" t="str">
            <v>120000-HO - Petty Cash (HO )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</row>
        <row r="57">
          <cell r="A57" t="str">
            <v>360011-HO - RMB - SHAREHOLDERS LOAN (HO )</v>
          </cell>
          <cell r="B57">
            <v>-1950000</v>
          </cell>
          <cell r="E57">
            <v>-1950000</v>
          </cell>
          <cell r="AQ57">
            <v>-1950000</v>
          </cell>
          <cell r="AR57">
            <v>-1950000</v>
          </cell>
          <cell r="AS57">
            <v>-1950000</v>
          </cell>
          <cell r="AT57">
            <v>-1950000</v>
          </cell>
          <cell r="AU57">
            <v>-1950000</v>
          </cell>
          <cell r="AV57">
            <v>-1950000</v>
          </cell>
          <cell r="AW57">
            <v>-1950000</v>
          </cell>
          <cell r="AX57">
            <v>-1950000</v>
          </cell>
          <cell r="AY57">
            <v>-1950000</v>
          </cell>
          <cell r="AZ57">
            <v>-1950000</v>
          </cell>
          <cell r="BA57">
            <v>-1950000</v>
          </cell>
          <cell r="BB57">
            <v>-1950000</v>
          </cell>
        </row>
        <row r="58">
          <cell r="A58" t="str">
            <v>360010-HO - PA GROUP - SHAREHOLDERS LOAN (HO )</v>
          </cell>
          <cell r="B58">
            <v>-8750000</v>
          </cell>
          <cell r="D58">
            <v>45000000</v>
          </cell>
          <cell r="E58">
            <v>-53750000</v>
          </cell>
          <cell r="M58">
            <v>45000000</v>
          </cell>
          <cell r="N58">
            <v>-45000000</v>
          </cell>
          <cell r="AQ58">
            <v>-8750000</v>
          </cell>
          <cell r="AR58">
            <v>-8750000</v>
          </cell>
          <cell r="AS58">
            <v>-53750000</v>
          </cell>
          <cell r="AT58">
            <v>-53750000</v>
          </cell>
          <cell r="AU58">
            <v>-53750000</v>
          </cell>
          <cell r="AV58">
            <v>-53750000</v>
          </cell>
          <cell r="AW58">
            <v>-53750000</v>
          </cell>
          <cell r="AX58">
            <v>-53750000</v>
          </cell>
          <cell r="AY58">
            <v>-53750000</v>
          </cell>
          <cell r="AZ58">
            <v>-53750000</v>
          </cell>
          <cell r="BA58">
            <v>-53750000</v>
          </cell>
          <cell r="BB58">
            <v>-53750000</v>
          </cell>
        </row>
        <row r="59">
          <cell r="A59" t="str">
            <v>360008-HO - PA GROUP - SALARIES (HO)</v>
          </cell>
          <cell r="B59">
            <v>131298.06</v>
          </cell>
          <cell r="C59">
            <v>2202893.7400000002</v>
          </cell>
          <cell r="D59">
            <v>2202893.7400000002</v>
          </cell>
          <cell r="E59">
            <v>131298.06</v>
          </cell>
          <cell r="L59">
            <v>2202893.7400000002</v>
          </cell>
          <cell r="M59">
            <v>2202893.7400000002</v>
          </cell>
          <cell r="AQ59">
            <v>131298.06</v>
          </cell>
          <cell r="AR59">
            <v>131298.06</v>
          </cell>
          <cell r="AS59">
            <v>131298.06000000006</v>
          </cell>
          <cell r="AT59">
            <v>131298.06000000006</v>
          </cell>
          <cell r="AU59">
            <v>131298.06000000006</v>
          </cell>
          <cell r="AV59">
            <v>131298.06000000006</v>
          </cell>
          <cell r="AW59">
            <v>131298.06000000006</v>
          </cell>
          <cell r="AX59">
            <v>131298.06000000006</v>
          </cell>
          <cell r="AY59">
            <v>131298.06000000006</v>
          </cell>
          <cell r="AZ59">
            <v>131298.06000000006</v>
          </cell>
          <cell r="BA59">
            <v>131298.06000000006</v>
          </cell>
          <cell r="BB59">
            <v>131298.06000000006</v>
          </cell>
        </row>
        <row r="60">
          <cell r="A60" t="str">
            <v>360009-HO - PA GROUP - EXPENSES (HO)</v>
          </cell>
          <cell r="B60">
            <v>-83332.100000000006</v>
          </cell>
          <cell r="E60">
            <v>-83332.100000000006</v>
          </cell>
          <cell r="AQ60">
            <v>-83332.100000000006</v>
          </cell>
          <cell r="AR60">
            <v>-83332.100000000006</v>
          </cell>
          <cell r="AS60">
            <v>-83332.100000000006</v>
          </cell>
          <cell r="AT60">
            <v>-83332.100000000006</v>
          </cell>
          <cell r="AU60">
            <v>-83332.100000000006</v>
          </cell>
          <cell r="AV60">
            <v>-83332.100000000006</v>
          </cell>
          <cell r="AW60">
            <v>-83332.100000000006</v>
          </cell>
          <cell r="AX60">
            <v>-83332.100000000006</v>
          </cell>
          <cell r="AY60">
            <v>-83332.100000000006</v>
          </cell>
          <cell r="AZ60">
            <v>-83332.100000000006</v>
          </cell>
          <cell r="BA60">
            <v>-83332.100000000006</v>
          </cell>
          <cell r="BB60">
            <v>-83332.100000000006</v>
          </cell>
        </row>
        <row r="61">
          <cell r="A61" t="str">
            <v>360012-HO - RMB - CAP ADJ (HO )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</row>
        <row r="62">
          <cell r="A62" t="str">
            <v>360013-HO - RMB - INT ADJ (HO )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</row>
        <row r="63">
          <cell r="A63" t="str">
            <v>360014-HO - GENESIS CAPITAL (HO )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</row>
        <row r="64">
          <cell r="A64" t="str">
            <v>360015-HO - GENESIS - CURRENT ACCOUNT [EXPENSES] (HO )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</row>
        <row r="65">
          <cell r="A65" t="str">
            <v>360016-HO - GENESIS - CAP ADJ (HO )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</row>
        <row r="66">
          <cell r="A66" t="str">
            <v>360017-HO - GENESIS - INT ADJ (HO )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</row>
        <row r="67">
          <cell r="A67" t="str">
            <v>360018-HO - SAFTAN - TAKE ON (HO )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</row>
        <row r="68">
          <cell r="A68" t="str">
            <v>360019-HO - SAFTAN - CURRENT ACCOUNT (HO )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</row>
        <row r="69">
          <cell r="A69" t="str">
            <v>360020-HO - SAFTAN - CAP ADJ (HO )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</row>
        <row r="70">
          <cell r="A70" t="str">
            <v>360021-HO - SAFTAN - INT ADJ (HO )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</row>
        <row r="71">
          <cell r="A71" t="str">
            <v>999999-HO - Expense (HO )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</row>
        <row r="72">
          <cell r="A72" t="str">
            <v>360022-HO - RMB - FUNDING (HO )</v>
          </cell>
          <cell r="B72">
            <v>-69250000</v>
          </cell>
          <cell r="C72">
            <v>177902776.13</v>
          </cell>
          <cell r="D72">
            <v>182132249.16</v>
          </cell>
          <cell r="E72">
            <v>-73479473.030000001</v>
          </cell>
          <cell r="G72">
            <v>921357.02</v>
          </cell>
          <cell r="H72">
            <v>-921357.02</v>
          </cell>
          <cell r="I72">
            <v>4000000</v>
          </cell>
          <cell r="J72">
            <v>3900000</v>
          </cell>
          <cell r="K72">
            <v>100000</v>
          </cell>
          <cell r="L72">
            <v>173540973.03</v>
          </cell>
          <cell r="M72">
            <v>169310892.13999999</v>
          </cell>
          <cell r="N72">
            <v>4230080.8899999997</v>
          </cell>
          <cell r="O72">
            <v>361803.1</v>
          </cell>
          <cell r="P72">
            <v>2000000</v>
          </cell>
          <cell r="Q72">
            <v>-1638196.9</v>
          </cell>
          <cell r="V72">
            <v>6000000</v>
          </cell>
          <cell r="W72">
            <v>-6000000</v>
          </cell>
          <cell r="AQ72">
            <v>-70171357.019999996</v>
          </cell>
          <cell r="AR72">
            <v>-70071357.019999996</v>
          </cell>
          <cell r="AS72">
            <v>-65841276.12999998</v>
          </cell>
          <cell r="AT72">
            <v>-67479473.029999971</v>
          </cell>
          <cell r="AU72">
            <v>-67479473.029999971</v>
          </cell>
          <cell r="AV72">
            <v>-73479473.029999971</v>
          </cell>
          <cell r="AW72">
            <v>-73479473.029999971</v>
          </cell>
          <cell r="AX72">
            <v>-73479473.029999971</v>
          </cell>
          <cell r="AY72">
            <v>-73479473.029999971</v>
          </cell>
          <cell r="AZ72">
            <v>-73479473.029999971</v>
          </cell>
          <cell r="BA72">
            <v>-73479473.029999971</v>
          </cell>
          <cell r="BB72">
            <v>-73479473.029999971</v>
          </cell>
        </row>
        <row r="73">
          <cell r="A73" t="str">
            <v>360023-HO - GENESIS - FUNDING ACCOUNT [DEALS] (HO )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</row>
        <row r="74">
          <cell r="A74" t="str">
            <v>360024-HO - SAFTAN - FUNDING ACCOUNT (HO )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</row>
        <row r="75">
          <cell r="A75" t="str">
            <v>360025-HO - ABSA FUNDING (HO)</v>
          </cell>
          <cell r="C75">
            <v>483235.63</v>
          </cell>
          <cell r="D75">
            <v>72562708.659999996</v>
          </cell>
          <cell r="E75">
            <v>-72079473.030000001</v>
          </cell>
          <cell r="L75">
            <v>87589.04</v>
          </cell>
          <cell r="M75">
            <v>70562708.659999996</v>
          </cell>
          <cell r="N75">
            <v>-70475119.620000005</v>
          </cell>
          <cell r="O75">
            <v>395646.59</v>
          </cell>
          <cell r="P75">
            <v>2000000</v>
          </cell>
          <cell r="Q75">
            <v>-1604353.41</v>
          </cell>
          <cell r="AQ75">
            <v>0</v>
          </cell>
          <cell r="AR75">
            <v>0</v>
          </cell>
          <cell r="AS75">
            <v>-70475119.61999999</v>
          </cell>
          <cell r="AT75">
            <v>-72079473.029999986</v>
          </cell>
          <cell r="AU75">
            <v>-72079473.029999986</v>
          </cell>
          <cell r="AV75">
            <v>-72079473.029999986</v>
          </cell>
          <cell r="AW75">
            <v>-72079473.029999986</v>
          </cell>
          <cell r="AX75">
            <v>-72079473.029999986</v>
          </cell>
          <cell r="AY75">
            <v>-72079473.029999986</v>
          </cell>
          <cell r="AZ75">
            <v>-72079473.029999986</v>
          </cell>
          <cell r="BA75">
            <v>-72079473.029999986</v>
          </cell>
          <cell r="BB75">
            <v>-72079473.029999986</v>
          </cell>
        </row>
        <row r="76">
          <cell r="A76" t="str">
            <v>360026-HO - PAFORMA I/C (BW)</v>
          </cell>
          <cell r="C76">
            <v>139021688.52000001</v>
          </cell>
          <cell r="D76">
            <v>69000000</v>
          </cell>
          <cell r="E76">
            <v>70021688.519999996</v>
          </cell>
          <cell r="L76">
            <v>128000000</v>
          </cell>
          <cell r="M76">
            <v>64000000</v>
          </cell>
          <cell r="N76">
            <v>64000000</v>
          </cell>
          <cell r="O76">
            <v>5521688.5199999996</v>
          </cell>
          <cell r="P76">
            <v>2500000</v>
          </cell>
          <cell r="Q76">
            <v>3021688.52</v>
          </cell>
          <cell r="S76">
            <v>2500000</v>
          </cell>
          <cell r="T76">
            <v>-2500000</v>
          </cell>
          <cell r="U76">
            <v>5500000</v>
          </cell>
          <cell r="W76">
            <v>5500000</v>
          </cell>
          <cell r="Y76">
            <v>1803632.22</v>
          </cell>
          <cell r="Z76">
            <v>-1803632.22</v>
          </cell>
          <cell r="AQ76">
            <v>0</v>
          </cell>
          <cell r="AR76">
            <v>0</v>
          </cell>
          <cell r="AS76">
            <v>64000000</v>
          </cell>
          <cell r="AT76">
            <v>67021688.519999996</v>
          </cell>
          <cell r="AU76">
            <v>64521688.519999996</v>
          </cell>
          <cell r="AV76">
            <v>70021688.519999996</v>
          </cell>
          <cell r="AW76">
            <v>68218056.299999997</v>
          </cell>
          <cell r="AX76">
            <v>68218056.299999997</v>
          </cell>
          <cell r="AY76">
            <v>68218056.299999997</v>
          </cell>
          <cell r="AZ76">
            <v>68218056.299999997</v>
          </cell>
          <cell r="BA76">
            <v>68218056.299999997</v>
          </cell>
          <cell r="BB76">
            <v>68218056.299999997</v>
          </cell>
        </row>
        <row r="77">
          <cell r="A77" t="str">
            <v>360027-HO - FEES (FACILITY) (BW)</v>
          </cell>
          <cell r="C77">
            <v>926250</v>
          </cell>
          <cell r="D77">
            <v>142500</v>
          </cell>
          <cell r="E77">
            <v>783750</v>
          </cell>
          <cell r="O77">
            <v>855000</v>
          </cell>
          <cell r="P77">
            <v>71250</v>
          </cell>
          <cell r="Q77">
            <v>783750</v>
          </cell>
          <cell r="R77">
            <v>71250</v>
          </cell>
          <cell r="S77">
            <v>71250</v>
          </cell>
          <cell r="AQ77">
            <v>0</v>
          </cell>
          <cell r="AR77">
            <v>0</v>
          </cell>
          <cell r="AS77">
            <v>0</v>
          </cell>
          <cell r="AT77">
            <v>783750</v>
          </cell>
          <cell r="AU77">
            <v>783750</v>
          </cell>
          <cell r="AV77">
            <v>783750</v>
          </cell>
          <cell r="AW77">
            <v>783750</v>
          </cell>
          <cell r="AX77">
            <v>783750</v>
          </cell>
          <cell r="AY77">
            <v>783750</v>
          </cell>
          <cell r="AZ77">
            <v>783750</v>
          </cell>
          <cell r="BA77">
            <v>783750</v>
          </cell>
          <cell r="BB77">
            <v>783750</v>
          </cell>
        </row>
        <row r="78">
          <cell r="A78" t="str">
            <v>360030-HO - Financial Lease Creditor - Standard Bank (HO )</v>
          </cell>
          <cell r="B78">
            <v>-270496.2</v>
          </cell>
          <cell r="C78">
            <v>50589.760000000002</v>
          </cell>
          <cell r="D78">
            <v>101.84</v>
          </cell>
          <cell r="E78">
            <v>-220008.28</v>
          </cell>
          <cell r="F78">
            <v>8165.68</v>
          </cell>
          <cell r="H78">
            <v>8165.68</v>
          </cell>
          <cell r="I78">
            <v>8265.08</v>
          </cell>
          <cell r="K78">
            <v>8265.08</v>
          </cell>
          <cell r="L78">
            <v>8467.5300000000007</v>
          </cell>
          <cell r="M78">
            <v>101.84</v>
          </cell>
          <cell r="N78">
            <v>8365.69</v>
          </cell>
          <cell r="O78">
            <v>8467.5300000000007</v>
          </cell>
          <cell r="Q78">
            <v>8467.5300000000007</v>
          </cell>
          <cell r="R78">
            <v>8611.9699999999993</v>
          </cell>
          <cell r="T78">
            <v>8611.9699999999993</v>
          </cell>
          <cell r="U78">
            <v>8611.9699999999993</v>
          </cell>
          <cell r="W78">
            <v>8611.9699999999993</v>
          </cell>
          <cell r="X78">
            <v>8815.8700000000008</v>
          </cell>
          <cell r="Z78">
            <v>8815.8700000000008</v>
          </cell>
          <cell r="AQ78">
            <v>-262330.52</v>
          </cell>
          <cell r="AR78">
            <v>-254065.44000000003</v>
          </cell>
          <cell r="AS78">
            <v>-245699.75000000003</v>
          </cell>
          <cell r="AT78">
            <v>-237232.22000000003</v>
          </cell>
          <cell r="AU78">
            <v>-228620.25000000003</v>
          </cell>
          <cell r="AV78">
            <v>-220008.28000000003</v>
          </cell>
          <cell r="AW78">
            <v>-211192.41000000003</v>
          </cell>
          <cell r="AX78">
            <v>-211192.41000000003</v>
          </cell>
          <cell r="AY78">
            <v>-211192.41000000003</v>
          </cell>
          <cell r="AZ78">
            <v>-211192.41000000003</v>
          </cell>
          <cell r="BA78">
            <v>-211192.41000000003</v>
          </cell>
          <cell r="BB78">
            <v>-211192.41000000003</v>
          </cell>
        </row>
        <row r="79">
          <cell r="A79" t="str">
            <v>360031-HO - Financial Lease Creditor - Wesbank (HO )</v>
          </cell>
          <cell r="B79">
            <v>-180775</v>
          </cell>
          <cell r="C79">
            <v>35919.410000000003</v>
          </cell>
          <cell r="D79">
            <v>11869.32</v>
          </cell>
          <cell r="E79">
            <v>-156724.91</v>
          </cell>
          <cell r="F79">
            <v>3971.35</v>
          </cell>
          <cell r="G79">
            <v>94.74</v>
          </cell>
          <cell r="H79">
            <v>3876.61</v>
          </cell>
          <cell r="I79">
            <v>15699.44</v>
          </cell>
          <cell r="J79">
            <v>11774.58</v>
          </cell>
          <cell r="K79">
            <v>3924.86</v>
          </cell>
          <cell r="L79">
            <v>3973.71</v>
          </cell>
          <cell r="N79">
            <v>3973.71</v>
          </cell>
          <cell r="O79">
            <v>4023.18</v>
          </cell>
          <cell r="Q79">
            <v>4023.18</v>
          </cell>
          <cell r="R79">
            <v>4101.17</v>
          </cell>
          <cell r="T79">
            <v>4101.17</v>
          </cell>
          <cell r="U79">
            <v>4150.5600000000004</v>
          </cell>
          <cell r="W79">
            <v>4150.5600000000004</v>
          </cell>
          <cell r="X79">
            <v>4200.54</v>
          </cell>
          <cell r="Z79">
            <v>4200.54</v>
          </cell>
          <cell r="AQ79">
            <v>-176898.38999999998</v>
          </cell>
          <cell r="AR79">
            <v>-172973.52999999997</v>
          </cell>
          <cell r="AS79">
            <v>-168999.81999999998</v>
          </cell>
          <cell r="AT79">
            <v>-164976.63999999998</v>
          </cell>
          <cell r="AU79">
            <v>-160875.46999999997</v>
          </cell>
          <cell r="AV79">
            <v>-156724.90999999997</v>
          </cell>
          <cell r="AW79">
            <v>-152524.36999999997</v>
          </cell>
          <cell r="AX79">
            <v>-152524.36999999997</v>
          </cell>
          <cell r="AY79">
            <v>-152524.36999999997</v>
          </cell>
          <cell r="AZ79">
            <v>-152524.36999999997</v>
          </cell>
          <cell r="BA79">
            <v>-152524.36999999997</v>
          </cell>
          <cell r="BB79">
            <v>-152524.36999999997</v>
          </cell>
        </row>
        <row r="80">
          <cell r="A80" t="str">
            <v>181010-HO - PE RSC CONTROL ACC (HO )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</row>
        <row r="81">
          <cell r="A81" t="str">
            <v>387100-HO - SARS PROVISION (HO )</v>
          </cell>
          <cell r="B81">
            <v>-2052225.49</v>
          </cell>
          <cell r="C81">
            <v>1611633</v>
          </cell>
          <cell r="E81">
            <v>-440592.49</v>
          </cell>
          <cell r="F81">
            <v>1611633</v>
          </cell>
          <cell r="H81">
            <v>1611633</v>
          </cell>
          <cell r="AQ81">
            <v>-440592.49</v>
          </cell>
          <cell r="AR81">
            <v>-440592.49</v>
          </cell>
          <cell r="AS81">
            <v>-440592.49</v>
          </cell>
          <cell r="AT81">
            <v>-440592.49</v>
          </cell>
          <cell r="AU81">
            <v>-440592.49</v>
          </cell>
          <cell r="AV81">
            <v>-440592.49</v>
          </cell>
          <cell r="AW81">
            <v>-440592.49</v>
          </cell>
          <cell r="AX81">
            <v>-440592.49</v>
          </cell>
          <cell r="AY81">
            <v>-440592.49</v>
          </cell>
          <cell r="AZ81">
            <v>-440592.49</v>
          </cell>
          <cell r="BA81">
            <v>-440592.49</v>
          </cell>
          <cell r="BB81">
            <v>-440592.49</v>
          </cell>
        </row>
        <row r="82">
          <cell r="A82" t="str">
            <v>387101-HO - SARS PROVISION 2006 (HO )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</row>
        <row r="83">
          <cell r="A83" t="str">
            <v>387102-HO - SARS PROVISION 2007 (HO )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</row>
        <row r="84">
          <cell r="A84" t="str">
            <v>387103-HO - SARS PROVISION 2008 (HO )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</row>
        <row r="85">
          <cell r="A85" t="str">
            <v>212201-HO - VAT (HO )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</row>
        <row r="86">
          <cell r="A86" t="str">
            <v>181000-HO - CREDITORS CONTROL (HO )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</row>
        <row r="87">
          <cell r="A87" t="str">
            <v>186500-HO - SALARY CONTROL ACCOUNT (HO )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</row>
        <row r="88">
          <cell r="A88" t="str">
            <v>186600-HO - CR - BERKS  J (HO )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</row>
        <row r="89">
          <cell r="A89" t="str">
            <v>186610-HO - CR - BARRY  J (HO )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</row>
        <row r="90">
          <cell r="A90" t="str">
            <v>186620-HO - CR - KAST (HO )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</row>
        <row r="91">
          <cell r="A91" t="str">
            <v>186630-HO - CR -  ALTINI  T (PRIME + 2%) (HO )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</row>
        <row r="92">
          <cell r="A92" t="str">
            <v>186640-HO - CR - GENESIS CAPITAL (HO )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</row>
        <row r="93">
          <cell r="A93" t="str">
            <v>186650-HO - CR - FIREFLY (HO )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</row>
        <row r="94">
          <cell r="A94" t="str">
            <v>186660-HO - CR - YNCLAN  J (HO )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</row>
        <row r="95">
          <cell r="A95" t="str">
            <v>186670-HO - CR - VAN NIEKERK  I (HO )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</row>
        <row r="96">
          <cell r="A96" t="str">
            <v>186680-HO - CR - KERRIGAN  S (HO )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</row>
        <row r="97">
          <cell r="A97" t="str">
            <v>186690-HO - CR - VAN NIEKERK  W (HO )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</row>
        <row r="98">
          <cell r="A98" t="str">
            <v>186700-HO - CR - SAFTAN (HO )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</row>
        <row r="99">
          <cell r="A99" t="str">
            <v>186710-HO - CR - FURLAN  M (HO )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</row>
        <row r="100">
          <cell r="A100" t="str">
            <v>186720-HO - CR - REICHMAN  E (HO )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</row>
        <row r="101">
          <cell r="A101" t="str">
            <v>186730-HO - CR - FRIEDLAND  W (HO )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</row>
        <row r="102">
          <cell r="A102" t="str">
            <v>186740-HO - CR - WARD  W (HO )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</row>
        <row r="103">
          <cell r="A103" t="str">
            <v>186750-HO - CR - LIPCHIN (HO )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</row>
        <row r="104">
          <cell r="A104" t="str">
            <v>186760-HO - CR - CIMRING  K (HO )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</row>
        <row r="105">
          <cell r="A105" t="str">
            <v>186770-HO - CR - MERITOR (HO )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</row>
        <row r="106">
          <cell r="A106" t="str">
            <v>186780-HO - CR - SARS (HO )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</row>
        <row r="107">
          <cell r="A107" t="str">
            <v>186790-HO - CR - WERKSMANS (HO )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</row>
        <row r="108">
          <cell r="A108" t="str">
            <v>186800-HO - CR - OTHER (HO )</v>
          </cell>
          <cell r="B108">
            <v>-620222.03</v>
          </cell>
          <cell r="C108">
            <v>3673077.78</v>
          </cell>
          <cell r="D108">
            <v>2842828.56</v>
          </cell>
          <cell r="E108">
            <v>210027.19</v>
          </cell>
          <cell r="F108">
            <v>16418.759999999998</v>
          </cell>
          <cell r="G108">
            <v>182470.83</v>
          </cell>
          <cell r="H108">
            <v>-166052.07</v>
          </cell>
          <cell r="I108">
            <v>2293709.48</v>
          </cell>
          <cell r="J108">
            <v>1638989.41</v>
          </cell>
          <cell r="K108">
            <v>654720.06999999995</v>
          </cell>
          <cell r="L108">
            <v>981.35</v>
          </cell>
          <cell r="M108">
            <v>24191.040000000001</v>
          </cell>
          <cell r="N108">
            <v>-23209.69</v>
          </cell>
          <cell r="O108">
            <v>1321968.19</v>
          </cell>
          <cell r="P108">
            <v>131460.53</v>
          </cell>
          <cell r="Q108">
            <v>1190507.6599999999</v>
          </cell>
          <cell r="R108">
            <v>40000</v>
          </cell>
          <cell r="S108">
            <v>865716.75</v>
          </cell>
          <cell r="T108">
            <v>-825716.75</v>
          </cell>
          <cell r="AQ108">
            <v>-786274.1</v>
          </cell>
          <cell r="AR108">
            <v>-131554.03000000003</v>
          </cell>
          <cell r="AS108">
            <v>-154763.72000000003</v>
          </cell>
          <cell r="AT108">
            <v>1035743.94</v>
          </cell>
          <cell r="AU108">
            <v>210027.18999999994</v>
          </cell>
          <cell r="AV108">
            <v>210027.18999999994</v>
          </cell>
          <cell r="AW108">
            <v>210027.18999999994</v>
          </cell>
          <cell r="AX108">
            <v>210027.18999999994</v>
          </cell>
          <cell r="AY108">
            <v>210027.18999999994</v>
          </cell>
          <cell r="AZ108">
            <v>210027.18999999994</v>
          </cell>
          <cell r="BA108">
            <v>210027.18999999994</v>
          </cell>
          <cell r="BB108">
            <v>210027.18999999994</v>
          </cell>
        </row>
        <row r="109">
          <cell r="A109" t="str">
            <v>371500-HO - PROV FOR LEAVE PAY (HO )</v>
          </cell>
          <cell r="B109">
            <v>-40000</v>
          </cell>
          <cell r="E109">
            <v>-40000</v>
          </cell>
          <cell r="AQ109">
            <v>-40000</v>
          </cell>
          <cell r="AR109">
            <v>-40000</v>
          </cell>
          <cell r="AS109">
            <v>-40000</v>
          </cell>
          <cell r="AT109">
            <v>-40000</v>
          </cell>
          <cell r="AU109">
            <v>-40000</v>
          </cell>
          <cell r="AV109">
            <v>-40000</v>
          </cell>
          <cell r="AW109">
            <v>-40000</v>
          </cell>
          <cell r="AX109">
            <v>-40000</v>
          </cell>
          <cell r="AY109">
            <v>-40000</v>
          </cell>
          <cell r="AZ109">
            <v>-40000</v>
          </cell>
          <cell r="BA109">
            <v>-40000</v>
          </cell>
          <cell r="BB109">
            <v>-40000</v>
          </cell>
        </row>
        <row r="110">
          <cell r="A110" t="str">
            <v>372000-HO - PROVISION FOR BAD DEBTS (HO )</v>
          </cell>
          <cell r="B110">
            <v>-1378351.16</v>
          </cell>
          <cell r="E110">
            <v>-1378351.16</v>
          </cell>
          <cell r="AQ110">
            <v>-1378351.16</v>
          </cell>
          <cell r="AR110">
            <v>-1378351.16</v>
          </cell>
          <cell r="AS110">
            <v>-1378351.16</v>
          </cell>
          <cell r="AT110">
            <v>-1378351.16</v>
          </cell>
          <cell r="AU110">
            <v>-1378351.16</v>
          </cell>
          <cell r="AV110">
            <v>-1378351.16</v>
          </cell>
          <cell r="AW110">
            <v>-1378351.16</v>
          </cell>
          <cell r="AX110">
            <v>-1378351.16</v>
          </cell>
          <cell r="AY110">
            <v>-1378351.16</v>
          </cell>
          <cell r="AZ110">
            <v>-1378351.16</v>
          </cell>
          <cell r="BA110">
            <v>-1378351.16</v>
          </cell>
          <cell r="BB110">
            <v>-1378351.16</v>
          </cell>
        </row>
        <row r="111">
          <cell r="A111" t="str">
            <v>372500-HO - PROVISION FOR SALARIES (HO )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</row>
        <row r="112">
          <cell r="A112" t="str">
            <v>370030-HO - PRV - UNEARNED INCOME (HO )</v>
          </cell>
          <cell r="B112">
            <v>-305000</v>
          </cell>
          <cell r="C112">
            <v>305000</v>
          </cell>
          <cell r="I112">
            <v>180000</v>
          </cell>
          <cell r="K112">
            <v>180000</v>
          </cell>
          <cell r="L112">
            <v>125000</v>
          </cell>
          <cell r="N112">
            <v>125000</v>
          </cell>
          <cell r="AQ112">
            <v>-305000</v>
          </cell>
          <cell r="AR112">
            <v>-125000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</row>
        <row r="113">
          <cell r="A113" t="str">
            <v>370010-HO - PRV - INTEREST (HO )</v>
          </cell>
          <cell r="B113">
            <v>-8837.52</v>
          </cell>
          <cell r="C113">
            <v>4716902.79</v>
          </cell>
          <cell r="D113">
            <v>4707566.8600000003</v>
          </cell>
          <cell r="E113">
            <v>498.41</v>
          </cell>
          <cell r="F113">
            <v>11139.06</v>
          </cell>
          <cell r="G113">
            <v>30555.37</v>
          </cell>
          <cell r="H113">
            <v>-19416.310000000001</v>
          </cell>
          <cell r="I113">
            <v>116025.76</v>
          </cell>
          <cell r="J113">
            <v>89171.13</v>
          </cell>
          <cell r="K113">
            <v>26854.63</v>
          </cell>
          <cell r="L113">
            <v>19447.97</v>
          </cell>
          <cell r="M113">
            <v>6740.05</v>
          </cell>
          <cell r="N113">
            <v>12707.92</v>
          </cell>
          <cell r="O113">
            <v>761157.53</v>
          </cell>
          <cell r="P113">
            <v>2747921</v>
          </cell>
          <cell r="Q113">
            <v>-1986763.47</v>
          </cell>
          <cell r="R113">
            <v>2009228.81</v>
          </cell>
          <cell r="S113">
            <v>1829658.85</v>
          </cell>
          <cell r="T113">
            <v>179569.96</v>
          </cell>
          <cell r="U113">
            <v>1799903.66</v>
          </cell>
          <cell r="V113">
            <v>3520.46</v>
          </cell>
          <cell r="W113">
            <v>1796383.2</v>
          </cell>
          <cell r="X113">
            <v>1543966.35</v>
          </cell>
          <cell r="Y113">
            <v>838.79</v>
          </cell>
          <cell r="Z113">
            <v>1543127.56</v>
          </cell>
          <cell r="AQ113">
            <v>-28253.83</v>
          </cell>
          <cell r="AR113">
            <v>-1399.2000000000116</v>
          </cell>
          <cell r="AS113">
            <v>11308.71999999999</v>
          </cell>
          <cell r="AT113">
            <v>-1975454.75</v>
          </cell>
          <cell r="AU113">
            <v>-1795884.79</v>
          </cell>
          <cell r="AV113">
            <v>498.40999999987889</v>
          </cell>
          <cell r="AW113">
            <v>1543625.97</v>
          </cell>
          <cell r="AX113">
            <v>1543625.97</v>
          </cell>
          <cell r="AY113">
            <v>1543625.97</v>
          </cell>
          <cell r="AZ113">
            <v>1543625.97</v>
          </cell>
          <cell r="BA113">
            <v>1543625.97</v>
          </cell>
          <cell r="BB113">
            <v>1543625.97</v>
          </cell>
        </row>
        <row r="114">
          <cell r="A114" t="str">
            <v>370020-HO - PRV - REBATE (HO )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</row>
        <row r="115">
          <cell r="A115" t="str">
            <v>370040-HO - PRV - SALARY BONUS (HO )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</row>
        <row r="116">
          <cell r="A116" t="str">
            <v>370050-HO - PRV - COMM PAYABLE (HO )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</row>
        <row r="117">
          <cell r="A117" t="str">
            <v>370060-HO - PRV - PROV FUND CONTR (HO )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</row>
        <row r="118">
          <cell r="A118" t="str">
            <v>370070-HO - PRV - MED AID CONTR (HO )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</row>
        <row r="119">
          <cell r="A119" t="str">
            <v>370080-HO - PRV - RSC LEVIES (HO )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</row>
        <row r="120">
          <cell r="A120" t="str">
            <v>370090-HO - PRV - AUDIT FEES (HO )</v>
          </cell>
          <cell r="B120">
            <v>-170000</v>
          </cell>
          <cell r="C120">
            <v>270911.40000000002</v>
          </cell>
          <cell r="D120">
            <v>138465.94</v>
          </cell>
          <cell r="E120">
            <v>-37554.54</v>
          </cell>
          <cell r="G120">
            <v>15000</v>
          </cell>
          <cell r="H120">
            <v>-15000</v>
          </cell>
          <cell r="I120">
            <v>91287.92</v>
          </cell>
          <cell r="J120">
            <v>83465.94</v>
          </cell>
          <cell r="K120">
            <v>7821.98</v>
          </cell>
          <cell r="L120">
            <v>174590.56</v>
          </cell>
          <cell r="M120">
            <v>20000</v>
          </cell>
          <cell r="N120">
            <v>154590.56</v>
          </cell>
          <cell r="O120">
            <v>5032.92</v>
          </cell>
          <cell r="P120">
            <v>20000</v>
          </cell>
          <cell r="Q120">
            <v>-14967.08</v>
          </cell>
          <cell r="AQ120">
            <v>-185000</v>
          </cell>
          <cell r="AR120">
            <v>-177178.02000000002</v>
          </cell>
          <cell r="AS120">
            <v>-22587.460000000021</v>
          </cell>
          <cell r="AT120">
            <v>-37554.540000000023</v>
          </cell>
          <cell r="AU120">
            <v>-37554.540000000023</v>
          </cell>
          <cell r="AV120">
            <v>-37554.540000000023</v>
          </cell>
          <cell r="AW120">
            <v>-37554.540000000023</v>
          </cell>
          <cell r="AX120">
            <v>-37554.540000000023</v>
          </cell>
          <cell r="AY120">
            <v>-37554.540000000023</v>
          </cell>
          <cell r="AZ120">
            <v>-37554.540000000023</v>
          </cell>
          <cell r="BA120">
            <v>-37554.540000000023</v>
          </cell>
          <cell r="BB120">
            <v>-37554.540000000023</v>
          </cell>
        </row>
        <row r="121">
          <cell r="A121" t="str">
            <v>370100-HO - PRV - TEL [KC] (HO )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</row>
        <row r="122">
          <cell r="A122" t="str">
            <v>370110-HO - PRV - TEL [JL] (HO )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</row>
        <row r="123">
          <cell r="A123" t="str">
            <v>370120-HO - PRV - TEL [JL] (HO )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</row>
        <row r="124">
          <cell r="A124" t="str">
            <v>370130-HO - PRV - ENT [JL] (HO )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</row>
        <row r="125">
          <cell r="A125" t="str">
            <v>370140-HO - PRV - MV [KC] (HO )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</row>
        <row r="126">
          <cell r="A126" t="str">
            <v>370150-HO - PRV - MV [JL] (HO )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</row>
        <row r="127">
          <cell r="A127" t="str">
            <v>370160-HO - PRV - INC ADJ (HO )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</row>
        <row r="128">
          <cell r="A128" t="str">
            <v>370170-HO - PRV - ENT [KC] (HO )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</row>
        <row r="129">
          <cell r="A129" t="str">
            <v>400000-HO - SHARE CAPITAL (HO )</v>
          </cell>
          <cell r="B129">
            <v>-10000</v>
          </cell>
          <cell r="E129">
            <v>-10000</v>
          </cell>
          <cell r="AQ129">
            <v>-10000</v>
          </cell>
          <cell r="AR129">
            <v>-10000</v>
          </cell>
          <cell r="AS129">
            <v>-10000</v>
          </cell>
          <cell r="AT129">
            <v>-10000</v>
          </cell>
          <cell r="AU129">
            <v>-10000</v>
          </cell>
          <cell r="AV129">
            <v>-10000</v>
          </cell>
          <cell r="AW129">
            <v>-10000</v>
          </cell>
          <cell r="AX129">
            <v>-10000</v>
          </cell>
          <cell r="AY129">
            <v>-10000</v>
          </cell>
          <cell r="AZ129">
            <v>-10000</v>
          </cell>
          <cell r="BA129">
            <v>-10000</v>
          </cell>
          <cell r="BB129">
            <v>-10000</v>
          </cell>
        </row>
        <row r="130">
          <cell r="A130" t="str">
            <v>405000-HO - Share Premium (HO )</v>
          </cell>
          <cell r="B130">
            <v>-2997000</v>
          </cell>
          <cell r="E130">
            <v>-2997000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</row>
        <row r="131">
          <cell r="A131" t="str">
            <v>500000-HO - Retained Earnings (HO )</v>
          </cell>
          <cell r="B131">
            <v>734574.06</v>
          </cell>
          <cell r="E131">
            <v>734574.06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</row>
        <row r="132">
          <cell r="A132" t="str">
            <v>411100-HO - Amount Secured</v>
          </cell>
          <cell r="B132">
            <v>-1039716850.25</v>
          </cell>
          <cell r="D132">
            <v>98854766.840000004</v>
          </cell>
          <cell r="E132">
            <v>-1138571617.0899999</v>
          </cell>
          <cell r="G132">
            <v>24394609.57</v>
          </cell>
          <cell r="H132">
            <v>-24394609.57</v>
          </cell>
          <cell r="J132">
            <v>23444627.469999999</v>
          </cell>
          <cell r="K132">
            <v>-23444627.469999999</v>
          </cell>
          <cell r="M132">
            <v>22471179.98</v>
          </cell>
          <cell r="N132">
            <v>-22471179.98</v>
          </cell>
          <cell r="P132">
            <v>16808207.100000001</v>
          </cell>
          <cell r="Q132">
            <v>-16808207.100000001</v>
          </cell>
          <cell r="S132">
            <v>11736142.720000001</v>
          </cell>
          <cell r="T132">
            <v>-11736142.720000001</v>
          </cell>
          <cell r="AQ132">
            <v>-24394609.57</v>
          </cell>
          <cell r="AR132">
            <v>-47839237.039999999</v>
          </cell>
          <cell r="AS132">
            <v>-70310417.019999996</v>
          </cell>
          <cell r="AT132">
            <v>-87118624.120000005</v>
          </cell>
          <cell r="AU132">
            <v>-98854766.840000004</v>
          </cell>
          <cell r="AV132">
            <v>-98854766.840000004</v>
          </cell>
          <cell r="AW132">
            <v>-98854766.840000004</v>
          </cell>
          <cell r="AX132">
            <v>-98854766.840000004</v>
          </cell>
          <cell r="AY132">
            <v>-98854766.840000004</v>
          </cell>
          <cell r="AZ132">
            <v>-98854766.840000004</v>
          </cell>
          <cell r="BA132">
            <v>-98854766.840000004</v>
          </cell>
          <cell r="BB132">
            <v>-98854766.840000004</v>
          </cell>
          <cell r="BD132">
            <v>-24394609.57</v>
          </cell>
          <cell r="BE132">
            <v>-23444627.469999999</v>
          </cell>
          <cell r="BF132">
            <v>-22471179.979999997</v>
          </cell>
          <cell r="BG132">
            <v>-16808207.100000009</v>
          </cell>
          <cell r="BH132">
            <v>-11736142.719999999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</row>
        <row r="133">
          <cell r="A133" t="str">
            <v>513000-HO - Amount rebated</v>
          </cell>
          <cell r="B133">
            <v>6979688.8300000001</v>
          </cell>
          <cell r="C133">
            <v>1085681.2</v>
          </cell>
          <cell r="D133">
            <v>302668.79999999999</v>
          </cell>
          <cell r="E133">
            <v>7762701.2300000004</v>
          </cell>
          <cell r="F133">
            <v>115778.59</v>
          </cell>
          <cell r="H133">
            <v>115778.59</v>
          </cell>
          <cell r="I133">
            <v>400264.09</v>
          </cell>
          <cell r="J133">
            <v>301853.48</v>
          </cell>
          <cell r="K133">
            <v>98410.61</v>
          </cell>
          <cell r="L133">
            <v>174592.45</v>
          </cell>
          <cell r="M133">
            <v>815.32</v>
          </cell>
          <cell r="N133">
            <v>173777.13</v>
          </cell>
          <cell r="O133">
            <v>54853.19</v>
          </cell>
          <cell r="Q133">
            <v>54853.19</v>
          </cell>
          <cell r="R133">
            <v>317314.45</v>
          </cell>
          <cell r="T133">
            <v>317314.45</v>
          </cell>
          <cell r="U133">
            <v>22878.43</v>
          </cell>
          <cell r="W133">
            <v>22878.43</v>
          </cell>
          <cell r="X133">
            <v>164915.56</v>
          </cell>
          <cell r="Z133">
            <v>164915.56</v>
          </cell>
          <cell r="AQ133">
            <v>115778.59</v>
          </cell>
          <cell r="AR133">
            <v>214189.20000000007</v>
          </cell>
          <cell r="AS133">
            <v>387966.33000000007</v>
          </cell>
          <cell r="AT133">
            <v>442819.52000000008</v>
          </cell>
          <cell r="AU133">
            <v>760133.97000000009</v>
          </cell>
          <cell r="AV133">
            <v>783012.40000000014</v>
          </cell>
          <cell r="AW133">
            <v>947927.9600000002</v>
          </cell>
          <cell r="AX133">
            <v>947927.9600000002</v>
          </cell>
          <cell r="AY133">
            <v>947927.9600000002</v>
          </cell>
          <cell r="AZ133">
            <v>947927.9600000002</v>
          </cell>
          <cell r="BA133">
            <v>947927.9600000002</v>
          </cell>
          <cell r="BB133">
            <v>947927.9600000002</v>
          </cell>
          <cell r="BD133">
            <v>115778.59</v>
          </cell>
          <cell r="BE133">
            <v>98410.610000000073</v>
          </cell>
          <cell r="BF133">
            <v>173777.13</v>
          </cell>
          <cell r="BG133">
            <v>54853.19</v>
          </cell>
          <cell r="BH133">
            <v>317314.45</v>
          </cell>
          <cell r="BI133">
            <v>22878.430000000051</v>
          </cell>
          <cell r="BJ133">
            <v>164915.56000000006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</row>
        <row r="134">
          <cell r="A134" t="str">
            <v>514000-HO - Amount rebated (Provision)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</row>
        <row r="135">
          <cell r="A135" t="str">
            <v>511000-HO - Amount Advanced (discount)</v>
          </cell>
          <cell r="B135">
            <v>943241760.64999998</v>
          </cell>
          <cell r="C135">
            <v>176614901.94999999</v>
          </cell>
          <cell r="D135">
            <v>71036411.159999996</v>
          </cell>
          <cell r="E135">
            <v>1048820251.4400001</v>
          </cell>
          <cell r="F135">
            <v>21813151.949999999</v>
          </cell>
          <cell r="H135">
            <v>21813151.949999999</v>
          </cell>
          <cell r="I135">
            <v>85864806.719999999</v>
          </cell>
          <cell r="J135">
            <v>64433605.039999999</v>
          </cell>
          <cell r="K135">
            <v>21431201.68</v>
          </cell>
          <cell r="L135">
            <v>20482142.93</v>
          </cell>
          <cell r="M135">
            <v>27000</v>
          </cell>
          <cell r="N135">
            <v>20455142.93</v>
          </cell>
          <cell r="O135">
            <v>14952568.060000001</v>
          </cell>
          <cell r="P135">
            <v>30000</v>
          </cell>
          <cell r="Q135">
            <v>14922568.060000001</v>
          </cell>
          <cell r="R135">
            <v>9715068.8300000001</v>
          </cell>
          <cell r="T135">
            <v>9715068.8300000001</v>
          </cell>
          <cell r="U135">
            <v>23787163.460000001</v>
          </cell>
          <cell r="V135">
            <v>6545806.1200000001</v>
          </cell>
          <cell r="W135">
            <v>17241357.34</v>
          </cell>
          <cell r="X135">
            <v>7215716.6500000004</v>
          </cell>
          <cell r="Z135">
            <v>7215716.6500000004</v>
          </cell>
          <cell r="AQ135">
            <v>21813151.949999999</v>
          </cell>
          <cell r="AR135">
            <v>43244353.630000003</v>
          </cell>
          <cell r="AS135">
            <v>63699496.560000002</v>
          </cell>
          <cell r="AT135">
            <v>78622064.620000005</v>
          </cell>
          <cell r="AU135">
            <v>88337133.450000003</v>
          </cell>
          <cell r="AV135">
            <v>105578490.78999999</v>
          </cell>
          <cell r="AW135">
            <v>112794207.44</v>
          </cell>
          <cell r="AX135">
            <v>112794207.44</v>
          </cell>
          <cell r="AY135">
            <v>112794207.44</v>
          </cell>
          <cell r="AZ135">
            <v>112794207.44</v>
          </cell>
          <cell r="BA135">
            <v>112794207.44</v>
          </cell>
          <cell r="BB135">
            <v>112794207.44</v>
          </cell>
          <cell r="BD135">
            <v>21813151.949999999</v>
          </cell>
          <cell r="BE135">
            <v>21431201.680000003</v>
          </cell>
          <cell r="BF135">
            <v>20455142.93</v>
          </cell>
          <cell r="BG135">
            <v>14922568.060000002</v>
          </cell>
          <cell r="BH135">
            <v>9715068.8299999982</v>
          </cell>
          <cell r="BI135">
            <v>17241357.339999989</v>
          </cell>
          <cell r="BJ135">
            <v>7215716.650000006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</row>
        <row r="136">
          <cell r="A136" t="str">
            <v>412000-HO - Unearned Income (-/+)</v>
          </cell>
          <cell r="B136">
            <v>-777246</v>
          </cell>
          <cell r="D136">
            <v>305000</v>
          </cell>
          <cell r="E136">
            <v>-1082246</v>
          </cell>
          <cell r="J136">
            <v>180000</v>
          </cell>
          <cell r="K136">
            <v>-180000</v>
          </cell>
          <cell r="M136">
            <v>125000</v>
          </cell>
          <cell r="N136">
            <v>-125000</v>
          </cell>
          <cell r="AQ136">
            <v>0</v>
          </cell>
          <cell r="AR136">
            <v>-180000</v>
          </cell>
          <cell r="AS136">
            <v>-305000</v>
          </cell>
          <cell r="AT136">
            <v>-305000</v>
          </cell>
          <cell r="AU136">
            <v>-305000</v>
          </cell>
          <cell r="AV136">
            <v>-305000</v>
          </cell>
          <cell r="AW136">
            <v>-305000</v>
          </cell>
          <cell r="AX136">
            <v>-305000</v>
          </cell>
          <cell r="AY136">
            <v>-305000</v>
          </cell>
          <cell r="AZ136">
            <v>-305000</v>
          </cell>
          <cell r="BA136">
            <v>-305000</v>
          </cell>
          <cell r="BB136">
            <v>-305000</v>
          </cell>
          <cell r="BD136">
            <v>0</v>
          </cell>
          <cell r="BE136">
            <v>-180000</v>
          </cell>
          <cell r="BF136">
            <v>-125000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</row>
        <row r="137">
          <cell r="A137" t="str">
            <v>432100-HO - Interest Received (Bank)</v>
          </cell>
          <cell r="B137">
            <v>-1304306.25</v>
          </cell>
          <cell r="D137">
            <v>26528.1</v>
          </cell>
          <cell r="E137">
            <v>-1330834.3500000001</v>
          </cell>
          <cell r="G137">
            <v>752.61</v>
          </cell>
          <cell r="H137">
            <v>-752.61</v>
          </cell>
          <cell r="J137">
            <v>6740.05</v>
          </cell>
          <cell r="K137">
            <v>-6740.05</v>
          </cell>
          <cell r="M137">
            <v>13184.88</v>
          </cell>
          <cell r="N137">
            <v>-13184.88</v>
          </cell>
          <cell r="P137">
            <v>1831.68</v>
          </cell>
          <cell r="Q137">
            <v>-1831.68</v>
          </cell>
          <cell r="S137">
            <v>3520.97</v>
          </cell>
          <cell r="T137">
            <v>-3520.97</v>
          </cell>
          <cell r="V137">
            <v>497.91</v>
          </cell>
          <cell r="W137">
            <v>-497.91</v>
          </cell>
          <cell r="Y137">
            <v>497.91</v>
          </cell>
          <cell r="Z137">
            <v>-497.91</v>
          </cell>
          <cell r="AQ137">
            <v>-752.61</v>
          </cell>
          <cell r="AR137">
            <v>-7492.66</v>
          </cell>
          <cell r="AS137">
            <v>-20677.54</v>
          </cell>
          <cell r="AT137">
            <v>-22509.22</v>
          </cell>
          <cell r="AU137">
            <v>-26030.190000000002</v>
          </cell>
          <cell r="AV137">
            <v>-26528.100000000002</v>
          </cell>
          <cell r="AW137">
            <v>-27026.010000000002</v>
          </cell>
          <cell r="AX137">
            <v>-27026.010000000002</v>
          </cell>
          <cell r="AY137">
            <v>-27026.010000000002</v>
          </cell>
          <cell r="AZ137">
            <v>-27026.010000000002</v>
          </cell>
          <cell r="BA137">
            <v>-27026.010000000002</v>
          </cell>
          <cell r="BB137">
            <v>-27026.010000000002</v>
          </cell>
          <cell r="BD137">
            <v>-752.61</v>
          </cell>
          <cell r="BE137">
            <v>-6740.05</v>
          </cell>
          <cell r="BF137">
            <v>-13184.880000000001</v>
          </cell>
          <cell r="BG137">
            <v>-1831.6800000000003</v>
          </cell>
          <cell r="BH137">
            <v>-3520.9700000000012</v>
          </cell>
          <cell r="BI137">
            <v>-497.90999999999985</v>
          </cell>
          <cell r="BJ137">
            <v>-497.90999999999985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</row>
        <row r="138">
          <cell r="A138" t="str">
            <v>432000-HO - Income From Investements</v>
          </cell>
          <cell r="B138">
            <v>117187.89</v>
          </cell>
          <cell r="E138">
            <v>117187.89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</row>
        <row r="139">
          <cell r="A139" t="str">
            <v>515000-HO - Interest Paid</v>
          </cell>
          <cell r="B139">
            <v>31673191.899999999</v>
          </cell>
          <cell r="C139">
            <v>7797805.3200000003</v>
          </cell>
          <cell r="D139">
            <v>591038.42000000004</v>
          </cell>
          <cell r="E139">
            <v>38879958.799999997</v>
          </cell>
          <cell r="F139">
            <v>1097025.8600000001</v>
          </cell>
          <cell r="G139">
            <v>189.48</v>
          </cell>
          <cell r="H139">
            <v>1096836.3799999999</v>
          </cell>
          <cell r="I139">
            <v>1487687.83</v>
          </cell>
          <cell r="J139">
            <v>431997.45</v>
          </cell>
          <cell r="K139">
            <v>1055690.3799999999</v>
          </cell>
          <cell r="L139">
            <v>1071055</v>
          </cell>
          <cell r="M139">
            <v>87589.04</v>
          </cell>
          <cell r="N139">
            <v>983465.96</v>
          </cell>
          <cell r="O139">
            <v>2053653.36</v>
          </cell>
          <cell r="Q139">
            <v>2053653.36</v>
          </cell>
          <cell r="R139">
            <v>1991481.85</v>
          </cell>
          <cell r="S139">
            <v>71262.45</v>
          </cell>
          <cell r="T139">
            <v>1920219.4</v>
          </cell>
          <cell r="U139">
            <v>96901.42</v>
          </cell>
          <cell r="W139">
            <v>96901.42</v>
          </cell>
          <cell r="X139">
            <v>4497.7</v>
          </cell>
          <cell r="Z139">
            <v>4497.7</v>
          </cell>
          <cell r="AQ139">
            <v>1096836.3800000001</v>
          </cell>
          <cell r="AR139">
            <v>2152526.7599999998</v>
          </cell>
          <cell r="AS139">
            <v>3135992.7199999997</v>
          </cell>
          <cell r="AT139">
            <v>5189646.08</v>
          </cell>
          <cell r="AU139">
            <v>7109865.4799999995</v>
          </cell>
          <cell r="AV139">
            <v>7206766.8999999994</v>
          </cell>
          <cell r="AW139">
            <v>7211264.5999999996</v>
          </cell>
          <cell r="AX139">
            <v>7211264.5999999996</v>
          </cell>
          <cell r="AY139">
            <v>7211264.5999999996</v>
          </cell>
          <cell r="AZ139">
            <v>7211264.5999999996</v>
          </cell>
          <cell r="BA139">
            <v>7211264.5999999996</v>
          </cell>
          <cell r="BB139">
            <v>7211264.5999999996</v>
          </cell>
          <cell r="BD139">
            <v>1096836.3800000001</v>
          </cell>
          <cell r="BE139">
            <v>1055690.3799999997</v>
          </cell>
          <cell r="BF139">
            <v>983465.96</v>
          </cell>
          <cell r="BG139">
            <v>2053653.3600000003</v>
          </cell>
          <cell r="BH139">
            <v>1920219.3999999994</v>
          </cell>
          <cell r="BI139">
            <v>96901.419999999925</v>
          </cell>
          <cell r="BJ139">
            <v>4497.7000000001863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</row>
        <row r="140">
          <cell r="A140" t="str">
            <v>531110-HO - Commission Paid - Consultants</v>
          </cell>
          <cell r="C140">
            <v>327972.13</v>
          </cell>
          <cell r="D140">
            <v>323358.07</v>
          </cell>
          <cell r="E140">
            <v>4614.0600000000004</v>
          </cell>
          <cell r="F140">
            <v>158710.15</v>
          </cell>
          <cell r="G140">
            <v>158710.15</v>
          </cell>
          <cell r="L140">
            <v>160889.19</v>
          </cell>
          <cell r="M140">
            <v>160889.19</v>
          </cell>
          <cell r="O140">
            <v>3758.73</v>
          </cell>
          <cell r="P140">
            <v>3758.73</v>
          </cell>
          <cell r="U140">
            <v>4614.0600000000004</v>
          </cell>
          <cell r="W140">
            <v>4614.0600000000004</v>
          </cell>
          <cell r="X140">
            <v>5229.49</v>
          </cell>
          <cell r="Z140">
            <v>5229.49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4614.0600000000004</v>
          </cell>
          <cell r="AW140">
            <v>9843.5499999999993</v>
          </cell>
          <cell r="AX140">
            <v>9843.5499999999993</v>
          </cell>
          <cell r="AY140">
            <v>9843.5499999999993</v>
          </cell>
          <cell r="AZ140">
            <v>9843.5499999999993</v>
          </cell>
          <cell r="BA140">
            <v>9843.5499999999993</v>
          </cell>
          <cell r="BB140">
            <v>9843.5499999999993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4614.0600000000004</v>
          </cell>
          <cell r="BJ140">
            <v>5229.4899999999989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</row>
        <row r="141">
          <cell r="A141" t="str">
            <v>531000-HO - Commission Paid - Consultants</v>
          </cell>
          <cell r="B141">
            <v>2268373.9300000002</v>
          </cell>
          <cell r="C141">
            <v>1279509.22</v>
          </cell>
          <cell r="D141">
            <v>521825.06</v>
          </cell>
          <cell r="E141">
            <v>3026058.09</v>
          </cell>
          <cell r="F141">
            <v>158710.15</v>
          </cell>
          <cell r="H141">
            <v>158710.15</v>
          </cell>
          <cell r="I141">
            <v>701839.61</v>
          </cell>
          <cell r="J141">
            <v>514722.66</v>
          </cell>
          <cell r="K141">
            <v>187116.95</v>
          </cell>
          <cell r="L141">
            <v>161440.39000000001</v>
          </cell>
          <cell r="M141">
            <v>1102.4000000000001</v>
          </cell>
          <cell r="N141">
            <v>160337.99</v>
          </cell>
          <cell r="O141">
            <v>141785.34</v>
          </cell>
          <cell r="P141">
            <v>6000</v>
          </cell>
          <cell r="Q141">
            <v>135785.34</v>
          </cell>
          <cell r="R141">
            <v>115523.73</v>
          </cell>
          <cell r="T141">
            <v>115523.73</v>
          </cell>
          <cell r="U141">
            <v>210</v>
          </cell>
          <cell r="W141">
            <v>210</v>
          </cell>
          <cell r="X141">
            <v>105</v>
          </cell>
          <cell r="Z141">
            <v>105</v>
          </cell>
          <cell r="AQ141">
            <v>158710.15</v>
          </cell>
          <cell r="AR141">
            <v>345827.10000000003</v>
          </cell>
          <cell r="AS141">
            <v>506165.09</v>
          </cell>
          <cell r="AT141">
            <v>641950.43000000005</v>
          </cell>
          <cell r="AU141">
            <v>757474.16</v>
          </cell>
          <cell r="AV141">
            <v>757684.16</v>
          </cell>
          <cell r="AW141">
            <v>757789.16</v>
          </cell>
          <cell r="AX141">
            <v>757789.16</v>
          </cell>
          <cell r="AY141">
            <v>757789.16</v>
          </cell>
          <cell r="AZ141">
            <v>757789.16</v>
          </cell>
          <cell r="BA141">
            <v>757789.16</v>
          </cell>
          <cell r="BB141">
            <v>757789.16</v>
          </cell>
          <cell r="BD141">
            <v>158710.15</v>
          </cell>
          <cell r="BE141">
            <v>187116.95000000004</v>
          </cell>
          <cell r="BF141">
            <v>160337.99</v>
          </cell>
          <cell r="BG141">
            <v>135785.34000000003</v>
          </cell>
          <cell r="BH141">
            <v>115523.72999999998</v>
          </cell>
          <cell r="BI141">
            <v>210</v>
          </cell>
          <cell r="BJ141">
            <v>105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</row>
        <row r="142">
          <cell r="A142" t="str">
            <v>532000-HO - Commission Paid - Joint Ventures</v>
          </cell>
          <cell r="B142">
            <v>2516571.44</v>
          </cell>
          <cell r="C142">
            <v>536877.84</v>
          </cell>
          <cell r="D142">
            <v>178686.49</v>
          </cell>
          <cell r="E142">
            <v>2874762.79</v>
          </cell>
          <cell r="F142">
            <v>76308.320000000007</v>
          </cell>
          <cell r="H142">
            <v>76308.320000000007</v>
          </cell>
          <cell r="I142">
            <v>238720.62</v>
          </cell>
          <cell r="J142">
            <v>178082.34</v>
          </cell>
          <cell r="K142">
            <v>60638.28</v>
          </cell>
          <cell r="L142">
            <v>58368.33</v>
          </cell>
          <cell r="N142">
            <v>58368.33</v>
          </cell>
          <cell r="O142">
            <v>64830.06</v>
          </cell>
          <cell r="Q142">
            <v>64830.06</v>
          </cell>
          <cell r="R142">
            <v>36337.57</v>
          </cell>
          <cell r="S142">
            <v>604.15</v>
          </cell>
          <cell r="T142">
            <v>35733.42</v>
          </cell>
          <cell r="U142">
            <v>62312.94</v>
          </cell>
          <cell r="W142">
            <v>62312.94</v>
          </cell>
          <cell r="X142">
            <v>38670.660000000003</v>
          </cell>
          <cell r="Z142">
            <v>38670.660000000003</v>
          </cell>
          <cell r="AQ142">
            <v>76308.320000000007</v>
          </cell>
          <cell r="AR142">
            <v>136946.6</v>
          </cell>
          <cell r="AS142">
            <v>195314.93</v>
          </cell>
          <cell r="AT142">
            <v>260144.99</v>
          </cell>
          <cell r="AU142">
            <v>295878.40999999997</v>
          </cell>
          <cell r="AV142">
            <v>358191.35</v>
          </cell>
          <cell r="AW142">
            <v>396862.01</v>
          </cell>
          <cell r="AX142">
            <v>396862.01</v>
          </cell>
          <cell r="AY142">
            <v>396862.01</v>
          </cell>
          <cell r="AZ142">
            <v>396862.01</v>
          </cell>
          <cell r="BA142">
            <v>396862.01</v>
          </cell>
          <cell r="BB142">
            <v>396862.01</v>
          </cell>
          <cell r="BD142">
            <v>76308.320000000007</v>
          </cell>
          <cell r="BE142">
            <v>60638.28</v>
          </cell>
          <cell r="BF142">
            <v>58368.329999999987</v>
          </cell>
          <cell r="BG142">
            <v>64830.06</v>
          </cell>
          <cell r="BH142">
            <v>35733.419999999984</v>
          </cell>
          <cell r="BI142">
            <v>62312.94</v>
          </cell>
          <cell r="BJ142">
            <v>38670.660000000033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</row>
        <row r="143">
          <cell r="A143" t="str">
            <v>535100-HO - Initial Recognition</v>
          </cell>
          <cell r="B143">
            <v>30614</v>
          </cell>
          <cell r="E143">
            <v>30614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</row>
        <row r="144">
          <cell r="A144" t="str">
            <v>536100-HO - Impairment Adjustment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</row>
        <row r="145">
          <cell r="A145" t="str">
            <v>926000-HO - DIRECTORS SALARIES (HO )</v>
          </cell>
          <cell r="B145">
            <v>7711360.8700000001</v>
          </cell>
          <cell r="C145">
            <v>674564.67</v>
          </cell>
          <cell r="D145">
            <v>245127.87</v>
          </cell>
          <cell r="E145">
            <v>8140797.6699999999</v>
          </cell>
          <cell r="F145">
            <v>85887.29</v>
          </cell>
          <cell r="H145">
            <v>85887.29</v>
          </cell>
          <cell r="I145">
            <v>331015.15999999997</v>
          </cell>
          <cell r="J145">
            <v>245127.87</v>
          </cell>
          <cell r="K145">
            <v>85887.29</v>
          </cell>
          <cell r="L145">
            <v>85887.29</v>
          </cell>
          <cell r="N145">
            <v>85887.29</v>
          </cell>
          <cell r="O145">
            <v>85887.29</v>
          </cell>
          <cell r="Q145">
            <v>85887.29</v>
          </cell>
          <cell r="R145">
            <v>85887.64</v>
          </cell>
          <cell r="T145">
            <v>85887.64</v>
          </cell>
          <cell r="AQ145">
            <v>85887.29</v>
          </cell>
          <cell r="AR145">
            <v>171774.57999999996</v>
          </cell>
          <cell r="AS145">
            <v>257661.86999999994</v>
          </cell>
          <cell r="AT145">
            <v>343549.15999999992</v>
          </cell>
          <cell r="AU145">
            <v>429436.79999999993</v>
          </cell>
          <cell r="AV145">
            <v>429436.79999999993</v>
          </cell>
          <cell r="AW145">
            <v>429436.79999999993</v>
          </cell>
          <cell r="AX145">
            <v>429436.79999999993</v>
          </cell>
          <cell r="AY145">
            <v>429436.79999999993</v>
          </cell>
          <cell r="AZ145">
            <v>429436.79999999993</v>
          </cell>
          <cell r="BA145">
            <v>429436.79999999993</v>
          </cell>
          <cell r="BB145">
            <v>429436.79999999993</v>
          </cell>
          <cell r="BD145">
            <v>85887.29</v>
          </cell>
          <cell r="BE145">
            <v>85887.289999999964</v>
          </cell>
          <cell r="BF145">
            <v>85887.289999999979</v>
          </cell>
          <cell r="BG145">
            <v>85887.289999999979</v>
          </cell>
          <cell r="BH145">
            <v>85887.640000000014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</row>
        <row r="146">
          <cell r="A146" t="str">
            <v>975900-HO - SALARIES ADMIN (HO )</v>
          </cell>
          <cell r="B146">
            <v>8831004.1400000006</v>
          </cell>
          <cell r="C146">
            <v>2969615.3</v>
          </cell>
          <cell r="D146">
            <v>639191.31999999995</v>
          </cell>
          <cell r="E146">
            <v>11161428.119999999</v>
          </cell>
          <cell r="F146">
            <v>211186.25</v>
          </cell>
          <cell r="H146">
            <v>211186.25</v>
          </cell>
          <cell r="I146">
            <v>838824.74</v>
          </cell>
          <cell r="J146">
            <v>626692.93999999994</v>
          </cell>
          <cell r="K146">
            <v>212131.8</v>
          </cell>
          <cell r="L146">
            <v>206214.74</v>
          </cell>
          <cell r="N146">
            <v>206214.74</v>
          </cell>
          <cell r="O146">
            <v>247785.81</v>
          </cell>
          <cell r="Q146">
            <v>247785.81</v>
          </cell>
          <cell r="R146">
            <v>926126.37</v>
          </cell>
          <cell r="S146">
            <v>12498.38</v>
          </cell>
          <cell r="T146">
            <v>913627.99</v>
          </cell>
          <cell r="U146">
            <v>539477.39</v>
          </cell>
          <cell r="W146">
            <v>539477.39</v>
          </cell>
          <cell r="X146">
            <v>351621.15</v>
          </cell>
          <cell r="Z146">
            <v>351621.15</v>
          </cell>
          <cell r="AQ146">
            <v>211186.25</v>
          </cell>
          <cell r="AR146">
            <v>423318.05000000005</v>
          </cell>
          <cell r="AS146">
            <v>629532.79</v>
          </cell>
          <cell r="AT146">
            <v>877318.60000000009</v>
          </cell>
          <cell r="AU146">
            <v>1790946.5900000003</v>
          </cell>
          <cell r="AV146">
            <v>2330423.9800000004</v>
          </cell>
          <cell r="AW146">
            <v>2682045.1300000004</v>
          </cell>
          <cell r="AX146">
            <v>2682045.1300000004</v>
          </cell>
          <cell r="AY146">
            <v>2682045.1300000004</v>
          </cell>
          <cell r="AZ146">
            <v>2682045.1300000004</v>
          </cell>
          <cell r="BA146">
            <v>2682045.1300000004</v>
          </cell>
          <cell r="BB146">
            <v>2682045.1300000004</v>
          </cell>
          <cell r="BD146">
            <v>211186.25</v>
          </cell>
          <cell r="BE146">
            <v>212131.80000000005</v>
          </cell>
          <cell r="BF146">
            <v>206214.74</v>
          </cell>
          <cell r="BG146">
            <v>247785.81000000006</v>
          </cell>
          <cell r="BH146">
            <v>913627.99000000022</v>
          </cell>
          <cell r="BI146">
            <v>539477.39000000013</v>
          </cell>
          <cell r="BJ146">
            <v>351621.14999999991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</row>
        <row r="147">
          <cell r="A147" t="str">
            <v>976500-HO - STAFF TRAINING (HO )</v>
          </cell>
          <cell r="B147">
            <v>106965.24</v>
          </cell>
          <cell r="C147">
            <v>1137.49</v>
          </cell>
          <cell r="E147">
            <v>108102.73</v>
          </cell>
          <cell r="F147">
            <v>867.5</v>
          </cell>
          <cell r="H147">
            <v>867.5</v>
          </cell>
          <cell r="L147">
            <v>269.99</v>
          </cell>
          <cell r="N147">
            <v>269.99</v>
          </cell>
          <cell r="AQ147">
            <v>867.5</v>
          </cell>
          <cell r="AR147">
            <v>867.5</v>
          </cell>
          <cell r="AS147">
            <v>1137.49</v>
          </cell>
          <cell r="AT147">
            <v>1137.49</v>
          </cell>
          <cell r="AU147">
            <v>1137.49</v>
          </cell>
          <cell r="AV147">
            <v>1137.49</v>
          </cell>
          <cell r="AW147">
            <v>1137.49</v>
          </cell>
          <cell r="AX147">
            <v>1137.49</v>
          </cell>
          <cell r="AY147">
            <v>1137.49</v>
          </cell>
          <cell r="AZ147">
            <v>1137.49</v>
          </cell>
          <cell r="BA147">
            <v>1137.49</v>
          </cell>
          <cell r="BB147">
            <v>1137.49</v>
          </cell>
          <cell r="BD147">
            <v>867.5</v>
          </cell>
          <cell r="BE147">
            <v>0</v>
          </cell>
          <cell r="BF147">
            <v>269.99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</row>
        <row r="148">
          <cell r="A148" t="str">
            <v>972000-HO - RENT (HO )</v>
          </cell>
          <cell r="B148">
            <v>1518962.09</v>
          </cell>
          <cell r="C148">
            <v>540753.9</v>
          </cell>
          <cell r="D148">
            <v>162150.48000000001</v>
          </cell>
          <cell r="E148">
            <v>1897565.51</v>
          </cell>
          <cell r="F148">
            <v>66745.86</v>
          </cell>
          <cell r="H148">
            <v>66745.86</v>
          </cell>
          <cell r="I148">
            <v>226526.7</v>
          </cell>
          <cell r="J148">
            <v>162150.48000000001</v>
          </cell>
          <cell r="K148">
            <v>64376.22</v>
          </cell>
          <cell r="L148">
            <v>62085.599999999999</v>
          </cell>
          <cell r="N148">
            <v>62085.599999999999</v>
          </cell>
          <cell r="O148">
            <v>56399.51</v>
          </cell>
          <cell r="Q148">
            <v>56399.51</v>
          </cell>
          <cell r="R148">
            <v>69575.08</v>
          </cell>
          <cell r="T148">
            <v>69575.08</v>
          </cell>
          <cell r="U148">
            <v>59421.15</v>
          </cell>
          <cell r="W148">
            <v>59421.15</v>
          </cell>
          <cell r="AQ148">
            <v>66745.86</v>
          </cell>
          <cell r="AR148">
            <v>131122.07999999999</v>
          </cell>
          <cell r="AS148">
            <v>193207.67999999999</v>
          </cell>
          <cell r="AT148">
            <v>249607.19</v>
          </cell>
          <cell r="AU148">
            <v>319182.27</v>
          </cell>
          <cell r="AV148">
            <v>378603.42000000004</v>
          </cell>
          <cell r="AW148">
            <v>378603.42000000004</v>
          </cell>
          <cell r="AX148">
            <v>378603.42000000004</v>
          </cell>
          <cell r="AY148">
            <v>378603.42000000004</v>
          </cell>
          <cell r="AZ148">
            <v>378603.42000000004</v>
          </cell>
          <cell r="BA148">
            <v>378603.42000000004</v>
          </cell>
          <cell r="BB148">
            <v>378603.42000000004</v>
          </cell>
          <cell r="BD148">
            <v>66745.86</v>
          </cell>
          <cell r="BE148">
            <v>64376.219999999987</v>
          </cell>
          <cell r="BF148">
            <v>62085.600000000006</v>
          </cell>
          <cell r="BG148">
            <v>56399.510000000009</v>
          </cell>
          <cell r="BH148">
            <v>69575.080000000016</v>
          </cell>
          <cell r="BI148">
            <v>59421.150000000023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</row>
        <row r="149">
          <cell r="A149" t="str">
            <v>973000-HO - RSC (HO )</v>
          </cell>
          <cell r="B149">
            <v>39249.9</v>
          </cell>
          <cell r="E149">
            <v>39249.9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</row>
        <row r="150">
          <cell r="A150" t="str">
            <v>972500-HO - REPAIRS &amp; MAINT (HO )</v>
          </cell>
          <cell r="B150">
            <v>46354.5</v>
          </cell>
          <cell r="C150">
            <v>12216.59</v>
          </cell>
          <cell r="D150">
            <v>66.989999999999995</v>
          </cell>
          <cell r="E150">
            <v>58504.1</v>
          </cell>
          <cell r="F150">
            <v>655.5</v>
          </cell>
          <cell r="H150">
            <v>655.5</v>
          </cell>
          <cell r="I150">
            <v>89.32</v>
          </cell>
          <cell r="J150">
            <v>66.989999999999995</v>
          </cell>
          <cell r="K150">
            <v>22.33</v>
          </cell>
          <cell r="L150">
            <v>4240.5200000000004</v>
          </cell>
          <cell r="N150">
            <v>4240.5200000000004</v>
          </cell>
          <cell r="O150">
            <v>1659.7</v>
          </cell>
          <cell r="Q150">
            <v>1659.7</v>
          </cell>
          <cell r="R150">
            <v>4555.8599999999997</v>
          </cell>
          <cell r="T150">
            <v>4555.8599999999997</v>
          </cell>
          <cell r="U150">
            <v>1015.69</v>
          </cell>
          <cell r="W150">
            <v>1015.69</v>
          </cell>
          <cell r="AQ150">
            <v>655.5</v>
          </cell>
          <cell r="AR150">
            <v>677.82999999999993</v>
          </cell>
          <cell r="AS150">
            <v>4918.3500000000004</v>
          </cell>
          <cell r="AT150">
            <v>6578.05</v>
          </cell>
          <cell r="AU150">
            <v>11133.91</v>
          </cell>
          <cell r="AV150">
            <v>12149.6</v>
          </cell>
          <cell r="AW150">
            <v>12149.6</v>
          </cell>
          <cell r="AX150">
            <v>12149.6</v>
          </cell>
          <cell r="AY150">
            <v>12149.6</v>
          </cell>
          <cell r="AZ150">
            <v>12149.6</v>
          </cell>
          <cell r="BA150">
            <v>12149.6</v>
          </cell>
          <cell r="BB150">
            <v>12149.6</v>
          </cell>
          <cell r="BD150">
            <v>655.5</v>
          </cell>
          <cell r="BE150">
            <v>22.329999999999927</v>
          </cell>
          <cell r="BF150">
            <v>4240.5200000000004</v>
          </cell>
          <cell r="BG150">
            <v>1659.6999999999998</v>
          </cell>
          <cell r="BH150">
            <v>4555.8599999999997</v>
          </cell>
          <cell r="BI150">
            <v>1015.6900000000005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</row>
        <row r="151">
          <cell r="A151" t="str">
            <v>965000-HO - OFFICE FURN &amp; EQUIP EXP (HO )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</row>
        <row r="152">
          <cell r="A152" t="str">
            <v>972510-HO - Leasing Charges (HO )</v>
          </cell>
          <cell r="B152">
            <v>282260.94</v>
          </cell>
          <cell r="C152">
            <v>51602.6</v>
          </cell>
          <cell r="E152">
            <v>333863.53999999998</v>
          </cell>
          <cell r="F152">
            <v>7447.73</v>
          </cell>
          <cell r="H152">
            <v>7447.73</v>
          </cell>
          <cell r="I152">
            <v>8829.41</v>
          </cell>
          <cell r="K152">
            <v>8829.41</v>
          </cell>
          <cell r="L152">
            <v>7447.73</v>
          </cell>
          <cell r="N152">
            <v>7447.73</v>
          </cell>
          <cell r="O152">
            <v>8137.43</v>
          </cell>
          <cell r="Q152">
            <v>8137.43</v>
          </cell>
          <cell r="R152">
            <v>12292.57</v>
          </cell>
          <cell r="T152">
            <v>12292.57</v>
          </cell>
          <cell r="U152">
            <v>7447.73</v>
          </cell>
          <cell r="W152">
            <v>7447.73</v>
          </cell>
          <cell r="X152">
            <v>7447.73</v>
          </cell>
          <cell r="Z152">
            <v>7447.73</v>
          </cell>
          <cell r="AQ152">
            <v>7447.73</v>
          </cell>
          <cell r="AR152">
            <v>16277.14</v>
          </cell>
          <cell r="AS152">
            <v>23724.87</v>
          </cell>
          <cell r="AT152">
            <v>31862.3</v>
          </cell>
          <cell r="AU152">
            <v>44154.869999999995</v>
          </cell>
          <cell r="AV152">
            <v>51602.599999999991</v>
          </cell>
          <cell r="AW152">
            <v>59050.329999999987</v>
          </cell>
          <cell r="AX152">
            <v>59050.329999999987</v>
          </cell>
          <cell r="AY152">
            <v>59050.329999999987</v>
          </cell>
          <cell r="AZ152">
            <v>59050.329999999987</v>
          </cell>
          <cell r="BA152">
            <v>59050.329999999987</v>
          </cell>
          <cell r="BB152">
            <v>59050.329999999987</v>
          </cell>
          <cell r="BD152">
            <v>7447.73</v>
          </cell>
          <cell r="BE152">
            <v>8829.41</v>
          </cell>
          <cell r="BF152">
            <v>7447.73</v>
          </cell>
          <cell r="BG152">
            <v>8137.43</v>
          </cell>
          <cell r="BH152">
            <v>12292.569999999996</v>
          </cell>
          <cell r="BI152">
            <v>7447.7299999999959</v>
          </cell>
          <cell r="BJ152">
            <v>7447.7299999999959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</row>
        <row r="153">
          <cell r="A153" t="str">
            <v>972520-HO - General Expenses (HO )</v>
          </cell>
          <cell r="B153">
            <v>340538.64</v>
          </cell>
          <cell r="C153">
            <v>11932.12</v>
          </cell>
          <cell r="D153">
            <v>1500</v>
          </cell>
          <cell r="E153">
            <v>350970.76</v>
          </cell>
          <cell r="F153">
            <v>7137.63</v>
          </cell>
          <cell r="H153">
            <v>7137.63</v>
          </cell>
          <cell r="L153">
            <v>2192.33</v>
          </cell>
          <cell r="N153">
            <v>2192.33</v>
          </cell>
          <cell r="O153">
            <v>1244.0999999999999</v>
          </cell>
          <cell r="Q153">
            <v>1244.0999999999999</v>
          </cell>
          <cell r="R153">
            <v>760.95</v>
          </cell>
          <cell r="S153">
            <v>1500</v>
          </cell>
          <cell r="T153">
            <v>-739.05</v>
          </cell>
          <cell r="U153">
            <v>597.11</v>
          </cell>
          <cell r="W153">
            <v>597.11</v>
          </cell>
          <cell r="X153">
            <v>1859.2</v>
          </cell>
          <cell r="Z153">
            <v>1859.2</v>
          </cell>
          <cell r="AQ153">
            <v>7137.63</v>
          </cell>
          <cell r="AR153">
            <v>7137.63</v>
          </cell>
          <cell r="AS153">
            <v>9329.9599999999991</v>
          </cell>
          <cell r="AT153">
            <v>10574.06</v>
          </cell>
          <cell r="AU153">
            <v>9835.01</v>
          </cell>
          <cell r="AV153">
            <v>10432.120000000001</v>
          </cell>
          <cell r="AW153">
            <v>12291.320000000002</v>
          </cell>
          <cell r="AX153">
            <v>12291.320000000002</v>
          </cell>
          <cell r="AY153">
            <v>12291.320000000002</v>
          </cell>
          <cell r="AZ153">
            <v>12291.320000000002</v>
          </cell>
          <cell r="BA153">
            <v>12291.320000000002</v>
          </cell>
          <cell r="BB153">
            <v>12291.320000000002</v>
          </cell>
          <cell r="BD153">
            <v>7137.63</v>
          </cell>
          <cell r="BE153">
            <v>0</v>
          </cell>
          <cell r="BF153">
            <v>2192.329999999999</v>
          </cell>
          <cell r="BG153">
            <v>1244.1000000000004</v>
          </cell>
          <cell r="BH153">
            <v>-739.04999999999927</v>
          </cell>
          <cell r="BI153">
            <v>597.11000000000058</v>
          </cell>
          <cell r="BJ153">
            <v>1859.2000000000007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</row>
        <row r="154">
          <cell r="A154" t="str">
            <v>972530-HO - Assets under R5,000 (HO )</v>
          </cell>
          <cell r="B154">
            <v>30245.39</v>
          </cell>
          <cell r="C154">
            <v>14787.2</v>
          </cell>
          <cell r="D154">
            <v>10715.4</v>
          </cell>
          <cell r="E154">
            <v>34317.19</v>
          </cell>
          <cell r="I154">
            <v>14287.2</v>
          </cell>
          <cell r="J154">
            <v>10715.4</v>
          </cell>
          <cell r="K154">
            <v>3571.8</v>
          </cell>
          <cell r="R154">
            <v>500</v>
          </cell>
          <cell r="T154">
            <v>500</v>
          </cell>
          <cell r="AQ154">
            <v>0</v>
          </cell>
          <cell r="AR154">
            <v>3571.8000000000011</v>
          </cell>
          <cell r="AS154">
            <v>3571.8000000000011</v>
          </cell>
          <cell r="AT154">
            <v>3571.8000000000011</v>
          </cell>
          <cell r="AU154">
            <v>4071.8000000000011</v>
          </cell>
          <cell r="AV154">
            <v>4071.8000000000011</v>
          </cell>
          <cell r="AW154">
            <v>4071.8000000000011</v>
          </cell>
          <cell r="AX154">
            <v>4071.8000000000011</v>
          </cell>
          <cell r="AY154">
            <v>4071.8000000000011</v>
          </cell>
          <cell r="AZ154">
            <v>4071.8000000000011</v>
          </cell>
          <cell r="BA154">
            <v>4071.8000000000011</v>
          </cell>
          <cell r="BB154">
            <v>4071.8000000000011</v>
          </cell>
          <cell r="BD154">
            <v>0</v>
          </cell>
          <cell r="BE154">
            <v>3571.8000000000011</v>
          </cell>
          <cell r="BF154">
            <v>0</v>
          </cell>
          <cell r="BG154">
            <v>0</v>
          </cell>
          <cell r="BH154">
            <v>500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</row>
        <row r="155">
          <cell r="A155" t="str">
            <v>935000-HO - GEN EXPENSES (HO )</v>
          </cell>
          <cell r="B155">
            <v>35804.92</v>
          </cell>
          <cell r="C155">
            <v>4787</v>
          </cell>
          <cell r="D155">
            <v>3590.25</v>
          </cell>
          <cell r="E155">
            <v>37001.67</v>
          </cell>
          <cell r="I155">
            <v>4787</v>
          </cell>
          <cell r="J155">
            <v>3590.25</v>
          </cell>
          <cell r="K155">
            <v>1196.75</v>
          </cell>
          <cell r="AQ155">
            <v>0</v>
          </cell>
          <cell r="AR155">
            <v>1196.75</v>
          </cell>
          <cell r="AS155">
            <v>1196.75</v>
          </cell>
          <cell r="AT155">
            <v>1196.75</v>
          </cell>
          <cell r="AU155">
            <v>1196.75</v>
          </cell>
          <cell r="AV155">
            <v>1196.75</v>
          </cell>
          <cell r="AW155">
            <v>1196.75</v>
          </cell>
          <cell r="AX155">
            <v>1196.75</v>
          </cell>
          <cell r="AY155">
            <v>1196.75</v>
          </cell>
          <cell r="AZ155">
            <v>1196.75</v>
          </cell>
          <cell r="BA155">
            <v>1196.75</v>
          </cell>
          <cell r="BB155">
            <v>1196.75</v>
          </cell>
          <cell r="BD155">
            <v>0</v>
          </cell>
          <cell r="BE155">
            <v>1196.75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</row>
        <row r="156">
          <cell r="A156" t="str">
            <v>978000-HO - STORAGE (HO )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</row>
        <row r="157">
          <cell r="A157" t="str">
            <v>922000-HO - Depreciation (HO )</v>
          </cell>
          <cell r="B157">
            <v>984628.09</v>
          </cell>
          <cell r="C157">
            <v>232082.17</v>
          </cell>
          <cell r="E157">
            <v>1216710.26</v>
          </cell>
          <cell r="F157">
            <v>45997.37</v>
          </cell>
          <cell r="H157">
            <v>45997.37</v>
          </cell>
          <cell r="I157">
            <v>46530.47</v>
          </cell>
          <cell r="K157">
            <v>46530.47</v>
          </cell>
          <cell r="L157">
            <v>45997.35</v>
          </cell>
          <cell r="N157">
            <v>45997.35</v>
          </cell>
          <cell r="O157">
            <v>46725.03</v>
          </cell>
          <cell r="Q157">
            <v>46725.03</v>
          </cell>
          <cell r="R157">
            <v>46831.95</v>
          </cell>
          <cell r="T157">
            <v>46831.95</v>
          </cell>
          <cell r="X157">
            <v>92035.04</v>
          </cell>
          <cell r="Z157">
            <v>92035.04</v>
          </cell>
          <cell r="AQ157">
            <v>45997.37</v>
          </cell>
          <cell r="AR157">
            <v>92527.84</v>
          </cell>
          <cell r="AS157">
            <v>138525.19</v>
          </cell>
          <cell r="AT157">
            <v>185250.22</v>
          </cell>
          <cell r="AU157">
            <v>232082.16999999998</v>
          </cell>
          <cell r="AV157">
            <v>232082.16999999998</v>
          </cell>
          <cell r="AW157">
            <v>324117.20999999996</v>
          </cell>
          <cell r="AX157">
            <v>324117.20999999996</v>
          </cell>
          <cell r="AY157">
            <v>324117.20999999996</v>
          </cell>
          <cell r="AZ157">
            <v>324117.20999999996</v>
          </cell>
          <cell r="BA157">
            <v>324117.20999999996</v>
          </cell>
          <cell r="BB157">
            <v>324117.20999999996</v>
          </cell>
          <cell r="BD157">
            <v>45997.37</v>
          </cell>
          <cell r="BE157">
            <v>46530.469999999994</v>
          </cell>
          <cell r="BF157">
            <v>45997.350000000006</v>
          </cell>
          <cell r="BG157">
            <v>46725.03</v>
          </cell>
          <cell r="BH157">
            <v>46831.949999999983</v>
          </cell>
          <cell r="BI157">
            <v>0</v>
          </cell>
          <cell r="BJ157">
            <v>92035.039999999979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</row>
        <row r="158">
          <cell r="A158" t="str">
            <v>971500-HO - PROF/LOSS ON DISP. OF ASSET (HO )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</row>
        <row r="159">
          <cell r="A159" t="str">
            <v>921500-HO - DEP - COMPUTER EQUIP (HO )</v>
          </cell>
          <cell r="B159">
            <v>11646.42</v>
          </cell>
          <cell r="C159">
            <v>27154.94</v>
          </cell>
          <cell r="E159">
            <v>38801.360000000001</v>
          </cell>
          <cell r="F159">
            <v>5635.36</v>
          </cell>
          <cell r="H159">
            <v>5635.36</v>
          </cell>
          <cell r="I159">
            <v>5823.25</v>
          </cell>
          <cell r="K159">
            <v>5823.25</v>
          </cell>
          <cell r="L159">
            <v>5610.58</v>
          </cell>
          <cell r="N159">
            <v>5610.58</v>
          </cell>
          <cell r="O159">
            <v>5054.8500000000004</v>
          </cell>
          <cell r="Q159">
            <v>5054.8500000000004</v>
          </cell>
          <cell r="R159">
            <v>5030.8999999999996</v>
          </cell>
          <cell r="T159">
            <v>5030.8999999999996</v>
          </cell>
          <cell r="X159">
            <v>4510.25</v>
          </cell>
          <cell r="Z159">
            <v>8221.25</v>
          </cell>
          <cell r="AQ159">
            <v>5635.36</v>
          </cell>
          <cell r="AR159">
            <v>11458.61</v>
          </cell>
          <cell r="AS159">
            <v>17069.190000000002</v>
          </cell>
          <cell r="AT159">
            <v>22124.04</v>
          </cell>
          <cell r="AU159">
            <v>27154.940000000002</v>
          </cell>
          <cell r="AV159">
            <v>27154.940000000002</v>
          </cell>
          <cell r="AW159">
            <v>31665.190000000002</v>
          </cell>
          <cell r="AX159">
            <v>31665.190000000002</v>
          </cell>
          <cell r="AY159">
            <v>31665.190000000002</v>
          </cell>
          <cell r="AZ159">
            <v>31665.190000000002</v>
          </cell>
          <cell r="BA159">
            <v>31665.190000000002</v>
          </cell>
          <cell r="BB159">
            <v>31665.190000000002</v>
          </cell>
          <cell r="BD159">
            <v>5635.36</v>
          </cell>
          <cell r="BE159">
            <v>5823.2500000000009</v>
          </cell>
          <cell r="BF159">
            <v>5610.5800000000017</v>
          </cell>
          <cell r="BG159">
            <v>5054.8499999999985</v>
          </cell>
          <cell r="BH159">
            <v>5030.9000000000015</v>
          </cell>
          <cell r="BI159">
            <v>0</v>
          </cell>
          <cell r="BJ159">
            <v>4510.25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</row>
        <row r="160">
          <cell r="A160" t="str">
            <v>921550-HO - DEP - COMPUTER SOFT (HO )</v>
          </cell>
          <cell r="B160">
            <v>2802.62</v>
          </cell>
          <cell r="C160">
            <v>6420.01</v>
          </cell>
          <cell r="E160">
            <v>9222.6299999999992</v>
          </cell>
          <cell r="F160">
            <v>1356.09</v>
          </cell>
          <cell r="H160">
            <v>1356.09</v>
          </cell>
          <cell r="I160">
            <v>1401.42</v>
          </cell>
          <cell r="K160">
            <v>1401.42</v>
          </cell>
          <cell r="L160">
            <v>1348.27</v>
          </cell>
          <cell r="N160">
            <v>1348.27</v>
          </cell>
          <cell r="O160">
            <v>1157.0899999999999</v>
          </cell>
          <cell r="Q160">
            <v>1157.0899999999999</v>
          </cell>
          <cell r="R160">
            <v>1157.1400000000001</v>
          </cell>
          <cell r="T160">
            <v>1157.1400000000001</v>
          </cell>
          <cell r="X160">
            <v>1870.0900000000001</v>
          </cell>
          <cell r="Z160">
            <v>1870.0900000000001</v>
          </cell>
          <cell r="AQ160">
            <v>1356.09</v>
          </cell>
          <cell r="AR160">
            <v>2757.51</v>
          </cell>
          <cell r="AS160">
            <v>4105.7800000000007</v>
          </cell>
          <cell r="AT160">
            <v>5262.8700000000008</v>
          </cell>
          <cell r="AU160">
            <v>6420.0100000000011</v>
          </cell>
          <cell r="AV160">
            <v>6420.0100000000011</v>
          </cell>
          <cell r="AW160">
            <v>8290.1000000000022</v>
          </cell>
          <cell r="AX160">
            <v>8290.1000000000022</v>
          </cell>
          <cell r="AY160">
            <v>8290.1000000000022</v>
          </cell>
          <cell r="AZ160">
            <v>8290.1000000000022</v>
          </cell>
          <cell r="BA160">
            <v>8290.1000000000022</v>
          </cell>
          <cell r="BB160">
            <v>8290.1000000000022</v>
          </cell>
          <cell r="BD160">
            <v>1356.09</v>
          </cell>
          <cell r="BE160">
            <v>1401.4200000000003</v>
          </cell>
          <cell r="BF160">
            <v>1348.2700000000004</v>
          </cell>
          <cell r="BG160">
            <v>1157.0900000000001</v>
          </cell>
          <cell r="BH160">
            <v>1157.1400000000003</v>
          </cell>
          <cell r="BI160">
            <v>0</v>
          </cell>
          <cell r="BJ160">
            <v>1870.0900000000011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</row>
        <row r="161">
          <cell r="A161" t="str">
            <v>971510-HO - PROF/LOSS ON DISP. OF ASSET (HO )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</row>
        <row r="162">
          <cell r="A162" t="str">
            <v>913000-HO - COMPUTER EXPENSES (HO )</v>
          </cell>
          <cell r="B162">
            <v>332953.39</v>
          </cell>
          <cell r="C162">
            <v>230647.88</v>
          </cell>
          <cell r="D162">
            <v>1710</v>
          </cell>
          <cell r="E162">
            <v>561891.27</v>
          </cell>
          <cell r="F162">
            <v>1140</v>
          </cell>
          <cell r="H162">
            <v>1140</v>
          </cell>
          <cell r="I162">
            <v>2280</v>
          </cell>
          <cell r="J162">
            <v>1710</v>
          </cell>
          <cell r="K162">
            <v>570</v>
          </cell>
          <cell r="O162">
            <v>51108.73</v>
          </cell>
          <cell r="Q162">
            <v>51108.73</v>
          </cell>
          <cell r="U162">
            <v>176119.15</v>
          </cell>
          <cell r="W162">
            <v>176119.15</v>
          </cell>
          <cell r="X162">
            <v>570</v>
          </cell>
          <cell r="Z162">
            <v>570</v>
          </cell>
          <cell r="AQ162">
            <v>1140</v>
          </cell>
          <cell r="AR162">
            <v>1710</v>
          </cell>
          <cell r="AS162">
            <v>1710</v>
          </cell>
          <cell r="AT162">
            <v>52818.73</v>
          </cell>
          <cell r="AU162">
            <v>52818.73</v>
          </cell>
          <cell r="AV162">
            <v>228937.88</v>
          </cell>
          <cell r="AW162">
            <v>229507.88</v>
          </cell>
          <cell r="AX162">
            <v>229507.88</v>
          </cell>
          <cell r="AY162">
            <v>229507.88</v>
          </cell>
          <cell r="AZ162">
            <v>229507.88</v>
          </cell>
          <cell r="BA162">
            <v>229507.88</v>
          </cell>
          <cell r="BB162">
            <v>229507.88</v>
          </cell>
          <cell r="BD162">
            <v>1140</v>
          </cell>
          <cell r="BE162">
            <v>570</v>
          </cell>
          <cell r="BF162">
            <v>0</v>
          </cell>
          <cell r="BG162">
            <v>51108.73</v>
          </cell>
          <cell r="BH162">
            <v>0</v>
          </cell>
          <cell r="BI162">
            <v>176119.15</v>
          </cell>
          <cell r="BJ162">
            <v>570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</row>
        <row r="163">
          <cell r="A163" t="str">
            <v>945000-HO - INTERNET FEES (HO )</v>
          </cell>
          <cell r="B163">
            <v>107434.26</v>
          </cell>
          <cell r="C163">
            <v>63171.34</v>
          </cell>
          <cell r="E163">
            <v>170605.6</v>
          </cell>
          <cell r="F163">
            <v>12941.58</v>
          </cell>
          <cell r="H163">
            <v>12941.58</v>
          </cell>
          <cell r="I163">
            <v>2990.8</v>
          </cell>
          <cell r="K163">
            <v>2990.8</v>
          </cell>
          <cell r="L163">
            <v>38485.47</v>
          </cell>
          <cell r="N163">
            <v>38485.47</v>
          </cell>
          <cell r="O163">
            <v>2442</v>
          </cell>
          <cell r="Q163">
            <v>2442</v>
          </cell>
          <cell r="R163">
            <v>3869.49</v>
          </cell>
          <cell r="T163">
            <v>3869.49</v>
          </cell>
          <cell r="U163">
            <v>2442</v>
          </cell>
          <cell r="W163">
            <v>2442</v>
          </cell>
          <cell r="X163">
            <v>2442</v>
          </cell>
          <cell r="Z163">
            <v>2442</v>
          </cell>
          <cell r="AQ163">
            <v>12941.58</v>
          </cell>
          <cell r="AR163">
            <v>15932.380000000001</v>
          </cell>
          <cell r="AS163">
            <v>54417.850000000006</v>
          </cell>
          <cell r="AT163">
            <v>56859.850000000006</v>
          </cell>
          <cell r="AU163">
            <v>60729.340000000004</v>
          </cell>
          <cell r="AV163">
            <v>63171.340000000004</v>
          </cell>
          <cell r="AW163">
            <v>65613.34</v>
          </cell>
          <cell r="AX163">
            <v>65613.34</v>
          </cell>
          <cell r="AY163">
            <v>65613.34</v>
          </cell>
          <cell r="AZ163">
            <v>65613.34</v>
          </cell>
          <cell r="BA163">
            <v>65613.34</v>
          </cell>
          <cell r="BB163">
            <v>65613.34</v>
          </cell>
          <cell r="BD163">
            <v>12941.58</v>
          </cell>
          <cell r="BE163">
            <v>2990.8000000000011</v>
          </cell>
          <cell r="BF163">
            <v>38485.47</v>
          </cell>
          <cell r="BG163">
            <v>2442</v>
          </cell>
          <cell r="BH163">
            <v>3869.489999999998</v>
          </cell>
          <cell r="BI163">
            <v>2442</v>
          </cell>
          <cell r="BJ163">
            <v>2441.9999999999927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</row>
        <row r="164">
          <cell r="A164" t="str">
            <v>981000-HO - TELEPHONE (HO )</v>
          </cell>
          <cell r="B164">
            <v>1402150.21</v>
          </cell>
          <cell r="C164">
            <v>216087.13</v>
          </cell>
          <cell r="D164">
            <v>113641.29</v>
          </cell>
          <cell r="E164">
            <v>1504596.05</v>
          </cell>
          <cell r="F164">
            <v>31037.58</v>
          </cell>
          <cell r="H164">
            <v>31037.58</v>
          </cell>
          <cell r="I164">
            <v>78678.91</v>
          </cell>
          <cell r="J164">
            <v>111986.85</v>
          </cell>
          <cell r="K164">
            <v>-33307.94</v>
          </cell>
          <cell r="L164">
            <v>27211.15</v>
          </cell>
          <cell r="N164">
            <v>27211.15</v>
          </cell>
          <cell r="O164">
            <v>31941.759999999998</v>
          </cell>
          <cell r="P164">
            <v>1654.44</v>
          </cell>
          <cell r="Q164">
            <v>30287.32</v>
          </cell>
          <cell r="R164">
            <v>19787.96</v>
          </cell>
          <cell r="T164">
            <v>19787.96</v>
          </cell>
          <cell r="U164">
            <v>27429.77</v>
          </cell>
          <cell r="W164">
            <v>27429.77</v>
          </cell>
          <cell r="X164">
            <v>33560.400000000001</v>
          </cell>
          <cell r="Z164">
            <v>33560.400000000001</v>
          </cell>
          <cell r="AQ164">
            <v>31037.58</v>
          </cell>
          <cell r="AR164">
            <v>-2270.3600000000006</v>
          </cell>
          <cell r="AS164">
            <v>24940.79</v>
          </cell>
          <cell r="AT164">
            <v>55228.11</v>
          </cell>
          <cell r="AU164">
            <v>75016.070000000007</v>
          </cell>
          <cell r="AV164">
            <v>102445.84000000001</v>
          </cell>
          <cell r="AW164">
            <v>136006.24000000002</v>
          </cell>
          <cell r="AX164">
            <v>136006.24000000002</v>
          </cell>
          <cell r="AY164">
            <v>136006.24000000002</v>
          </cell>
          <cell r="AZ164">
            <v>136006.24000000002</v>
          </cell>
          <cell r="BA164">
            <v>136006.24000000002</v>
          </cell>
          <cell r="BB164">
            <v>136006.24000000002</v>
          </cell>
          <cell r="BD164">
            <v>31037.58</v>
          </cell>
          <cell r="BE164">
            <v>-33307.94</v>
          </cell>
          <cell r="BF164">
            <v>27211.15</v>
          </cell>
          <cell r="BG164">
            <v>30287.32</v>
          </cell>
          <cell r="BH164">
            <v>19787.960000000006</v>
          </cell>
          <cell r="BI164">
            <v>27429.770000000004</v>
          </cell>
          <cell r="BJ164">
            <v>33560.400000000009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</row>
        <row r="165">
          <cell r="A165" t="str">
            <v>970500-HO - POSTAGE (HO )</v>
          </cell>
          <cell r="B165">
            <v>6102.64</v>
          </cell>
          <cell r="C165">
            <v>1948.5</v>
          </cell>
          <cell r="D165">
            <v>1165.05</v>
          </cell>
          <cell r="E165">
            <v>6886.09</v>
          </cell>
          <cell r="F165">
            <v>207.9</v>
          </cell>
          <cell r="H165">
            <v>207.9</v>
          </cell>
          <cell r="I165">
            <v>1582.2</v>
          </cell>
          <cell r="J165">
            <v>1165.05</v>
          </cell>
          <cell r="K165">
            <v>417.15</v>
          </cell>
          <cell r="L165">
            <v>28.8</v>
          </cell>
          <cell r="N165">
            <v>28.8</v>
          </cell>
          <cell r="R165">
            <v>14.4</v>
          </cell>
          <cell r="T165">
            <v>14.4</v>
          </cell>
          <cell r="U165">
            <v>115.2</v>
          </cell>
          <cell r="W165">
            <v>115.2</v>
          </cell>
          <cell r="X165">
            <v>365.26</v>
          </cell>
          <cell r="Z165">
            <v>365.26</v>
          </cell>
          <cell r="AQ165">
            <v>207.9</v>
          </cell>
          <cell r="AR165">
            <v>625.05000000000018</v>
          </cell>
          <cell r="AS165">
            <v>653.85000000000014</v>
          </cell>
          <cell r="AT165">
            <v>653.85000000000014</v>
          </cell>
          <cell r="AU165">
            <v>668.25000000000011</v>
          </cell>
          <cell r="AV165">
            <v>783.45000000000016</v>
          </cell>
          <cell r="AW165">
            <v>1148.71</v>
          </cell>
          <cell r="AX165">
            <v>1148.71</v>
          </cell>
          <cell r="AY165">
            <v>1148.71</v>
          </cell>
          <cell r="AZ165">
            <v>1148.71</v>
          </cell>
          <cell r="BA165">
            <v>1148.71</v>
          </cell>
          <cell r="BB165">
            <v>1148.71</v>
          </cell>
          <cell r="BD165">
            <v>207.9</v>
          </cell>
          <cell r="BE165">
            <v>417.1500000000002</v>
          </cell>
          <cell r="BF165">
            <v>28.799999999999955</v>
          </cell>
          <cell r="BG165">
            <v>0</v>
          </cell>
          <cell r="BH165">
            <v>14.399999999999977</v>
          </cell>
          <cell r="BI165">
            <v>115.20000000000005</v>
          </cell>
          <cell r="BJ165">
            <v>365.25999999999988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</row>
        <row r="166">
          <cell r="A166" t="str">
            <v>971000-HO - PRINTING &amp; STATIONERY (HO )</v>
          </cell>
          <cell r="B166">
            <v>288544.03000000003</v>
          </cell>
          <cell r="C166">
            <v>11663.2</v>
          </cell>
          <cell r="D166">
            <v>8252.4</v>
          </cell>
          <cell r="E166">
            <v>291954.83</v>
          </cell>
          <cell r="F166">
            <v>495</v>
          </cell>
          <cell r="H166">
            <v>495</v>
          </cell>
          <cell r="I166">
            <v>11003.2</v>
          </cell>
          <cell r="J166">
            <v>8252.4</v>
          </cell>
          <cell r="K166">
            <v>2750.8</v>
          </cell>
          <cell r="L166">
            <v>165</v>
          </cell>
          <cell r="N166">
            <v>165</v>
          </cell>
          <cell r="AQ166">
            <v>495</v>
          </cell>
          <cell r="AR166">
            <v>3245.8000000000011</v>
          </cell>
          <cell r="AS166">
            <v>3410.8000000000011</v>
          </cell>
          <cell r="AT166">
            <v>3410.8000000000011</v>
          </cell>
          <cell r="AU166">
            <v>3410.8000000000011</v>
          </cell>
          <cell r="AV166">
            <v>3410.8000000000011</v>
          </cell>
          <cell r="AW166">
            <v>3410.8000000000011</v>
          </cell>
          <cell r="AX166">
            <v>3410.8000000000011</v>
          </cell>
          <cell r="AY166">
            <v>3410.8000000000011</v>
          </cell>
          <cell r="AZ166">
            <v>3410.8000000000011</v>
          </cell>
          <cell r="BA166">
            <v>3410.8000000000011</v>
          </cell>
          <cell r="BB166">
            <v>3410.8000000000011</v>
          </cell>
          <cell r="BD166">
            <v>495</v>
          </cell>
          <cell r="BE166">
            <v>2750.8000000000011</v>
          </cell>
          <cell r="BF166">
            <v>165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</row>
        <row r="167">
          <cell r="A167" t="str">
            <v>970000-HO - PHOTOCOPYING (HO )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</row>
        <row r="168">
          <cell r="A168" t="str">
            <v>977500-HO - STAFF WELFARE (HO )</v>
          </cell>
          <cell r="B168">
            <v>56474.28</v>
          </cell>
          <cell r="C168">
            <v>2961.78</v>
          </cell>
          <cell r="D168">
            <v>117</v>
          </cell>
          <cell r="E168">
            <v>59319.06</v>
          </cell>
          <cell r="F168">
            <v>1338.3</v>
          </cell>
          <cell r="H168">
            <v>1338.3</v>
          </cell>
          <cell r="I168">
            <v>156</v>
          </cell>
          <cell r="J168">
            <v>117</v>
          </cell>
          <cell r="K168">
            <v>39</v>
          </cell>
          <cell r="L168">
            <v>1134.6500000000001</v>
          </cell>
          <cell r="N168">
            <v>1134.6500000000001</v>
          </cell>
          <cell r="O168">
            <v>332.83</v>
          </cell>
          <cell r="Q168">
            <v>332.83</v>
          </cell>
          <cell r="AQ168">
            <v>1338.3</v>
          </cell>
          <cell r="AR168">
            <v>1377.3</v>
          </cell>
          <cell r="AS168">
            <v>2511.9499999999998</v>
          </cell>
          <cell r="AT168">
            <v>2844.7799999999997</v>
          </cell>
          <cell r="AU168">
            <v>2844.7799999999997</v>
          </cell>
          <cell r="AV168">
            <v>2844.7799999999997</v>
          </cell>
          <cell r="AW168">
            <v>2844.7799999999997</v>
          </cell>
          <cell r="AX168">
            <v>2844.7799999999997</v>
          </cell>
          <cell r="AY168">
            <v>2844.7799999999997</v>
          </cell>
          <cell r="AZ168">
            <v>2844.7799999999997</v>
          </cell>
          <cell r="BA168">
            <v>2844.7799999999997</v>
          </cell>
          <cell r="BB168">
            <v>2844.7799999999997</v>
          </cell>
          <cell r="BD168">
            <v>1338.3</v>
          </cell>
          <cell r="BE168">
            <v>39</v>
          </cell>
          <cell r="BF168">
            <v>1134.6499999999999</v>
          </cell>
          <cell r="BG168">
            <v>332.82999999999993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</row>
        <row r="169">
          <cell r="A169" t="str">
            <v>978500-HO - SUBSCRIPTIONS (HO )</v>
          </cell>
          <cell r="B169">
            <v>19404.63</v>
          </cell>
          <cell r="C169">
            <v>28181.439999999999</v>
          </cell>
          <cell r="D169">
            <v>8137.47</v>
          </cell>
          <cell r="E169">
            <v>39448.6</v>
          </cell>
          <cell r="F169">
            <v>2280</v>
          </cell>
          <cell r="H169">
            <v>2280</v>
          </cell>
          <cell r="I169">
            <v>10849.96</v>
          </cell>
          <cell r="J169">
            <v>8137.47</v>
          </cell>
          <cell r="K169">
            <v>2712.49</v>
          </cell>
          <cell r="L169">
            <v>1140</v>
          </cell>
          <cell r="N169">
            <v>1140</v>
          </cell>
          <cell r="O169">
            <v>4881.4799999999996</v>
          </cell>
          <cell r="Q169">
            <v>4881.4799999999996</v>
          </cell>
          <cell r="R169">
            <v>1750</v>
          </cell>
          <cell r="T169">
            <v>1750</v>
          </cell>
          <cell r="U169">
            <v>7280</v>
          </cell>
          <cell r="W169">
            <v>7280</v>
          </cell>
          <cell r="X169">
            <v>30</v>
          </cell>
          <cell r="Z169">
            <v>30</v>
          </cell>
          <cell r="AQ169">
            <v>2280</v>
          </cell>
          <cell r="AR169">
            <v>4992.4899999999989</v>
          </cell>
          <cell r="AS169">
            <v>6132.4899999999989</v>
          </cell>
          <cell r="AT169">
            <v>11013.969999999998</v>
          </cell>
          <cell r="AU169">
            <v>12763.969999999998</v>
          </cell>
          <cell r="AV169">
            <v>20043.969999999998</v>
          </cell>
          <cell r="AW169">
            <v>20073.969999999998</v>
          </cell>
          <cell r="AX169">
            <v>20073.969999999998</v>
          </cell>
          <cell r="AY169">
            <v>20073.969999999998</v>
          </cell>
          <cell r="AZ169">
            <v>20073.969999999998</v>
          </cell>
          <cell r="BA169">
            <v>20073.969999999998</v>
          </cell>
          <cell r="BB169">
            <v>20073.969999999998</v>
          </cell>
          <cell r="BD169">
            <v>2280</v>
          </cell>
          <cell r="BE169">
            <v>2712.4899999999989</v>
          </cell>
          <cell r="BF169">
            <v>1140</v>
          </cell>
          <cell r="BG169">
            <v>4881.4799999999987</v>
          </cell>
          <cell r="BH169">
            <v>1750</v>
          </cell>
          <cell r="BI169">
            <v>7280</v>
          </cell>
          <cell r="BJ169">
            <v>30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</row>
        <row r="170">
          <cell r="A170" t="str">
            <v>906000-HO - Donations (HO )</v>
          </cell>
          <cell r="B170">
            <v>13160</v>
          </cell>
          <cell r="E170">
            <v>13160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</row>
        <row r="171">
          <cell r="A171" t="str">
            <v>910000-HO - CLEANING EXPENSES (HO )</v>
          </cell>
          <cell r="B171">
            <v>895.75</v>
          </cell>
          <cell r="C171">
            <v>1018.5</v>
          </cell>
          <cell r="E171">
            <v>1914.25</v>
          </cell>
          <cell r="I171">
            <v>1018.5</v>
          </cell>
          <cell r="K171">
            <v>1018.5</v>
          </cell>
          <cell r="AQ171">
            <v>0</v>
          </cell>
          <cell r="AR171">
            <v>1018.5</v>
          </cell>
          <cell r="AS171">
            <v>1018.5</v>
          </cell>
          <cell r="AT171">
            <v>1018.5</v>
          </cell>
          <cell r="AU171">
            <v>1018.5</v>
          </cell>
          <cell r="AV171">
            <v>1018.5</v>
          </cell>
          <cell r="AW171">
            <v>1018.5</v>
          </cell>
          <cell r="AX171">
            <v>1018.5</v>
          </cell>
          <cell r="AY171">
            <v>1018.5</v>
          </cell>
          <cell r="AZ171">
            <v>1018.5</v>
          </cell>
          <cell r="BA171">
            <v>1018.5</v>
          </cell>
          <cell r="BB171">
            <v>1018.5</v>
          </cell>
          <cell r="BD171">
            <v>0</v>
          </cell>
          <cell r="BE171">
            <v>1018.5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</row>
        <row r="172">
          <cell r="A172" t="str">
            <v>908000-HO - Risk Management - CPB (HO )</v>
          </cell>
          <cell r="B172">
            <v>6439.65</v>
          </cell>
          <cell r="C172">
            <v>1641.6</v>
          </cell>
          <cell r="D172">
            <v>547.20000000000005</v>
          </cell>
          <cell r="E172">
            <v>7534.05</v>
          </cell>
          <cell r="F172">
            <v>182.4</v>
          </cell>
          <cell r="H172">
            <v>182.4</v>
          </cell>
          <cell r="I172">
            <v>729.6</v>
          </cell>
          <cell r="J172">
            <v>547.20000000000005</v>
          </cell>
          <cell r="K172">
            <v>182.4</v>
          </cell>
          <cell r="L172">
            <v>182.4</v>
          </cell>
          <cell r="N172">
            <v>182.4</v>
          </cell>
          <cell r="O172">
            <v>182.4</v>
          </cell>
          <cell r="Q172">
            <v>182.4</v>
          </cell>
          <cell r="R172">
            <v>182.4</v>
          </cell>
          <cell r="T172">
            <v>182.4</v>
          </cell>
          <cell r="U172">
            <v>182.4</v>
          </cell>
          <cell r="W172">
            <v>182.4</v>
          </cell>
          <cell r="X172">
            <v>0</v>
          </cell>
          <cell r="Z172">
            <v>0</v>
          </cell>
          <cell r="AQ172">
            <v>182.4</v>
          </cell>
          <cell r="AR172">
            <v>364.79999999999995</v>
          </cell>
          <cell r="AS172">
            <v>547.19999999999993</v>
          </cell>
          <cell r="AT172">
            <v>729.59999999999991</v>
          </cell>
          <cell r="AU172">
            <v>911.99999999999989</v>
          </cell>
          <cell r="AV172">
            <v>1094.3999999999999</v>
          </cell>
          <cell r="AW172">
            <v>1094.3999999999999</v>
          </cell>
          <cell r="AX172">
            <v>1094.3999999999999</v>
          </cell>
          <cell r="AY172">
            <v>1094.3999999999999</v>
          </cell>
          <cell r="AZ172">
            <v>1094.3999999999999</v>
          </cell>
          <cell r="BA172">
            <v>1094.3999999999999</v>
          </cell>
          <cell r="BB172">
            <v>1094.3999999999999</v>
          </cell>
          <cell r="BD172">
            <v>182.4</v>
          </cell>
          <cell r="BE172">
            <v>182.39999999999995</v>
          </cell>
          <cell r="BF172">
            <v>182.39999999999998</v>
          </cell>
          <cell r="BG172">
            <v>182.39999999999998</v>
          </cell>
          <cell r="BH172">
            <v>182.39999999999998</v>
          </cell>
          <cell r="BI172">
            <v>182.39999999999998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</row>
        <row r="173">
          <cell r="A173" t="str">
            <v>908100-HO - Risk Management - DLA (HO )</v>
          </cell>
          <cell r="B173">
            <v>200</v>
          </cell>
          <cell r="C173">
            <v>60</v>
          </cell>
          <cell r="D173">
            <v>30</v>
          </cell>
          <cell r="E173">
            <v>230</v>
          </cell>
          <cell r="I173">
            <v>40</v>
          </cell>
          <cell r="J173">
            <v>30</v>
          </cell>
          <cell r="K173">
            <v>10</v>
          </cell>
          <cell r="O173">
            <v>20</v>
          </cell>
          <cell r="Q173">
            <v>20</v>
          </cell>
          <cell r="AQ173">
            <v>0</v>
          </cell>
          <cell r="AR173">
            <v>10</v>
          </cell>
          <cell r="AS173">
            <v>10</v>
          </cell>
          <cell r="AT173">
            <v>30</v>
          </cell>
          <cell r="AU173">
            <v>30</v>
          </cell>
          <cell r="AV173">
            <v>30</v>
          </cell>
          <cell r="AW173">
            <v>30</v>
          </cell>
          <cell r="AX173">
            <v>30</v>
          </cell>
          <cell r="AY173">
            <v>30</v>
          </cell>
          <cell r="AZ173">
            <v>30</v>
          </cell>
          <cell r="BA173">
            <v>30</v>
          </cell>
          <cell r="BB173">
            <v>30</v>
          </cell>
          <cell r="BD173">
            <v>0</v>
          </cell>
          <cell r="BE173">
            <v>10</v>
          </cell>
          <cell r="BF173">
            <v>0</v>
          </cell>
          <cell r="BG173">
            <v>20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</row>
        <row r="174">
          <cell r="A174" t="str">
            <v>908200-HO - Risk Management - ITC (HO )</v>
          </cell>
          <cell r="B174">
            <v>4939.9399999999996</v>
          </cell>
          <cell r="E174">
            <v>4939.9399999999996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</row>
        <row r="175">
          <cell r="A175" t="str">
            <v>908300-HO - Risk Management - WINDEED (HO )</v>
          </cell>
          <cell r="B175">
            <v>1051655.05</v>
          </cell>
          <cell r="C175">
            <v>161155.49</v>
          </cell>
          <cell r="E175">
            <v>1212810.54</v>
          </cell>
          <cell r="F175">
            <v>29720.49</v>
          </cell>
          <cell r="H175">
            <v>29720.49</v>
          </cell>
          <cell r="I175">
            <v>44487.12</v>
          </cell>
          <cell r="K175">
            <v>44487.12</v>
          </cell>
          <cell r="L175">
            <v>36815.46</v>
          </cell>
          <cell r="N175">
            <v>36815.46</v>
          </cell>
          <cell r="O175">
            <v>23621.89</v>
          </cell>
          <cell r="Q175">
            <v>23621.89</v>
          </cell>
          <cell r="R175">
            <v>14643.21</v>
          </cell>
          <cell r="T175">
            <v>14643.21</v>
          </cell>
          <cell r="U175">
            <v>11867.32</v>
          </cell>
          <cell r="W175">
            <v>11867.32</v>
          </cell>
          <cell r="X175">
            <v>11454.83</v>
          </cell>
          <cell r="Z175">
            <v>11454.83</v>
          </cell>
          <cell r="AQ175">
            <v>29720.49</v>
          </cell>
          <cell r="AR175">
            <v>74207.61</v>
          </cell>
          <cell r="AS175">
            <v>111023.07</v>
          </cell>
          <cell r="AT175">
            <v>134644.96000000002</v>
          </cell>
          <cell r="AU175">
            <v>149288.17000000001</v>
          </cell>
          <cell r="AV175">
            <v>161155.49000000002</v>
          </cell>
          <cell r="AW175">
            <v>172610.32</v>
          </cell>
          <cell r="AX175">
            <v>172610.32</v>
          </cell>
          <cell r="AY175">
            <v>172610.32</v>
          </cell>
          <cell r="AZ175">
            <v>172610.32</v>
          </cell>
          <cell r="BA175">
            <v>172610.32</v>
          </cell>
          <cell r="BB175">
            <v>172610.32</v>
          </cell>
          <cell r="BD175">
            <v>29720.49</v>
          </cell>
          <cell r="BE175">
            <v>44487.119999999995</v>
          </cell>
          <cell r="BF175">
            <v>36815.460000000006</v>
          </cell>
          <cell r="BG175">
            <v>23621.890000000014</v>
          </cell>
          <cell r="BH175">
            <v>14643.209999999992</v>
          </cell>
          <cell r="BI175">
            <v>11867.320000000007</v>
          </cell>
          <cell r="BJ175">
            <v>11454.829999999987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</row>
        <row r="176">
          <cell r="A176" t="str">
            <v>908400-HO - Risk Management - EXPERIAN (HO)</v>
          </cell>
          <cell r="C176">
            <v>25670.81</v>
          </cell>
          <cell r="D176">
            <v>9389.61</v>
          </cell>
          <cell r="E176">
            <v>16281.2</v>
          </cell>
          <cell r="F176">
            <v>2587.23</v>
          </cell>
          <cell r="H176">
            <v>2587.23</v>
          </cell>
          <cell r="I176">
            <v>12519.48</v>
          </cell>
          <cell r="J176">
            <v>9389.61</v>
          </cell>
          <cell r="K176">
            <v>3129.87</v>
          </cell>
          <cell r="L176">
            <v>3585.3</v>
          </cell>
          <cell r="N176">
            <v>3585.3</v>
          </cell>
          <cell r="O176">
            <v>4915.97</v>
          </cell>
          <cell r="Q176">
            <v>4915.97</v>
          </cell>
          <cell r="R176">
            <v>1393.08</v>
          </cell>
          <cell r="T176">
            <v>1393.08</v>
          </cell>
          <cell r="U176">
            <v>669.75</v>
          </cell>
          <cell r="W176">
            <v>669.75</v>
          </cell>
          <cell r="AQ176">
            <v>2587.23</v>
          </cell>
          <cell r="AR176">
            <v>5717.0999999999985</v>
          </cell>
          <cell r="AS176">
            <v>9302.3999999999978</v>
          </cell>
          <cell r="AT176">
            <v>14218.369999999999</v>
          </cell>
          <cell r="AU176">
            <v>15611.449999999999</v>
          </cell>
          <cell r="AV176">
            <v>16281.199999999999</v>
          </cell>
          <cell r="AW176">
            <v>16281.199999999999</v>
          </cell>
          <cell r="AX176">
            <v>16281.199999999999</v>
          </cell>
          <cell r="AY176">
            <v>16281.199999999999</v>
          </cell>
          <cell r="AZ176">
            <v>16281.199999999999</v>
          </cell>
          <cell r="BA176">
            <v>16281.199999999999</v>
          </cell>
          <cell r="BB176">
            <v>16281.199999999999</v>
          </cell>
          <cell r="BD176">
            <v>2587.23</v>
          </cell>
          <cell r="BE176">
            <v>3129.8699999999985</v>
          </cell>
          <cell r="BF176">
            <v>3585.2999999999993</v>
          </cell>
          <cell r="BG176">
            <v>4915.9700000000012</v>
          </cell>
          <cell r="BH176">
            <v>1393.08</v>
          </cell>
          <cell r="BI176">
            <v>669.75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</row>
        <row r="177">
          <cell r="A177" t="str">
            <v>908500-HO - Risk Management - LIGHTSTONE</v>
          </cell>
          <cell r="C177">
            <v>41205.300000000003</v>
          </cell>
          <cell r="D177">
            <v>21094.560000000001</v>
          </cell>
          <cell r="E177">
            <v>20110.740000000002</v>
          </cell>
          <cell r="I177">
            <v>28126.080000000002</v>
          </cell>
          <cell r="J177">
            <v>21094.560000000001</v>
          </cell>
          <cell r="K177">
            <v>7031.52</v>
          </cell>
          <cell r="L177">
            <v>5890.95</v>
          </cell>
          <cell r="N177">
            <v>5890.95</v>
          </cell>
          <cell r="O177">
            <v>4449.42</v>
          </cell>
          <cell r="Q177">
            <v>4449.42</v>
          </cell>
          <cell r="R177">
            <v>478.8</v>
          </cell>
          <cell r="T177">
            <v>478.8</v>
          </cell>
          <cell r="U177">
            <v>2260.0500000000002</v>
          </cell>
          <cell r="W177">
            <v>2260.0500000000002</v>
          </cell>
          <cell r="AQ177">
            <v>0</v>
          </cell>
          <cell r="AR177">
            <v>7031.52</v>
          </cell>
          <cell r="AS177">
            <v>12922.470000000001</v>
          </cell>
          <cell r="AT177">
            <v>17371.89</v>
          </cell>
          <cell r="AU177">
            <v>17850.689999999999</v>
          </cell>
          <cell r="AV177">
            <v>20110.739999999998</v>
          </cell>
          <cell r="AW177">
            <v>20110.739999999998</v>
          </cell>
          <cell r="AX177">
            <v>20110.739999999998</v>
          </cell>
          <cell r="AY177">
            <v>20110.739999999998</v>
          </cell>
          <cell r="AZ177">
            <v>20110.739999999998</v>
          </cell>
          <cell r="BA177">
            <v>20110.739999999998</v>
          </cell>
          <cell r="BB177">
            <v>20110.739999999998</v>
          </cell>
          <cell r="BD177">
            <v>0</v>
          </cell>
          <cell r="BE177">
            <v>7031.52</v>
          </cell>
          <cell r="BF177">
            <v>5890.9500000000007</v>
          </cell>
          <cell r="BG177">
            <v>4449.4199999999983</v>
          </cell>
          <cell r="BH177">
            <v>478.79999999999927</v>
          </cell>
          <cell r="BI177">
            <v>2260.0499999999993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</row>
        <row r="178">
          <cell r="A178" t="str">
            <v>905000-HO - BANK CHARGES (HO )</v>
          </cell>
          <cell r="B178">
            <v>866975.89</v>
          </cell>
          <cell r="C178">
            <v>48034.99</v>
          </cell>
          <cell r="D178">
            <v>10625.88</v>
          </cell>
          <cell r="E178">
            <v>904385</v>
          </cell>
          <cell r="F178">
            <v>4543.13</v>
          </cell>
          <cell r="H178">
            <v>4543.13</v>
          </cell>
          <cell r="I178">
            <v>14601.28</v>
          </cell>
          <cell r="J178">
            <v>10446.870000000001</v>
          </cell>
          <cell r="K178">
            <v>4154.41</v>
          </cell>
          <cell r="L178">
            <v>6822.14</v>
          </cell>
          <cell r="M178">
            <v>179.01</v>
          </cell>
          <cell r="N178">
            <v>6643.13</v>
          </cell>
          <cell r="O178">
            <v>6048.38</v>
          </cell>
          <cell r="Q178">
            <v>6048.38</v>
          </cell>
          <cell r="R178">
            <v>7003.97</v>
          </cell>
          <cell r="T178">
            <v>7003.97</v>
          </cell>
          <cell r="U178">
            <v>9016.09</v>
          </cell>
          <cell r="W178">
            <v>9016.09</v>
          </cell>
          <cell r="X178">
            <v>4651.34</v>
          </cell>
          <cell r="Z178">
            <v>4651.34</v>
          </cell>
          <cell r="AQ178">
            <v>4543.13</v>
          </cell>
          <cell r="AR178">
            <v>8697.5399999999991</v>
          </cell>
          <cell r="AS178">
            <v>15340.67</v>
          </cell>
          <cell r="AT178">
            <v>21389.05</v>
          </cell>
          <cell r="AU178">
            <v>28393.02</v>
          </cell>
          <cell r="AV178">
            <v>37409.11</v>
          </cell>
          <cell r="AW178">
            <v>42060.45</v>
          </cell>
          <cell r="AX178">
            <v>42060.45</v>
          </cell>
          <cell r="AY178">
            <v>42060.45</v>
          </cell>
          <cell r="AZ178">
            <v>42060.45</v>
          </cell>
          <cell r="BA178">
            <v>42060.45</v>
          </cell>
          <cell r="BB178">
            <v>42060.45</v>
          </cell>
          <cell r="BD178">
            <v>4543.13</v>
          </cell>
          <cell r="BE178">
            <v>4154.4099999999989</v>
          </cell>
          <cell r="BF178">
            <v>6643.130000000001</v>
          </cell>
          <cell r="BG178">
            <v>6048.3799999999992</v>
          </cell>
          <cell r="BH178">
            <v>7003.9700000000012</v>
          </cell>
          <cell r="BI178">
            <v>9016.09</v>
          </cell>
          <cell r="BJ178">
            <v>4651.3399999999965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</row>
        <row r="179">
          <cell r="A179" t="str">
            <v>977000-HO - STAFF RECRUITMENT (HO )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</row>
        <row r="180">
          <cell r="A180" t="str">
            <v>969000-HO - PROFFESSIONAL FEES (HO )</v>
          </cell>
          <cell r="B180">
            <v>1079724.51</v>
          </cell>
          <cell r="C180">
            <v>291476.82</v>
          </cell>
          <cell r="E180">
            <v>1371201.33</v>
          </cell>
          <cell r="F180">
            <v>13355</v>
          </cell>
          <cell r="H180">
            <v>13355</v>
          </cell>
          <cell r="L180">
            <v>12621.82</v>
          </cell>
          <cell r="N180">
            <v>12621.82</v>
          </cell>
          <cell r="O180">
            <v>240500</v>
          </cell>
          <cell r="Q180">
            <v>240500</v>
          </cell>
          <cell r="U180">
            <v>25000</v>
          </cell>
          <cell r="W180">
            <v>25000</v>
          </cell>
          <cell r="AQ180">
            <v>13355</v>
          </cell>
          <cell r="AR180">
            <v>13355</v>
          </cell>
          <cell r="AS180">
            <v>25976.82</v>
          </cell>
          <cell r="AT180">
            <v>266476.82</v>
          </cell>
          <cell r="AU180">
            <v>266476.82</v>
          </cell>
          <cell r="AV180">
            <v>291476.82</v>
          </cell>
          <cell r="AW180">
            <v>291476.82</v>
          </cell>
          <cell r="AX180">
            <v>291476.82</v>
          </cell>
          <cell r="AY180">
            <v>291476.82</v>
          </cell>
          <cell r="AZ180">
            <v>291476.82</v>
          </cell>
          <cell r="BA180">
            <v>291476.82</v>
          </cell>
          <cell r="BB180">
            <v>291476.82</v>
          </cell>
          <cell r="BD180">
            <v>13355</v>
          </cell>
          <cell r="BE180">
            <v>0</v>
          </cell>
          <cell r="BF180">
            <v>12621.82</v>
          </cell>
          <cell r="BG180">
            <v>240500</v>
          </cell>
          <cell r="BH180">
            <v>0</v>
          </cell>
          <cell r="BI180">
            <v>25000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</row>
        <row r="181">
          <cell r="A181" t="str">
            <v>950000-HO - LEGAL FEES (NON DEDUCTIBLE) (HO )</v>
          </cell>
          <cell r="B181">
            <v>725061.21</v>
          </cell>
          <cell r="E181">
            <v>725061.21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</row>
        <row r="182">
          <cell r="A182" t="str">
            <v>951000-HO - LEGAL FEES (DEDUCTIBLE) (HO )</v>
          </cell>
          <cell r="B182">
            <v>2361193.08</v>
          </cell>
          <cell r="C182">
            <v>1275687.08</v>
          </cell>
          <cell r="D182">
            <v>616198.25</v>
          </cell>
          <cell r="E182">
            <v>3020681.91</v>
          </cell>
          <cell r="F182">
            <v>30589.200000000001</v>
          </cell>
          <cell r="H182">
            <v>30589.200000000001</v>
          </cell>
          <cell r="I182">
            <v>724336.4</v>
          </cell>
          <cell r="J182">
            <v>593252.30000000005</v>
          </cell>
          <cell r="K182">
            <v>131084.1</v>
          </cell>
          <cell r="L182">
            <v>77390.649999999994</v>
          </cell>
          <cell r="N182">
            <v>77390.649999999994</v>
          </cell>
          <cell r="O182">
            <v>111400</v>
          </cell>
          <cell r="P182">
            <v>22945.95</v>
          </cell>
          <cell r="Q182">
            <v>88454.05</v>
          </cell>
          <cell r="R182">
            <v>182769.12</v>
          </cell>
          <cell r="T182">
            <v>182769.12</v>
          </cell>
          <cell r="U182">
            <v>149201.71</v>
          </cell>
          <cell r="W182">
            <v>149201.71</v>
          </cell>
          <cell r="X182">
            <v>76842.240000000005</v>
          </cell>
          <cell r="Z182">
            <v>76842.240000000005</v>
          </cell>
          <cell r="AQ182">
            <v>30589.200000000001</v>
          </cell>
          <cell r="AR182">
            <v>161673.29999999993</v>
          </cell>
          <cell r="AS182">
            <v>239063.94999999992</v>
          </cell>
          <cell r="AT182">
            <v>327517.99999999994</v>
          </cell>
          <cell r="AU182">
            <v>510287.11999999994</v>
          </cell>
          <cell r="AV182">
            <v>659488.82999999996</v>
          </cell>
          <cell r="AW182">
            <v>736331.07</v>
          </cell>
          <cell r="AX182">
            <v>736331.07</v>
          </cell>
          <cell r="AY182">
            <v>736331.07</v>
          </cell>
          <cell r="AZ182">
            <v>736331.07</v>
          </cell>
          <cell r="BA182">
            <v>736331.07</v>
          </cell>
          <cell r="BB182">
            <v>736331.07</v>
          </cell>
          <cell r="BD182">
            <v>30589.200000000001</v>
          </cell>
          <cell r="BE182">
            <v>131084.09999999992</v>
          </cell>
          <cell r="BF182">
            <v>77390.649999999994</v>
          </cell>
          <cell r="BG182">
            <v>88454.050000000017</v>
          </cell>
          <cell r="BH182">
            <v>182769.12</v>
          </cell>
          <cell r="BI182">
            <v>149201.71000000002</v>
          </cell>
          <cell r="BJ182">
            <v>76842.239999999991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</row>
        <row r="183">
          <cell r="A183" t="str">
            <v>903000-HO - AUDIT FEES (HO )</v>
          </cell>
          <cell r="B183">
            <v>564668</v>
          </cell>
          <cell r="C183">
            <v>275200</v>
          </cell>
          <cell r="D183">
            <v>153900</v>
          </cell>
          <cell r="E183">
            <v>685968</v>
          </cell>
          <cell r="F183">
            <v>15000</v>
          </cell>
          <cell r="H183">
            <v>15000</v>
          </cell>
          <cell r="I183">
            <v>220200</v>
          </cell>
          <cell r="J183">
            <v>153900</v>
          </cell>
          <cell r="K183">
            <v>66300</v>
          </cell>
          <cell r="L183">
            <v>20000</v>
          </cell>
          <cell r="N183">
            <v>20000</v>
          </cell>
          <cell r="O183">
            <v>20000</v>
          </cell>
          <cell r="Q183">
            <v>20000</v>
          </cell>
          <cell r="AQ183">
            <v>15000</v>
          </cell>
          <cell r="AR183">
            <v>81300</v>
          </cell>
          <cell r="AS183">
            <v>101300</v>
          </cell>
          <cell r="AT183">
            <v>121300</v>
          </cell>
          <cell r="AU183">
            <v>121300</v>
          </cell>
          <cell r="AV183">
            <v>121300</v>
          </cell>
          <cell r="AW183">
            <v>121300</v>
          </cell>
          <cell r="AX183">
            <v>121300</v>
          </cell>
          <cell r="AY183">
            <v>121300</v>
          </cell>
          <cell r="AZ183">
            <v>121300</v>
          </cell>
          <cell r="BA183">
            <v>121300</v>
          </cell>
          <cell r="BB183">
            <v>121300</v>
          </cell>
          <cell r="BD183">
            <v>15000</v>
          </cell>
          <cell r="BE183">
            <v>66300</v>
          </cell>
          <cell r="BF183">
            <v>20000</v>
          </cell>
          <cell r="BG183">
            <v>20000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</row>
        <row r="184">
          <cell r="A184" t="str">
            <v>955000-HO - MANAGEMENT FEES (HO )</v>
          </cell>
          <cell r="B184">
            <v>51300</v>
          </cell>
          <cell r="E184">
            <v>51300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</row>
        <row r="185">
          <cell r="A185" t="str">
            <v>975600-HO - SECRETARIAL FEES (HO )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</row>
        <row r="186">
          <cell r="A186" t="str">
            <v>940000-HO - INSURANCE (HO )</v>
          </cell>
          <cell r="B186">
            <v>319179.7</v>
          </cell>
          <cell r="C186">
            <v>49202.6</v>
          </cell>
          <cell r="D186">
            <v>40</v>
          </cell>
          <cell r="E186">
            <v>368342.3</v>
          </cell>
          <cell r="F186">
            <v>12044.1</v>
          </cell>
          <cell r="G186">
            <v>20</v>
          </cell>
          <cell r="H186">
            <v>12024.1</v>
          </cell>
          <cell r="I186">
            <v>11515.18</v>
          </cell>
          <cell r="J186">
            <v>20</v>
          </cell>
          <cell r="K186">
            <v>11495.18</v>
          </cell>
          <cell r="L186">
            <v>11495.26</v>
          </cell>
          <cell r="N186">
            <v>11495.26</v>
          </cell>
          <cell r="O186">
            <v>4716.0200000000004</v>
          </cell>
          <cell r="Q186">
            <v>4716.0200000000004</v>
          </cell>
          <cell r="R186">
            <v>4716.0200000000004</v>
          </cell>
          <cell r="T186">
            <v>4716.0200000000004</v>
          </cell>
          <cell r="U186">
            <v>4716.0200000000004</v>
          </cell>
          <cell r="W186">
            <v>4716.0200000000004</v>
          </cell>
          <cell r="X186">
            <v>4716.0200000000004</v>
          </cell>
          <cell r="Z186">
            <v>4716.0200000000004</v>
          </cell>
          <cell r="AQ186">
            <v>12024.1</v>
          </cell>
          <cell r="AR186">
            <v>23519.279999999999</v>
          </cell>
          <cell r="AS186">
            <v>35014.54</v>
          </cell>
          <cell r="AT186">
            <v>39730.559999999998</v>
          </cell>
          <cell r="AU186">
            <v>44446.58</v>
          </cell>
          <cell r="AV186">
            <v>49162.600000000006</v>
          </cell>
          <cell r="AW186">
            <v>53878.62000000001</v>
          </cell>
          <cell r="AX186">
            <v>53878.62000000001</v>
          </cell>
          <cell r="AY186">
            <v>53878.62000000001</v>
          </cell>
          <cell r="AZ186">
            <v>53878.62000000001</v>
          </cell>
          <cell r="BA186">
            <v>53878.62000000001</v>
          </cell>
          <cell r="BB186">
            <v>53878.62000000001</v>
          </cell>
          <cell r="BD186">
            <v>12024.1</v>
          </cell>
          <cell r="BE186">
            <v>11495.179999999998</v>
          </cell>
          <cell r="BF186">
            <v>11495.260000000002</v>
          </cell>
          <cell r="BG186">
            <v>4716.0199999999968</v>
          </cell>
          <cell r="BH186">
            <v>4716.0200000000041</v>
          </cell>
          <cell r="BI186">
            <v>4716.0200000000041</v>
          </cell>
          <cell r="BJ186">
            <v>4716.0200000000041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</row>
        <row r="187">
          <cell r="A187" t="str">
            <v>922500-HO - DEP - MOTOR VEHICLES (HO )</v>
          </cell>
          <cell r="B187">
            <v>13591.37</v>
          </cell>
          <cell r="C187">
            <v>18538.900000000001</v>
          </cell>
          <cell r="E187">
            <v>32130.27</v>
          </cell>
          <cell r="F187">
            <v>3635.1</v>
          </cell>
          <cell r="H187">
            <v>3635.1</v>
          </cell>
          <cell r="I187">
            <v>3756.16</v>
          </cell>
          <cell r="K187">
            <v>3756.16</v>
          </cell>
          <cell r="L187">
            <v>3635.1</v>
          </cell>
          <cell r="N187">
            <v>3635.1</v>
          </cell>
          <cell r="O187">
            <v>3756.27</v>
          </cell>
          <cell r="Q187">
            <v>3756.27</v>
          </cell>
          <cell r="R187">
            <v>3756.27</v>
          </cell>
          <cell r="T187">
            <v>3756.27</v>
          </cell>
          <cell r="X187">
            <v>7149.0300000000007</v>
          </cell>
          <cell r="Z187">
            <v>7149.0300000000007</v>
          </cell>
          <cell r="AQ187">
            <v>3635.1</v>
          </cell>
          <cell r="AR187">
            <v>7391.26</v>
          </cell>
          <cell r="AS187">
            <v>11026.36</v>
          </cell>
          <cell r="AT187">
            <v>14782.630000000001</v>
          </cell>
          <cell r="AU187">
            <v>18538.900000000001</v>
          </cell>
          <cell r="AV187">
            <v>18538.900000000001</v>
          </cell>
          <cell r="AW187">
            <v>25687.93</v>
          </cell>
          <cell r="AX187">
            <v>25687.93</v>
          </cell>
          <cell r="AY187">
            <v>25687.93</v>
          </cell>
          <cell r="AZ187">
            <v>25687.93</v>
          </cell>
          <cell r="BA187">
            <v>25687.93</v>
          </cell>
          <cell r="BB187">
            <v>25687.93</v>
          </cell>
          <cell r="BD187">
            <v>3635.1</v>
          </cell>
          <cell r="BE187">
            <v>3756.1600000000003</v>
          </cell>
          <cell r="BF187">
            <v>3635.1000000000004</v>
          </cell>
          <cell r="BG187">
            <v>3756.2700000000004</v>
          </cell>
          <cell r="BH187">
            <v>3756.2700000000004</v>
          </cell>
          <cell r="BI187">
            <v>0</v>
          </cell>
          <cell r="BJ187">
            <v>7149.0299999999988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</row>
        <row r="188">
          <cell r="A188" t="str">
            <v>922600-HO - M/V EXPENSES (HO )</v>
          </cell>
          <cell r="B188">
            <v>46329.01</v>
          </cell>
          <cell r="C188">
            <v>10622.84</v>
          </cell>
          <cell r="E188">
            <v>56951.85</v>
          </cell>
          <cell r="F188">
            <v>2292.2800000000002</v>
          </cell>
          <cell r="H188">
            <v>2292.2800000000002</v>
          </cell>
          <cell r="I188">
            <v>1997.95</v>
          </cell>
          <cell r="K188">
            <v>1997.95</v>
          </cell>
          <cell r="L188">
            <v>2005.62</v>
          </cell>
          <cell r="N188">
            <v>2005.62</v>
          </cell>
          <cell r="O188">
            <v>2000.33</v>
          </cell>
          <cell r="Q188">
            <v>2000.33</v>
          </cell>
          <cell r="R188">
            <v>1441.11</v>
          </cell>
          <cell r="T188">
            <v>1441.11</v>
          </cell>
          <cell r="U188">
            <v>885.55</v>
          </cell>
          <cell r="W188">
            <v>885.55</v>
          </cell>
          <cell r="AQ188">
            <v>2292.2800000000002</v>
          </cell>
          <cell r="AR188">
            <v>4290.2300000000005</v>
          </cell>
          <cell r="AS188">
            <v>6295.85</v>
          </cell>
          <cell r="AT188">
            <v>8296.18</v>
          </cell>
          <cell r="AU188">
            <v>9737.2900000000009</v>
          </cell>
          <cell r="AV188">
            <v>10622.84</v>
          </cell>
          <cell r="AW188">
            <v>10622.84</v>
          </cell>
          <cell r="AX188">
            <v>10622.84</v>
          </cell>
          <cell r="AY188">
            <v>10622.84</v>
          </cell>
          <cell r="AZ188">
            <v>10622.84</v>
          </cell>
          <cell r="BA188">
            <v>10622.84</v>
          </cell>
          <cell r="BB188">
            <v>10622.84</v>
          </cell>
          <cell r="BD188">
            <v>2292.2800000000002</v>
          </cell>
          <cell r="BE188">
            <v>1997.9500000000003</v>
          </cell>
          <cell r="BF188">
            <v>2005.62</v>
          </cell>
          <cell r="BG188">
            <v>2000.33</v>
          </cell>
          <cell r="BH188">
            <v>1441.1100000000006</v>
          </cell>
          <cell r="BI188">
            <v>885.54999999999927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</row>
        <row r="189">
          <cell r="A189" t="str">
            <v>956000-HO - MEETING &amp; REFRESHMENTS (HO )</v>
          </cell>
          <cell r="B189">
            <v>222214.44</v>
          </cell>
          <cell r="C189">
            <v>30174.1</v>
          </cell>
          <cell r="D189">
            <v>19180.5</v>
          </cell>
          <cell r="E189">
            <v>233208.04</v>
          </cell>
          <cell r="F189">
            <v>644.5</v>
          </cell>
          <cell r="H189">
            <v>644.5</v>
          </cell>
          <cell r="I189">
            <v>25655.5</v>
          </cell>
          <cell r="J189">
            <v>19180.5</v>
          </cell>
          <cell r="K189">
            <v>6475</v>
          </cell>
          <cell r="L189">
            <v>3534.65</v>
          </cell>
          <cell r="N189">
            <v>3534.65</v>
          </cell>
          <cell r="O189">
            <v>339.45</v>
          </cell>
          <cell r="Q189">
            <v>339.45</v>
          </cell>
          <cell r="AQ189">
            <v>644.5</v>
          </cell>
          <cell r="AR189">
            <v>7119.5</v>
          </cell>
          <cell r="AS189">
            <v>10654.15</v>
          </cell>
          <cell r="AT189">
            <v>10993.6</v>
          </cell>
          <cell r="AU189">
            <v>10993.6</v>
          </cell>
          <cell r="AV189">
            <v>10993.6</v>
          </cell>
          <cell r="AW189">
            <v>10993.6</v>
          </cell>
          <cell r="AX189">
            <v>10993.6</v>
          </cell>
          <cell r="AY189">
            <v>10993.6</v>
          </cell>
          <cell r="AZ189">
            <v>10993.6</v>
          </cell>
          <cell r="BA189">
            <v>10993.6</v>
          </cell>
          <cell r="BB189">
            <v>10993.6</v>
          </cell>
          <cell r="BD189">
            <v>644.5</v>
          </cell>
          <cell r="BE189">
            <v>6475</v>
          </cell>
          <cell r="BF189">
            <v>3534.6499999999996</v>
          </cell>
          <cell r="BG189">
            <v>339.45000000000073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</row>
        <row r="190">
          <cell r="A190" t="str">
            <v>982000-HO - TRAVELLING (HO )</v>
          </cell>
          <cell r="B190">
            <v>185681.44</v>
          </cell>
          <cell r="C190">
            <v>37479.56</v>
          </cell>
          <cell r="D190">
            <v>33148.58</v>
          </cell>
          <cell r="E190">
            <v>190012.42</v>
          </cell>
          <cell r="F190">
            <v>2451.98</v>
          </cell>
          <cell r="H190">
            <v>2451.98</v>
          </cell>
          <cell r="I190">
            <v>17568</v>
          </cell>
          <cell r="J190">
            <v>13176</v>
          </cell>
          <cell r="K190">
            <v>4392</v>
          </cell>
          <cell r="L190">
            <v>17459.580000000002</v>
          </cell>
          <cell r="M190">
            <v>17459.580000000002</v>
          </cell>
          <cell r="P190">
            <v>2513</v>
          </cell>
          <cell r="Q190">
            <v>-2513</v>
          </cell>
          <cell r="AQ190">
            <v>2451.98</v>
          </cell>
          <cell r="AR190">
            <v>6843.98</v>
          </cell>
          <cell r="AS190">
            <v>6843.98</v>
          </cell>
          <cell r="AT190">
            <v>4330.9799999999996</v>
          </cell>
          <cell r="AU190">
            <v>4330.9799999999996</v>
          </cell>
          <cell r="AV190">
            <v>4330.9799999999996</v>
          </cell>
          <cell r="AW190">
            <v>4330.9799999999996</v>
          </cell>
          <cell r="AX190">
            <v>4330.9799999999996</v>
          </cell>
          <cell r="AY190">
            <v>4330.9799999999996</v>
          </cell>
          <cell r="AZ190">
            <v>4330.9799999999996</v>
          </cell>
          <cell r="BA190">
            <v>4330.9799999999996</v>
          </cell>
          <cell r="BB190">
            <v>4330.9799999999996</v>
          </cell>
          <cell r="BD190">
            <v>2451.98</v>
          </cell>
          <cell r="BE190">
            <v>4392</v>
          </cell>
          <cell r="BF190">
            <v>0</v>
          </cell>
          <cell r="BG190">
            <v>-2513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</row>
        <row r="191">
          <cell r="A191" t="str">
            <v>981500-HO - TRAVEL OVERSEAS (HO )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</row>
        <row r="192">
          <cell r="A192" t="str">
            <v>915000-HO - CONVENTIONS (HO )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</row>
        <row r="193">
          <cell r="A193" t="str">
            <v>901000-HO - ADVERTISING &amp; PROM (HO )</v>
          </cell>
          <cell r="B193">
            <v>2923455</v>
          </cell>
          <cell r="C193">
            <v>245533.1</v>
          </cell>
          <cell r="D193">
            <v>70110</v>
          </cell>
          <cell r="E193">
            <v>3098878.1</v>
          </cell>
          <cell r="F193">
            <v>49662.98</v>
          </cell>
          <cell r="H193">
            <v>49662.98</v>
          </cell>
          <cell r="I193">
            <v>95707.53</v>
          </cell>
          <cell r="J193">
            <v>70110</v>
          </cell>
          <cell r="K193">
            <v>25597.53</v>
          </cell>
          <cell r="L193">
            <v>23370</v>
          </cell>
          <cell r="N193">
            <v>23370</v>
          </cell>
          <cell r="O193">
            <v>27825.06</v>
          </cell>
          <cell r="Q193">
            <v>27825.06</v>
          </cell>
          <cell r="R193">
            <v>23370</v>
          </cell>
          <cell r="T193">
            <v>23370</v>
          </cell>
          <cell r="U193">
            <v>25597.53</v>
          </cell>
          <cell r="W193">
            <v>25597.53</v>
          </cell>
          <cell r="X193">
            <v>4455.0600000000004</v>
          </cell>
          <cell r="Z193">
            <v>4455.0600000000004</v>
          </cell>
          <cell r="AQ193">
            <v>49662.98</v>
          </cell>
          <cell r="AR193">
            <v>75260.510000000009</v>
          </cell>
          <cell r="AS193">
            <v>98630.510000000009</v>
          </cell>
          <cell r="AT193">
            <v>126455.57</v>
          </cell>
          <cell r="AU193">
            <v>149825.57</v>
          </cell>
          <cell r="AV193">
            <v>175423.1</v>
          </cell>
          <cell r="AW193">
            <v>179878.16</v>
          </cell>
          <cell r="AX193">
            <v>179878.16</v>
          </cell>
          <cell r="AY193">
            <v>179878.16</v>
          </cell>
          <cell r="AZ193">
            <v>179878.16</v>
          </cell>
          <cell r="BA193">
            <v>179878.16</v>
          </cell>
          <cell r="BB193">
            <v>179878.16</v>
          </cell>
          <cell r="BD193">
            <v>49662.98</v>
          </cell>
          <cell r="BE193">
            <v>25597.530000000006</v>
          </cell>
          <cell r="BF193">
            <v>23370</v>
          </cell>
          <cell r="BG193">
            <v>27825.059999999998</v>
          </cell>
          <cell r="BH193">
            <v>23370</v>
          </cell>
          <cell r="BI193">
            <v>25597.53</v>
          </cell>
          <cell r="BJ193">
            <v>4455.0599999999977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</row>
        <row r="194">
          <cell r="A194" t="str">
            <v>902000-HO - AGENTS MARKETING (HO )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</row>
        <row r="195">
          <cell r="A195" t="str">
            <v>900000-HO - ADMINISTRATION FEES (HO )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</row>
        <row r="196">
          <cell r="A196" t="str">
            <v>944000-HO - Interest Paid - SARS (HO )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</row>
        <row r="197">
          <cell r="A197" t="str">
            <v>943000-HO - INTEREST PAID INSTAL SALES (HO )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</row>
        <row r="198">
          <cell r="A198" t="str">
            <v>630000-HO - SUNDRY INCOME (HO )</v>
          </cell>
          <cell r="B198">
            <v>-367930.9</v>
          </cell>
          <cell r="E198">
            <v>-367930.9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</row>
        <row r="199">
          <cell r="A199" t="str">
            <v>644000-HO - BAD DEBTS RECOVERED (HO )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</row>
        <row r="200">
          <cell r="A200" t="str">
            <v>645000-HO - BAD DEBTS (HO )</v>
          </cell>
          <cell r="B200">
            <v>1378351.16</v>
          </cell>
          <cell r="E200">
            <v>1378351.16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</row>
        <row r="201">
          <cell r="A201" t="str">
            <v>800100-HO - Normal Taxation (HO )</v>
          </cell>
          <cell r="B201">
            <v>1921056.33</v>
          </cell>
          <cell r="E201">
            <v>1921056.33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</row>
        <row r="202">
          <cell r="A202" t="str">
            <v>912000-HO - COMPANY TAX (HO )</v>
          </cell>
          <cell r="B202">
            <v>4492520.5</v>
          </cell>
          <cell r="E202">
            <v>4492520.5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</row>
        <row r="203">
          <cell r="A203" t="str">
            <v>800300-HO - Deferred Tax -  Prior year (HO )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</row>
        <row r="204">
          <cell r="A204" t="str">
            <v>800400-HO - Deferred Tax (HO )</v>
          </cell>
          <cell r="B204">
            <v>171552.81</v>
          </cell>
          <cell r="E204">
            <v>171552.81</v>
          </cell>
          <cell r="AQ204">
            <v>485531.46000000113</v>
          </cell>
          <cell r="AR204">
            <v>566786.29999999341</v>
          </cell>
          <cell r="AS204">
            <v>648429.00999999524</v>
          </cell>
          <cell r="AT204">
            <v>-740641.62999999616</v>
          </cell>
          <cell r="AU204">
            <v>-2508733.6799999988</v>
          </cell>
          <cell r="AV204">
            <v>-20987251.57</v>
          </cell>
          <cell r="AW204">
            <v>-29021468.359999992</v>
          </cell>
          <cell r="AX204">
            <v>-29021468.359999992</v>
          </cell>
          <cell r="AY204">
            <v>-29021468.359999992</v>
          </cell>
          <cell r="AZ204">
            <v>-29021468.359999992</v>
          </cell>
          <cell r="BA204">
            <v>-29021468.359999992</v>
          </cell>
          <cell r="BB204">
            <v>-29021468.359999992</v>
          </cell>
          <cell r="BD204">
            <v>485531.46000000113</v>
          </cell>
          <cell r="BE204">
            <v>81254.839999992284</v>
          </cell>
          <cell r="BF204">
            <v>81642.710000001825</v>
          </cell>
          <cell r="BG204">
            <v>-1389070.6399999913</v>
          </cell>
          <cell r="BH204">
            <v>-1768092.0500000026</v>
          </cell>
          <cell r="BI204">
            <v>-18478517.890000001</v>
          </cell>
          <cell r="BJ204">
            <v>-8034216.7899999917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</row>
        <row r="205">
          <cell r="B205" t="str">
            <v>=============</v>
          </cell>
          <cell r="C205" t="str">
            <v>=============</v>
          </cell>
          <cell r="D205" t="str">
            <v>=============</v>
          </cell>
          <cell r="E205" t="str">
            <v>=============</v>
          </cell>
          <cell r="F205" t="str">
            <v>=============</v>
          </cell>
          <cell r="G205" t="str">
            <v>=============</v>
          </cell>
          <cell r="H205" t="str">
            <v>=============</v>
          </cell>
          <cell r="I205" t="str">
            <v>=============</v>
          </cell>
          <cell r="J205" t="str">
            <v>=============</v>
          </cell>
          <cell r="K205" t="str">
            <v>=============</v>
          </cell>
          <cell r="L205" t="str">
            <v>=============</v>
          </cell>
          <cell r="M205" t="str">
            <v>=============</v>
          </cell>
          <cell r="N205" t="str">
            <v>=============</v>
          </cell>
          <cell r="O205" t="str">
            <v>=============</v>
          </cell>
          <cell r="P205" t="str">
            <v>=============</v>
          </cell>
          <cell r="Q205" t="str">
            <v>=============</v>
          </cell>
          <cell r="R205" t="str">
            <v>=============</v>
          </cell>
          <cell r="S205" t="str">
            <v>=============</v>
          </cell>
          <cell r="T205" t="str">
            <v>=============</v>
          </cell>
          <cell r="U205" t="str">
            <v>=============</v>
          </cell>
          <cell r="V205" t="str">
            <v>=============</v>
          </cell>
          <cell r="W205" t="str">
            <v>=============</v>
          </cell>
          <cell r="X205" t="str">
            <v>=============</v>
          </cell>
          <cell r="Y205" t="str">
            <v>=============</v>
          </cell>
          <cell r="Z205" t="str">
            <v>=============</v>
          </cell>
          <cell r="AA205" t="str">
            <v>=============</v>
          </cell>
          <cell r="AB205" t="str">
            <v>=============</v>
          </cell>
          <cell r="AC205" t="str">
            <v>=============</v>
          </cell>
          <cell r="AD205" t="str">
            <v>=============</v>
          </cell>
          <cell r="AE205" t="str">
            <v>=============</v>
          </cell>
          <cell r="AF205" t="str">
            <v>=============</v>
          </cell>
          <cell r="AG205" t="str">
            <v>=============</v>
          </cell>
          <cell r="AH205" t="str">
            <v>=============</v>
          </cell>
          <cell r="AI205" t="str">
            <v>=============</v>
          </cell>
          <cell r="AJ205" t="str">
            <v>=============</v>
          </cell>
          <cell r="AK205" t="str">
            <v>=============</v>
          </cell>
          <cell r="AL205" t="str">
            <v>=============</v>
          </cell>
          <cell r="AM205" t="str">
            <v>=============</v>
          </cell>
          <cell r="AN205" t="str">
            <v>=============</v>
          </cell>
          <cell r="AO205" t="str">
            <v>=============</v>
          </cell>
        </row>
        <row r="206">
          <cell r="A206" t="str">
            <v>Total</v>
          </cell>
          <cell r="C206">
            <v>1196157373.0599999</v>
          </cell>
          <cell r="D206">
            <v>1196157373.0599999</v>
          </cell>
          <cell r="F206">
            <v>73875934.299999997</v>
          </cell>
          <cell r="G206">
            <v>73875934.299999997</v>
          </cell>
          <cell r="I206">
            <v>389172355.23000002</v>
          </cell>
          <cell r="J206">
            <v>389172355.23000002</v>
          </cell>
          <cell r="L206">
            <v>548097537.73000002</v>
          </cell>
          <cell r="M206">
            <v>548097537.73000002</v>
          </cell>
          <cell r="O206">
            <v>66739154.789999999</v>
          </cell>
          <cell r="P206">
            <v>66739154.789999999</v>
          </cell>
          <cell r="R206">
            <v>49418296.359999999</v>
          </cell>
          <cell r="S206">
            <v>49418296.359999999</v>
          </cell>
          <cell r="T206">
            <v>-7.2031980380415916E-10</v>
          </cell>
          <cell r="U206">
            <v>68854094.650000006</v>
          </cell>
          <cell r="V206">
            <v>68854094.650000006</v>
          </cell>
          <cell r="W206">
            <v>-4.8094079829752445E-9</v>
          </cell>
          <cell r="X206">
            <v>26808389.239999991</v>
          </cell>
          <cell r="Y206">
            <v>26812100.239999995</v>
          </cell>
          <cell r="Z206">
            <v>-2.8803697205148637E-9</v>
          </cell>
        </row>
      </sheetData>
      <sheetData sheetId="12"/>
      <sheetData sheetId="13">
        <row r="1">
          <cell r="A1" t="str">
            <v>Account Name</v>
          </cell>
          <cell r="B1" t="str">
            <v>September - Period</v>
          </cell>
          <cell r="C1" t="str">
            <v>September - Ratio %</v>
          </cell>
          <cell r="D1" t="str">
            <v>October - Period</v>
          </cell>
          <cell r="E1" t="str">
            <v>October - Ratio %</v>
          </cell>
          <cell r="F1" t="str">
            <v>November - Period</v>
          </cell>
          <cell r="G1" t="str">
            <v>November - Ratio %</v>
          </cell>
          <cell r="H1" t="str">
            <v>December - Period</v>
          </cell>
          <cell r="I1" t="str">
            <v>December - Ratio %</v>
          </cell>
          <cell r="J1" t="str">
            <v>January - Period</v>
          </cell>
          <cell r="K1" t="str">
            <v>January - Ratio %</v>
          </cell>
          <cell r="L1" t="str">
            <v>February - Period</v>
          </cell>
          <cell r="M1" t="str">
            <v>February - Ratio %</v>
          </cell>
          <cell r="N1" t="str">
            <v>March - Period</v>
          </cell>
          <cell r="O1" t="str">
            <v>March - Ratio %</v>
          </cell>
          <cell r="P1" t="str">
            <v>April - Period</v>
          </cell>
          <cell r="Q1" t="str">
            <v>April - Ratio %</v>
          </cell>
          <cell r="R1" t="str">
            <v>May - Period</v>
          </cell>
          <cell r="S1" t="str">
            <v>May - Ratio %</v>
          </cell>
          <cell r="T1" t="str">
            <v>June - Period</v>
          </cell>
          <cell r="U1" t="str">
            <v>June - Ratio %</v>
          </cell>
          <cell r="V1" t="str">
            <v>July - Period</v>
          </cell>
          <cell r="W1" t="str">
            <v>July - Ratio %</v>
          </cell>
          <cell r="X1" t="str">
            <v>August - Period</v>
          </cell>
          <cell r="Y1" t="str">
            <v>August - Ratio %</v>
          </cell>
        </row>
        <row r="2">
          <cell r="A2" t="str">
            <v>Assets</v>
          </cell>
          <cell r="B2">
            <v>96086179.239999995</v>
          </cell>
          <cell r="C2">
            <v>1</v>
          </cell>
          <cell r="D2">
            <v>102682112.72</v>
          </cell>
          <cell r="E2">
            <v>1</v>
          </cell>
          <cell r="F2">
            <v>112368024.47</v>
          </cell>
          <cell r="G2">
            <v>1</v>
          </cell>
          <cell r="H2">
            <v>113625299.3</v>
          </cell>
          <cell r="I2">
            <v>1</v>
          </cell>
          <cell r="J2">
            <v>121056790.40000001</v>
          </cell>
          <cell r="K2">
            <v>1</v>
          </cell>
          <cell r="L2">
            <v>128498112.58</v>
          </cell>
          <cell r="M2">
            <v>1</v>
          </cell>
          <cell r="N2">
            <v>124530005</v>
          </cell>
          <cell r="O2">
            <v>1</v>
          </cell>
          <cell r="P2">
            <v>108153687.47</v>
          </cell>
          <cell r="Q2">
            <v>1</v>
          </cell>
          <cell r="R2">
            <v>106910192.86</v>
          </cell>
          <cell r="S2">
            <v>1</v>
          </cell>
          <cell r="T2">
            <v>108258982.16</v>
          </cell>
          <cell r="U2">
            <v>1</v>
          </cell>
          <cell r="V2">
            <v>104492224.16</v>
          </cell>
          <cell r="W2">
            <v>1</v>
          </cell>
          <cell r="X2">
            <v>101984280.09999999</v>
          </cell>
          <cell r="Y2">
            <v>1</v>
          </cell>
        </row>
        <row r="4">
          <cell r="A4" t="str">
            <v>100000 - Non Current Assets</v>
          </cell>
          <cell r="B4">
            <v>1037810.17</v>
          </cell>
          <cell r="C4">
            <v>1.0800000000000001E-2</v>
          </cell>
          <cell r="D4">
            <v>1008084.01</v>
          </cell>
          <cell r="E4">
            <v>9.7999999999999997E-3</v>
          </cell>
          <cell r="F4">
            <v>995401.93</v>
          </cell>
          <cell r="G4">
            <v>8.8999999999999999E-3</v>
          </cell>
          <cell r="H4">
            <v>1031141.38</v>
          </cell>
          <cell r="I4">
            <v>9.1000000000000004E-3</v>
          </cell>
          <cell r="J4">
            <v>1000520.58</v>
          </cell>
          <cell r="K4">
            <v>8.3000000000000001E-3</v>
          </cell>
          <cell r="L4">
            <v>1009408.02</v>
          </cell>
          <cell r="M4">
            <v>7.9000000000000008E-3</v>
          </cell>
          <cell r="N4">
            <v>978822.82</v>
          </cell>
          <cell r="O4">
            <v>7.9000000000000008E-3</v>
          </cell>
          <cell r="P4">
            <v>950846.15</v>
          </cell>
          <cell r="Q4">
            <v>8.8000000000000005E-3</v>
          </cell>
          <cell r="R4">
            <v>909188.68</v>
          </cell>
          <cell r="S4">
            <v>8.5000000000000006E-3</v>
          </cell>
          <cell r="T4">
            <v>882354.97</v>
          </cell>
          <cell r="U4">
            <v>8.2000000000000007E-3</v>
          </cell>
          <cell r="V4">
            <v>854792.6</v>
          </cell>
          <cell r="W4">
            <v>8.2000000000000007E-3</v>
          </cell>
          <cell r="X4">
            <v>827231.87</v>
          </cell>
          <cell r="Y4">
            <v>8.0999999999999996E-3</v>
          </cell>
        </row>
        <row r="6">
          <cell r="A6" t="str">
            <v>101000 - Property Plant and Equipment</v>
          </cell>
          <cell r="B6">
            <v>1037810.17</v>
          </cell>
          <cell r="C6">
            <v>1.0800000000000001E-2</v>
          </cell>
          <cell r="D6">
            <v>1008084.01</v>
          </cell>
          <cell r="E6">
            <v>9.7999999999999997E-3</v>
          </cell>
          <cell r="F6">
            <v>995401.93</v>
          </cell>
          <cell r="G6">
            <v>8.8999999999999999E-3</v>
          </cell>
          <cell r="H6">
            <v>1031141.38</v>
          </cell>
          <cell r="I6">
            <v>9.1000000000000004E-3</v>
          </cell>
          <cell r="J6">
            <v>1000520.58</v>
          </cell>
          <cell r="K6">
            <v>8.3000000000000001E-3</v>
          </cell>
          <cell r="L6">
            <v>1009408.02</v>
          </cell>
          <cell r="M6">
            <v>7.9000000000000008E-3</v>
          </cell>
          <cell r="N6">
            <v>978822.82</v>
          </cell>
          <cell r="O6">
            <v>7.9000000000000008E-3</v>
          </cell>
          <cell r="P6">
            <v>950846.15</v>
          </cell>
          <cell r="Q6">
            <v>8.8000000000000005E-3</v>
          </cell>
          <cell r="R6">
            <v>909188.68</v>
          </cell>
          <cell r="S6">
            <v>8.5000000000000006E-3</v>
          </cell>
          <cell r="T6">
            <v>882354.97</v>
          </cell>
          <cell r="U6">
            <v>8.2000000000000007E-3</v>
          </cell>
          <cell r="V6">
            <v>854792.6</v>
          </cell>
          <cell r="W6">
            <v>8.2000000000000007E-3</v>
          </cell>
          <cell r="X6">
            <v>827231.87</v>
          </cell>
          <cell r="Y6">
            <v>8.0999999999999996E-3</v>
          </cell>
        </row>
        <row r="8">
          <cell r="A8" t="str">
            <v>221000 - Fixture &amp; Fittings @ Cost</v>
          </cell>
          <cell r="B8">
            <v>180353.8</v>
          </cell>
          <cell r="C8">
            <v>1.9E-3</v>
          </cell>
          <cell r="D8">
            <v>180353.8</v>
          </cell>
          <cell r="E8">
            <v>1.8E-3</v>
          </cell>
          <cell r="F8">
            <v>180353.8</v>
          </cell>
          <cell r="G8">
            <v>1.6000000000000001E-3</v>
          </cell>
          <cell r="H8">
            <v>180353.8</v>
          </cell>
          <cell r="I8">
            <v>1.6000000000000001E-3</v>
          </cell>
          <cell r="J8">
            <v>180353.8</v>
          </cell>
          <cell r="K8">
            <v>1.5E-3</v>
          </cell>
          <cell r="L8">
            <v>180353.8</v>
          </cell>
          <cell r="M8">
            <v>1.4E-3</v>
          </cell>
          <cell r="N8">
            <v>180353.8</v>
          </cell>
          <cell r="O8">
            <v>1.4E-3</v>
          </cell>
          <cell r="P8">
            <v>180353.8</v>
          </cell>
          <cell r="Q8">
            <v>1.6999999999999999E-3</v>
          </cell>
          <cell r="R8">
            <v>180353.8</v>
          </cell>
          <cell r="S8">
            <v>1.6999999999999999E-3</v>
          </cell>
          <cell r="T8">
            <v>180353.8</v>
          </cell>
          <cell r="U8">
            <v>1.6999999999999999E-3</v>
          </cell>
          <cell r="V8">
            <v>180353.8</v>
          </cell>
          <cell r="W8">
            <v>1.6999999999999999E-3</v>
          </cell>
          <cell r="X8">
            <v>180353.8</v>
          </cell>
          <cell r="Y8">
            <v>1.8E-3</v>
          </cell>
        </row>
        <row r="9">
          <cell r="A9" t="str">
            <v>222000 - Office Equipment @ Cost</v>
          </cell>
          <cell r="B9">
            <v>736078.08</v>
          </cell>
          <cell r="C9">
            <v>7.7000000000000002E-3</v>
          </cell>
          <cell r="D9">
            <v>736078.08</v>
          </cell>
          <cell r="E9">
            <v>7.1999999999999998E-3</v>
          </cell>
          <cell r="F9">
            <v>736078.08</v>
          </cell>
          <cell r="G9">
            <v>6.6E-3</v>
          </cell>
          <cell r="H9">
            <v>802291.08</v>
          </cell>
          <cell r="I9">
            <v>7.1000000000000004E-3</v>
          </cell>
          <cell r="J9">
            <v>802291.08</v>
          </cell>
          <cell r="K9">
            <v>6.6E-3</v>
          </cell>
          <cell r="L9">
            <v>839272.02</v>
          </cell>
          <cell r="M9">
            <v>6.4999999999999997E-3</v>
          </cell>
          <cell r="N9">
            <v>839272.02</v>
          </cell>
          <cell r="O9">
            <v>6.7000000000000002E-3</v>
          </cell>
          <cell r="P9">
            <v>839272.02</v>
          </cell>
          <cell r="Q9">
            <v>7.7999999999999996E-3</v>
          </cell>
          <cell r="R9">
            <v>825878.16</v>
          </cell>
          <cell r="S9">
            <v>7.7000000000000002E-3</v>
          </cell>
          <cell r="T9">
            <v>825878.16</v>
          </cell>
          <cell r="U9">
            <v>7.6E-3</v>
          </cell>
          <cell r="V9">
            <v>825878.16</v>
          </cell>
          <cell r="W9">
            <v>7.9000000000000008E-3</v>
          </cell>
          <cell r="X9">
            <v>825878.16</v>
          </cell>
          <cell r="Y9">
            <v>8.0999999999999996E-3</v>
          </cell>
        </row>
        <row r="10">
          <cell r="A10" t="str">
            <v>223000 - Comp Hardware @ Cost</v>
          </cell>
          <cell r="B10">
            <v>335110.44</v>
          </cell>
          <cell r="C10">
            <v>3.5000000000000001E-3</v>
          </cell>
          <cell r="D10">
            <v>335110.44</v>
          </cell>
          <cell r="E10">
            <v>3.3E-3</v>
          </cell>
          <cell r="F10">
            <v>347340.44</v>
          </cell>
          <cell r="G10">
            <v>3.0999999999999999E-3</v>
          </cell>
          <cell r="H10">
            <v>347340.44</v>
          </cell>
          <cell r="I10">
            <v>3.0999999999999999E-3</v>
          </cell>
          <cell r="J10">
            <v>347340.44</v>
          </cell>
          <cell r="K10">
            <v>2.8999999999999998E-3</v>
          </cell>
          <cell r="L10">
            <v>347340.44</v>
          </cell>
          <cell r="M10">
            <v>2.7000000000000001E-3</v>
          </cell>
          <cell r="N10">
            <v>347340.44</v>
          </cell>
          <cell r="O10">
            <v>2.8E-3</v>
          </cell>
          <cell r="P10">
            <v>347340.44</v>
          </cell>
          <cell r="Q10">
            <v>3.2000000000000002E-3</v>
          </cell>
          <cell r="R10">
            <v>347340.44</v>
          </cell>
          <cell r="S10">
            <v>3.2000000000000002E-3</v>
          </cell>
          <cell r="T10">
            <v>347340.44</v>
          </cell>
          <cell r="U10">
            <v>3.2000000000000002E-3</v>
          </cell>
          <cell r="V10">
            <v>347340.44</v>
          </cell>
          <cell r="W10">
            <v>3.3E-3</v>
          </cell>
          <cell r="X10">
            <v>347340.44</v>
          </cell>
          <cell r="Y10">
            <v>3.3999999999999998E-3</v>
          </cell>
        </row>
        <row r="11">
          <cell r="A11" t="str">
            <v>224000 - Computer Software @ Cost</v>
          </cell>
          <cell r="B11">
            <v>95310.04</v>
          </cell>
          <cell r="C11">
            <v>1E-3</v>
          </cell>
          <cell r="D11">
            <v>95310.04</v>
          </cell>
          <cell r="E11">
            <v>8.9999999999999998E-4</v>
          </cell>
          <cell r="F11">
            <v>98970.04</v>
          </cell>
          <cell r="G11">
            <v>8.9999999999999998E-4</v>
          </cell>
          <cell r="H11">
            <v>98970.04</v>
          </cell>
          <cell r="I11">
            <v>8.9999999999999998E-4</v>
          </cell>
          <cell r="J11">
            <v>98970.04</v>
          </cell>
          <cell r="K11">
            <v>8.0000000000000004E-4</v>
          </cell>
          <cell r="L11">
            <v>98970.04</v>
          </cell>
          <cell r="M11">
            <v>8.0000000000000004E-4</v>
          </cell>
          <cell r="N11">
            <v>98970.04</v>
          </cell>
          <cell r="O11">
            <v>8.0000000000000004E-4</v>
          </cell>
          <cell r="P11">
            <v>98970.04</v>
          </cell>
          <cell r="Q11">
            <v>8.9999999999999998E-4</v>
          </cell>
          <cell r="R11">
            <v>98970.04</v>
          </cell>
          <cell r="S11">
            <v>8.9999999999999998E-4</v>
          </cell>
          <cell r="T11">
            <v>98970.04</v>
          </cell>
          <cell r="U11">
            <v>8.9999999999999998E-4</v>
          </cell>
          <cell r="V11">
            <v>98970.04</v>
          </cell>
          <cell r="W11">
            <v>8.9999999999999998E-4</v>
          </cell>
          <cell r="X11">
            <v>98970.04</v>
          </cell>
          <cell r="Y11">
            <v>1E-3</v>
          </cell>
        </row>
        <row r="12">
          <cell r="A12" t="str">
            <v>225000 - Motor Vehicles @ Cost</v>
          </cell>
          <cell r="B12">
            <v>221135.21</v>
          </cell>
          <cell r="C12">
            <v>2.3E-3</v>
          </cell>
          <cell r="D12">
            <v>221135.21</v>
          </cell>
          <cell r="E12">
            <v>2.2000000000000001E-3</v>
          </cell>
          <cell r="F12">
            <v>221135.21</v>
          </cell>
          <cell r="G12">
            <v>2E-3</v>
          </cell>
          <cell r="H12">
            <v>221135.21</v>
          </cell>
          <cell r="I12">
            <v>1.9E-3</v>
          </cell>
          <cell r="J12">
            <v>221135.21</v>
          </cell>
          <cell r="K12">
            <v>1.8E-3</v>
          </cell>
          <cell r="L12">
            <v>221135.21</v>
          </cell>
          <cell r="M12">
            <v>1.6999999999999999E-3</v>
          </cell>
          <cell r="N12">
            <v>221135.21</v>
          </cell>
          <cell r="O12">
            <v>1.8E-3</v>
          </cell>
          <cell r="P12">
            <v>221135.21</v>
          </cell>
          <cell r="Q12">
            <v>2E-3</v>
          </cell>
          <cell r="R12">
            <v>221135.21</v>
          </cell>
          <cell r="S12">
            <v>2.0999999999999999E-3</v>
          </cell>
          <cell r="T12">
            <v>221135.21</v>
          </cell>
          <cell r="U12">
            <v>2E-3</v>
          </cell>
          <cell r="V12">
            <v>221135.21</v>
          </cell>
          <cell r="W12">
            <v>2.0999999999999999E-3</v>
          </cell>
          <cell r="X12">
            <v>221135.21</v>
          </cell>
          <cell r="Y12">
            <v>2.2000000000000001E-3</v>
          </cell>
        </row>
        <row r="13">
          <cell r="A13" t="str">
            <v>241000 - Fixture &amp; Fittings - Accumulated Depreciation</v>
          </cell>
          <cell r="B13">
            <v>-23110.7</v>
          </cell>
          <cell r="C13">
            <v>-2.0000000000000001E-4</v>
          </cell>
          <cell r="D13">
            <v>-25663.68</v>
          </cell>
          <cell r="E13">
            <v>-2.0000000000000001E-4</v>
          </cell>
          <cell r="F13">
            <v>-28134.27</v>
          </cell>
          <cell r="G13">
            <v>-2.9999999999999997E-4</v>
          </cell>
          <cell r="H13">
            <v>-30687.25</v>
          </cell>
          <cell r="I13">
            <v>-2.9999999999999997E-4</v>
          </cell>
          <cell r="J13">
            <v>-33240.230000000003</v>
          </cell>
          <cell r="K13">
            <v>-2.9999999999999997E-4</v>
          </cell>
          <cell r="L13">
            <v>-35628.47</v>
          </cell>
          <cell r="M13">
            <v>-2.9999999999999997E-4</v>
          </cell>
          <cell r="N13">
            <v>-38181.449999999997</v>
          </cell>
          <cell r="O13">
            <v>-2.9999999999999997E-4</v>
          </cell>
          <cell r="P13">
            <v>-40652.04</v>
          </cell>
          <cell r="Q13">
            <v>-4.0000000000000002E-4</v>
          </cell>
          <cell r="R13">
            <v>-43205.02</v>
          </cell>
          <cell r="S13">
            <v>-4.0000000000000002E-4</v>
          </cell>
          <cell r="T13">
            <v>-45675.61</v>
          </cell>
          <cell r="U13">
            <v>-4.0000000000000002E-4</v>
          </cell>
          <cell r="V13">
            <v>-48228.59</v>
          </cell>
          <cell r="W13">
            <v>-5.0000000000000001E-4</v>
          </cell>
          <cell r="X13">
            <v>-50781.57</v>
          </cell>
          <cell r="Y13">
            <v>-5.0000000000000001E-4</v>
          </cell>
        </row>
        <row r="14">
          <cell r="A14" t="str">
            <v>242000 - Office Equipment - Accumulated Depreciation</v>
          </cell>
          <cell r="B14">
            <v>-267039.75</v>
          </cell>
          <cell r="C14">
            <v>-2.8E-3</v>
          </cell>
          <cell r="D14">
            <v>-279542.96999999997</v>
          </cell>
          <cell r="E14">
            <v>-2.7000000000000001E-3</v>
          </cell>
          <cell r="F14">
            <v>-291642.88</v>
          </cell>
          <cell r="G14">
            <v>-2.5999999999999999E-3</v>
          </cell>
          <cell r="H14">
            <v>-304799.17</v>
          </cell>
          <cell r="I14">
            <v>-2.7000000000000001E-3</v>
          </cell>
          <cell r="J14">
            <v>-318427.11</v>
          </cell>
          <cell r="K14">
            <v>-2.5999999999999999E-3</v>
          </cell>
          <cell r="L14">
            <v>-331175.86</v>
          </cell>
          <cell r="M14">
            <v>-2.5999999999999999E-3</v>
          </cell>
          <cell r="N14">
            <v>-345431.97</v>
          </cell>
          <cell r="O14">
            <v>-2.8E-3</v>
          </cell>
          <cell r="P14">
            <v>-359228.22</v>
          </cell>
          <cell r="Q14">
            <v>-3.3E-3</v>
          </cell>
          <cell r="R14">
            <v>-373352.23</v>
          </cell>
          <cell r="S14">
            <v>-3.5000000000000001E-3</v>
          </cell>
          <cell r="T14">
            <v>-386928.31</v>
          </cell>
          <cell r="U14">
            <v>-3.5999999999999999E-3</v>
          </cell>
          <cell r="V14">
            <v>-400956.91</v>
          </cell>
          <cell r="W14">
            <v>-3.8E-3</v>
          </cell>
          <cell r="X14">
            <v>-414983.75</v>
          </cell>
          <cell r="Y14">
            <v>-4.1000000000000003E-3</v>
          </cell>
        </row>
        <row r="15">
          <cell r="A15" t="str">
            <v>243000 - Comp Hardware - Accumulated Depreciation</v>
          </cell>
          <cell r="B15">
            <v>-177164.14</v>
          </cell>
          <cell r="C15">
            <v>-1.8E-3</v>
          </cell>
          <cell r="D15">
            <v>-185655.13</v>
          </cell>
          <cell r="E15">
            <v>-1.8E-3</v>
          </cell>
          <cell r="F15">
            <v>-193734.95</v>
          </cell>
          <cell r="G15">
            <v>-1.6999999999999999E-3</v>
          </cell>
          <cell r="H15">
            <v>-202320.29</v>
          </cell>
          <cell r="I15">
            <v>-1.8E-3</v>
          </cell>
          <cell r="J15">
            <v>-210905.63</v>
          </cell>
          <cell r="K15">
            <v>-1.6999999999999999E-3</v>
          </cell>
          <cell r="L15">
            <v>-218937.05</v>
          </cell>
          <cell r="M15">
            <v>-1.6999999999999999E-3</v>
          </cell>
          <cell r="N15">
            <v>-227448.43</v>
          </cell>
          <cell r="O15">
            <v>-1.8E-3</v>
          </cell>
          <cell r="P15">
            <v>-234063.38</v>
          </cell>
          <cell r="Q15">
            <v>-2.2000000000000001E-3</v>
          </cell>
          <cell r="R15">
            <v>-240393.65</v>
          </cell>
          <cell r="S15">
            <v>-2.2000000000000001E-3</v>
          </cell>
          <cell r="T15">
            <v>-246166.36</v>
          </cell>
          <cell r="U15">
            <v>-2.3E-3</v>
          </cell>
          <cell r="V15">
            <v>-251989.57</v>
          </cell>
          <cell r="W15">
            <v>-2.3999999999999998E-3</v>
          </cell>
          <cell r="X15">
            <v>-257812.78</v>
          </cell>
          <cell r="Y15">
            <v>-2.5000000000000001E-3</v>
          </cell>
        </row>
        <row r="16">
          <cell r="A16" t="str">
            <v>244000 - Computer Software - Accumulated Depreciation</v>
          </cell>
          <cell r="B16">
            <v>-59591.25</v>
          </cell>
          <cell r="C16">
            <v>-5.9999999999999995E-4</v>
          </cell>
          <cell r="D16">
            <v>-62013.94</v>
          </cell>
          <cell r="E16">
            <v>-5.9999999999999995E-4</v>
          </cell>
          <cell r="F16">
            <v>-64300.6</v>
          </cell>
          <cell r="G16">
            <v>-5.9999999999999995E-4</v>
          </cell>
          <cell r="H16">
            <v>-66723.27</v>
          </cell>
          <cell r="I16">
            <v>-5.9999999999999995E-4</v>
          </cell>
          <cell r="J16">
            <v>-68821.539999999994</v>
          </cell>
          <cell r="K16">
            <v>-5.9999999999999995E-4</v>
          </cell>
          <cell r="L16">
            <v>-70232.7</v>
          </cell>
          <cell r="M16">
            <v>-5.0000000000000001E-4</v>
          </cell>
          <cell r="N16">
            <v>-71741.16</v>
          </cell>
          <cell r="O16">
            <v>-5.9999999999999995E-4</v>
          </cell>
          <cell r="P16">
            <v>-73200.94</v>
          </cell>
          <cell r="Q16">
            <v>-6.9999999999999999E-4</v>
          </cell>
          <cell r="R16">
            <v>-74701.02</v>
          </cell>
          <cell r="S16">
            <v>-6.9999999999999999E-4</v>
          </cell>
          <cell r="T16">
            <v>-76080.25</v>
          </cell>
          <cell r="U16">
            <v>-6.9999999999999999E-4</v>
          </cell>
          <cell r="V16">
            <v>-77481.56</v>
          </cell>
          <cell r="W16">
            <v>-6.9999999999999999E-4</v>
          </cell>
          <cell r="X16">
            <v>-78882.87</v>
          </cell>
          <cell r="Y16">
            <v>-8.0000000000000004E-4</v>
          </cell>
        </row>
        <row r="17">
          <cell r="A17" t="str">
            <v>245000 - Motor Vehicles - Accumulated Depreciation</v>
          </cell>
          <cell r="B17">
            <v>-3271.56</v>
          </cell>
          <cell r="C17">
            <v>0</v>
          </cell>
          <cell r="D17">
            <v>-7027.84</v>
          </cell>
          <cell r="E17">
            <v>-1E-4</v>
          </cell>
          <cell r="F17">
            <v>-10662.94</v>
          </cell>
          <cell r="G17">
            <v>-1E-4</v>
          </cell>
          <cell r="H17">
            <v>-14419.21</v>
          </cell>
          <cell r="I17">
            <v>-1E-4</v>
          </cell>
          <cell r="J17">
            <v>-18175.48</v>
          </cell>
          <cell r="K17">
            <v>-2.0000000000000001E-4</v>
          </cell>
          <cell r="L17">
            <v>-21689.41</v>
          </cell>
          <cell r="M17">
            <v>-2.0000000000000001E-4</v>
          </cell>
          <cell r="N17">
            <v>-25445.68</v>
          </cell>
          <cell r="O17">
            <v>-2.0000000000000001E-4</v>
          </cell>
          <cell r="P17">
            <v>-29080.78</v>
          </cell>
          <cell r="Q17">
            <v>-2.9999999999999997E-4</v>
          </cell>
          <cell r="R17">
            <v>-32837.050000000003</v>
          </cell>
          <cell r="S17">
            <v>-2.9999999999999997E-4</v>
          </cell>
          <cell r="T17">
            <v>-36472.15</v>
          </cell>
          <cell r="U17">
            <v>-2.9999999999999997E-4</v>
          </cell>
          <cell r="V17">
            <v>-40228.42</v>
          </cell>
          <cell r="W17">
            <v>-4.0000000000000002E-4</v>
          </cell>
          <cell r="X17">
            <v>-43984.81</v>
          </cell>
          <cell r="Y17">
            <v>-4.0000000000000002E-4</v>
          </cell>
        </row>
        <row r="18">
          <cell r="B18" t="str">
            <v>__________________</v>
          </cell>
          <cell r="C18" t="str">
            <v>__________________</v>
          </cell>
          <cell r="D18" t="str">
            <v>__________________</v>
          </cell>
          <cell r="E18" t="str">
            <v>__________________</v>
          </cell>
          <cell r="F18" t="str">
            <v>__________________</v>
          </cell>
          <cell r="G18" t="str">
            <v>__________________</v>
          </cell>
          <cell r="H18" t="str">
            <v>__________________</v>
          </cell>
          <cell r="I18" t="str">
            <v>__________________</v>
          </cell>
          <cell r="J18" t="str">
            <v>__________________</v>
          </cell>
          <cell r="K18" t="str">
            <v>__________________</v>
          </cell>
          <cell r="L18" t="str">
            <v>__________________</v>
          </cell>
          <cell r="M18" t="str">
            <v>__________________</v>
          </cell>
          <cell r="N18" t="str">
            <v>__________________</v>
          </cell>
          <cell r="O18" t="str">
            <v>__________________</v>
          </cell>
          <cell r="P18" t="str">
            <v>__________________</v>
          </cell>
          <cell r="Q18" t="str">
            <v>__________________</v>
          </cell>
          <cell r="R18" t="str">
            <v>__________________</v>
          </cell>
          <cell r="S18" t="str">
            <v>__________________</v>
          </cell>
          <cell r="T18" t="str">
            <v>__________________</v>
          </cell>
          <cell r="U18" t="str">
            <v>__________________</v>
          </cell>
          <cell r="V18" t="str">
            <v>__________________</v>
          </cell>
          <cell r="W18" t="str">
            <v>__________________</v>
          </cell>
          <cell r="X18" t="str">
            <v>__________________</v>
          </cell>
          <cell r="Y18" t="str">
            <v>__________________</v>
          </cell>
        </row>
        <row r="19">
          <cell r="A19" t="str">
            <v>Total 101000 - Property Plant and Equipment</v>
          </cell>
          <cell r="B19">
            <v>1037810.17</v>
          </cell>
          <cell r="C19">
            <v>1.0800000000000001E-2</v>
          </cell>
          <cell r="D19">
            <v>1008084.01</v>
          </cell>
          <cell r="E19">
            <v>9.7999999999999997E-3</v>
          </cell>
          <cell r="F19">
            <v>995401.93</v>
          </cell>
          <cell r="G19">
            <v>8.8999999999999999E-3</v>
          </cell>
          <cell r="H19">
            <v>1031141.38</v>
          </cell>
          <cell r="I19">
            <v>9.1000000000000004E-3</v>
          </cell>
          <cell r="J19">
            <v>1000520.58</v>
          </cell>
          <cell r="K19">
            <v>8.3000000000000001E-3</v>
          </cell>
          <cell r="L19">
            <v>1009408.02</v>
          </cell>
          <cell r="M19">
            <v>7.9000000000000008E-3</v>
          </cell>
          <cell r="N19">
            <v>978822.82</v>
          </cell>
          <cell r="O19">
            <v>7.9000000000000008E-3</v>
          </cell>
          <cell r="P19">
            <v>950846.15</v>
          </cell>
          <cell r="Q19">
            <v>8.8000000000000005E-3</v>
          </cell>
          <cell r="R19">
            <v>909188.68</v>
          </cell>
          <cell r="S19">
            <v>8.5000000000000006E-3</v>
          </cell>
          <cell r="T19">
            <v>882354.97</v>
          </cell>
          <cell r="U19">
            <v>8.2000000000000007E-3</v>
          </cell>
          <cell r="V19">
            <v>854792.6</v>
          </cell>
          <cell r="W19">
            <v>8.2000000000000007E-3</v>
          </cell>
          <cell r="X19">
            <v>827231.87</v>
          </cell>
          <cell r="Y19">
            <v>8.0999999999999996E-3</v>
          </cell>
        </row>
        <row r="20">
          <cell r="B20" t="str">
            <v>- - - - - - - - - - - - -</v>
          </cell>
          <cell r="C20" t="str">
            <v>- - - - - - - - - - - - -</v>
          </cell>
          <cell r="D20" t="str">
            <v>- - - - - - - - - - - - -</v>
          </cell>
          <cell r="E20" t="str">
            <v>- - - - - - - - - - - - -</v>
          </cell>
          <cell r="F20" t="str">
            <v>- - - - - - - - - - - - -</v>
          </cell>
          <cell r="G20" t="str">
            <v>- - - - - - - - - - - - -</v>
          </cell>
          <cell r="H20" t="str">
            <v>- - - - - - - - - - - - -</v>
          </cell>
          <cell r="I20" t="str">
            <v>- - - - - - - - - - - - -</v>
          </cell>
          <cell r="J20" t="str">
            <v>- - - - - - - - - - - - -</v>
          </cell>
          <cell r="K20" t="str">
            <v>- - - - - - - - - - - - -</v>
          </cell>
          <cell r="L20" t="str">
            <v>- - - - - - - - - - - - -</v>
          </cell>
          <cell r="M20" t="str">
            <v>- - - - - - - - - - - - -</v>
          </cell>
          <cell r="N20" t="str">
            <v>- - - - - - - - - - - - -</v>
          </cell>
          <cell r="O20" t="str">
            <v>- - - - - - - - - - - - -</v>
          </cell>
          <cell r="P20" t="str">
            <v>- - - - - - - - - - - - -</v>
          </cell>
          <cell r="Q20" t="str">
            <v>- - - - - - - - - - - - -</v>
          </cell>
          <cell r="R20" t="str">
            <v>- - - - - - - - - - - - -</v>
          </cell>
          <cell r="S20" t="str">
            <v>- - - - - - - - - - - - -</v>
          </cell>
          <cell r="T20" t="str">
            <v>- - - - - - - - - - - - -</v>
          </cell>
          <cell r="U20" t="str">
            <v>- - - - - - - - - - - - -</v>
          </cell>
          <cell r="V20" t="str">
            <v>- - - - - - - - - - - - -</v>
          </cell>
          <cell r="W20" t="str">
            <v>- - - - - - - - - - - - -</v>
          </cell>
          <cell r="X20" t="str">
            <v>- - - - - - - - - - - - -</v>
          </cell>
          <cell r="Y20" t="str">
            <v>- - - - - - - - - - - - -</v>
          </cell>
        </row>
        <row r="22">
          <cell r="B22" t="str">
            <v>__________________</v>
          </cell>
          <cell r="C22" t="str">
            <v>__________________</v>
          </cell>
          <cell r="D22" t="str">
            <v>__________________</v>
          </cell>
          <cell r="E22" t="str">
            <v>__________________</v>
          </cell>
          <cell r="F22" t="str">
            <v>__________________</v>
          </cell>
          <cell r="G22" t="str">
            <v>__________________</v>
          </cell>
          <cell r="H22" t="str">
            <v>__________________</v>
          </cell>
          <cell r="I22" t="str">
            <v>__________________</v>
          </cell>
          <cell r="J22" t="str">
            <v>__________________</v>
          </cell>
          <cell r="K22" t="str">
            <v>__________________</v>
          </cell>
          <cell r="L22" t="str">
            <v>__________________</v>
          </cell>
          <cell r="M22" t="str">
            <v>__________________</v>
          </cell>
          <cell r="N22" t="str">
            <v>__________________</v>
          </cell>
          <cell r="O22" t="str">
            <v>__________________</v>
          </cell>
          <cell r="P22" t="str">
            <v>__________________</v>
          </cell>
          <cell r="Q22" t="str">
            <v>__________________</v>
          </cell>
          <cell r="R22" t="str">
            <v>__________________</v>
          </cell>
          <cell r="S22" t="str">
            <v>__________________</v>
          </cell>
          <cell r="T22" t="str">
            <v>__________________</v>
          </cell>
          <cell r="U22" t="str">
            <v>__________________</v>
          </cell>
          <cell r="V22" t="str">
            <v>__________________</v>
          </cell>
          <cell r="W22" t="str">
            <v>__________________</v>
          </cell>
          <cell r="X22" t="str">
            <v>__________________</v>
          </cell>
          <cell r="Y22" t="str">
            <v>__________________</v>
          </cell>
        </row>
        <row r="23">
          <cell r="A23" t="str">
            <v>Total 100000 - Non Current Assets</v>
          </cell>
          <cell r="B23">
            <v>1037810.17</v>
          </cell>
          <cell r="C23">
            <v>1.0800000000000001E-2</v>
          </cell>
          <cell r="D23">
            <v>1008084.01</v>
          </cell>
          <cell r="E23">
            <v>9.7999999999999997E-3</v>
          </cell>
          <cell r="F23">
            <v>995401.93</v>
          </cell>
          <cell r="G23">
            <v>8.8999999999999999E-3</v>
          </cell>
          <cell r="H23">
            <v>1031141.38</v>
          </cell>
          <cell r="I23">
            <v>9.1000000000000004E-3</v>
          </cell>
          <cell r="J23">
            <v>1000520.58</v>
          </cell>
          <cell r="K23">
            <v>8.3000000000000001E-3</v>
          </cell>
          <cell r="L23">
            <v>1009408.02</v>
          </cell>
          <cell r="M23">
            <v>7.9000000000000008E-3</v>
          </cell>
          <cell r="N23">
            <v>978822.82</v>
          </cell>
          <cell r="O23">
            <v>7.9000000000000008E-3</v>
          </cell>
          <cell r="P23">
            <v>950846.15</v>
          </cell>
          <cell r="Q23">
            <v>8.8000000000000005E-3</v>
          </cell>
          <cell r="R23">
            <v>909188.68</v>
          </cell>
          <cell r="S23">
            <v>8.5000000000000006E-3</v>
          </cell>
          <cell r="T23">
            <v>882354.97</v>
          </cell>
          <cell r="U23">
            <v>8.2000000000000007E-3</v>
          </cell>
          <cell r="V23">
            <v>854792.6</v>
          </cell>
          <cell r="W23">
            <v>8.2000000000000007E-3</v>
          </cell>
          <cell r="X23">
            <v>827231.87</v>
          </cell>
          <cell r="Y23">
            <v>8.0999999999999996E-3</v>
          </cell>
        </row>
        <row r="24">
          <cell r="B24" t="str">
            <v>- - - - - - - - - - - - -</v>
          </cell>
          <cell r="C24" t="str">
            <v>- - - - - - - - - - - - -</v>
          </cell>
          <cell r="D24" t="str">
            <v>- - - - - - - - - - - - -</v>
          </cell>
          <cell r="E24" t="str">
            <v>- - - - - - - - - - - - -</v>
          </cell>
          <cell r="F24" t="str">
            <v>- - - - - - - - - - - - -</v>
          </cell>
          <cell r="G24" t="str">
            <v>- - - - - - - - - - - - -</v>
          </cell>
          <cell r="H24" t="str">
            <v>- - - - - - - - - - - - -</v>
          </cell>
          <cell r="I24" t="str">
            <v>- - - - - - - - - - - - -</v>
          </cell>
          <cell r="J24" t="str">
            <v>- - - - - - - - - - - - -</v>
          </cell>
          <cell r="K24" t="str">
            <v>- - - - - - - - - - - - -</v>
          </cell>
          <cell r="L24" t="str">
            <v>- - - - - - - - - - - - -</v>
          </cell>
          <cell r="M24" t="str">
            <v>- - - - - - - - - - - - -</v>
          </cell>
          <cell r="N24" t="str">
            <v>- - - - - - - - - - - - -</v>
          </cell>
          <cell r="O24" t="str">
            <v>- - - - - - - - - - - - -</v>
          </cell>
          <cell r="P24" t="str">
            <v>- - - - - - - - - - - - -</v>
          </cell>
          <cell r="Q24" t="str">
            <v>- - - - - - - - - - - - -</v>
          </cell>
          <cell r="R24" t="str">
            <v>- - - - - - - - - - - - -</v>
          </cell>
          <cell r="S24" t="str">
            <v>- - - - - - - - - - - - -</v>
          </cell>
          <cell r="T24" t="str">
            <v>- - - - - - - - - - - - -</v>
          </cell>
          <cell r="U24" t="str">
            <v>- - - - - - - - - - - - -</v>
          </cell>
          <cell r="V24" t="str">
            <v>- - - - - - - - - - - - -</v>
          </cell>
          <cell r="W24" t="str">
            <v>- - - - - - - - - - - - -</v>
          </cell>
          <cell r="X24" t="str">
            <v>- - - - - - - - - - - - -</v>
          </cell>
          <cell r="Y24" t="str">
            <v>- - - - - - - - - - - - -</v>
          </cell>
        </row>
        <row r="26">
          <cell r="A26" t="str">
            <v>102000 - Intangible Assets</v>
          </cell>
          <cell r="B26">
            <v>348488</v>
          </cell>
          <cell r="C26">
            <v>3.5999999999999999E-3</v>
          </cell>
          <cell r="D26">
            <v>348488</v>
          </cell>
          <cell r="E26">
            <v>3.3999999999999998E-3</v>
          </cell>
          <cell r="F26">
            <v>348488</v>
          </cell>
          <cell r="G26">
            <v>3.0999999999999999E-3</v>
          </cell>
          <cell r="H26">
            <v>348488</v>
          </cell>
          <cell r="I26">
            <v>3.0999999999999999E-3</v>
          </cell>
          <cell r="J26">
            <v>348488</v>
          </cell>
          <cell r="K26">
            <v>2.8999999999999998E-3</v>
          </cell>
          <cell r="L26">
            <v>3818488</v>
          </cell>
          <cell r="M26">
            <v>2.9700000000000001E-2</v>
          </cell>
          <cell r="N26">
            <v>3788488</v>
          </cell>
          <cell r="O26">
            <v>3.04E-2</v>
          </cell>
          <cell r="P26">
            <v>3986190.89</v>
          </cell>
          <cell r="Q26">
            <v>3.6900000000000002E-2</v>
          </cell>
          <cell r="R26">
            <v>3887663.52</v>
          </cell>
          <cell r="S26">
            <v>3.6400000000000002E-2</v>
          </cell>
          <cell r="T26">
            <v>3756209.56</v>
          </cell>
          <cell r="U26">
            <v>3.4700000000000002E-2</v>
          </cell>
          <cell r="V26">
            <v>3668488</v>
          </cell>
          <cell r="W26">
            <v>3.5099999999999999E-2</v>
          </cell>
          <cell r="X26">
            <v>3558450.19</v>
          </cell>
          <cell r="Y26">
            <v>3.49E-2</v>
          </cell>
        </row>
        <row r="28">
          <cell r="A28" t="str">
            <v>102100 - Intangible Assets</v>
          </cell>
          <cell r="C28">
            <v>0</v>
          </cell>
          <cell r="E28">
            <v>0</v>
          </cell>
          <cell r="G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W28">
            <v>0</v>
          </cell>
          <cell r="Y28">
            <v>0</v>
          </cell>
        </row>
        <row r="30">
          <cell r="A30" t="str">
            <v>102001 - Capitalised Assets</v>
          </cell>
          <cell r="C30">
            <v>0</v>
          </cell>
          <cell r="E30">
            <v>0</v>
          </cell>
          <cell r="G30">
            <v>0</v>
          </cell>
          <cell r="I30">
            <v>0</v>
          </cell>
          <cell r="K30">
            <v>0</v>
          </cell>
          <cell r="M30">
            <v>0</v>
          </cell>
          <cell r="O30">
            <v>0</v>
          </cell>
          <cell r="Q30">
            <v>0</v>
          </cell>
          <cell r="S30">
            <v>0</v>
          </cell>
          <cell r="U30">
            <v>0</v>
          </cell>
          <cell r="W30">
            <v>0</v>
          </cell>
          <cell r="Y30">
            <v>0</v>
          </cell>
        </row>
        <row r="31">
          <cell r="A31" t="str">
            <v>102501 - Capitalised Software</v>
          </cell>
          <cell r="C31">
            <v>0</v>
          </cell>
          <cell r="E31">
            <v>0</v>
          </cell>
          <cell r="G31">
            <v>0</v>
          </cell>
          <cell r="I31">
            <v>0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S31">
            <v>0</v>
          </cell>
          <cell r="U31">
            <v>0</v>
          </cell>
          <cell r="W31">
            <v>0</v>
          </cell>
          <cell r="Y31">
            <v>0</v>
          </cell>
        </row>
        <row r="32">
          <cell r="A32" t="str">
            <v>102502 - Sundry</v>
          </cell>
          <cell r="C32">
            <v>0</v>
          </cell>
          <cell r="E32">
            <v>0</v>
          </cell>
          <cell r="G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  <cell r="S32">
            <v>0</v>
          </cell>
          <cell r="U32">
            <v>0</v>
          </cell>
          <cell r="W32">
            <v>0</v>
          </cell>
          <cell r="Y32">
            <v>0</v>
          </cell>
        </row>
        <row r="33">
          <cell r="B33" t="str">
            <v>__________________</v>
          </cell>
          <cell r="C33" t="str">
            <v>__________________</v>
          </cell>
          <cell r="D33" t="str">
            <v>__________________</v>
          </cell>
          <cell r="E33" t="str">
            <v>__________________</v>
          </cell>
          <cell r="F33" t="str">
            <v>__________________</v>
          </cell>
          <cell r="G33" t="str">
            <v>__________________</v>
          </cell>
          <cell r="H33" t="str">
            <v>__________________</v>
          </cell>
          <cell r="I33" t="str">
            <v>__________________</v>
          </cell>
          <cell r="J33" t="str">
            <v>__________________</v>
          </cell>
          <cell r="K33" t="str">
            <v>__________________</v>
          </cell>
          <cell r="L33" t="str">
            <v>__________________</v>
          </cell>
          <cell r="M33" t="str">
            <v>__________________</v>
          </cell>
          <cell r="N33" t="str">
            <v>__________________</v>
          </cell>
          <cell r="O33" t="str">
            <v>__________________</v>
          </cell>
          <cell r="P33" t="str">
            <v>__________________</v>
          </cell>
          <cell r="Q33" t="str">
            <v>__________________</v>
          </cell>
          <cell r="R33" t="str">
            <v>__________________</v>
          </cell>
          <cell r="S33" t="str">
            <v>__________________</v>
          </cell>
          <cell r="T33" t="str">
            <v>__________________</v>
          </cell>
          <cell r="U33" t="str">
            <v>__________________</v>
          </cell>
          <cell r="V33" t="str">
            <v>__________________</v>
          </cell>
          <cell r="W33" t="str">
            <v>__________________</v>
          </cell>
          <cell r="X33" t="str">
            <v>__________________</v>
          </cell>
          <cell r="Y33" t="str">
            <v>__________________</v>
          </cell>
        </row>
        <row r="34">
          <cell r="A34" t="str">
            <v>Total 102100 - Intangible Assets</v>
          </cell>
          <cell r="C34">
            <v>0</v>
          </cell>
          <cell r="E34">
            <v>0</v>
          </cell>
          <cell r="G34">
            <v>0</v>
          </cell>
          <cell r="I34">
            <v>0</v>
          </cell>
          <cell r="K34">
            <v>0</v>
          </cell>
          <cell r="M34">
            <v>0</v>
          </cell>
          <cell r="O34">
            <v>0</v>
          </cell>
          <cell r="Q34">
            <v>0</v>
          </cell>
          <cell r="S34">
            <v>0</v>
          </cell>
          <cell r="U34">
            <v>0</v>
          </cell>
          <cell r="W34">
            <v>0</v>
          </cell>
          <cell r="Y34">
            <v>0</v>
          </cell>
        </row>
        <row r="35">
          <cell r="B35" t="str">
            <v>- - - - - - - - - - - - -</v>
          </cell>
          <cell r="C35" t="str">
            <v>- - - - - - - - - - - - -</v>
          </cell>
          <cell r="D35" t="str">
            <v>- - - - - - - - - - - - -</v>
          </cell>
          <cell r="E35" t="str">
            <v>- - - - - - - - - - - - -</v>
          </cell>
          <cell r="F35" t="str">
            <v>- - - - - - - - - - - - -</v>
          </cell>
          <cell r="G35" t="str">
            <v>- - - - - - - - - - - - -</v>
          </cell>
          <cell r="H35" t="str">
            <v>- - - - - - - - - - - - -</v>
          </cell>
          <cell r="I35" t="str">
            <v>- - - - - - - - - - - - -</v>
          </cell>
          <cell r="J35" t="str">
            <v>- - - - - - - - - - - - -</v>
          </cell>
          <cell r="K35" t="str">
            <v>- - - - - - - - - - - - -</v>
          </cell>
          <cell r="L35" t="str">
            <v>- - - - - - - - - - - - -</v>
          </cell>
          <cell r="M35" t="str">
            <v>- - - - - - - - - - - - -</v>
          </cell>
          <cell r="N35" t="str">
            <v>- - - - - - - - - - - - -</v>
          </cell>
          <cell r="O35" t="str">
            <v>- - - - - - - - - - - - -</v>
          </cell>
          <cell r="P35" t="str">
            <v>- - - - - - - - - - - - -</v>
          </cell>
          <cell r="Q35" t="str">
            <v>- - - - - - - - - - - - -</v>
          </cell>
          <cell r="R35" t="str">
            <v>- - - - - - - - - - - - -</v>
          </cell>
          <cell r="S35" t="str">
            <v>- - - - - - - - - - - - -</v>
          </cell>
          <cell r="T35" t="str">
            <v>- - - - - - - - - - - - -</v>
          </cell>
          <cell r="U35" t="str">
            <v>- - - - - - - - - - - - -</v>
          </cell>
          <cell r="V35" t="str">
            <v>- - - - - - - - - - - - -</v>
          </cell>
          <cell r="W35" t="str">
            <v>- - - - - - - - - - - - -</v>
          </cell>
          <cell r="X35" t="str">
            <v>- - - - - - - - - - - - -</v>
          </cell>
          <cell r="Y35" t="str">
            <v>- - - - - - - - - - - - -</v>
          </cell>
        </row>
        <row r="37">
          <cell r="A37" t="str">
            <v>103000 - Deferred Tax</v>
          </cell>
          <cell r="B37">
            <v>348488</v>
          </cell>
          <cell r="C37">
            <v>3.5999999999999999E-3</v>
          </cell>
          <cell r="D37">
            <v>348488</v>
          </cell>
          <cell r="E37">
            <v>3.3999999999999998E-3</v>
          </cell>
          <cell r="F37">
            <v>348488</v>
          </cell>
          <cell r="G37">
            <v>3.0999999999999999E-3</v>
          </cell>
          <cell r="H37">
            <v>348488</v>
          </cell>
          <cell r="I37">
            <v>3.0999999999999999E-3</v>
          </cell>
          <cell r="J37">
            <v>348488</v>
          </cell>
          <cell r="K37">
            <v>2.8999999999999998E-3</v>
          </cell>
          <cell r="L37">
            <v>348488</v>
          </cell>
          <cell r="M37">
            <v>2.7000000000000001E-3</v>
          </cell>
          <cell r="N37">
            <v>348488</v>
          </cell>
          <cell r="O37">
            <v>2.8E-3</v>
          </cell>
          <cell r="P37">
            <v>348488</v>
          </cell>
          <cell r="Q37">
            <v>3.2000000000000002E-3</v>
          </cell>
          <cell r="R37">
            <v>348488</v>
          </cell>
          <cell r="S37">
            <v>3.3E-3</v>
          </cell>
          <cell r="T37">
            <v>348488</v>
          </cell>
          <cell r="U37">
            <v>3.2000000000000002E-3</v>
          </cell>
          <cell r="V37">
            <v>348488</v>
          </cell>
          <cell r="W37">
            <v>3.3E-3</v>
          </cell>
          <cell r="X37">
            <v>268330.19</v>
          </cell>
          <cell r="Y37">
            <v>2.5999999999999999E-3</v>
          </cell>
        </row>
        <row r="39">
          <cell r="A39" t="str">
            <v>103001 - Deferred Tax</v>
          </cell>
          <cell r="B39">
            <v>348488</v>
          </cell>
          <cell r="C39">
            <v>3.5999999999999999E-3</v>
          </cell>
          <cell r="D39">
            <v>348488</v>
          </cell>
          <cell r="E39">
            <v>3.3999999999999998E-3</v>
          </cell>
          <cell r="F39">
            <v>348488</v>
          </cell>
          <cell r="G39">
            <v>3.0999999999999999E-3</v>
          </cell>
          <cell r="H39">
            <v>348488</v>
          </cell>
          <cell r="I39">
            <v>3.0999999999999999E-3</v>
          </cell>
          <cell r="J39">
            <v>348488</v>
          </cell>
          <cell r="K39">
            <v>2.8999999999999998E-3</v>
          </cell>
          <cell r="L39">
            <v>348488</v>
          </cell>
          <cell r="M39">
            <v>2.7000000000000001E-3</v>
          </cell>
          <cell r="N39">
            <v>348488</v>
          </cell>
          <cell r="O39">
            <v>2.8E-3</v>
          </cell>
          <cell r="P39">
            <v>348488</v>
          </cell>
          <cell r="Q39">
            <v>3.2000000000000002E-3</v>
          </cell>
          <cell r="R39">
            <v>348488</v>
          </cell>
          <cell r="S39">
            <v>3.3E-3</v>
          </cell>
          <cell r="T39">
            <v>348488</v>
          </cell>
          <cell r="U39">
            <v>3.2000000000000002E-3</v>
          </cell>
          <cell r="V39">
            <v>348488</v>
          </cell>
          <cell r="W39">
            <v>3.3E-3</v>
          </cell>
          <cell r="X39">
            <v>268330.19</v>
          </cell>
          <cell r="Y39">
            <v>2.5999999999999999E-3</v>
          </cell>
        </row>
        <row r="40">
          <cell r="B40" t="str">
            <v>__________________</v>
          </cell>
          <cell r="C40" t="str">
            <v>__________________</v>
          </cell>
          <cell r="D40" t="str">
            <v>__________________</v>
          </cell>
          <cell r="E40" t="str">
            <v>__________________</v>
          </cell>
          <cell r="F40" t="str">
            <v>__________________</v>
          </cell>
          <cell r="G40" t="str">
            <v>__________________</v>
          </cell>
          <cell r="H40" t="str">
            <v>__________________</v>
          </cell>
          <cell r="I40" t="str">
            <v>__________________</v>
          </cell>
          <cell r="J40" t="str">
            <v>__________________</v>
          </cell>
          <cell r="K40" t="str">
            <v>__________________</v>
          </cell>
          <cell r="L40" t="str">
            <v>__________________</v>
          </cell>
          <cell r="M40" t="str">
            <v>__________________</v>
          </cell>
          <cell r="N40" t="str">
            <v>__________________</v>
          </cell>
          <cell r="O40" t="str">
            <v>__________________</v>
          </cell>
          <cell r="P40" t="str">
            <v>__________________</v>
          </cell>
          <cell r="Q40" t="str">
            <v>__________________</v>
          </cell>
          <cell r="R40" t="str">
            <v>__________________</v>
          </cell>
          <cell r="S40" t="str">
            <v>__________________</v>
          </cell>
          <cell r="T40" t="str">
            <v>__________________</v>
          </cell>
          <cell r="U40" t="str">
            <v>__________________</v>
          </cell>
          <cell r="V40" t="str">
            <v>__________________</v>
          </cell>
          <cell r="W40" t="str">
            <v>__________________</v>
          </cell>
          <cell r="X40" t="str">
            <v>__________________</v>
          </cell>
          <cell r="Y40" t="str">
            <v>__________________</v>
          </cell>
        </row>
        <row r="41">
          <cell r="A41" t="str">
            <v>Total 103000 - Deferred Tax</v>
          </cell>
          <cell r="B41">
            <v>348488</v>
          </cell>
          <cell r="C41">
            <v>3.5999999999999999E-3</v>
          </cell>
          <cell r="D41">
            <v>348488</v>
          </cell>
          <cell r="E41">
            <v>3.3999999999999998E-3</v>
          </cell>
          <cell r="F41">
            <v>348488</v>
          </cell>
          <cell r="G41">
            <v>3.0999999999999999E-3</v>
          </cell>
          <cell r="H41">
            <v>348488</v>
          </cell>
          <cell r="I41">
            <v>3.0999999999999999E-3</v>
          </cell>
          <cell r="J41">
            <v>348488</v>
          </cell>
          <cell r="K41">
            <v>2.8999999999999998E-3</v>
          </cell>
          <cell r="L41">
            <v>348488</v>
          </cell>
          <cell r="M41">
            <v>2.7000000000000001E-3</v>
          </cell>
          <cell r="N41">
            <v>348488</v>
          </cell>
          <cell r="O41">
            <v>2.8E-3</v>
          </cell>
          <cell r="P41">
            <v>348488</v>
          </cell>
          <cell r="Q41">
            <v>3.2000000000000002E-3</v>
          </cell>
          <cell r="R41">
            <v>348488</v>
          </cell>
          <cell r="S41">
            <v>3.3E-3</v>
          </cell>
          <cell r="T41">
            <v>348488</v>
          </cell>
          <cell r="U41">
            <v>3.2000000000000002E-3</v>
          </cell>
          <cell r="V41">
            <v>348488</v>
          </cell>
          <cell r="W41">
            <v>3.3E-3</v>
          </cell>
          <cell r="X41">
            <v>268330.19</v>
          </cell>
          <cell r="Y41">
            <v>2.5999999999999999E-3</v>
          </cell>
        </row>
        <row r="42">
          <cell r="B42" t="str">
            <v>- - - - - - - - - - - - -</v>
          </cell>
          <cell r="C42" t="str">
            <v>- - - - - - - - - - - - -</v>
          </cell>
          <cell r="D42" t="str">
            <v>- - - - - - - - - - - - -</v>
          </cell>
          <cell r="E42" t="str">
            <v>- - - - - - - - - - - - -</v>
          </cell>
          <cell r="F42" t="str">
            <v>- - - - - - - - - - - - -</v>
          </cell>
          <cell r="G42" t="str">
            <v>- - - - - - - - - - - - -</v>
          </cell>
          <cell r="H42" t="str">
            <v>- - - - - - - - - - - - -</v>
          </cell>
          <cell r="I42" t="str">
            <v>- - - - - - - - - - - - -</v>
          </cell>
          <cell r="J42" t="str">
            <v>- - - - - - - - - - - - -</v>
          </cell>
          <cell r="K42" t="str">
            <v>- - - - - - - - - - - - -</v>
          </cell>
          <cell r="L42" t="str">
            <v>- - - - - - - - - - - - -</v>
          </cell>
          <cell r="M42" t="str">
            <v>- - - - - - - - - - - - -</v>
          </cell>
          <cell r="N42" t="str">
            <v>- - - - - - - - - - - - -</v>
          </cell>
          <cell r="O42" t="str">
            <v>- - - - - - - - - - - - -</v>
          </cell>
          <cell r="P42" t="str">
            <v>- - - - - - - - - - - - -</v>
          </cell>
          <cell r="Q42" t="str">
            <v>- - - - - - - - - - - - -</v>
          </cell>
          <cell r="R42" t="str">
            <v>- - - - - - - - - - - - -</v>
          </cell>
          <cell r="S42" t="str">
            <v>- - - - - - - - - - - - -</v>
          </cell>
          <cell r="T42" t="str">
            <v>- - - - - - - - - - - - -</v>
          </cell>
          <cell r="U42" t="str">
            <v>- - - - - - - - - - - - -</v>
          </cell>
          <cell r="V42" t="str">
            <v>- - - - - - - - - - - - -</v>
          </cell>
          <cell r="W42" t="str">
            <v>- - - - - - - - - - - - -</v>
          </cell>
          <cell r="X42" t="str">
            <v>- - - - - - - - - - - - -</v>
          </cell>
          <cell r="Y42" t="str">
            <v>- - - - - - - - - - - - -</v>
          </cell>
        </row>
        <row r="44">
          <cell r="A44" t="str">
            <v>104000 - Investment in Subsidiaries</v>
          </cell>
          <cell r="C44">
            <v>0</v>
          </cell>
          <cell r="E44">
            <v>0</v>
          </cell>
          <cell r="G44">
            <v>0</v>
          </cell>
          <cell r="I44">
            <v>0</v>
          </cell>
          <cell r="K44">
            <v>0</v>
          </cell>
          <cell r="L44">
            <v>3470000</v>
          </cell>
          <cell r="M44">
            <v>2.7E-2</v>
          </cell>
          <cell r="N44">
            <v>3440000</v>
          </cell>
          <cell r="O44">
            <v>2.76E-2</v>
          </cell>
          <cell r="P44">
            <v>3637702.89</v>
          </cell>
          <cell r="Q44">
            <v>3.3599999999999998E-2</v>
          </cell>
          <cell r="R44">
            <v>3539175.52</v>
          </cell>
          <cell r="S44">
            <v>3.3099999999999997E-2</v>
          </cell>
          <cell r="T44">
            <v>3407721.56</v>
          </cell>
          <cell r="U44">
            <v>3.15E-2</v>
          </cell>
          <cell r="V44">
            <v>3320000</v>
          </cell>
          <cell r="W44">
            <v>3.1800000000000002E-2</v>
          </cell>
          <cell r="X44">
            <v>3290120</v>
          </cell>
          <cell r="Y44">
            <v>3.2300000000000002E-2</v>
          </cell>
        </row>
        <row r="46">
          <cell r="A46" t="str">
            <v>104001 - Investment in Subsidiaries</v>
          </cell>
          <cell r="C46">
            <v>0</v>
          </cell>
          <cell r="E46">
            <v>0</v>
          </cell>
          <cell r="G46">
            <v>0</v>
          </cell>
          <cell r="I46">
            <v>0</v>
          </cell>
          <cell r="K46">
            <v>0</v>
          </cell>
          <cell r="L46">
            <v>3470000</v>
          </cell>
          <cell r="M46">
            <v>2.7E-2</v>
          </cell>
          <cell r="N46">
            <v>3440000</v>
          </cell>
          <cell r="O46">
            <v>2.76E-2</v>
          </cell>
          <cell r="P46">
            <v>3637702.89</v>
          </cell>
          <cell r="Q46">
            <v>3.3599999999999998E-2</v>
          </cell>
          <cell r="R46">
            <v>3539175.52</v>
          </cell>
          <cell r="S46">
            <v>3.3099999999999997E-2</v>
          </cell>
          <cell r="T46">
            <v>3407721.56</v>
          </cell>
          <cell r="U46">
            <v>3.15E-2</v>
          </cell>
          <cell r="V46">
            <v>3320000</v>
          </cell>
          <cell r="W46">
            <v>3.1800000000000002E-2</v>
          </cell>
          <cell r="X46">
            <v>3290120</v>
          </cell>
          <cell r="Y46">
            <v>3.2300000000000002E-2</v>
          </cell>
        </row>
        <row r="47">
          <cell r="B47" t="str">
            <v>__________________</v>
          </cell>
          <cell r="C47" t="str">
            <v>__________________</v>
          </cell>
          <cell r="D47" t="str">
            <v>__________________</v>
          </cell>
          <cell r="E47" t="str">
            <v>__________________</v>
          </cell>
          <cell r="F47" t="str">
            <v>__________________</v>
          </cell>
          <cell r="G47" t="str">
            <v>__________________</v>
          </cell>
          <cell r="H47" t="str">
            <v>__________________</v>
          </cell>
          <cell r="I47" t="str">
            <v>__________________</v>
          </cell>
          <cell r="J47" t="str">
            <v>__________________</v>
          </cell>
          <cell r="K47" t="str">
            <v>__________________</v>
          </cell>
          <cell r="L47" t="str">
            <v>__________________</v>
          </cell>
          <cell r="M47" t="str">
            <v>__________________</v>
          </cell>
          <cell r="N47" t="str">
            <v>__________________</v>
          </cell>
          <cell r="O47" t="str">
            <v>__________________</v>
          </cell>
          <cell r="P47" t="str">
            <v>__________________</v>
          </cell>
          <cell r="Q47" t="str">
            <v>__________________</v>
          </cell>
          <cell r="R47" t="str">
            <v>__________________</v>
          </cell>
          <cell r="S47" t="str">
            <v>__________________</v>
          </cell>
          <cell r="T47" t="str">
            <v>__________________</v>
          </cell>
          <cell r="U47" t="str">
            <v>__________________</v>
          </cell>
          <cell r="V47" t="str">
            <v>__________________</v>
          </cell>
          <cell r="W47" t="str">
            <v>__________________</v>
          </cell>
          <cell r="X47" t="str">
            <v>__________________</v>
          </cell>
          <cell r="Y47" t="str">
            <v>__________________</v>
          </cell>
        </row>
        <row r="48">
          <cell r="A48" t="str">
            <v>Total 104000 - Investment in Subsidiaries</v>
          </cell>
          <cell r="C48">
            <v>0</v>
          </cell>
          <cell r="E48">
            <v>0</v>
          </cell>
          <cell r="G48">
            <v>0</v>
          </cell>
          <cell r="I48">
            <v>0</v>
          </cell>
          <cell r="K48">
            <v>0</v>
          </cell>
          <cell r="L48">
            <v>3470000</v>
          </cell>
          <cell r="M48">
            <v>2.7E-2</v>
          </cell>
          <cell r="N48">
            <v>3440000</v>
          </cell>
          <cell r="O48">
            <v>2.76E-2</v>
          </cell>
          <cell r="P48">
            <v>3637702.89</v>
          </cell>
          <cell r="Q48">
            <v>3.3599999999999998E-2</v>
          </cell>
          <cell r="R48">
            <v>3539175.52</v>
          </cell>
          <cell r="S48">
            <v>3.3099999999999997E-2</v>
          </cell>
          <cell r="T48">
            <v>3407721.56</v>
          </cell>
          <cell r="U48">
            <v>3.15E-2</v>
          </cell>
          <cell r="V48">
            <v>3320000</v>
          </cell>
          <cell r="W48">
            <v>3.1800000000000002E-2</v>
          </cell>
          <cell r="X48">
            <v>3290120</v>
          </cell>
          <cell r="Y48">
            <v>3.2300000000000002E-2</v>
          </cell>
        </row>
        <row r="49">
          <cell r="B49" t="str">
            <v>- - - - - - - - - - - - -</v>
          </cell>
          <cell r="C49" t="str">
            <v>- - - - - - - - - - - - -</v>
          </cell>
          <cell r="D49" t="str">
            <v>- - - - - - - - - - - - -</v>
          </cell>
          <cell r="E49" t="str">
            <v>- - - - - - - - - - - - -</v>
          </cell>
          <cell r="F49" t="str">
            <v>- - - - - - - - - - - - -</v>
          </cell>
          <cell r="G49" t="str">
            <v>- - - - - - - - - - - - -</v>
          </cell>
          <cell r="H49" t="str">
            <v>- - - - - - - - - - - - -</v>
          </cell>
          <cell r="I49" t="str">
            <v>- - - - - - - - - - - - -</v>
          </cell>
          <cell r="J49" t="str">
            <v>- - - - - - - - - - - - -</v>
          </cell>
          <cell r="K49" t="str">
            <v>- - - - - - - - - - - - -</v>
          </cell>
          <cell r="L49" t="str">
            <v>- - - - - - - - - - - - -</v>
          </cell>
          <cell r="M49" t="str">
            <v>- - - - - - - - - - - - -</v>
          </cell>
          <cell r="N49" t="str">
            <v>- - - - - - - - - - - - -</v>
          </cell>
          <cell r="O49" t="str">
            <v>- - - - - - - - - - - - -</v>
          </cell>
          <cell r="P49" t="str">
            <v>- - - - - - - - - - - - -</v>
          </cell>
          <cell r="Q49" t="str">
            <v>- - - - - - - - - - - - -</v>
          </cell>
          <cell r="R49" t="str">
            <v>- - - - - - - - - - - - -</v>
          </cell>
          <cell r="S49" t="str">
            <v>- - - - - - - - - - - - -</v>
          </cell>
          <cell r="T49" t="str">
            <v>- - - - - - - - - - - - -</v>
          </cell>
          <cell r="U49" t="str">
            <v>- - - - - - - - - - - - -</v>
          </cell>
          <cell r="V49" t="str">
            <v>- - - - - - - - - - - - -</v>
          </cell>
          <cell r="W49" t="str">
            <v>- - - - - - - - - - - - -</v>
          </cell>
          <cell r="X49" t="str">
            <v>- - - - - - - - - - - - -</v>
          </cell>
          <cell r="Y49" t="str">
            <v>- - - - - - - - - - - - -</v>
          </cell>
        </row>
        <row r="51">
          <cell r="B51" t="str">
            <v>__________________</v>
          </cell>
          <cell r="C51" t="str">
            <v>__________________</v>
          </cell>
          <cell r="D51" t="str">
            <v>__________________</v>
          </cell>
          <cell r="E51" t="str">
            <v>__________________</v>
          </cell>
          <cell r="F51" t="str">
            <v>__________________</v>
          </cell>
          <cell r="G51" t="str">
            <v>__________________</v>
          </cell>
          <cell r="H51" t="str">
            <v>__________________</v>
          </cell>
          <cell r="I51" t="str">
            <v>__________________</v>
          </cell>
          <cell r="J51" t="str">
            <v>__________________</v>
          </cell>
          <cell r="K51" t="str">
            <v>__________________</v>
          </cell>
          <cell r="L51" t="str">
            <v>__________________</v>
          </cell>
          <cell r="M51" t="str">
            <v>__________________</v>
          </cell>
          <cell r="N51" t="str">
            <v>__________________</v>
          </cell>
          <cell r="O51" t="str">
            <v>__________________</v>
          </cell>
          <cell r="P51" t="str">
            <v>__________________</v>
          </cell>
          <cell r="Q51" t="str">
            <v>__________________</v>
          </cell>
          <cell r="R51" t="str">
            <v>__________________</v>
          </cell>
          <cell r="S51" t="str">
            <v>__________________</v>
          </cell>
          <cell r="T51" t="str">
            <v>__________________</v>
          </cell>
          <cell r="U51" t="str">
            <v>__________________</v>
          </cell>
          <cell r="V51" t="str">
            <v>__________________</v>
          </cell>
          <cell r="W51" t="str">
            <v>__________________</v>
          </cell>
          <cell r="X51" t="str">
            <v>__________________</v>
          </cell>
          <cell r="Y51" t="str">
            <v>__________________</v>
          </cell>
        </row>
        <row r="52">
          <cell r="A52" t="str">
            <v>Total 102000 - Intangible Assets</v>
          </cell>
          <cell r="B52">
            <v>348488</v>
          </cell>
          <cell r="C52">
            <v>3.5999999999999999E-3</v>
          </cell>
          <cell r="D52">
            <v>348488</v>
          </cell>
          <cell r="E52">
            <v>3.3999999999999998E-3</v>
          </cell>
          <cell r="F52">
            <v>348488</v>
          </cell>
          <cell r="G52">
            <v>3.0999999999999999E-3</v>
          </cell>
          <cell r="H52">
            <v>348488</v>
          </cell>
          <cell r="I52">
            <v>3.0999999999999999E-3</v>
          </cell>
          <cell r="J52">
            <v>348488</v>
          </cell>
          <cell r="K52">
            <v>2.8999999999999998E-3</v>
          </cell>
          <cell r="L52">
            <v>3818488</v>
          </cell>
          <cell r="M52">
            <v>2.9700000000000001E-2</v>
          </cell>
          <cell r="N52">
            <v>3788488</v>
          </cell>
          <cell r="O52">
            <v>3.04E-2</v>
          </cell>
          <cell r="P52">
            <v>3986190.89</v>
          </cell>
          <cell r="Q52">
            <v>3.6900000000000002E-2</v>
          </cell>
          <cell r="R52">
            <v>3887663.52</v>
          </cell>
          <cell r="S52">
            <v>3.6400000000000002E-2</v>
          </cell>
          <cell r="T52">
            <v>3756209.56</v>
          </cell>
          <cell r="U52">
            <v>3.4700000000000002E-2</v>
          </cell>
          <cell r="V52">
            <v>3668488</v>
          </cell>
          <cell r="W52">
            <v>3.5099999999999999E-2</v>
          </cell>
          <cell r="X52">
            <v>3558450.19</v>
          </cell>
          <cell r="Y52">
            <v>3.49E-2</v>
          </cell>
        </row>
        <row r="53">
          <cell r="B53" t="str">
            <v>- - - - - - - - - - - - -</v>
          </cell>
          <cell r="C53" t="str">
            <v>- - - - - - - - - - - - -</v>
          </cell>
          <cell r="D53" t="str">
            <v>- - - - - - - - - - - - -</v>
          </cell>
          <cell r="E53" t="str">
            <v>- - - - - - - - - - - - -</v>
          </cell>
          <cell r="F53" t="str">
            <v>- - - - - - - - - - - - -</v>
          </cell>
          <cell r="G53" t="str">
            <v>- - - - - - - - - - - - -</v>
          </cell>
          <cell r="H53" t="str">
            <v>- - - - - - - - - - - - -</v>
          </cell>
          <cell r="I53" t="str">
            <v>- - - - - - - - - - - - -</v>
          </cell>
          <cell r="J53" t="str">
            <v>- - - - - - - - - - - - -</v>
          </cell>
          <cell r="K53" t="str">
            <v>- - - - - - - - - - - - -</v>
          </cell>
          <cell r="L53" t="str">
            <v>- - - - - - - - - - - - -</v>
          </cell>
          <cell r="M53" t="str">
            <v>- - - - - - - - - - - - -</v>
          </cell>
          <cell r="N53" t="str">
            <v>- - - - - - - - - - - - -</v>
          </cell>
          <cell r="O53" t="str">
            <v>- - - - - - - - - - - - -</v>
          </cell>
          <cell r="P53" t="str">
            <v>- - - - - - - - - - - - -</v>
          </cell>
          <cell r="Q53" t="str">
            <v>- - - - - - - - - - - - -</v>
          </cell>
          <cell r="R53" t="str">
            <v>- - - - - - - - - - - - -</v>
          </cell>
          <cell r="S53" t="str">
            <v>- - - - - - - - - - - - -</v>
          </cell>
          <cell r="T53" t="str">
            <v>- - - - - - - - - - - - -</v>
          </cell>
          <cell r="U53" t="str">
            <v>- - - - - - - - - - - - -</v>
          </cell>
          <cell r="V53" t="str">
            <v>- - - - - - - - - - - - -</v>
          </cell>
          <cell r="W53" t="str">
            <v>- - - - - - - - - - - - -</v>
          </cell>
          <cell r="X53" t="str">
            <v>- - - - - - - - - - - - -</v>
          </cell>
          <cell r="Y53" t="str">
            <v>- - - - - - - - - - - - -</v>
          </cell>
        </row>
        <row r="55">
          <cell r="A55" t="str">
            <v>110000 - Current Assets</v>
          </cell>
          <cell r="B55">
            <v>94699881.069999993</v>
          </cell>
          <cell r="C55">
            <v>0.98560000000000003</v>
          </cell>
          <cell r="D55">
            <v>101325540.70999999</v>
          </cell>
          <cell r="E55">
            <v>0.98680000000000001</v>
          </cell>
          <cell r="F55">
            <v>111024134.54000001</v>
          </cell>
          <cell r="G55">
            <v>0.98799999999999999</v>
          </cell>
          <cell r="H55">
            <v>112245669.92</v>
          </cell>
          <cell r="I55">
            <v>0.9879</v>
          </cell>
          <cell r="J55">
            <v>119707781.81999999</v>
          </cell>
          <cell r="K55">
            <v>0.9889</v>
          </cell>
          <cell r="L55">
            <v>123670216.56</v>
          </cell>
          <cell r="M55">
            <v>0.96240000000000003</v>
          </cell>
          <cell r="N55">
            <v>119762694.18000001</v>
          </cell>
          <cell r="O55">
            <v>0.9617</v>
          </cell>
          <cell r="P55">
            <v>103216650.43000001</v>
          </cell>
          <cell r="Q55">
            <v>0.95440000000000003</v>
          </cell>
          <cell r="R55">
            <v>102113340.66</v>
          </cell>
          <cell r="S55">
            <v>0.95509999999999995</v>
          </cell>
          <cell r="T55">
            <v>103620417.63</v>
          </cell>
          <cell r="U55">
            <v>0.95720000000000005</v>
          </cell>
          <cell r="V55">
            <v>99968943.560000002</v>
          </cell>
          <cell r="W55">
            <v>0.95669999999999999</v>
          </cell>
          <cell r="X55">
            <v>97598598.040000007</v>
          </cell>
          <cell r="Y55">
            <v>0.95699999999999996</v>
          </cell>
        </row>
        <row r="57">
          <cell r="A57" t="str">
            <v>112000 - Trade and Other Receivables</v>
          </cell>
          <cell r="B57">
            <v>97163002.530000001</v>
          </cell>
          <cell r="C57">
            <v>1.0112000000000001</v>
          </cell>
          <cell r="D57">
            <v>99238785.010000005</v>
          </cell>
          <cell r="E57">
            <v>0.96650000000000003</v>
          </cell>
          <cell r="F57">
            <v>114725572.66</v>
          </cell>
          <cell r="G57">
            <v>1.0209999999999999</v>
          </cell>
          <cell r="H57">
            <v>114114178.43000001</v>
          </cell>
          <cell r="I57">
            <v>1.0043</v>
          </cell>
          <cell r="J57">
            <v>122031832.56</v>
          </cell>
          <cell r="K57">
            <v>1.0081</v>
          </cell>
          <cell r="L57">
            <v>124078045.01000001</v>
          </cell>
          <cell r="M57">
            <v>0.96560000000000001</v>
          </cell>
          <cell r="N57">
            <v>121230690.84999999</v>
          </cell>
          <cell r="O57">
            <v>0.97350000000000003</v>
          </cell>
          <cell r="P57">
            <v>104973489.43000001</v>
          </cell>
          <cell r="Q57">
            <v>0.97060000000000002</v>
          </cell>
          <cell r="R57">
            <v>107136961.79000001</v>
          </cell>
          <cell r="S57">
            <v>1.0021</v>
          </cell>
          <cell r="T57">
            <v>104171908.86</v>
          </cell>
          <cell r="U57">
            <v>0.96220000000000006</v>
          </cell>
          <cell r="V57">
            <v>100959857.58</v>
          </cell>
          <cell r="W57">
            <v>0.96619999999999995</v>
          </cell>
          <cell r="X57">
            <v>99445233.810000002</v>
          </cell>
          <cell r="Y57">
            <v>0.97509999999999997</v>
          </cell>
        </row>
        <row r="59">
          <cell r="A59" t="str">
            <v>112100 - Debtors Control</v>
          </cell>
          <cell r="B59">
            <v>97077525.629999995</v>
          </cell>
          <cell r="C59">
            <v>1.0103</v>
          </cell>
          <cell r="D59">
            <v>99109002.609999999</v>
          </cell>
          <cell r="E59">
            <v>0.96519999999999995</v>
          </cell>
          <cell r="F59">
            <v>114709813.42</v>
          </cell>
          <cell r="G59">
            <v>1.0207999999999999</v>
          </cell>
          <cell r="H59">
            <v>114022586.16</v>
          </cell>
          <cell r="I59">
            <v>1.0035000000000001</v>
          </cell>
          <cell r="J59">
            <v>121945757.26000001</v>
          </cell>
          <cell r="K59">
            <v>1.0073000000000001</v>
          </cell>
          <cell r="L59">
            <v>123974592.81999999</v>
          </cell>
          <cell r="M59">
            <v>0.96479999999999999</v>
          </cell>
          <cell r="N59">
            <v>121111814.29000001</v>
          </cell>
          <cell r="O59">
            <v>0.97260000000000002</v>
          </cell>
          <cell r="P59">
            <v>104884071.20999999</v>
          </cell>
          <cell r="Q59">
            <v>0.9698</v>
          </cell>
          <cell r="R59">
            <v>106973453.64</v>
          </cell>
          <cell r="S59">
            <v>1.0005999999999999</v>
          </cell>
          <cell r="T59">
            <v>104010705.93000001</v>
          </cell>
          <cell r="U59">
            <v>0.96079999999999999</v>
          </cell>
          <cell r="V59">
            <v>100760860.98999999</v>
          </cell>
          <cell r="W59">
            <v>0.96430000000000005</v>
          </cell>
          <cell r="X59">
            <v>99225961.959999993</v>
          </cell>
          <cell r="Y59">
            <v>0.97299999999999998</v>
          </cell>
        </row>
        <row r="60">
          <cell r="A60" t="str">
            <v>112200 - Sundry Debtors</v>
          </cell>
          <cell r="B60">
            <v>20889.5</v>
          </cell>
          <cell r="C60">
            <v>2.0000000000000001E-4</v>
          </cell>
          <cell r="D60">
            <v>75557.53</v>
          </cell>
          <cell r="E60">
            <v>6.9999999999999999E-4</v>
          </cell>
          <cell r="F60">
            <v>-33857.980000000003</v>
          </cell>
          <cell r="G60">
            <v>-2.9999999999999997E-4</v>
          </cell>
          <cell r="H60">
            <v>-31357.98</v>
          </cell>
          <cell r="I60">
            <v>-2.9999999999999997E-4</v>
          </cell>
          <cell r="J60">
            <v>-28857.98</v>
          </cell>
          <cell r="K60">
            <v>-2.0000000000000001E-4</v>
          </cell>
          <cell r="L60">
            <v>-3464.12</v>
          </cell>
          <cell r="M60">
            <v>0</v>
          </cell>
          <cell r="N60">
            <v>19977.22</v>
          </cell>
          <cell r="O60">
            <v>2.0000000000000001E-4</v>
          </cell>
          <cell r="P60">
            <v>-1464.12</v>
          </cell>
          <cell r="Q60">
            <v>0</v>
          </cell>
          <cell r="R60">
            <v>1535.88</v>
          </cell>
          <cell r="S60">
            <v>0</v>
          </cell>
          <cell r="T60">
            <v>3535.88</v>
          </cell>
          <cell r="U60">
            <v>0</v>
          </cell>
          <cell r="V60">
            <v>59234.76</v>
          </cell>
          <cell r="W60">
            <v>5.9999999999999995E-4</v>
          </cell>
          <cell r="X60">
            <v>90615.24</v>
          </cell>
          <cell r="Y60">
            <v>8.9999999999999998E-4</v>
          </cell>
        </row>
        <row r="61">
          <cell r="A61" t="str">
            <v>217100 - Prepayments</v>
          </cell>
          <cell r="B61">
            <v>64587.4</v>
          </cell>
          <cell r="C61">
            <v>6.9999999999999999E-4</v>
          </cell>
          <cell r="D61">
            <v>54224.87</v>
          </cell>
          <cell r="E61">
            <v>5.0000000000000001E-4</v>
          </cell>
          <cell r="F61">
            <v>49617.22</v>
          </cell>
          <cell r="G61">
            <v>4.0000000000000002E-4</v>
          </cell>
          <cell r="H61">
            <v>122950.25</v>
          </cell>
          <cell r="I61">
            <v>1.1000000000000001E-3</v>
          </cell>
          <cell r="J61">
            <v>114933.28</v>
          </cell>
          <cell r="K61">
            <v>8.9999999999999998E-4</v>
          </cell>
          <cell r="L61">
            <v>106916.31</v>
          </cell>
          <cell r="M61">
            <v>8.0000000000000004E-4</v>
          </cell>
          <cell r="N61">
            <v>98899.34</v>
          </cell>
          <cell r="O61">
            <v>8.0000000000000004E-4</v>
          </cell>
          <cell r="P61">
            <v>90882.34</v>
          </cell>
          <cell r="Q61">
            <v>8.0000000000000004E-4</v>
          </cell>
          <cell r="R61">
            <v>161972.26999999999</v>
          </cell>
          <cell r="S61">
            <v>1.5E-3</v>
          </cell>
          <cell r="T61">
            <v>157667.04999999999</v>
          </cell>
          <cell r="U61">
            <v>1.5E-3</v>
          </cell>
          <cell r="V61">
            <v>139761.82999999999</v>
          </cell>
          <cell r="W61">
            <v>1.2999999999999999E-3</v>
          </cell>
          <cell r="X61">
            <v>128656.61</v>
          </cell>
          <cell r="Y61">
            <v>1.2999999999999999E-3</v>
          </cell>
        </row>
        <row r="62">
          <cell r="B62" t="str">
            <v>__________________</v>
          </cell>
          <cell r="C62" t="str">
            <v>__________________</v>
          </cell>
          <cell r="D62" t="str">
            <v>__________________</v>
          </cell>
          <cell r="E62" t="str">
            <v>__________________</v>
          </cell>
          <cell r="F62" t="str">
            <v>__________________</v>
          </cell>
          <cell r="G62" t="str">
            <v>__________________</v>
          </cell>
          <cell r="H62" t="str">
            <v>__________________</v>
          </cell>
          <cell r="I62" t="str">
            <v>__________________</v>
          </cell>
          <cell r="J62" t="str">
            <v>__________________</v>
          </cell>
          <cell r="K62" t="str">
            <v>__________________</v>
          </cell>
          <cell r="L62" t="str">
            <v>__________________</v>
          </cell>
          <cell r="M62" t="str">
            <v>__________________</v>
          </cell>
          <cell r="N62" t="str">
            <v>__________________</v>
          </cell>
          <cell r="O62" t="str">
            <v>__________________</v>
          </cell>
          <cell r="P62" t="str">
            <v>__________________</v>
          </cell>
          <cell r="Q62" t="str">
            <v>__________________</v>
          </cell>
          <cell r="R62" t="str">
            <v>__________________</v>
          </cell>
          <cell r="S62" t="str">
            <v>__________________</v>
          </cell>
          <cell r="T62" t="str">
            <v>__________________</v>
          </cell>
          <cell r="U62" t="str">
            <v>__________________</v>
          </cell>
          <cell r="V62" t="str">
            <v>__________________</v>
          </cell>
          <cell r="W62" t="str">
            <v>__________________</v>
          </cell>
          <cell r="X62" t="str">
            <v>__________________</v>
          </cell>
          <cell r="Y62" t="str">
            <v>__________________</v>
          </cell>
        </row>
        <row r="63">
          <cell r="A63" t="str">
            <v>Total 112000 - Trade and Other Receivables</v>
          </cell>
          <cell r="B63">
            <v>97163002.530000001</v>
          </cell>
          <cell r="C63">
            <v>1.0112000000000001</v>
          </cell>
          <cell r="D63">
            <v>99238785.010000005</v>
          </cell>
          <cell r="E63">
            <v>0.96650000000000003</v>
          </cell>
          <cell r="F63">
            <v>114725572.66</v>
          </cell>
          <cell r="G63">
            <v>1.0209999999999999</v>
          </cell>
          <cell r="H63">
            <v>114114178.43000001</v>
          </cell>
          <cell r="I63">
            <v>1.0043</v>
          </cell>
          <cell r="J63">
            <v>122031832.56</v>
          </cell>
          <cell r="K63">
            <v>1.0081</v>
          </cell>
          <cell r="L63">
            <v>124078045.01000001</v>
          </cell>
          <cell r="M63">
            <v>0.96560000000000001</v>
          </cell>
          <cell r="N63">
            <v>121230690.84999999</v>
          </cell>
          <cell r="O63">
            <v>0.97350000000000003</v>
          </cell>
          <cell r="P63">
            <v>104973489.43000001</v>
          </cell>
          <cell r="Q63">
            <v>0.97060000000000002</v>
          </cell>
          <cell r="R63">
            <v>107136961.79000001</v>
          </cell>
          <cell r="S63">
            <v>1.0021</v>
          </cell>
          <cell r="T63">
            <v>104171908.86</v>
          </cell>
          <cell r="U63">
            <v>0.96220000000000006</v>
          </cell>
          <cell r="V63">
            <v>100959857.58</v>
          </cell>
          <cell r="W63">
            <v>0.96619999999999995</v>
          </cell>
          <cell r="X63">
            <v>99445233.810000002</v>
          </cell>
          <cell r="Y63">
            <v>0.97509999999999997</v>
          </cell>
        </row>
        <row r="64">
          <cell r="B64" t="str">
            <v>- - - - - - - - - - - - -</v>
          </cell>
          <cell r="C64" t="str">
            <v>- - - - - - - - - - - - -</v>
          </cell>
          <cell r="D64" t="str">
            <v>- - - - - - - - - - - - -</v>
          </cell>
          <cell r="E64" t="str">
            <v>- - - - - - - - - - - - -</v>
          </cell>
          <cell r="F64" t="str">
            <v>- - - - - - - - - - - - -</v>
          </cell>
          <cell r="G64" t="str">
            <v>- - - - - - - - - - - - -</v>
          </cell>
          <cell r="H64" t="str">
            <v>- - - - - - - - - - - - -</v>
          </cell>
          <cell r="I64" t="str">
            <v>- - - - - - - - - - - - -</v>
          </cell>
          <cell r="J64" t="str">
            <v>- - - - - - - - - - - - -</v>
          </cell>
          <cell r="K64" t="str">
            <v>- - - - - - - - - - - - -</v>
          </cell>
          <cell r="L64" t="str">
            <v>- - - - - - - - - - - - -</v>
          </cell>
          <cell r="M64" t="str">
            <v>- - - - - - - - - - - - -</v>
          </cell>
          <cell r="N64" t="str">
            <v>- - - - - - - - - - - - -</v>
          </cell>
          <cell r="O64" t="str">
            <v>- - - - - - - - - - - - -</v>
          </cell>
          <cell r="P64" t="str">
            <v>- - - - - - - - - - - - -</v>
          </cell>
          <cell r="Q64" t="str">
            <v>- - - - - - - - - - - - -</v>
          </cell>
          <cell r="R64" t="str">
            <v>- - - - - - - - - - - - -</v>
          </cell>
          <cell r="S64" t="str">
            <v>- - - - - - - - - - - - -</v>
          </cell>
          <cell r="T64" t="str">
            <v>- - - - - - - - - - - - -</v>
          </cell>
          <cell r="U64" t="str">
            <v>- - - - - - - - - - - - -</v>
          </cell>
          <cell r="V64" t="str">
            <v>- - - - - - - - - - - - -</v>
          </cell>
          <cell r="W64" t="str">
            <v>- - - - - - - - - - - - -</v>
          </cell>
          <cell r="X64" t="str">
            <v>- - - - - - - - - - - - -</v>
          </cell>
          <cell r="Y64" t="str">
            <v>- - - - - - - - - - - - -</v>
          </cell>
        </row>
        <row r="66">
          <cell r="A66" t="str">
            <v>113000 - Loans Receivable</v>
          </cell>
          <cell r="C66">
            <v>0</v>
          </cell>
          <cell r="E66">
            <v>0</v>
          </cell>
          <cell r="G66">
            <v>0</v>
          </cell>
          <cell r="I66">
            <v>0</v>
          </cell>
          <cell r="K66">
            <v>0</v>
          </cell>
          <cell r="M66">
            <v>0</v>
          </cell>
          <cell r="O66">
            <v>0</v>
          </cell>
          <cell r="Q66">
            <v>0</v>
          </cell>
          <cell r="S66">
            <v>0</v>
          </cell>
          <cell r="U66">
            <v>0</v>
          </cell>
          <cell r="W66">
            <v>0</v>
          </cell>
          <cell r="Y66">
            <v>0</v>
          </cell>
        </row>
        <row r="68">
          <cell r="A68" t="str">
            <v>113001 - Loans Receivable</v>
          </cell>
          <cell r="C68">
            <v>0</v>
          </cell>
          <cell r="E68">
            <v>0</v>
          </cell>
          <cell r="G68">
            <v>0</v>
          </cell>
          <cell r="I68">
            <v>0</v>
          </cell>
          <cell r="K68">
            <v>0</v>
          </cell>
          <cell r="M68">
            <v>0</v>
          </cell>
          <cell r="O68">
            <v>0</v>
          </cell>
          <cell r="Q68">
            <v>0</v>
          </cell>
          <cell r="S68">
            <v>0</v>
          </cell>
          <cell r="U68">
            <v>0</v>
          </cell>
          <cell r="W68">
            <v>0</v>
          </cell>
          <cell r="Y68">
            <v>0</v>
          </cell>
        </row>
        <row r="69">
          <cell r="B69" t="str">
            <v>__________________</v>
          </cell>
          <cell r="C69" t="str">
            <v>__________________</v>
          </cell>
          <cell r="D69" t="str">
            <v>__________________</v>
          </cell>
          <cell r="E69" t="str">
            <v>__________________</v>
          </cell>
          <cell r="F69" t="str">
            <v>__________________</v>
          </cell>
          <cell r="G69" t="str">
            <v>__________________</v>
          </cell>
          <cell r="H69" t="str">
            <v>__________________</v>
          </cell>
          <cell r="I69" t="str">
            <v>__________________</v>
          </cell>
          <cell r="J69" t="str">
            <v>__________________</v>
          </cell>
          <cell r="K69" t="str">
            <v>__________________</v>
          </cell>
          <cell r="L69" t="str">
            <v>__________________</v>
          </cell>
          <cell r="M69" t="str">
            <v>__________________</v>
          </cell>
          <cell r="N69" t="str">
            <v>__________________</v>
          </cell>
          <cell r="O69" t="str">
            <v>__________________</v>
          </cell>
          <cell r="P69" t="str">
            <v>__________________</v>
          </cell>
          <cell r="Q69" t="str">
            <v>__________________</v>
          </cell>
          <cell r="R69" t="str">
            <v>__________________</v>
          </cell>
          <cell r="S69" t="str">
            <v>__________________</v>
          </cell>
          <cell r="T69" t="str">
            <v>__________________</v>
          </cell>
          <cell r="U69" t="str">
            <v>__________________</v>
          </cell>
          <cell r="V69" t="str">
            <v>__________________</v>
          </cell>
          <cell r="W69" t="str">
            <v>__________________</v>
          </cell>
          <cell r="X69" t="str">
            <v>__________________</v>
          </cell>
          <cell r="Y69" t="str">
            <v>__________________</v>
          </cell>
        </row>
        <row r="70">
          <cell r="A70" t="str">
            <v>Total 113000 - Loans Receivable</v>
          </cell>
          <cell r="C70">
            <v>0</v>
          </cell>
          <cell r="E70">
            <v>0</v>
          </cell>
          <cell r="G70">
            <v>0</v>
          </cell>
          <cell r="I70">
            <v>0</v>
          </cell>
          <cell r="K70">
            <v>0</v>
          </cell>
          <cell r="M70">
            <v>0</v>
          </cell>
          <cell r="O70">
            <v>0</v>
          </cell>
          <cell r="Q70">
            <v>0</v>
          </cell>
          <cell r="S70">
            <v>0</v>
          </cell>
          <cell r="U70">
            <v>0</v>
          </cell>
          <cell r="W70">
            <v>0</v>
          </cell>
          <cell r="Y70">
            <v>0</v>
          </cell>
        </row>
        <row r="71">
          <cell r="B71" t="str">
            <v>- - - - - - - - - - - - -</v>
          </cell>
          <cell r="C71" t="str">
            <v>- - - - - - - - - - - - -</v>
          </cell>
          <cell r="D71" t="str">
            <v>- - - - - - - - - - - - -</v>
          </cell>
          <cell r="E71" t="str">
            <v>- - - - - - - - - - - - -</v>
          </cell>
          <cell r="F71" t="str">
            <v>- - - - - - - - - - - - -</v>
          </cell>
          <cell r="G71" t="str">
            <v>- - - - - - - - - - - - -</v>
          </cell>
          <cell r="H71" t="str">
            <v>- - - - - - - - - - - - -</v>
          </cell>
          <cell r="I71" t="str">
            <v>- - - - - - - - - - - - -</v>
          </cell>
          <cell r="J71" t="str">
            <v>- - - - - - - - - - - - -</v>
          </cell>
          <cell r="K71" t="str">
            <v>- - - - - - - - - - - - -</v>
          </cell>
          <cell r="L71" t="str">
            <v>- - - - - - - - - - - - -</v>
          </cell>
          <cell r="M71" t="str">
            <v>- - - - - - - - - - - - -</v>
          </cell>
          <cell r="N71" t="str">
            <v>- - - - - - - - - - - - -</v>
          </cell>
          <cell r="O71" t="str">
            <v>- - - - - - - - - - - - -</v>
          </cell>
          <cell r="P71" t="str">
            <v>- - - - - - - - - - - - -</v>
          </cell>
          <cell r="Q71" t="str">
            <v>- - - - - - - - - - - - -</v>
          </cell>
          <cell r="R71" t="str">
            <v>- - - - - - - - - - - - -</v>
          </cell>
          <cell r="S71" t="str">
            <v>- - - - - - - - - - - - -</v>
          </cell>
          <cell r="T71" t="str">
            <v>- - - - - - - - - - - - -</v>
          </cell>
          <cell r="U71" t="str">
            <v>- - - - - - - - - - - - -</v>
          </cell>
          <cell r="V71" t="str">
            <v>- - - - - - - - - - - - -</v>
          </cell>
          <cell r="W71" t="str">
            <v>- - - - - - - - - - - - -</v>
          </cell>
          <cell r="X71" t="str">
            <v>- - - - - - - - - - - - -</v>
          </cell>
          <cell r="Y71" t="str">
            <v>- - - - - - - - - - - - -</v>
          </cell>
        </row>
        <row r="73">
          <cell r="A73" t="str">
            <v>117000 - Bank Balances</v>
          </cell>
          <cell r="B73">
            <v>-2463121.46</v>
          </cell>
          <cell r="C73">
            <v>-2.5600000000000001E-2</v>
          </cell>
          <cell r="D73">
            <v>2086755.7</v>
          </cell>
          <cell r="E73">
            <v>2.0299999999999999E-2</v>
          </cell>
          <cell r="F73">
            <v>-3701438.12</v>
          </cell>
          <cell r="G73">
            <v>-3.2899999999999999E-2</v>
          </cell>
          <cell r="H73">
            <v>-1868508.51</v>
          </cell>
          <cell r="I73">
            <v>-1.6400000000000001E-2</v>
          </cell>
          <cell r="J73">
            <v>-2324050.7400000002</v>
          </cell>
          <cell r="K73">
            <v>-1.9199999999999998E-2</v>
          </cell>
          <cell r="L73">
            <v>-407828.45</v>
          </cell>
          <cell r="M73">
            <v>-3.2000000000000002E-3</v>
          </cell>
          <cell r="N73">
            <v>-1467996.67</v>
          </cell>
          <cell r="O73">
            <v>-1.18E-2</v>
          </cell>
          <cell r="P73">
            <v>-1756839</v>
          </cell>
          <cell r="Q73">
            <v>-1.6199999999999999E-2</v>
          </cell>
          <cell r="R73">
            <v>-5023621.13</v>
          </cell>
          <cell r="S73">
            <v>-4.7E-2</v>
          </cell>
          <cell r="T73">
            <v>-551491.23</v>
          </cell>
          <cell r="U73">
            <v>-5.1000000000000004E-3</v>
          </cell>
          <cell r="V73">
            <v>-990914.02</v>
          </cell>
          <cell r="W73">
            <v>-9.4999999999999998E-3</v>
          </cell>
          <cell r="X73">
            <v>-1846635.77</v>
          </cell>
          <cell r="Y73">
            <v>-1.8100000000000002E-2</v>
          </cell>
        </row>
        <row r="75">
          <cell r="A75" t="str">
            <v>117100 - Bank Accounts</v>
          </cell>
          <cell r="B75">
            <v>-2463191.9300000002</v>
          </cell>
          <cell r="C75">
            <v>-2.5600000000000001E-2</v>
          </cell>
          <cell r="D75">
            <v>2086601.27</v>
          </cell>
          <cell r="E75">
            <v>2.0299999999999999E-2</v>
          </cell>
          <cell r="F75">
            <v>-3701256.56</v>
          </cell>
          <cell r="G75">
            <v>-3.2899999999999999E-2</v>
          </cell>
          <cell r="H75">
            <v>-1868889.47</v>
          </cell>
          <cell r="I75">
            <v>-1.6400000000000001E-2</v>
          </cell>
          <cell r="J75">
            <v>-2324002.9500000002</v>
          </cell>
          <cell r="K75">
            <v>-1.9199999999999998E-2</v>
          </cell>
          <cell r="L75">
            <v>-408080.66</v>
          </cell>
          <cell r="M75">
            <v>-3.2000000000000002E-3</v>
          </cell>
          <cell r="N75">
            <v>-1468248.88</v>
          </cell>
          <cell r="O75">
            <v>-1.18E-2</v>
          </cell>
          <cell r="P75">
            <v>-1757031.71</v>
          </cell>
          <cell r="Q75">
            <v>-1.6199999999999999E-2</v>
          </cell>
          <cell r="R75">
            <v>-5023673.93</v>
          </cell>
          <cell r="S75">
            <v>-4.7E-2</v>
          </cell>
          <cell r="T75">
            <v>-551522.82999999996</v>
          </cell>
          <cell r="U75">
            <v>-5.1000000000000004E-3</v>
          </cell>
          <cell r="V75">
            <v>-991041.42</v>
          </cell>
          <cell r="W75">
            <v>-9.4999999999999998E-3</v>
          </cell>
          <cell r="X75">
            <v>-1846635.77</v>
          </cell>
          <cell r="Y75">
            <v>-1.8100000000000002E-2</v>
          </cell>
        </row>
        <row r="76">
          <cell r="A76" t="str">
            <v>117200 - Petty Cash</v>
          </cell>
          <cell r="B76">
            <v>70.47</v>
          </cell>
          <cell r="C76">
            <v>0</v>
          </cell>
          <cell r="D76">
            <v>154.43</v>
          </cell>
          <cell r="E76">
            <v>0</v>
          </cell>
          <cell r="F76">
            <v>-181.56</v>
          </cell>
          <cell r="G76">
            <v>0</v>
          </cell>
          <cell r="H76">
            <v>380.96</v>
          </cell>
          <cell r="I76">
            <v>0</v>
          </cell>
          <cell r="J76">
            <v>-47.79</v>
          </cell>
          <cell r="K76">
            <v>0</v>
          </cell>
          <cell r="L76">
            <v>252.21</v>
          </cell>
          <cell r="M76">
            <v>0</v>
          </cell>
          <cell r="N76">
            <v>252.21</v>
          </cell>
          <cell r="O76">
            <v>0</v>
          </cell>
          <cell r="P76">
            <v>192.71</v>
          </cell>
          <cell r="Q76">
            <v>0</v>
          </cell>
          <cell r="R76">
            <v>52.8</v>
          </cell>
          <cell r="S76">
            <v>0</v>
          </cell>
          <cell r="T76">
            <v>31.6</v>
          </cell>
          <cell r="U76">
            <v>0</v>
          </cell>
          <cell r="V76">
            <v>127.4</v>
          </cell>
          <cell r="W76">
            <v>0</v>
          </cell>
          <cell r="Y76">
            <v>0</v>
          </cell>
        </row>
        <row r="77">
          <cell r="B77" t="str">
            <v>__________________</v>
          </cell>
          <cell r="C77" t="str">
            <v>__________________</v>
          </cell>
          <cell r="D77" t="str">
            <v>__________________</v>
          </cell>
          <cell r="E77" t="str">
            <v>__________________</v>
          </cell>
          <cell r="F77" t="str">
            <v>__________________</v>
          </cell>
          <cell r="G77" t="str">
            <v>__________________</v>
          </cell>
          <cell r="H77" t="str">
            <v>__________________</v>
          </cell>
          <cell r="I77" t="str">
            <v>__________________</v>
          </cell>
          <cell r="J77" t="str">
            <v>__________________</v>
          </cell>
          <cell r="K77" t="str">
            <v>__________________</v>
          </cell>
          <cell r="L77" t="str">
            <v>__________________</v>
          </cell>
          <cell r="M77" t="str">
            <v>__________________</v>
          </cell>
          <cell r="N77" t="str">
            <v>__________________</v>
          </cell>
          <cell r="O77" t="str">
            <v>__________________</v>
          </cell>
          <cell r="P77" t="str">
            <v>__________________</v>
          </cell>
          <cell r="Q77" t="str">
            <v>__________________</v>
          </cell>
          <cell r="R77" t="str">
            <v>__________________</v>
          </cell>
          <cell r="S77" t="str">
            <v>__________________</v>
          </cell>
          <cell r="T77" t="str">
            <v>__________________</v>
          </cell>
          <cell r="U77" t="str">
            <v>__________________</v>
          </cell>
          <cell r="V77" t="str">
            <v>__________________</v>
          </cell>
          <cell r="W77" t="str">
            <v>__________________</v>
          </cell>
          <cell r="X77" t="str">
            <v>__________________</v>
          </cell>
          <cell r="Y77" t="str">
            <v>__________________</v>
          </cell>
        </row>
        <row r="78">
          <cell r="A78" t="str">
            <v>Total 117000 - Bank Balances</v>
          </cell>
          <cell r="B78">
            <v>-2463121.46</v>
          </cell>
          <cell r="C78">
            <v>-2.5600000000000001E-2</v>
          </cell>
          <cell r="D78">
            <v>2086755.7</v>
          </cell>
          <cell r="E78">
            <v>2.0299999999999999E-2</v>
          </cell>
          <cell r="F78">
            <v>-3701438.12</v>
          </cell>
          <cell r="G78">
            <v>-3.2899999999999999E-2</v>
          </cell>
          <cell r="H78">
            <v>-1868508.51</v>
          </cell>
          <cell r="I78">
            <v>-1.6400000000000001E-2</v>
          </cell>
          <cell r="J78">
            <v>-2324050.7400000002</v>
          </cell>
          <cell r="K78">
            <v>-1.9199999999999998E-2</v>
          </cell>
          <cell r="L78">
            <v>-407828.45</v>
          </cell>
          <cell r="M78">
            <v>-3.2000000000000002E-3</v>
          </cell>
          <cell r="N78">
            <v>-1467996.67</v>
          </cell>
          <cell r="O78">
            <v>-1.18E-2</v>
          </cell>
          <cell r="P78">
            <v>-1756839</v>
          </cell>
          <cell r="Q78">
            <v>-1.6199999999999999E-2</v>
          </cell>
          <cell r="R78">
            <v>-5023621.13</v>
          </cell>
          <cell r="S78">
            <v>-4.7E-2</v>
          </cell>
          <cell r="T78">
            <v>-551491.23</v>
          </cell>
          <cell r="U78">
            <v>-5.1000000000000004E-3</v>
          </cell>
          <cell r="V78">
            <v>-990914.02</v>
          </cell>
          <cell r="W78">
            <v>-9.4999999999999998E-3</v>
          </cell>
          <cell r="X78">
            <v>-1846635.77</v>
          </cell>
          <cell r="Y78">
            <v>-1.8100000000000002E-2</v>
          </cell>
        </row>
        <row r="79">
          <cell r="B79" t="str">
            <v>- - - - - - - - - - - - -</v>
          </cell>
          <cell r="C79" t="str">
            <v>- - - - - - - - - - - - -</v>
          </cell>
          <cell r="D79" t="str">
            <v>- - - - - - - - - - - - -</v>
          </cell>
          <cell r="E79" t="str">
            <v>- - - - - - - - - - - - -</v>
          </cell>
          <cell r="F79" t="str">
            <v>- - - - - - - - - - - - -</v>
          </cell>
          <cell r="G79" t="str">
            <v>- - - - - - - - - - - - -</v>
          </cell>
          <cell r="H79" t="str">
            <v>- - - - - - - - - - - - -</v>
          </cell>
          <cell r="I79" t="str">
            <v>- - - - - - - - - - - - -</v>
          </cell>
          <cell r="J79" t="str">
            <v>- - - - - - - - - - - - -</v>
          </cell>
          <cell r="K79" t="str">
            <v>- - - - - - - - - - - - -</v>
          </cell>
          <cell r="L79" t="str">
            <v>- - - - - - - - - - - - -</v>
          </cell>
          <cell r="M79" t="str">
            <v>- - - - - - - - - - - - -</v>
          </cell>
          <cell r="N79" t="str">
            <v>- - - - - - - - - - - - -</v>
          </cell>
          <cell r="O79" t="str">
            <v>- - - - - - - - - - - - -</v>
          </cell>
          <cell r="P79" t="str">
            <v>- - - - - - - - - - - - -</v>
          </cell>
          <cell r="Q79" t="str">
            <v>- - - - - - - - - - - - -</v>
          </cell>
          <cell r="R79" t="str">
            <v>- - - - - - - - - - - - -</v>
          </cell>
          <cell r="S79" t="str">
            <v>- - - - - - - - - - - - -</v>
          </cell>
          <cell r="T79" t="str">
            <v>- - - - - - - - - - - - -</v>
          </cell>
          <cell r="U79" t="str">
            <v>- - - - - - - - - - - - -</v>
          </cell>
          <cell r="V79" t="str">
            <v>- - - - - - - - - - - - -</v>
          </cell>
          <cell r="W79" t="str">
            <v>- - - - - - - - - - - - -</v>
          </cell>
          <cell r="X79" t="str">
            <v>- - - - - - - - - - - - -</v>
          </cell>
          <cell r="Y79" t="str">
            <v>- - - - - - - - - - - - -</v>
          </cell>
        </row>
        <row r="80">
          <cell r="B80" t="str">
            <v>__________________</v>
          </cell>
          <cell r="C80" t="str">
            <v>__________________</v>
          </cell>
          <cell r="D80" t="str">
            <v>__________________</v>
          </cell>
          <cell r="E80" t="str">
            <v>__________________</v>
          </cell>
          <cell r="F80" t="str">
            <v>__________________</v>
          </cell>
          <cell r="G80" t="str">
            <v>__________________</v>
          </cell>
          <cell r="H80" t="str">
            <v>__________________</v>
          </cell>
          <cell r="I80" t="str">
            <v>__________________</v>
          </cell>
          <cell r="J80" t="str">
            <v>__________________</v>
          </cell>
          <cell r="K80" t="str">
            <v>__________________</v>
          </cell>
          <cell r="L80" t="str">
            <v>__________________</v>
          </cell>
          <cell r="M80" t="str">
            <v>__________________</v>
          </cell>
          <cell r="N80" t="str">
            <v>__________________</v>
          </cell>
          <cell r="O80" t="str">
            <v>__________________</v>
          </cell>
          <cell r="P80" t="str">
            <v>__________________</v>
          </cell>
          <cell r="Q80" t="str">
            <v>__________________</v>
          </cell>
          <cell r="R80" t="str">
            <v>__________________</v>
          </cell>
          <cell r="S80" t="str">
            <v>__________________</v>
          </cell>
          <cell r="T80" t="str">
            <v>__________________</v>
          </cell>
          <cell r="U80" t="str">
            <v>__________________</v>
          </cell>
          <cell r="V80" t="str">
            <v>__________________</v>
          </cell>
          <cell r="W80" t="str">
            <v>__________________</v>
          </cell>
          <cell r="X80" t="str">
            <v>__________________</v>
          </cell>
          <cell r="Y80" t="str">
            <v>__________________</v>
          </cell>
        </row>
        <row r="81">
          <cell r="A81" t="str">
            <v>Total 110000 - Current Assets</v>
          </cell>
          <cell r="B81">
            <v>94699881.069999993</v>
          </cell>
          <cell r="C81">
            <v>0.98560000000000003</v>
          </cell>
          <cell r="D81">
            <v>101325540.70999999</v>
          </cell>
          <cell r="E81">
            <v>0.98680000000000001</v>
          </cell>
          <cell r="F81">
            <v>111024134.54000001</v>
          </cell>
          <cell r="G81">
            <v>0.98799999999999999</v>
          </cell>
          <cell r="H81">
            <v>112245669.92</v>
          </cell>
          <cell r="I81">
            <v>0.9879</v>
          </cell>
          <cell r="J81">
            <v>119707781.81999999</v>
          </cell>
          <cell r="K81">
            <v>0.9889</v>
          </cell>
          <cell r="L81">
            <v>123670216.56</v>
          </cell>
          <cell r="M81">
            <v>0.96240000000000003</v>
          </cell>
          <cell r="N81">
            <v>119762694.18000001</v>
          </cell>
          <cell r="O81">
            <v>0.9617</v>
          </cell>
          <cell r="P81">
            <v>103216650.43000001</v>
          </cell>
          <cell r="Q81">
            <v>0.95440000000000003</v>
          </cell>
          <cell r="R81">
            <v>102113340.66</v>
          </cell>
          <cell r="S81">
            <v>0.95509999999999995</v>
          </cell>
          <cell r="T81">
            <v>103620417.63</v>
          </cell>
          <cell r="U81">
            <v>0.95720000000000005</v>
          </cell>
          <cell r="V81">
            <v>99968943.560000002</v>
          </cell>
          <cell r="W81">
            <v>0.95669999999999999</v>
          </cell>
          <cell r="X81">
            <v>97598598.040000007</v>
          </cell>
          <cell r="Y81">
            <v>0.95699999999999996</v>
          </cell>
        </row>
        <row r="82">
          <cell r="B82" t="str">
            <v>- - - - - - - - - - - - -</v>
          </cell>
          <cell r="C82" t="str">
            <v>- - - - - - - - - - - - -</v>
          </cell>
          <cell r="D82" t="str">
            <v>- - - - - - - - - - - - -</v>
          </cell>
          <cell r="E82" t="str">
            <v>- - - - - - - - - - - - -</v>
          </cell>
          <cell r="F82" t="str">
            <v>- - - - - - - - - - - - -</v>
          </cell>
          <cell r="G82" t="str">
            <v>- - - - - - - - - - - - -</v>
          </cell>
          <cell r="H82" t="str">
            <v>- - - - - - - - - - - - -</v>
          </cell>
          <cell r="I82" t="str">
            <v>- - - - - - - - - - - - -</v>
          </cell>
          <cell r="J82" t="str">
            <v>- - - - - - - - - - - - -</v>
          </cell>
          <cell r="K82" t="str">
            <v>- - - - - - - - - - - - -</v>
          </cell>
          <cell r="L82" t="str">
            <v>- - - - - - - - - - - - -</v>
          </cell>
          <cell r="M82" t="str">
            <v>- - - - - - - - - - - - -</v>
          </cell>
          <cell r="N82" t="str">
            <v>- - - - - - - - - - - - -</v>
          </cell>
          <cell r="O82" t="str">
            <v>- - - - - - - - - - - - -</v>
          </cell>
          <cell r="P82" t="str">
            <v>- - - - - - - - - - - - -</v>
          </cell>
          <cell r="Q82" t="str">
            <v>- - - - - - - - - - - - -</v>
          </cell>
          <cell r="R82" t="str">
            <v>- - - - - - - - - - - - -</v>
          </cell>
          <cell r="S82" t="str">
            <v>- - - - - - - - - - - - -</v>
          </cell>
          <cell r="T82" t="str">
            <v>- - - - - - - - - - - - -</v>
          </cell>
          <cell r="U82" t="str">
            <v>- - - - - - - - - - - - -</v>
          </cell>
          <cell r="V82" t="str">
            <v>- - - - - - - - - - - - -</v>
          </cell>
          <cell r="W82" t="str">
            <v>- - - - - - - - - - - - -</v>
          </cell>
          <cell r="X82" t="str">
            <v>- - - - - - - - - - - - -</v>
          </cell>
          <cell r="Y82" t="str">
            <v>- - - - - - - - - - - - -</v>
          </cell>
        </row>
        <row r="83">
          <cell r="B83" t="str">
            <v>__________________</v>
          </cell>
          <cell r="C83" t="str">
            <v>__________________</v>
          </cell>
          <cell r="D83" t="str">
            <v>__________________</v>
          </cell>
          <cell r="E83" t="str">
            <v>__________________</v>
          </cell>
          <cell r="F83" t="str">
            <v>__________________</v>
          </cell>
          <cell r="G83" t="str">
            <v>__________________</v>
          </cell>
          <cell r="H83" t="str">
            <v>__________________</v>
          </cell>
          <cell r="I83" t="str">
            <v>__________________</v>
          </cell>
          <cell r="J83" t="str">
            <v>__________________</v>
          </cell>
          <cell r="K83" t="str">
            <v>__________________</v>
          </cell>
          <cell r="L83" t="str">
            <v>__________________</v>
          </cell>
          <cell r="M83" t="str">
            <v>__________________</v>
          </cell>
          <cell r="N83" t="str">
            <v>__________________</v>
          </cell>
          <cell r="O83" t="str">
            <v>__________________</v>
          </cell>
          <cell r="P83" t="str">
            <v>__________________</v>
          </cell>
          <cell r="Q83" t="str">
            <v>__________________</v>
          </cell>
          <cell r="R83" t="str">
            <v>__________________</v>
          </cell>
          <cell r="S83" t="str">
            <v>__________________</v>
          </cell>
          <cell r="T83" t="str">
            <v>__________________</v>
          </cell>
          <cell r="U83" t="str">
            <v>__________________</v>
          </cell>
          <cell r="V83" t="str">
            <v>__________________</v>
          </cell>
          <cell r="W83" t="str">
            <v>__________________</v>
          </cell>
          <cell r="X83" t="str">
            <v>__________________</v>
          </cell>
          <cell r="Y83" t="str">
            <v>__________________</v>
          </cell>
        </row>
        <row r="84">
          <cell r="A84" t="str">
            <v>Total Assets</v>
          </cell>
          <cell r="B84">
            <v>96086179.239999995</v>
          </cell>
          <cell r="C84">
            <v>1</v>
          </cell>
          <cell r="D84">
            <v>102682112.72</v>
          </cell>
          <cell r="E84">
            <v>1</v>
          </cell>
          <cell r="F84">
            <v>112368024.47</v>
          </cell>
          <cell r="G84">
            <v>1</v>
          </cell>
          <cell r="H84">
            <v>113625299.3</v>
          </cell>
          <cell r="I84">
            <v>1</v>
          </cell>
          <cell r="J84">
            <v>121056790.40000001</v>
          </cell>
          <cell r="K84">
            <v>1</v>
          </cell>
          <cell r="L84">
            <v>128498112.58</v>
          </cell>
          <cell r="M84">
            <v>1</v>
          </cell>
          <cell r="N84">
            <v>124530005</v>
          </cell>
          <cell r="O84">
            <v>1</v>
          </cell>
          <cell r="P84">
            <v>108153687.47</v>
          </cell>
          <cell r="Q84">
            <v>1</v>
          </cell>
          <cell r="R84">
            <v>106910192.86</v>
          </cell>
          <cell r="S84">
            <v>1</v>
          </cell>
          <cell r="T84">
            <v>108258982.16</v>
          </cell>
          <cell r="U84">
            <v>1</v>
          </cell>
          <cell r="V84">
            <v>104492224.16</v>
          </cell>
          <cell r="W84">
            <v>1</v>
          </cell>
          <cell r="X84">
            <v>101984280.09999999</v>
          </cell>
          <cell r="Y84">
            <v>1</v>
          </cell>
        </row>
        <row r="85">
          <cell r="B85" t="str">
            <v>__________________</v>
          </cell>
          <cell r="C85" t="str">
            <v>__________________</v>
          </cell>
          <cell r="D85" t="str">
            <v>__________________</v>
          </cell>
          <cell r="E85" t="str">
            <v>__________________</v>
          </cell>
          <cell r="F85" t="str">
            <v>__________________</v>
          </cell>
          <cell r="G85" t="str">
            <v>__________________</v>
          </cell>
          <cell r="H85" t="str">
            <v>__________________</v>
          </cell>
          <cell r="I85" t="str">
            <v>__________________</v>
          </cell>
          <cell r="J85" t="str">
            <v>__________________</v>
          </cell>
          <cell r="K85" t="str">
            <v>__________________</v>
          </cell>
          <cell r="L85" t="str">
            <v>__________________</v>
          </cell>
          <cell r="M85" t="str">
            <v>__________________</v>
          </cell>
          <cell r="N85" t="str">
            <v>__________________</v>
          </cell>
          <cell r="O85" t="str">
            <v>__________________</v>
          </cell>
          <cell r="P85" t="str">
            <v>__________________</v>
          </cell>
          <cell r="Q85" t="str">
            <v>__________________</v>
          </cell>
          <cell r="R85" t="str">
            <v>__________________</v>
          </cell>
          <cell r="S85" t="str">
            <v>__________________</v>
          </cell>
          <cell r="T85" t="str">
            <v>__________________</v>
          </cell>
          <cell r="U85" t="str">
            <v>__________________</v>
          </cell>
          <cell r="V85" t="str">
            <v>__________________</v>
          </cell>
          <cell r="W85" t="str">
            <v>__________________</v>
          </cell>
          <cell r="X85" t="str">
            <v>__________________</v>
          </cell>
          <cell r="Y85" t="str">
            <v>__________________</v>
          </cell>
        </row>
        <row r="86">
          <cell r="B86">
            <v>96086179.239999995</v>
          </cell>
          <cell r="C86">
            <v>1</v>
          </cell>
          <cell r="D86">
            <v>102682112.72</v>
          </cell>
          <cell r="E86">
            <v>1</v>
          </cell>
          <cell r="F86">
            <v>112368024.47</v>
          </cell>
          <cell r="G86">
            <v>1</v>
          </cell>
          <cell r="H86">
            <v>113625299.3</v>
          </cell>
          <cell r="I86">
            <v>1</v>
          </cell>
          <cell r="J86">
            <v>121056790.40000001</v>
          </cell>
          <cell r="K86">
            <v>1</v>
          </cell>
          <cell r="L86">
            <v>128498112.58</v>
          </cell>
          <cell r="M86">
            <v>1</v>
          </cell>
          <cell r="N86">
            <v>124530005</v>
          </cell>
          <cell r="O86">
            <v>1</v>
          </cell>
          <cell r="P86">
            <v>108153687.47</v>
          </cell>
          <cell r="Q86">
            <v>1</v>
          </cell>
          <cell r="R86">
            <v>106910192.86</v>
          </cell>
          <cell r="S86">
            <v>1</v>
          </cell>
          <cell r="T86">
            <v>108258982.16</v>
          </cell>
          <cell r="U86">
            <v>1</v>
          </cell>
          <cell r="V86">
            <v>104492224.16</v>
          </cell>
          <cell r="W86">
            <v>1</v>
          </cell>
          <cell r="X86">
            <v>101984280.09999999</v>
          </cell>
          <cell r="Y86">
            <v>1</v>
          </cell>
        </row>
        <row r="87">
          <cell r="B87" t="str">
            <v>=============</v>
          </cell>
          <cell r="C87" t="str">
            <v>=============</v>
          </cell>
          <cell r="D87" t="str">
            <v>=============</v>
          </cell>
          <cell r="E87" t="str">
            <v>=============</v>
          </cell>
          <cell r="F87" t="str">
            <v>=============</v>
          </cell>
          <cell r="G87" t="str">
            <v>=============</v>
          </cell>
          <cell r="H87" t="str">
            <v>=============</v>
          </cell>
          <cell r="I87" t="str">
            <v>=============</v>
          </cell>
          <cell r="J87" t="str">
            <v>=============</v>
          </cell>
          <cell r="K87" t="str">
            <v>=============</v>
          </cell>
          <cell r="L87" t="str">
            <v>=============</v>
          </cell>
          <cell r="M87" t="str">
            <v>=============</v>
          </cell>
          <cell r="N87" t="str">
            <v>=============</v>
          </cell>
          <cell r="O87" t="str">
            <v>=============</v>
          </cell>
          <cell r="P87" t="str">
            <v>=============</v>
          </cell>
          <cell r="Q87" t="str">
            <v>=============</v>
          </cell>
          <cell r="R87" t="str">
            <v>=============</v>
          </cell>
          <cell r="S87" t="str">
            <v>=============</v>
          </cell>
          <cell r="T87" t="str">
            <v>=============</v>
          </cell>
          <cell r="U87" t="str">
            <v>=============</v>
          </cell>
          <cell r="V87" t="str">
            <v>=============</v>
          </cell>
          <cell r="W87" t="str">
            <v>=============</v>
          </cell>
          <cell r="X87" t="str">
            <v>=============</v>
          </cell>
          <cell r="Y87" t="str">
            <v>=============</v>
          </cell>
        </row>
        <row r="89">
          <cell r="A89" t="str">
            <v>Liabilities</v>
          </cell>
          <cell r="B89">
            <v>82527266.280000001</v>
          </cell>
          <cell r="C89">
            <v>1</v>
          </cell>
          <cell r="D89">
            <v>88300550.870000005</v>
          </cell>
          <cell r="E89">
            <v>1</v>
          </cell>
          <cell r="F89">
            <v>96774286.989999995</v>
          </cell>
          <cell r="G89">
            <v>1</v>
          </cell>
          <cell r="H89">
            <v>97479135.760000005</v>
          </cell>
          <cell r="I89">
            <v>1</v>
          </cell>
          <cell r="J89">
            <v>104276575.44</v>
          </cell>
          <cell r="K89">
            <v>1</v>
          </cell>
          <cell r="L89">
            <v>111047967.87</v>
          </cell>
          <cell r="M89">
            <v>1</v>
          </cell>
          <cell r="N89">
            <v>106736915.81</v>
          </cell>
          <cell r="O89">
            <v>1</v>
          </cell>
          <cell r="P89">
            <v>89906257.849999994</v>
          </cell>
          <cell r="Q89">
            <v>1</v>
          </cell>
          <cell r="R89">
            <v>88442967.439999998</v>
          </cell>
          <cell r="S89">
            <v>1</v>
          </cell>
          <cell r="T89">
            <v>89464622.25</v>
          </cell>
          <cell r="U89">
            <v>1</v>
          </cell>
          <cell r="V89">
            <v>85519443.549999997</v>
          </cell>
          <cell r="W89">
            <v>1</v>
          </cell>
          <cell r="X89">
            <v>84927941.439999998</v>
          </cell>
          <cell r="Y89">
            <v>1</v>
          </cell>
        </row>
        <row r="91">
          <cell r="A91" t="str">
            <v>200000 - Non Current Liabilities</v>
          </cell>
          <cell r="B91">
            <v>74081483.340000004</v>
          </cell>
          <cell r="C91">
            <v>0.89770000000000005</v>
          </cell>
          <cell r="D91">
            <v>84907769.569999993</v>
          </cell>
          <cell r="E91">
            <v>0.96160000000000001</v>
          </cell>
          <cell r="F91">
            <v>93002092.879999995</v>
          </cell>
          <cell r="G91">
            <v>0.96099999999999997</v>
          </cell>
          <cell r="H91">
            <v>94111271.829999998</v>
          </cell>
          <cell r="I91">
            <v>0.96550000000000002</v>
          </cell>
          <cell r="J91">
            <v>97689702.549999997</v>
          </cell>
          <cell r="K91">
            <v>0.93679999999999997</v>
          </cell>
          <cell r="L91">
            <v>108468622.22</v>
          </cell>
          <cell r="M91">
            <v>0.9768</v>
          </cell>
          <cell r="N91">
            <v>104082199.12</v>
          </cell>
          <cell r="O91">
            <v>0.97509999999999997</v>
          </cell>
          <cell r="P91">
            <v>86137688.439999998</v>
          </cell>
          <cell r="Q91">
            <v>0.95809999999999995</v>
          </cell>
          <cell r="R91">
            <v>86936614.379999995</v>
          </cell>
          <cell r="S91">
            <v>0.98299999999999998</v>
          </cell>
          <cell r="T91">
            <v>88045607.239999995</v>
          </cell>
          <cell r="U91">
            <v>0.98409999999999997</v>
          </cell>
          <cell r="V91">
            <v>84065425.969999999</v>
          </cell>
          <cell r="W91">
            <v>0.98299999999999998</v>
          </cell>
          <cell r="X91">
            <v>80353305.239999995</v>
          </cell>
          <cell r="Y91">
            <v>0.94610000000000005</v>
          </cell>
        </row>
        <row r="93">
          <cell r="A93" t="str">
            <v>201000 - Borrowings</v>
          </cell>
          <cell r="B93">
            <v>74081483.340000004</v>
          </cell>
          <cell r="C93">
            <v>0.89770000000000005</v>
          </cell>
          <cell r="D93">
            <v>84907769.569999993</v>
          </cell>
          <cell r="E93">
            <v>0.96160000000000001</v>
          </cell>
          <cell r="F93">
            <v>93002092.879999995</v>
          </cell>
          <cell r="G93">
            <v>0.96099999999999997</v>
          </cell>
          <cell r="H93">
            <v>94111271.829999998</v>
          </cell>
          <cell r="I93">
            <v>0.96550000000000002</v>
          </cell>
          <cell r="J93">
            <v>97689702.549999997</v>
          </cell>
          <cell r="K93">
            <v>0.93679999999999997</v>
          </cell>
          <cell r="L93">
            <v>108468622.22</v>
          </cell>
          <cell r="M93">
            <v>0.9768</v>
          </cell>
          <cell r="N93">
            <v>104082199.12</v>
          </cell>
          <cell r="O93">
            <v>0.97509999999999997</v>
          </cell>
          <cell r="P93">
            <v>86137688.439999998</v>
          </cell>
          <cell r="Q93">
            <v>0.95809999999999995</v>
          </cell>
          <cell r="R93">
            <v>86936614.379999995</v>
          </cell>
          <cell r="S93">
            <v>0.98299999999999998</v>
          </cell>
          <cell r="T93">
            <v>88045607.239999995</v>
          </cell>
          <cell r="U93">
            <v>0.98409999999999997</v>
          </cell>
          <cell r="V93">
            <v>84065425.969999999</v>
          </cell>
          <cell r="W93">
            <v>0.98299999999999998</v>
          </cell>
          <cell r="X93">
            <v>80353305.239999995</v>
          </cell>
          <cell r="Y93">
            <v>0.94610000000000005</v>
          </cell>
        </row>
        <row r="95">
          <cell r="A95" t="str">
            <v>360011-HO - RMB - SHAREHOLDERS LOAN (HO )</v>
          </cell>
          <cell r="B95">
            <v>1950000</v>
          </cell>
          <cell r="C95">
            <v>2.3599999999999999E-2</v>
          </cell>
          <cell r="D95">
            <v>1950000</v>
          </cell>
          <cell r="E95">
            <v>2.2100000000000002E-2</v>
          </cell>
          <cell r="F95">
            <v>1950000</v>
          </cell>
          <cell r="G95">
            <v>2.01E-2</v>
          </cell>
          <cell r="H95">
            <v>1950000</v>
          </cell>
          <cell r="I95">
            <v>0.02</v>
          </cell>
          <cell r="J95">
            <v>1950000</v>
          </cell>
          <cell r="K95">
            <v>1.8700000000000001E-2</v>
          </cell>
          <cell r="L95">
            <v>1950000</v>
          </cell>
          <cell r="M95">
            <v>1.7600000000000001E-2</v>
          </cell>
          <cell r="N95">
            <v>1950000</v>
          </cell>
          <cell r="O95">
            <v>1.83E-2</v>
          </cell>
          <cell r="P95">
            <v>1950000</v>
          </cell>
          <cell r="Q95">
            <v>2.1700000000000001E-2</v>
          </cell>
          <cell r="R95">
            <v>1950000</v>
          </cell>
          <cell r="S95">
            <v>2.1999999999999999E-2</v>
          </cell>
          <cell r="T95">
            <v>1950000</v>
          </cell>
          <cell r="U95">
            <v>2.18E-2</v>
          </cell>
          <cell r="V95">
            <v>1950000</v>
          </cell>
          <cell r="W95">
            <v>2.2800000000000001E-2</v>
          </cell>
          <cell r="X95">
            <v>1950000</v>
          </cell>
          <cell r="Y95">
            <v>2.3E-2</v>
          </cell>
        </row>
        <row r="96">
          <cell r="A96" t="str">
            <v>360010-HO - PA GROUP - SHAREHOLDERS LOAN (HO )</v>
          </cell>
          <cell r="B96">
            <v>8750000</v>
          </cell>
          <cell r="C96">
            <v>0.106</v>
          </cell>
          <cell r="D96">
            <v>8750000</v>
          </cell>
          <cell r="E96">
            <v>9.9099999999999994E-2</v>
          </cell>
          <cell r="F96">
            <v>8750000</v>
          </cell>
          <cell r="G96">
            <v>9.0399999999999994E-2</v>
          </cell>
          <cell r="H96">
            <v>8750000</v>
          </cell>
          <cell r="I96">
            <v>8.9800000000000005E-2</v>
          </cell>
          <cell r="J96">
            <v>8750000</v>
          </cell>
          <cell r="K96">
            <v>8.3900000000000002E-2</v>
          </cell>
          <cell r="L96">
            <v>8750000</v>
          </cell>
          <cell r="M96">
            <v>7.8799999999999995E-2</v>
          </cell>
          <cell r="N96">
            <v>8750000</v>
          </cell>
          <cell r="O96">
            <v>8.2000000000000003E-2</v>
          </cell>
          <cell r="P96">
            <v>8750000</v>
          </cell>
          <cell r="Q96">
            <v>9.7299999999999998E-2</v>
          </cell>
          <cell r="R96">
            <v>8750000</v>
          </cell>
          <cell r="S96">
            <v>9.8900000000000002E-2</v>
          </cell>
          <cell r="T96">
            <v>8750000</v>
          </cell>
          <cell r="U96">
            <v>9.7799999999999998E-2</v>
          </cell>
          <cell r="V96">
            <v>8750000</v>
          </cell>
          <cell r="W96">
            <v>0.1023</v>
          </cell>
          <cell r="X96">
            <v>8750000</v>
          </cell>
          <cell r="Y96">
            <v>0.10299999999999999</v>
          </cell>
        </row>
        <row r="97">
          <cell r="A97" t="str">
            <v>360008-HO - PA GROUP - SALARIES (HO)</v>
          </cell>
          <cell r="C97">
            <v>0</v>
          </cell>
          <cell r="E97">
            <v>0</v>
          </cell>
          <cell r="G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S97">
            <v>0</v>
          </cell>
          <cell r="U97">
            <v>0</v>
          </cell>
          <cell r="W97">
            <v>0</v>
          </cell>
          <cell r="X97">
            <v>-131298.06</v>
          </cell>
          <cell r="Y97">
            <v>-1.5E-3</v>
          </cell>
        </row>
        <row r="98">
          <cell r="A98" t="str">
            <v>360009-HO - PA GROUP - EXPENSES (HO)</v>
          </cell>
          <cell r="C98">
            <v>0</v>
          </cell>
          <cell r="E98">
            <v>0</v>
          </cell>
          <cell r="G98">
            <v>0</v>
          </cell>
          <cell r="I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S98">
            <v>0</v>
          </cell>
          <cell r="U98">
            <v>0</v>
          </cell>
          <cell r="W98">
            <v>0</v>
          </cell>
          <cell r="X98">
            <v>83332.100000000006</v>
          </cell>
          <cell r="Y98">
            <v>1E-3</v>
          </cell>
        </row>
        <row r="99">
          <cell r="A99" t="str">
            <v>201010 - Shareholders Loan Accounts</v>
          </cell>
          <cell r="C99">
            <v>0</v>
          </cell>
          <cell r="E99">
            <v>0</v>
          </cell>
          <cell r="G99">
            <v>0</v>
          </cell>
          <cell r="I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S99">
            <v>0</v>
          </cell>
          <cell r="U99">
            <v>0</v>
          </cell>
          <cell r="W99">
            <v>0</v>
          </cell>
          <cell r="Y99">
            <v>0</v>
          </cell>
        </row>
        <row r="100">
          <cell r="A100" t="str">
            <v>201020 - Funding</v>
          </cell>
          <cell r="B100">
            <v>62805023.170000002</v>
          </cell>
          <cell r="C100">
            <v>0.76100000000000001</v>
          </cell>
          <cell r="D100">
            <v>73642262.349999994</v>
          </cell>
          <cell r="E100">
            <v>0.83399999999999996</v>
          </cell>
          <cell r="F100">
            <v>81750000</v>
          </cell>
          <cell r="G100">
            <v>0.84470000000000001</v>
          </cell>
          <cell r="H100">
            <v>82870273.689999998</v>
          </cell>
          <cell r="I100">
            <v>0.85009999999999997</v>
          </cell>
          <cell r="J100">
            <v>86459828.700000003</v>
          </cell>
          <cell r="K100">
            <v>0.82909999999999995</v>
          </cell>
          <cell r="L100">
            <v>97250000</v>
          </cell>
          <cell r="M100">
            <v>0.87570000000000003</v>
          </cell>
          <cell r="N100">
            <v>92875000</v>
          </cell>
          <cell r="O100">
            <v>0.87009999999999998</v>
          </cell>
          <cell r="P100">
            <v>74942000</v>
          </cell>
          <cell r="Q100">
            <v>0.83360000000000001</v>
          </cell>
          <cell r="R100">
            <v>75750000</v>
          </cell>
          <cell r="S100">
            <v>0.85650000000000004</v>
          </cell>
          <cell r="T100">
            <v>76870687.280000001</v>
          </cell>
          <cell r="U100">
            <v>0.85919999999999996</v>
          </cell>
          <cell r="V100">
            <v>72902258.340000004</v>
          </cell>
          <cell r="W100">
            <v>0.85250000000000004</v>
          </cell>
          <cell r="X100">
            <v>69250000</v>
          </cell>
          <cell r="Y100">
            <v>0.81540000000000001</v>
          </cell>
        </row>
        <row r="101">
          <cell r="A101" t="str">
            <v>201030 - Installment sales</v>
          </cell>
          <cell r="B101">
            <v>576460.17000000004</v>
          </cell>
          <cell r="C101">
            <v>7.0000000000000001E-3</v>
          </cell>
          <cell r="D101">
            <v>565507.22</v>
          </cell>
          <cell r="E101">
            <v>6.4000000000000003E-3</v>
          </cell>
          <cell r="F101">
            <v>552092.88</v>
          </cell>
          <cell r="G101">
            <v>5.7000000000000002E-3</v>
          </cell>
          <cell r="H101">
            <v>540998.14</v>
          </cell>
          <cell r="I101">
            <v>5.4999999999999997E-3</v>
          </cell>
          <cell r="J101">
            <v>529873.85</v>
          </cell>
          <cell r="K101">
            <v>5.1000000000000004E-3</v>
          </cell>
          <cell r="L101">
            <v>518622.22</v>
          </cell>
          <cell r="M101">
            <v>4.7000000000000002E-3</v>
          </cell>
          <cell r="N101">
            <v>507199.12</v>
          </cell>
          <cell r="O101">
            <v>4.7999999999999996E-3</v>
          </cell>
          <cell r="P101">
            <v>495688.44</v>
          </cell>
          <cell r="Q101">
            <v>5.4999999999999997E-3</v>
          </cell>
          <cell r="R101">
            <v>486614.38</v>
          </cell>
          <cell r="S101">
            <v>5.4999999999999997E-3</v>
          </cell>
          <cell r="T101">
            <v>474919.96</v>
          </cell>
          <cell r="U101">
            <v>5.3E-3</v>
          </cell>
          <cell r="V101">
            <v>463167.63</v>
          </cell>
          <cell r="W101">
            <v>5.4000000000000003E-3</v>
          </cell>
          <cell r="X101">
            <v>451271.2</v>
          </cell>
          <cell r="Y101">
            <v>5.3E-3</v>
          </cell>
        </row>
        <row r="102">
          <cell r="B102" t="str">
            <v>__________________</v>
          </cell>
          <cell r="C102" t="str">
            <v>__________________</v>
          </cell>
          <cell r="D102" t="str">
            <v>__________________</v>
          </cell>
          <cell r="E102" t="str">
            <v>__________________</v>
          </cell>
          <cell r="F102" t="str">
            <v>__________________</v>
          </cell>
          <cell r="G102" t="str">
            <v>__________________</v>
          </cell>
          <cell r="H102" t="str">
            <v>__________________</v>
          </cell>
          <cell r="I102" t="str">
            <v>__________________</v>
          </cell>
          <cell r="J102" t="str">
            <v>__________________</v>
          </cell>
          <cell r="K102" t="str">
            <v>__________________</v>
          </cell>
          <cell r="L102" t="str">
            <v>__________________</v>
          </cell>
          <cell r="M102" t="str">
            <v>__________________</v>
          </cell>
          <cell r="N102" t="str">
            <v>__________________</v>
          </cell>
          <cell r="O102" t="str">
            <v>__________________</v>
          </cell>
          <cell r="P102" t="str">
            <v>__________________</v>
          </cell>
          <cell r="Q102" t="str">
            <v>__________________</v>
          </cell>
          <cell r="R102" t="str">
            <v>__________________</v>
          </cell>
          <cell r="S102" t="str">
            <v>__________________</v>
          </cell>
          <cell r="T102" t="str">
            <v>__________________</v>
          </cell>
          <cell r="U102" t="str">
            <v>__________________</v>
          </cell>
          <cell r="V102" t="str">
            <v>__________________</v>
          </cell>
          <cell r="W102" t="str">
            <v>__________________</v>
          </cell>
          <cell r="X102" t="str">
            <v>__________________</v>
          </cell>
          <cell r="Y102" t="str">
            <v>__________________</v>
          </cell>
        </row>
        <row r="103">
          <cell r="A103" t="str">
            <v>Total 201000 - Borrowings</v>
          </cell>
          <cell r="B103">
            <v>74081483.340000004</v>
          </cell>
          <cell r="C103">
            <v>0.89770000000000005</v>
          </cell>
          <cell r="D103">
            <v>84907769.569999993</v>
          </cell>
          <cell r="E103">
            <v>0.96160000000000001</v>
          </cell>
          <cell r="F103">
            <v>93002092.879999995</v>
          </cell>
          <cell r="G103">
            <v>0.96099999999999997</v>
          </cell>
          <cell r="H103">
            <v>94111271.829999998</v>
          </cell>
          <cell r="I103">
            <v>0.96550000000000002</v>
          </cell>
          <cell r="J103">
            <v>97689702.549999997</v>
          </cell>
          <cell r="K103">
            <v>0.93679999999999997</v>
          </cell>
          <cell r="L103">
            <v>108468622.22</v>
          </cell>
          <cell r="M103">
            <v>0.9768</v>
          </cell>
          <cell r="N103">
            <v>104082199.12</v>
          </cell>
          <cell r="O103">
            <v>0.97509999999999997</v>
          </cell>
          <cell r="P103">
            <v>86137688.439999998</v>
          </cell>
          <cell r="Q103">
            <v>0.95809999999999995</v>
          </cell>
          <cell r="R103">
            <v>86936614.379999995</v>
          </cell>
          <cell r="S103">
            <v>0.98299999999999998</v>
          </cell>
          <cell r="T103">
            <v>88045607.239999995</v>
          </cell>
          <cell r="U103">
            <v>0.98409999999999997</v>
          </cell>
          <cell r="V103">
            <v>84065425.969999999</v>
          </cell>
          <cell r="W103">
            <v>0.98299999999999998</v>
          </cell>
          <cell r="X103">
            <v>80353305.239999995</v>
          </cell>
          <cell r="Y103">
            <v>0.94610000000000005</v>
          </cell>
        </row>
        <row r="104">
          <cell r="B104" t="str">
            <v>- - - - - - - - - - - - -</v>
          </cell>
          <cell r="C104" t="str">
            <v>- - - - - - - - - - - - -</v>
          </cell>
          <cell r="D104" t="str">
            <v>- - - - - - - - - - - - -</v>
          </cell>
          <cell r="E104" t="str">
            <v>- - - - - - - - - - - - -</v>
          </cell>
          <cell r="F104" t="str">
            <v>- - - - - - - - - - - - -</v>
          </cell>
          <cell r="G104" t="str">
            <v>- - - - - - - - - - - - -</v>
          </cell>
          <cell r="H104" t="str">
            <v>- - - - - - - - - - - - -</v>
          </cell>
          <cell r="I104" t="str">
            <v>- - - - - - - - - - - - -</v>
          </cell>
          <cell r="J104" t="str">
            <v>- - - - - - - - - - - - -</v>
          </cell>
          <cell r="K104" t="str">
            <v>- - - - - - - - - - - - -</v>
          </cell>
          <cell r="L104" t="str">
            <v>- - - - - - - - - - - - -</v>
          </cell>
          <cell r="M104" t="str">
            <v>- - - - - - - - - - - - -</v>
          </cell>
          <cell r="N104" t="str">
            <v>- - - - - - - - - - - - -</v>
          </cell>
          <cell r="O104" t="str">
            <v>- - - - - - - - - - - - -</v>
          </cell>
          <cell r="P104" t="str">
            <v>- - - - - - - - - - - - -</v>
          </cell>
          <cell r="Q104" t="str">
            <v>- - - - - - - - - - - - -</v>
          </cell>
          <cell r="R104" t="str">
            <v>- - - - - - - - - - - - -</v>
          </cell>
          <cell r="S104" t="str">
            <v>- - - - - - - - - - - - -</v>
          </cell>
          <cell r="T104" t="str">
            <v>- - - - - - - - - - - - -</v>
          </cell>
          <cell r="U104" t="str">
            <v>- - - - - - - - - - - - -</v>
          </cell>
          <cell r="V104" t="str">
            <v>- - - - - - - - - - - - -</v>
          </cell>
          <cell r="W104" t="str">
            <v>- - - - - - - - - - - - -</v>
          </cell>
          <cell r="X104" t="str">
            <v>- - - - - - - - - - - - -</v>
          </cell>
          <cell r="Y104" t="str">
            <v>- - - - - - - - - - - - -</v>
          </cell>
        </row>
        <row r="106">
          <cell r="B106" t="str">
            <v>__________________</v>
          </cell>
          <cell r="C106" t="str">
            <v>__________________</v>
          </cell>
          <cell r="D106" t="str">
            <v>__________________</v>
          </cell>
          <cell r="E106" t="str">
            <v>__________________</v>
          </cell>
          <cell r="F106" t="str">
            <v>__________________</v>
          </cell>
          <cell r="G106" t="str">
            <v>__________________</v>
          </cell>
          <cell r="H106" t="str">
            <v>__________________</v>
          </cell>
          <cell r="I106" t="str">
            <v>__________________</v>
          </cell>
          <cell r="J106" t="str">
            <v>__________________</v>
          </cell>
          <cell r="K106" t="str">
            <v>__________________</v>
          </cell>
          <cell r="L106" t="str">
            <v>__________________</v>
          </cell>
          <cell r="M106" t="str">
            <v>__________________</v>
          </cell>
          <cell r="N106" t="str">
            <v>__________________</v>
          </cell>
          <cell r="O106" t="str">
            <v>__________________</v>
          </cell>
          <cell r="P106" t="str">
            <v>__________________</v>
          </cell>
          <cell r="Q106" t="str">
            <v>__________________</v>
          </cell>
          <cell r="R106" t="str">
            <v>__________________</v>
          </cell>
          <cell r="S106" t="str">
            <v>__________________</v>
          </cell>
          <cell r="T106" t="str">
            <v>__________________</v>
          </cell>
          <cell r="U106" t="str">
            <v>__________________</v>
          </cell>
          <cell r="V106" t="str">
            <v>__________________</v>
          </cell>
          <cell r="W106" t="str">
            <v>__________________</v>
          </cell>
          <cell r="X106" t="str">
            <v>__________________</v>
          </cell>
          <cell r="Y106" t="str">
            <v>__________________</v>
          </cell>
        </row>
        <row r="107">
          <cell r="A107" t="str">
            <v>Total 200000 - Non Current Liabilities</v>
          </cell>
          <cell r="B107">
            <v>74081483.340000004</v>
          </cell>
          <cell r="C107">
            <v>0.89770000000000005</v>
          </cell>
          <cell r="D107">
            <v>84907769.569999993</v>
          </cell>
          <cell r="E107">
            <v>0.96160000000000001</v>
          </cell>
          <cell r="F107">
            <v>93002092.879999995</v>
          </cell>
          <cell r="G107">
            <v>0.96099999999999997</v>
          </cell>
          <cell r="H107">
            <v>94111271.829999998</v>
          </cell>
          <cell r="I107">
            <v>0.96550000000000002</v>
          </cell>
          <cell r="J107">
            <v>97689702.549999997</v>
          </cell>
          <cell r="K107">
            <v>0.93679999999999997</v>
          </cell>
          <cell r="L107">
            <v>108468622.22</v>
          </cell>
          <cell r="M107">
            <v>0.9768</v>
          </cell>
          <cell r="N107">
            <v>104082199.12</v>
          </cell>
          <cell r="O107">
            <v>0.97509999999999997</v>
          </cell>
          <cell r="P107">
            <v>86137688.439999998</v>
          </cell>
          <cell r="Q107">
            <v>0.95809999999999995</v>
          </cell>
          <cell r="R107">
            <v>86936614.379999995</v>
          </cell>
          <cell r="S107">
            <v>0.98299999999999998</v>
          </cell>
          <cell r="T107">
            <v>88045607.239999995</v>
          </cell>
          <cell r="U107">
            <v>0.98409999999999997</v>
          </cell>
          <cell r="V107">
            <v>84065425.969999999</v>
          </cell>
          <cell r="W107">
            <v>0.98299999999999998</v>
          </cell>
          <cell r="X107">
            <v>80353305.239999995</v>
          </cell>
          <cell r="Y107">
            <v>0.94610000000000005</v>
          </cell>
        </row>
        <row r="108">
          <cell r="B108" t="str">
            <v>- - - - - - - - - - - - -</v>
          </cell>
          <cell r="C108" t="str">
            <v>- - - - - - - - - - - - -</v>
          </cell>
          <cell r="D108" t="str">
            <v>- - - - - - - - - - - - -</v>
          </cell>
          <cell r="E108" t="str">
            <v>- - - - - - - - - - - - -</v>
          </cell>
          <cell r="F108" t="str">
            <v>- - - - - - - - - - - - -</v>
          </cell>
          <cell r="G108" t="str">
            <v>- - - - - - - - - - - - -</v>
          </cell>
          <cell r="H108" t="str">
            <v>- - - - - - - - - - - - -</v>
          </cell>
          <cell r="I108" t="str">
            <v>- - - - - - - - - - - - -</v>
          </cell>
          <cell r="J108" t="str">
            <v>- - - - - - - - - - - - -</v>
          </cell>
          <cell r="K108" t="str">
            <v>- - - - - - - - - - - - -</v>
          </cell>
          <cell r="L108" t="str">
            <v>- - - - - - - - - - - - -</v>
          </cell>
          <cell r="M108" t="str">
            <v>- - - - - - - - - - - - -</v>
          </cell>
          <cell r="N108" t="str">
            <v>- - - - - - - - - - - - -</v>
          </cell>
          <cell r="O108" t="str">
            <v>- - - - - - - - - - - - -</v>
          </cell>
          <cell r="P108" t="str">
            <v>- - - - - - - - - - - - -</v>
          </cell>
          <cell r="Q108" t="str">
            <v>- - - - - - - - - - - - -</v>
          </cell>
          <cell r="R108" t="str">
            <v>- - - - - - - - - - - - -</v>
          </cell>
          <cell r="S108" t="str">
            <v>- - - - - - - - - - - - -</v>
          </cell>
          <cell r="T108" t="str">
            <v>- - - - - - - - - - - - -</v>
          </cell>
          <cell r="U108" t="str">
            <v>- - - - - - - - - - - - -</v>
          </cell>
          <cell r="V108" t="str">
            <v>- - - - - - - - - - - - -</v>
          </cell>
          <cell r="W108" t="str">
            <v>- - - - - - - - - - - - -</v>
          </cell>
          <cell r="X108" t="str">
            <v>- - - - - - - - - - - - -</v>
          </cell>
          <cell r="Y108" t="str">
            <v>- - - - - - - - - - - - -</v>
          </cell>
        </row>
        <row r="110">
          <cell r="A110" t="str">
            <v>210000 - Current Liabilities</v>
          </cell>
          <cell r="B110">
            <v>8445782.9399999995</v>
          </cell>
          <cell r="C110">
            <v>0.1023</v>
          </cell>
          <cell r="D110">
            <v>3392781.3</v>
          </cell>
          <cell r="E110">
            <v>3.8399999999999997E-2</v>
          </cell>
          <cell r="F110">
            <v>3772194.11</v>
          </cell>
          <cell r="G110">
            <v>3.9E-2</v>
          </cell>
          <cell r="H110">
            <v>3367863.93</v>
          </cell>
          <cell r="I110">
            <v>3.4500000000000003E-2</v>
          </cell>
          <cell r="J110">
            <v>6586872.8899999997</v>
          </cell>
          <cell r="K110">
            <v>6.3200000000000006E-2</v>
          </cell>
          <cell r="L110">
            <v>2579345.65</v>
          </cell>
          <cell r="M110">
            <v>2.3199999999999998E-2</v>
          </cell>
          <cell r="N110">
            <v>2654716.69</v>
          </cell>
          <cell r="O110">
            <v>2.4899999999999999E-2</v>
          </cell>
          <cell r="P110">
            <v>3768569.41</v>
          </cell>
          <cell r="Q110">
            <v>4.19E-2</v>
          </cell>
          <cell r="R110">
            <v>1506353.06</v>
          </cell>
          <cell r="S110">
            <v>1.7000000000000001E-2</v>
          </cell>
          <cell r="T110">
            <v>1419015.01</v>
          </cell>
          <cell r="U110">
            <v>1.5900000000000001E-2</v>
          </cell>
          <cell r="V110">
            <v>1454017.58</v>
          </cell>
          <cell r="W110">
            <v>1.7000000000000001E-2</v>
          </cell>
          <cell r="X110">
            <v>4574636.2</v>
          </cell>
          <cell r="Y110">
            <v>5.3900000000000003E-2</v>
          </cell>
        </row>
        <row r="112">
          <cell r="A112" t="str">
            <v>211000 - Loans Payable</v>
          </cell>
          <cell r="C112">
            <v>0</v>
          </cell>
          <cell r="E112">
            <v>0</v>
          </cell>
          <cell r="G112">
            <v>0</v>
          </cell>
          <cell r="I112">
            <v>0</v>
          </cell>
          <cell r="K112">
            <v>0</v>
          </cell>
          <cell r="M112">
            <v>0</v>
          </cell>
          <cell r="O112">
            <v>0</v>
          </cell>
          <cell r="Q112">
            <v>0</v>
          </cell>
          <cell r="S112">
            <v>0</v>
          </cell>
          <cell r="U112">
            <v>0</v>
          </cell>
          <cell r="W112">
            <v>0</v>
          </cell>
          <cell r="Y112">
            <v>0</v>
          </cell>
        </row>
        <row r="114">
          <cell r="A114" t="str">
            <v>211100 - Loans Payable</v>
          </cell>
          <cell r="C114">
            <v>0</v>
          </cell>
          <cell r="E114">
            <v>0</v>
          </cell>
          <cell r="G114">
            <v>0</v>
          </cell>
          <cell r="I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S114">
            <v>0</v>
          </cell>
          <cell r="U114">
            <v>0</v>
          </cell>
          <cell r="W114">
            <v>0</v>
          </cell>
          <cell r="Y114">
            <v>0</v>
          </cell>
        </row>
        <row r="115">
          <cell r="B115" t="str">
            <v>__________________</v>
          </cell>
          <cell r="C115" t="str">
            <v>__________________</v>
          </cell>
          <cell r="D115" t="str">
            <v>__________________</v>
          </cell>
          <cell r="E115" t="str">
            <v>__________________</v>
          </cell>
          <cell r="F115" t="str">
            <v>__________________</v>
          </cell>
          <cell r="G115" t="str">
            <v>__________________</v>
          </cell>
          <cell r="H115" t="str">
            <v>__________________</v>
          </cell>
          <cell r="I115" t="str">
            <v>__________________</v>
          </cell>
          <cell r="J115" t="str">
            <v>__________________</v>
          </cell>
          <cell r="K115" t="str">
            <v>__________________</v>
          </cell>
          <cell r="L115" t="str">
            <v>__________________</v>
          </cell>
          <cell r="M115" t="str">
            <v>__________________</v>
          </cell>
          <cell r="N115" t="str">
            <v>__________________</v>
          </cell>
          <cell r="O115" t="str">
            <v>__________________</v>
          </cell>
          <cell r="P115" t="str">
            <v>__________________</v>
          </cell>
          <cell r="Q115" t="str">
            <v>__________________</v>
          </cell>
          <cell r="R115" t="str">
            <v>__________________</v>
          </cell>
          <cell r="S115" t="str">
            <v>__________________</v>
          </cell>
          <cell r="T115" t="str">
            <v>__________________</v>
          </cell>
          <cell r="U115" t="str">
            <v>__________________</v>
          </cell>
          <cell r="V115" t="str">
            <v>__________________</v>
          </cell>
          <cell r="W115" t="str">
            <v>__________________</v>
          </cell>
          <cell r="X115" t="str">
            <v>__________________</v>
          </cell>
          <cell r="Y115" t="str">
            <v>__________________</v>
          </cell>
        </row>
        <row r="116">
          <cell r="A116" t="str">
            <v>Total 211000 - Loans Payable</v>
          </cell>
          <cell r="C116">
            <v>0</v>
          </cell>
          <cell r="E116">
            <v>0</v>
          </cell>
          <cell r="G116">
            <v>0</v>
          </cell>
          <cell r="I116">
            <v>0</v>
          </cell>
          <cell r="K116">
            <v>0</v>
          </cell>
          <cell r="M116">
            <v>0</v>
          </cell>
          <cell r="O116">
            <v>0</v>
          </cell>
          <cell r="Q116">
            <v>0</v>
          </cell>
          <cell r="S116">
            <v>0</v>
          </cell>
          <cell r="U116">
            <v>0</v>
          </cell>
          <cell r="W116">
            <v>0</v>
          </cell>
          <cell r="Y116">
            <v>0</v>
          </cell>
        </row>
        <row r="117">
          <cell r="B117" t="str">
            <v>- - - - - - - - - - - - -</v>
          </cell>
          <cell r="C117" t="str">
            <v>- - - - - - - - - - - - -</v>
          </cell>
          <cell r="D117" t="str">
            <v>- - - - - - - - - - - - -</v>
          </cell>
          <cell r="E117" t="str">
            <v>- - - - - - - - - - - - -</v>
          </cell>
          <cell r="F117" t="str">
            <v>- - - - - - - - - - - - -</v>
          </cell>
          <cell r="G117" t="str">
            <v>- - - - - - - - - - - - -</v>
          </cell>
          <cell r="H117" t="str">
            <v>- - - - - - - - - - - - -</v>
          </cell>
          <cell r="I117" t="str">
            <v>- - - - - - - - - - - - -</v>
          </cell>
          <cell r="J117" t="str">
            <v>- - - - - - - - - - - - -</v>
          </cell>
          <cell r="K117" t="str">
            <v>- - - - - - - - - - - - -</v>
          </cell>
          <cell r="L117" t="str">
            <v>- - - - - - - - - - - - -</v>
          </cell>
          <cell r="M117" t="str">
            <v>- - - - - - - - - - - - -</v>
          </cell>
          <cell r="N117" t="str">
            <v>- - - - - - - - - - - - -</v>
          </cell>
          <cell r="O117" t="str">
            <v>- - - - - - - - - - - - -</v>
          </cell>
          <cell r="P117" t="str">
            <v>- - - - - - - - - - - - -</v>
          </cell>
          <cell r="Q117" t="str">
            <v>- - - - - - - - - - - - -</v>
          </cell>
          <cell r="R117" t="str">
            <v>- - - - - - - - - - - - -</v>
          </cell>
          <cell r="S117" t="str">
            <v>- - - - - - - - - - - - -</v>
          </cell>
          <cell r="T117" t="str">
            <v>- - - - - - - - - - - - -</v>
          </cell>
          <cell r="U117" t="str">
            <v>- - - - - - - - - - - - -</v>
          </cell>
          <cell r="V117" t="str">
            <v>- - - - - - - - - - - - -</v>
          </cell>
          <cell r="W117" t="str">
            <v>- - - - - - - - - - - - -</v>
          </cell>
          <cell r="X117" t="str">
            <v>- - - - - - - - - - - - -</v>
          </cell>
          <cell r="Y117" t="str">
            <v>- - - - - - - - - - - - -</v>
          </cell>
        </row>
        <row r="119">
          <cell r="A119" t="str">
            <v>212000 - Taxation</v>
          </cell>
          <cell r="B119">
            <v>423560.5</v>
          </cell>
          <cell r="C119">
            <v>5.1000000000000004E-3</v>
          </cell>
          <cell r="D119">
            <v>423560.5</v>
          </cell>
          <cell r="E119">
            <v>4.7999999999999996E-3</v>
          </cell>
          <cell r="F119">
            <v>423560.5</v>
          </cell>
          <cell r="G119">
            <v>4.4000000000000003E-3</v>
          </cell>
          <cell r="H119">
            <v>423560.5</v>
          </cell>
          <cell r="I119">
            <v>4.3E-3</v>
          </cell>
          <cell r="J119">
            <v>423560.5</v>
          </cell>
          <cell r="K119">
            <v>4.1000000000000003E-3</v>
          </cell>
          <cell r="L119">
            <v>423560.5</v>
          </cell>
          <cell r="M119">
            <v>3.8E-3</v>
          </cell>
          <cell r="N119">
            <v>423560.5</v>
          </cell>
          <cell r="O119">
            <v>4.0000000000000001E-3</v>
          </cell>
          <cell r="P119">
            <v>423560.5</v>
          </cell>
          <cell r="Q119">
            <v>4.7000000000000002E-3</v>
          </cell>
          <cell r="R119">
            <v>423560.5</v>
          </cell>
          <cell r="S119">
            <v>4.7999999999999996E-3</v>
          </cell>
          <cell r="T119">
            <v>423560.5</v>
          </cell>
          <cell r="U119">
            <v>4.7000000000000002E-3</v>
          </cell>
          <cell r="V119">
            <v>423560.5</v>
          </cell>
          <cell r="W119">
            <v>5.0000000000000001E-3</v>
          </cell>
          <cell r="X119">
            <v>2052225.49</v>
          </cell>
          <cell r="Y119">
            <v>2.4199999999999999E-2</v>
          </cell>
        </row>
        <row r="121">
          <cell r="A121" t="str">
            <v>212100 - SARS PROVISIONS</v>
          </cell>
          <cell r="B121">
            <v>423560.5</v>
          </cell>
          <cell r="C121">
            <v>5.1000000000000004E-3</v>
          </cell>
          <cell r="D121">
            <v>423560.5</v>
          </cell>
          <cell r="E121">
            <v>4.7999999999999996E-3</v>
          </cell>
          <cell r="F121">
            <v>423560.5</v>
          </cell>
          <cell r="G121">
            <v>4.4000000000000003E-3</v>
          </cell>
          <cell r="H121">
            <v>423560.5</v>
          </cell>
          <cell r="I121">
            <v>4.3E-3</v>
          </cell>
          <cell r="J121">
            <v>423560.5</v>
          </cell>
          <cell r="K121">
            <v>4.1000000000000003E-3</v>
          </cell>
          <cell r="L121">
            <v>423560.5</v>
          </cell>
          <cell r="M121">
            <v>3.8E-3</v>
          </cell>
          <cell r="N121">
            <v>423560.5</v>
          </cell>
          <cell r="O121">
            <v>4.0000000000000001E-3</v>
          </cell>
          <cell r="P121">
            <v>423560.5</v>
          </cell>
          <cell r="Q121">
            <v>4.7000000000000002E-3</v>
          </cell>
          <cell r="R121">
            <v>423560.5</v>
          </cell>
          <cell r="S121">
            <v>4.7999999999999996E-3</v>
          </cell>
          <cell r="T121">
            <v>423560.5</v>
          </cell>
          <cell r="U121">
            <v>4.7000000000000002E-3</v>
          </cell>
          <cell r="V121">
            <v>423560.5</v>
          </cell>
          <cell r="W121">
            <v>5.0000000000000001E-3</v>
          </cell>
          <cell r="X121">
            <v>2052225.49</v>
          </cell>
          <cell r="Y121">
            <v>2.4199999999999999E-2</v>
          </cell>
        </row>
        <row r="122">
          <cell r="A122" t="str">
            <v>212200 - VAT</v>
          </cell>
          <cell r="C122">
            <v>0</v>
          </cell>
          <cell r="E122">
            <v>0</v>
          </cell>
          <cell r="G122">
            <v>0</v>
          </cell>
          <cell r="I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S122">
            <v>0</v>
          </cell>
          <cell r="U122">
            <v>0</v>
          </cell>
          <cell r="W122">
            <v>0</v>
          </cell>
          <cell r="Y122">
            <v>0</v>
          </cell>
        </row>
        <row r="123">
          <cell r="B123" t="str">
            <v>__________________</v>
          </cell>
          <cell r="C123" t="str">
            <v>__________________</v>
          </cell>
          <cell r="D123" t="str">
            <v>__________________</v>
          </cell>
          <cell r="E123" t="str">
            <v>__________________</v>
          </cell>
          <cell r="F123" t="str">
            <v>__________________</v>
          </cell>
          <cell r="G123" t="str">
            <v>__________________</v>
          </cell>
          <cell r="H123" t="str">
            <v>__________________</v>
          </cell>
          <cell r="I123" t="str">
            <v>__________________</v>
          </cell>
          <cell r="J123" t="str">
            <v>__________________</v>
          </cell>
          <cell r="K123" t="str">
            <v>__________________</v>
          </cell>
          <cell r="L123" t="str">
            <v>__________________</v>
          </cell>
          <cell r="M123" t="str">
            <v>__________________</v>
          </cell>
          <cell r="N123" t="str">
            <v>__________________</v>
          </cell>
          <cell r="O123" t="str">
            <v>__________________</v>
          </cell>
          <cell r="P123" t="str">
            <v>__________________</v>
          </cell>
          <cell r="Q123" t="str">
            <v>__________________</v>
          </cell>
          <cell r="R123" t="str">
            <v>__________________</v>
          </cell>
          <cell r="S123" t="str">
            <v>__________________</v>
          </cell>
          <cell r="T123" t="str">
            <v>__________________</v>
          </cell>
          <cell r="U123" t="str">
            <v>__________________</v>
          </cell>
          <cell r="V123" t="str">
            <v>__________________</v>
          </cell>
          <cell r="W123" t="str">
            <v>__________________</v>
          </cell>
          <cell r="X123" t="str">
            <v>__________________</v>
          </cell>
          <cell r="Y123" t="str">
            <v>__________________</v>
          </cell>
        </row>
        <row r="124">
          <cell r="A124" t="str">
            <v>Total 212000 - Taxation</v>
          </cell>
          <cell r="B124">
            <v>423560.5</v>
          </cell>
          <cell r="C124">
            <v>5.1000000000000004E-3</v>
          </cell>
          <cell r="D124">
            <v>423560.5</v>
          </cell>
          <cell r="E124">
            <v>4.7999999999999996E-3</v>
          </cell>
          <cell r="F124">
            <v>423560.5</v>
          </cell>
          <cell r="G124">
            <v>4.4000000000000003E-3</v>
          </cell>
          <cell r="H124">
            <v>423560.5</v>
          </cell>
          <cell r="I124">
            <v>4.3E-3</v>
          </cell>
          <cell r="J124">
            <v>423560.5</v>
          </cell>
          <cell r="K124">
            <v>4.1000000000000003E-3</v>
          </cell>
          <cell r="L124">
            <v>423560.5</v>
          </cell>
          <cell r="M124">
            <v>3.8E-3</v>
          </cell>
          <cell r="N124">
            <v>423560.5</v>
          </cell>
          <cell r="O124">
            <v>4.0000000000000001E-3</v>
          </cell>
          <cell r="P124">
            <v>423560.5</v>
          </cell>
          <cell r="Q124">
            <v>4.7000000000000002E-3</v>
          </cell>
          <cell r="R124">
            <v>423560.5</v>
          </cell>
          <cell r="S124">
            <v>4.7999999999999996E-3</v>
          </cell>
          <cell r="T124">
            <v>423560.5</v>
          </cell>
          <cell r="U124">
            <v>4.7000000000000002E-3</v>
          </cell>
          <cell r="V124">
            <v>423560.5</v>
          </cell>
          <cell r="W124">
            <v>5.0000000000000001E-3</v>
          </cell>
          <cell r="X124">
            <v>2052225.49</v>
          </cell>
          <cell r="Y124">
            <v>2.4199999999999999E-2</v>
          </cell>
        </row>
        <row r="125">
          <cell r="B125" t="str">
            <v>- - - - - - - - - - - - -</v>
          </cell>
          <cell r="C125" t="str">
            <v>- - - - - - - - - - - - -</v>
          </cell>
          <cell r="D125" t="str">
            <v>- - - - - - - - - - - - -</v>
          </cell>
          <cell r="E125" t="str">
            <v>- - - - - - - - - - - - -</v>
          </cell>
          <cell r="F125" t="str">
            <v>- - - - - - - - - - - - -</v>
          </cell>
          <cell r="G125" t="str">
            <v>- - - - - - - - - - - - -</v>
          </cell>
          <cell r="H125" t="str">
            <v>- - - - - - - - - - - - -</v>
          </cell>
          <cell r="I125" t="str">
            <v>- - - - - - - - - - - - -</v>
          </cell>
          <cell r="J125" t="str">
            <v>- - - - - - - - - - - - -</v>
          </cell>
          <cell r="K125" t="str">
            <v>- - - - - - - - - - - - -</v>
          </cell>
          <cell r="L125" t="str">
            <v>- - - - - - - - - - - - -</v>
          </cell>
          <cell r="M125" t="str">
            <v>- - - - - - - - - - - - -</v>
          </cell>
          <cell r="N125" t="str">
            <v>- - - - - - - - - - - - -</v>
          </cell>
          <cell r="O125" t="str">
            <v>- - - - - - - - - - - - -</v>
          </cell>
          <cell r="P125" t="str">
            <v>- - - - - - - - - - - - -</v>
          </cell>
          <cell r="Q125" t="str">
            <v>- - - - - - - - - - - - -</v>
          </cell>
          <cell r="R125" t="str">
            <v>- - - - - - - - - - - - -</v>
          </cell>
          <cell r="S125" t="str">
            <v>- - - - - - - - - - - - -</v>
          </cell>
          <cell r="T125" t="str">
            <v>- - - - - - - - - - - - -</v>
          </cell>
          <cell r="U125" t="str">
            <v>- - - - - - - - - - - - -</v>
          </cell>
          <cell r="V125" t="str">
            <v>- - - - - - - - - - - - -</v>
          </cell>
          <cell r="W125" t="str">
            <v>- - - - - - - - - - - - -</v>
          </cell>
          <cell r="X125" t="str">
            <v>- - - - - - - - - - - - -</v>
          </cell>
          <cell r="Y125" t="str">
            <v>- - - - - - - - - - - - -</v>
          </cell>
        </row>
        <row r="127">
          <cell r="A127" t="str">
            <v>213000 - Trade &amp; Other Payables</v>
          </cell>
          <cell r="B127">
            <v>5144855.8</v>
          </cell>
          <cell r="C127">
            <v>6.2300000000000001E-2</v>
          </cell>
          <cell r="D127">
            <v>133122.46</v>
          </cell>
          <cell r="E127">
            <v>1.5E-3</v>
          </cell>
          <cell r="F127">
            <v>184433.88</v>
          </cell>
          <cell r="G127">
            <v>1.9E-3</v>
          </cell>
          <cell r="H127">
            <v>835937.45</v>
          </cell>
          <cell r="I127">
            <v>8.6E-3</v>
          </cell>
          <cell r="J127">
            <v>4023607.35</v>
          </cell>
          <cell r="K127">
            <v>3.8600000000000002E-2</v>
          </cell>
          <cell r="L127">
            <v>172945.21</v>
          </cell>
          <cell r="M127">
            <v>1.6000000000000001E-3</v>
          </cell>
          <cell r="N127">
            <v>198593.72</v>
          </cell>
          <cell r="O127">
            <v>1.9E-3</v>
          </cell>
          <cell r="P127">
            <v>2117059.12</v>
          </cell>
          <cell r="Q127">
            <v>2.35E-2</v>
          </cell>
          <cell r="R127">
            <v>189322.64</v>
          </cell>
          <cell r="S127">
            <v>2.0999999999999999E-3</v>
          </cell>
          <cell r="T127">
            <v>193204.83</v>
          </cell>
          <cell r="U127">
            <v>2.2000000000000001E-3</v>
          </cell>
          <cell r="V127">
            <v>240572.68</v>
          </cell>
          <cell r="W127">
            <v>2.8E-3</v>
          </cell>
          <cell r="X127">
            <v>620222.03</v>
          </cell>
          <cell r="Y127">
            <v>7.3000000000000001E-3</v>
          </cell>
        </row>
        <row r="129">
          <cell r="A129" t="str">
            <v>213100 - CREDITORS CONTROL</v>
          </cell>
          <cell r="C129">
            <v>0</v>
          </cell>
          <cell r="E129">
            <v>0</v>
          </cell>
          <cell r="G129">
            <v>0</v>
          </cell>
          <cell r="I129">
            <v>0</v>
          </cell>
          <cell r="K129">
            <v>0</v>
          </cell>
          <cell r="M129">
            <v>0</v>
          </cell>
          <cell r="O129">
            <v>0</v>
          </cell>
          <cell r="Q129">
            <v>0</v>
          </cell>
          <cell r="S129">
            <v>0</v>
          </cell>
          <cell r="U129">
            <v>0</v>
          </cell>
          <cell r="W129">
            <v>0</v>
          </cell>
          <cell r="Y129">
            <v>0</v>
          </cell>
        </row>
        <row r="130">
          <cell r="A130" t="str">
            <v>213200 - Salary Control</v>
          </cell>
          <cell r="C130">
            <v>0</v>
          </cell>
          <cell r="E130">
            <v>0</v>
          </cell>
          <cell r="G130">
            <v>0</v>
          </cell>
          <cell r="I130">
            <v>0</v>
          </cell>
          <cell r="K130">
            <v>0</v>
          </cell>
          <cell r="M130">
            <v>0</v>
          </cell>
          <cell r="O130">
            <v>0</v>
          </cell>
          <cell r="Q130">
            <v>0</v>
          </cell>
          <cell r="S130">
            <v>0</v>
          </cell>
          <cell r="U130">
            <v>0</v>
          </cell>
          <cell r="W130">
            <v>0</v>
          </cell>
          <cell r="Y130">
            <v>0</v>
          </cell>
        </row>
        <row r="131">
          <cell r="A131" t="str">
            <v>213300 - Other Creditors</v>
          </cell>
          <cell r="B131">
            <v>5144855.8</v>
          </cell>
          <cell r="C131">
            <v>6.2300000000000001E-2</v>
          </cell>
          <cell r="D131">
            <v>133122.46</v>
          </cell>
          <cell r="E131">
            <v>1.5E-3</v>
          </cell>
          <cell r="F131">
            <v>184433.88</v>
          </cell>
          <cell r="G131">
            <v>1.9E-3</v>
          </cell>
          <cell r="H131">
            <v>835937.45</v>
          </cell>
          <cell r="I131">
            <v>8.6E-3</v>
          </cell>
          <cell r="J131">
            <v>4023607.35</v>
          </cell>
          <cell r="K131">
            <v>3.8600000000000002E-2</v>
          </cell>
          <cell r="L131">
            <v>172945.21</v>
          </cell>
          <cell r="M131">
            <v>1.6000000000000001E-3</v>
          </cell>
          <cell r="N131">
            <v>198593.72</v>
          </cell>
          <cell r="O131">
            <v>1.9E-3</v>
          </cell>
          <cell r="P131">
            <v>2117059.12</v>
          </cell>
          <cell r="Q131">
            <v>2.35E-2</v>
          </cell>
          <cell r="R131">
            <v>189322.64</v>
          </cell>
          <cell r="S131">
            <v>2.0999999999999999E-3</v>
          </cell>
          <cell r="T131">
            <v>193204.83</v>
          </cell>
          <cell r="U131">
            <v>2.2000000000000001E-3</v>
          </cell>
          <cell r="V131">
            <v>240572.68</v>
          </cell>
          <cell r="W131">
            <v>2.8E-3</v>
          </cell>
          <cell r="X131">
            <v>620222.03</v>
          </cell>
          <cell r="Y131">
            <v>7.3000000000000001E-3</v>
          </cell>
        </row>
        <row r="132">
          <cell r="B132" t="str">
            <v>__________________</v>
          </cell>
          <cell r="C132" t="str">
            <v>__________________</v>
          </cell>
          <cell r="D132" t="str">
            <v>__________________</v>
          </cell>
          <cell r="E132" t="str">
            <v>__________________</v>
          </cell>
          <cell r="F132" t="str">
            <v>__________________</v>
          </cell>
          <cell r="G132" t="str">
            <v>__________________</v>
          </cell>
          <cell r="H132" t="str">
            <v>__________________</v>
          </cell>
          <cell r="I132" t="str">
            <v>__________________</v>
          </cell>
          <cell r="J132" t="str">
            <v>__________________</v>
          </cell>
          <cell r="K132" t="str">
            <v>__________________</v>
          </cell>
          <cell r="L132" t="str">
            <v>__________________</v>
          </cell>
          <cell r="M132" t="str">
            <v>__________________</v>
          </cell>
          <cell r="N132" t="str">
            <v>__________________</v>
          </cell>
          <cell r="O132" t="str">
            <v>__________________</v>
          </cell>
          <cell r="P132" t="str">
            <v>__________________</v>
          </cell>
          <cell r="Q132" t="str">
            <v>__________________</v>
          </cell>
          <cell r="R132" t="str">
            <v>__________________</v>
          </cell>
          <cell r="S132" t="str">
            <v>__________________</v>
          </cell>
          <cell r="T132" t="str">
            <v>__________________</v>
          </cell>
          <cell r="U132" t="str">
            <v>__________________</v>
          </cell>
          <cell r="V132" t="str">
            <v>__________________</v>
          </cell>
          <cell r="W132" t="str">
            <v>__________________</v>
          </cell>
          <cell r="X132" t="str">
            <v>__________________</v>
          </cell>
          <cell r="Y132" t="str">
            <v>__________________</v>
          </cell>
        </row>
        <row r="133">
          <cell r="A133" t="str">
            <v>Total 213000 - Trade &amp; Other Payables</v>
          </cell>
          <cell r="B133">
            <v>5144855.8</v>
          </cell>
          <cell r="C133">
            <v>6.2300000000000001E-2</v>
          </cell>
          <cell r="D133">
            <v>133122.46</v>
          </cell>
          <cell r="E133">
            <v>1.5E-3</v>
          </cell>
          <cell r="F133">
            <v>184433.88</v>
          </cell>
          <cell r="G133">
            <v>1.9E-3</v>
          </cell>
          <cell r="H133">
            <v>835937.45</v>
          </cell>
          <cell r="I133">
            <v>8.6E-3</v>
          </cell>
          <cell r="J133">
            <v>4023607.35</v>
          </cell>
          <cell r="K133">
            <v>3.8600000000000002E-2</v>
          </cell>
          <cell r="L133">
            <v>172945.21</v>
          </cell>
          <cell r="M133">
            <v>1.6000000000000001E-3</v>
          </cell>
          <cell r="N133">
            <v>198593.72</v>
          </cell>
          <cell r="O133">
            <v>1.9E-3</v>
          </cell>
          <cell r="P133">
            <v>2117059.12</v>
          </cell>
          <cell r="Q133">
            <v>2.35E-2</v>
          </cell>
          <cell r="R133">
            <v>189322.64</v>
          </cell>
          <cell r="S133">
            <v>2.0999999999999999E-3</v>
          </cell>
          <cell r="T133">
            <v>193204.83</v>
          </cell>
          <cell r="U133">
            <v>2.2000000000000001E-3</v>
          </cell>
          <cell r="V133">
            <v>240572.68</v>
          </cell>
          <cell r="W133">
            <v>2.8E-3</v>
          </cell>
          <cell r="X133">
            <v>620222.03</v>
          </cell>
          <cell r="Y133">
            <v>7.3000000000000001E-3</v>
          </cell>
        </row>
        <row r="134">
          <cell r="B134" t="str">
            <v>- - - - - - - - - - - - -</v>
          </cell>
          <cell r="C134" t="str">
            <v>- - - - - - - - - - - - -</v>
          </cell>
          <cell r="D134" t="str">
            <v>- - - - - - - - - - - - -</v>
          </cell>
          <cell r="E134" t="str">
            <v>- - - - - - - - - - - - -</v>
          </cell>
          <cell r="F134" t="str">
            <v>- - - - - - - - - - - - -</v>
          </cell>
          <cell r="G134" t="str">
            <v>- - - - - - - - - - - - -</v>
          </cell>
          <cell r="H134" t="str">
            <v>- - - - - - - - - - - - -</v>
          </cell>
          <cell r="I134" t="str">
            <v>- - - - - - - - - - - - -</v>
          </cell>
          <cell r="J134" t="str">
            <v>- - - - - - - - - - - - -</v>
          </cell>
          <cell r="K134" t="str">
            <v>- - - - - - - - - - - - -</v>
          </cell>
          <cell r="L134" t="str">
            <v>- - - - - - - - - - - - -</v>
          </cell>
          <cell r="M134" t="str">
            <v>- - - - - - - - - - - - -</v>
          </cell>
          <cell r="N134" t="str">
            <v>- - - - - - - - - - - - -</v>
          </cell>
          <cell r="O134" t="str">
            <v>- - - - - - - - - - - - -</v>
          </cell>
          <cell r="P134" t="str">
            <v>- - - - - - - - - - - - -</v>
          </cell>
          <cell r="Q134" t="str">
            <v>- - - - - - - - - - - - -</v>
          </cell>
          <cell r="R134" t="str">
            <v>- - - - - - - - - - - - -</v>
          </cell>
          <cell r="S134" t="str">
            <v>- - - - - - - - - - - - -</v>
          </cell>
          <cell r="T134" t="str">
            <v>- - - - - - - - - - - - -</v>
          </cell>
          <cell r="U134" t="str">
            <v>- - - - - - - - - - - - -</v>
          </cell>
          <cell r="V134" t="str">
            <v>- - - - - - - - - - - - -</v>
          </cell>
          <cell r="W134" t="str">
            <v>- - - - - - - - - - - - -</v>
          </cell>
          <cell r="X134" t="str">
            <v>- - - - - - - - - - - - -</v>
          </cell>
          <cell r="Y134" t="str">
            <v>- - - - - - - - - - - - -</v>
          </cell>
        </row>
        <row r="136">
          <cell r="A136" t="str">
            <v>217000 - Provisions</v>
          </cell>
          <cell r="B136">
            <v>2877366.64</v>
          </cell>
          <cell r="C136">
            <v>3.49E-2</v>
          </cell>
          <cell r="D136">
            <v>2836098.34</v>
          </cell>
          <cell r="E136">
            <v>3.2099999999999997E-2</v>
          </cell>
          <cell r="F136">
            <v>3164199.73</v>
          </cell>
          <cell r="G136">
            <v>3.27E-2</v>
          </cell>
          <cell r="H136">
            <v>2108365.98</v>
          </cell>
          <cell r="I136">
            <v>2.1600000000000001E-2</v>
          </cell>
          <cell r="J136">
            <v>2139705.04</v>
          </cell>
          <cell r="K136">
            <v>2.0500000000000001E-2</v>
          </cell>
          <cell r="L136">
            <v>1982839.94</v>
          </cell>
          <cell r="M136">
            <v>1.7899999999999999E-2</v>
          </cell>
          <cell r="N136">
            <v>2032562.47</v>
          </cell>
          <cell r="O136">
            <v>1.9E-2</v>
          </cell>
          <cell r="P136">
            <v>1227949.79</v>
          </cell>
          <cell r="Q136">
            <v>1.37E-2</v>
          </cell>
          <cell r="R136">
            <v>893469.92</v>
          </cell>
          <cell r="S136">
            <v>1.01E-2</v>
          </cell>
          <cell r="T136">
            <v>802249.68</v>
          </cell>
          <cell r="U136">
            <v>8.9999999999999993E-3</v>
          </cell>
          <cell r="V136">
            <v>789884.4</v>
          </cell>
          <cell r="W136">
            <v>9.1999999999999998E-3</v>
          </cell>
          <cell r="X136">
            <v>1902188.68</v>
          </cell>
          <cell r="Y136">
            <v>2.24E-2</v>
          </cell>
        </row>
        <row r="138">
          <cell r="A138" t="str">
            <v>217400 - PROV FOR LEAVE PAY</v>
          </cell>
          <cell r="B138">
            <v>40000</v>
          </cell>
          <cell r="C138">
            <v>5.0000000000000001E-4</v>
          </cell>
          <cell r="D138">
            <v>40000</v>
          </cell>
          <cell r="E138">
            <v>5.0000000000000001E-4</v>
          </cell>
          <cell r="F138">
            <v>40000</v>
          </cell>
          <cell r="G138">
            <v>4.0000000000000002E-4</v>
          </cell>
          <cell r="H138">
            <v>40000</v>
          </cell>
          <cell r="I138">
            <v>4.0000000000000002E-4</v>
          </cell>
          <cell r="J138">
            <v>40000</v>
          </cell>
          <cell r="K138">
            <v>4.0000000000000002E-4</v>
          </cell>
          <cell r="L138">
            <v>40000</v>
          </cell>
          <cell r="M138">
            <v>4.0000000000000002E-4</v>
          </cell>
          <cell r="N138">
            <v>40000</v>
          </cell>
          <cell r="O138">
            <v>4.0000000000000002E-4</v>
          </cell>
          <cell r="P138">
            <v>40000</v>
          </cell>
          <cell r="Q138">
            <v>4.0000000000000002E-4</v>
          </cell>
          <cell r="R138">
            <v>40000</v>
          </cell>
          <cell r="S138">
            <v>5.0000000000000001E-4</v>
          </cell>
          <cell r="T138">
            <v>40000</v>
          </cell>
          <cell r="U138">
            <v>4.0000000000000002E-4</v>
          </cell>
          <cell r="V138">
            <v>40000</v>
          </cell>
          <cell r="W138">
            <v>5.0000000000000001E-4</v>
          </cell>
          <cell r="X138">
            <v>40000</v>
          </cell>
          <cell r="Y138">
            <v>5.0000000000000001E-4</v>
          </cell>
        </row>
        <row r="139">
          <cell r="A139" t="str">
            <v>217500 - PROVISION FOR BAD DEBTS</v>
          </cell>
          <cell r="B139">
            <v>281716.53999999998</v>
          </cell>
          <cell r="C139">
            <v>3.3999999999999998E-3</v>
          </cell>
          <cell r="D139">
            <v>281716.53999999998</v>
          </cell>
          <cell r="E139">
            <v>3.2000000000000002E-3</v>
          </cell>
          <cell r="F139">
            <v>281716.53999999998</v>
          </cell>
          <cell r="G139">
            <v>2.8999999999999998E-3</v>
          </cell>
          <cell r="H139">
            <v>281716.53999999998</v>
          </cell>
          <cell r="I139">
            <v>2.8999999999999998E-3</v>
          </cell>
          <cell r="J139">
            <v>281716.53999999998</v>
          </cell>
          <cell r="K139">
            <v>2.7000000000000001E-3</v>
          </cell>
          <cell r="L139">
            <v>281716.53999999998</v>
          </cell>
          <cell r="M139">
            <v>2.5000000000000001E-3</v>
          </cell>
          <cell r="N139">
            <v>281716.53999999998</v>
          </cell>
          <cell r="O139">
            <v>2.5999999999999999E-3</v>
          </cell>
          <cell r="P139">
            <v>281716.53999999998</v>
          </cell>
          <cell r="Q139">
            <v>3.0999999999999999E-3</v>
          </cell>
          <cell r="R139">
            <v>281716.53999999998</v>
          </cell>
          <cell r="S139">
            <v>3.2000000000000002E-3</v>
          </cell>
          <cell r="T139">
            <v>281716.53999999998</v>
          </cell>
          <cell r="U139">
            <v>3.0999999999999999E-3</v>
          </cell>
          <cell r="V139">
            <v>281716.53999999998</v>
          </cell>
          <cell r="W139">
            <v>3.3E-3</v>
          </cell>
          <cell r="X139">
            <v>1378351.16</v>
          </cell>
          <cell r="Y139">
            <v>1.6199999999999999E-2</v>
          </cell>
        </row>
        <row r="140">
          <cell r="A140" t="str">
            <v>217600 - PROVISION FOR SALARIES</v>
          </cell>
          <cell r="C140">
            <v>0</v>
          </cell>
          <cell r="E140">
            <v>0</v>
          </cell>
          <cell r="G140">
            <v>0</v>
          </cell>
          <cell r="I140">
            <v>0</v>
          </cell>
          <cell r="K140">
            <v>0</v>
          </cell>
          <cell r="M140">
            <v>0</v>
          </cell>
          <cell r="O140">
            <v>0</v>
          </cell>
          <cell r="Q140">
            <v>0</v>
          </cell>
          <cell r="S140">
            <v>0</v>
          </cell>
          <cell r="U140">
            <v>0</v>
          </cell>
          <cell r="W140">
            <v>0</v>
          </cell>
          <cell r="Y140">
            <v>0</v>
          </cell>
        </row>
        <row r="141">
          <cell r="A141" t="str">
            <v>370030-HO - PRV - UNEARNED INCOME (HO )</v>
          </cell>
          <cell r="B141">
            <v>1410000</v>
          </cell>
          <cell r="C141">
            <v>1.7100000000000001E-2</v>
          </cell>
          <cell r="D141">
            <v>1360000</v>
          </cell>
          <cell r="E141">
            <v>1.54E-2</v>
          </cell>
          <cell r="F141">
            <v>1660000</v>
          </cell>
          <cell r="G141">
            <v>1.72E-2</v>
          </cell>
          <cell r="H141">
            <v>1700000</v>
          </cell>
          <cell r="I141">
            <v>1.7399999999999999E-2</v>
          </cell>
          <cell r="J141">
            <v>1700000</v>
          </cell>
          <cell r="K141">
            <v>1.6299999999999999E-2</v>
          </cell>
          <cell r="L141">
            <v>1550000</v>
          </cell>
          <cell r="M141">
            <v>1.4E-2</v>
          </cell>
          <cell r="N141">
            <v>1550000</v>
          </cell>
          <cell r="O141">
            <v>1.4500000000000001E-2</v>
          </cell>
          <cell r="P141">
            <v>750000</v>
          </cell>
          <cell r="Q141">
            <v>8.3000000000000001E-3</v>
          </cell>
          <cell r="R141">
            <v>405000</v>
          </cell>
          <cell r="S141">
            <v>4.5999999999999999E-3</v>
          </cell>
          <cell r="T141">
            <v>305000</v>
          </cell>
          <cell r="U141">
            <v>3.3999999999999998E-3</v>
          </cell>
          <cell r="V141">
            <v>305000</v>
          </cell>
          <cell r="W141">
            <v>3.5999999999999999E-3</v>
          </cell>
          <cell r="X141">
            <v>305000</v>
          </cell>
          <cell r="Y141">
            <v>3.5999999999999999E-3</v>
          </cell>
        </row>
        <row r="142">
          <cell r="A142" t="str">
            <v>2177600 - OTHER PROVISIONS</v>
          </cell>
          <cell r="B142">
            <v>1145650.1000000001</v>
          </cell>
          <cell r="C142">
            <v>1.3899999999999999E-2</v>
          </cell>
          <cell r="D142">
            <v>1154381.8</v>
          </cell>
          <cell r="E142">
            <v>1.3100000000000001E-2</v>
          </cell>
          <cell r="F142">
            <v>1182483.19</v>
          </cell>
          <cell r="G142">
            <v>1.2200000000000001E-2</v>
          </cell>
          <cell r="H142">
            <v>86649.44</v>
          </cell>
          <cell r="I142">
            <v>8.9999999999999998E-4</v>
          </cell>
          <cell r="J142">
            <v>117988.5</v>
          </cell>
          <cell r="K142">
            <v>1.1000000000000001E-3</v>
          </cell>
          <cell r="L142">
            <v>111123.4</v>
          </cell>
          <cell r="M142">
            <v>1E-3</v>
          </cell>
          <cell r="N142">
            <v>160845.93</v>
          </cell>
          <cell r="O142">
            <v>1.5E-3</v>
          </cell>
          <cell r="P142">
            <v>156233.25</v>
          </cell>
          <cell r="Q142">
            <v>1.6999999999999999E-3</v>
          </cell>
          <cell r="R142">
            <v>166753.38</v>
          </cell>
          <cell r="S142">
            <v>1.9E-3</v>
          </cell>
          <cell r="T142">
            <v>175533.14</v>
          </cell>
          <cell r="U142">
            <v>2E-3</v>
          </cell>
          <cell r="V142">
            <v>163167.85999999999</v>
          </cell>
          <cell r="W142">
            <v>1.9E-3</v>
          </cell>
          <cell r="X142">
            <v>178837.52</v>
          </cell>
          <cell r="Y142">
            <v>2.0999999999999999E-3</v>
          </cell>
        </row>
        <row r="143">
          <cell r="B143" t="str">
            <v>__________________</v>
          </cell>
          <cell r="C143" t="str">
            <v>__________________</v>
          </cell>
          <cell r="D143" t="str">
            <v>__________________</v>
          </cell>
          <cell r="E143" t="str">
            <v>__________________</v>
          </cell>
          <cell r="F143" t="str">
            <v>__________________</v>
          </cell>
          <cell r="G143" t="str">
            <v>__________________</v>
          </cell>
          <cell r="H143" t="str">
            <v>__________________</v>
          </cell>
          <cell r="I143" t="str">
            <v>__________________</v>
          </cell>
          <cell r="J143" t="str">
            <v>__________________</v>
          </cell>
          <cell r="K143" t="str">
            <v>__________________</v>
          </cell>
          <cell r="L143" t="str">
            <v>__________________</v>
          </cell>
          <cell r="M143" t="str">
            <v>__________________</v>
          </cell>
          <cell r="N143" t="str">
            <v>__________________</v>
          </cell>
          <cell r="O143" t="str">
            <v>__________________</v>
          </cell>
          <cell r="P143" t="str">
            <v>__________________</v>
          </cell>
          <cell r="Q143" t="str">
            <v>__________________</v>
          </cell>
          <cell r="R143" t="str">
            <v>__________________</v>
          </cell>
          <cell r="S143" t="str">
            <v>__________________</v>
          </cell>
          <cell r="T143" t="str">
            <v>__________________</v>
          </cell>
          <cell r="U143" t="str">
            <v>__________________</v>
          </cell>
          <cell r="V143" t="str">
            <v>__________________</v>
          </cell>
          <cell r="W143" t="str">
            <v>__________________</v>
          </cell>
          <cell r="X143" t="str">
            <v>__________________</v>
          </cell>
          <cell r="Y143" t="str">
            <v>__________________</v>
          </cell>
        </row>
        <row r="144">
          <cell r="A144" t="str">
            <v>Total 217000 - Provisions</v>
          </cell>
          <cell r="B144">
            <v>2877366.64</v>
          </cell>
          <cell r="C144">
            <v>3.49E-2</v>
          </cell>
          <cell r="D144">
            <v>2836098.34</v>
          </cell>
          <cell r="E144">
            <v>3.2099999999999997E-2</v>
          </cell>
          <cell r="F144">
            <v>3164199.73</v>
          </cell>
          <cell r="G144">
            <v>3.27E-2</v>
          </cell>
          <cell r="H144">
            <v>2108365.98</v>
          </cell>
          <cell r="I144">
            <v>2.1600000000000001E-2</v>
          </cell>
          <cell r="J144">
            <v>2139705.04</v>
          </cell>
          <cell r="K144">
            <v>2.0500000000000001E-2</v>
          </cell>
          <cell r="L144">
            <v>1982839.94</v>
          </cell>
          <cell r="M144">
            <v>1.7899999999999999E-2</v>
          </cell>
          <cell r="N144">
            <v>2032562.47</v>
          </cell>
          <cell r="O144">
            <v>1.9E-2</v>
          </cell>
          <cell r="P144">
            <v>1227949.79</v>
          </cell>
          <cell r="Q144">
            <v>1.37E-2</v>
          </cell>
          <cell r="R144">
            <v>893469.92</v>
          </cell>
          <cell r="S144">
            <v>1.01E-2</v>
          </cell>
          <cell r="T144">
            <v>802249.68</v>
          </cell>
          <cell r="U144">
            <v>8.9999999999999993E-3</v>
          </cell>
          <cell r="V144">
            <v>789884.4</v>
          </cell>
          <cell r="W144">
            <v>9.1999999999999998E-3</v>
          </cell>
          <cell r="X144">
            <v>1902188.68</v>
          </cell>
          <cell r="Y144">
            <v>2.24E-2</v>
          </cell>
        </row>
        <row r="145">
          <cell r="B145" t="str">
            <v>- - - - - - - - - - - - -</v>
          </cell>
          <cell r="C145" t="str">
            <v>- - - - - - - - - - - - -</v>
          </cell>
          <cell r="D145" t="str">
            <v>- - - - - - - - - - - - -</v>
          </cell>
          <cell r="E145" t="str">
            <v>- - - - - - - - - - - - -</v>
          </cell>
          <cell r="F145" t="str">
            <v>- - - - - - - - - - - - -</v>
          </cell>
          <cell r="G145" t="str">
            <v>- - - - - - - - - - - - -</v>
          </cell>
          <cell r="H145" t="str">
            <v>- - - - - - - - - - - - -</v>
          </cell>
          <cell r="I145" t="str">
            <v>- - - - - - - - - - - - -</v>
          </cell>
          <cell r="J145" t="str">
            <v>- - - - - - - - - - - - -</v>
          </cell>
          <cell r="K145" t="str">
            <v>- - - - - - - - - - - - -</v>
          </cell>
          <cell r="L145" t="str">
            <v>- - - - - - - - - - - - -</v>
          </cell>
          <cell r="M145" t="str">
            <v>- - - - - - - - - - - - -</v>
          </cell>
          <cell r="N145" t="str">
            <v>- - - - - - - - - - - - -</v>
          </cell>
          <cell r="O145" t="str">
            <v>- - - - - - - - - - - - -</v>
          </cell>
          <cell r="P145" t="str">
            <v>- - - - - - - - - - - - -</v>
          </cell>
          <cell r="Q145" t="str">
            <v>- - - - - - - - - - - - -</v>
          </cell>
          <cell r="R145" t="str">
            <v>- - - - - - - - - - - - -</v>
          </cell>
          <cell r="S145" t="str">
            <v>- - - - - - - - - - - - -</v>
          </cell>
          <cell r="T145" t="str">
            <v>- - - - - - - - - - - - -</v>
          </cell>
          <cell r="U145" t="str">
            <v>- - - - - - - - - - - - -</v>
          </cell>
          <cell r="V145" t="str">
            <v>- - - - - - - - - - - - -</v>
          </cell>
          <cell r="W145" t="str">
            <v>- - - - - - - - - - - - -</v>
          </cell>
          <cell r="X145" t="str">
            <v>- - - - - - - - - - - - -</v>
          </cell>
          <cell r="Y145" t="str">
            <v>- - - - - - - - - - - - -</v>
          </cell>
        </row>
        <row r="146">
          <cell r="B146" t="str">
            <v>__________________</v>
          </cell>
          <cell r="C146" t="str">
            <v>__________________</v>
          </cell>
          <cell r="D146" t="str">
            <v>__________________</v>
          </cell>
          <cell r="E146" t="str">
            <v>__________________</v>
          </cell>
          <cell r="F146" t="str">
            <v>__________________</v>
          </cell>
          <cell r="G146" t="str">
            <v>__________________</v>
          </cell>
          <cell r="H146" t="str">
            <v>__________________</v>
          </cell>
          <cell r="I146" t="str">
            <v>__________________</v>
          </cell>
          <cell r="J146" t="str">
            <v>__________________</v>
          </cell>
          <cell r="K146" t="str">
            <v>__________________</v>
          </cell>
          <cell r="L146" t="str">
            <v>__________________</v>
          </cell>
          <cell r="M146" t="str">
            <v>__________________</v>
          </cell>
          <cell r="N146" t="str">
            <v>__________________</v>
          </cell>
          <cell r="O146" t="str">
            <v>__________________</v>
          </cell>
          <cell r="P146" t="str">
            <v>__________________</v>
          </cell>
          <cell r="Q146" t="str">
            <v>__________________</v>
          </cell>
          <cell r="R146" t="str">
            <v>__________________</v>
          </cell>
          <cell r="S146" t="str">
            <v>__________________</v>
          </cell>
          <cell r="T146" t="str">
            <v>__________________</v>
          </cell>
          <cell r="U146" t="str">
            <v>__________________</v>
          </cell>
          <cell r="V146" t="str">
            <v>__________________</v>
          </cell>
          <cell r="W146" t="str">
            <v>__________________</v>
          </cell>
          <cell r="X146" t="str">
            <v>__________________</v>
          </cell>
          <cell r="Y146" t="str">
            <v>__________________</v>
          </cell>
        </row>
        <row r="147">
          <cell r="A147" t="str">
            <v>Total 210000 - Current Liabilities</v>
          </cell>
          <cell r="B147">
            <v>8445782.9399999995</v>
          </cell>
          <cell r="C147">
            <v>0.1023</v>
          </cell>
          <cell r="D147">
            <v>3392781.3</v>
          </cell>
          <cell r="E147">
            <v>3.8399999999999997E-2</v>
          </cell>
          <cell r="F147">
            <v>3772194.11</v>
          </cell>
          <cell r="G147">
            <v>3.9E-2</v>
          </cell>
          <cell r="H147">
            <v>3367863.93</v>
          </cell>
          <cell r="I147">
            <v>3.4500000000000003E-2</v>
          </cell>
          <cell r="J147">
            <v>6586872.8899999997</v>
          </cell>
          <cell r="K147">
            <v>6.3200000000000006E-2</v>
          </cell>
          <cell r="L147">
            <v>2579345.65</v>
          </cell>
          <cell r="M147">
            <v>2.3199999999999998E-2</v>
          </cell>
          <cell r="N147">
            <v>2654716.69</v>
          </cell>
          <cell r="O147">
            <v>2.4899999999999999E-2</v>
          </cell>
          <cell r="P147">
            <v>3768569.41</v>
          </cell>
          <cell r="Q147">
            <v>4.19E-2</v>
          </cell>
          <cell r="R147">
            <v>1506353.06</v>
          </cell>
          <cell r="S147">
            <v>1.7000000000000001E-2</v>
          </cell>
          <cell r="T147">
            <v>1419015.01</v>
          </cell>
          <cell r="U147">
            <v>1.5900000000000001E-2</v>
          </cell>
          <cell r="V147">
            <v>1454017.58</v>
          </cell>
          <cell r="W147">
            <v>1.7000000000000001E-2</v>
          </cell>
          <cell r="X147">
            <v>4574636.2</v>
          </cell>
          <cell r="Y147">
            <v>5.3900000000000003E-2</v>
          </cell>
        </row>
        <row r="148">
          <cell r="B148" t="str">
            <v>- - - - - - - - - - - - -</v>
          </cell>
          <cell r="C148" t="str">
            <v>- - - - - - - - - - - - -</v>
          </cell>
          <cell r="D148" t="str">
            <v>- - - - - - - - - - - - -</v>
          </cell>
          <cell r="E148" t="str">
            <v>- - - - - - - - - - - - -</v>
          </cell>
          <cell r="F148" t="str">
            <v>- - - - - - - - - - - - -</v>
          </cell>
          <cell r="G148" t="str">
            <v>- - - - - - - - - - - - -</v>
          </cell>
          <cell r="H148" t="str">
            <v>- - - - - - - - - - - - -</v>
          </cell>
          <cell r="I148" t="str">
            <v>- - - - - - - - - - - - -</v>
          </cell>
          <cell r="J148" t="str">
            <v>- - - - - - - - - - - - -</v>
          </cell>
          <cell r="K148" t="str">
            <v>- - - - - - - - - - - - -</v>
          </cell>
          <cell r="L148" t="str">
            <v>- - - - - - - - - - - - -</v>
          </cell>
          <cell r="M148" t="str">
            <v>- - - - - - - - - - - - -</v>
          </cell>
          <cell r="N148" t="str">
            <v>- - - - - - - - - - - - -</v>
          </cell>
          <cell r="O148" t="str">
            <v>- - - - - - - - - - - - -</v>
          </cell>
          <cell r="P148" t="str">
            <v>- - - - - - - - - - - - -</v>
          </cell>
          <cell r="Q148" t="str">
            <v>- - - - - - - - - - - - -</v>
          </cell>
          <cell r="R148" t="str">
            <v>- - - - - - - - - - - - -</v>
          </cell>
          <cell r="S148" t="str">
            <v>- - - - - - - - - - - - -</v>
          </cell>
          <cell r="T148" t="str">
            <v>- - - - - - - - - - - - -</v>
          </cell>
          <cell r="U148" t="str">
            <v>- - - - - - - - - - - - -</v>
          </cell>
          <cell r="V148" t="str">
            <v>- - - - - - - - - - - - -</v>
          </cell>
          <cell r="W148" t="str">
            <v>- - - - - - - - - - - - -</v>
          </cell>
          <cell r="X148" t="str">
            <v>- - - - - - - - - - - - -</v>
          </cell>
          <cell r="Y148" t="str">
            <v>- - - - - - - - - - - - -</v>
          </cell>
        </row>
        <row r="149">
          <cell r="B149" t="str">
            <v>__________________</v>
          </cell>
          <cell r="C149" t="str">
            <v>__________________</v>
          </cell>
          <cell r="D149" t="str">
            <v>__________________</v>
          </cell>
          <cell r="E149" t="str">
            <v>__________________</v>
          </cell>
          <cell r="F149" t="str">
            <v>__________________</v>
          </cell>
          <cell r="G149" t="str">
            <v>__________________</v>
          </cell>
          <cell r="H149" t="str">
            <v>__________________</v>
          </cell>
          <cell r="I149" t="str">
            <v>__________________</v>
          </cell>
          <cell r="J149" t="str">
            <v>__________________</v>
          </cell>
          <cell r="K149" t="str">
            <v>__________________</v>
          </cell>
          <cell r="L149" t="str">
            <v>__________________</v>
          </cell>
          <cell r="M149" t="str">
            <v>__________________</v>
          </cell>
          <cell r="N149" t="str">
            <v>__________________</v>
          </cell>
          <cell r="O149" t="str">
            <v>__________________</v>
          </cell>
          <cell r="P149" t="str">
            <v>__________________</v>
          </cell>
          <cell r="Q149" t="str">
            <v>__________________</v>
          </cell>
          <cell r="R149" t="str">
            <v>__________________</v>
          </cell>
          <cell r="S149" t="str">
            <v>__________________</v>
          </cell>
          <cell r="T149" t="str">
            <v>__________________</v>
          </cell>
          <cell r="U149" t="str">
            <v>__________________</v>
          </cell>
          <cell r="V149" t="str">
            <v>__________________</v>
          </cell>
          <cell r="W149" t="str">
            <v>__________________</v>
          </cell>
          <cell r="X149" t="str">
            <v>__________________</v>
          </cell>
          <cell r="Y149" t="str">
            <v>__________________</v>
          </cell>
        </row>
        <row r="150">
          <cell r="A150" t="str">
            <v>Total Liabilities</v>
          </cell>
          <cell r="B150">
            <v>82527266.280000001</v>
          </cell>
          <cell r="C150">
            <v>1</v>
          </cell>
          <cell r="D150">
            <v>88300550.870000005</v>
          </cell>
          <cell r="E150">
            <v>1</v>
          </cell>
          <cell r="F150">
            <v>96774286.989999995</v>
          </cell>
          <cell r="G150">
            <v>1</v>
          </cell>
          <cell r="H150">
            <v>97479135.760000005</v>
          </cell>
          <cell r="I150">
            <v>1</v>
          </cell>
          <cell r="J150">
            <v>104276575.44</v>
          </cell>
          <cell r="K150">
            <v>1</v>
          </cell>
          <cell r="L150">
            <v>111047967.87</v>
          </cell>
          <cell r="M150">
            <v>1</v>
          </cell>
          <cell r="N150">
            <v>106736915.81</v>
          </cell>
          <cell r="O150">
            <v>1</v>
          </cell>
          <cell r="P150">
            <v>89906257.849999994</v>
          </cell>
          <cell r="Q150">
            <v>1</v>
          </cell>
          <cell r="R150">
            <v>88442967.439999998</v>
          </cell>
          <cell r="S150">
            <v>1</v>
          </cell>
          <cell r="T150">
            <v>89464622.25</v>
          </cell>
          <cell r="U150">
            <v>1</v>
          </cell>
          <cell r="V150">
            <v>85519443.549999997</v>
          </cell>
          <cell r="W150">
            <v>1</v>
          </cell>
          <cell r="X150">
            <v>84927941.439999998</v>
          </cell>
          <cell r="Y150">
            <v>1</v>
          </cell>
        </row>
        <row r="151">
          <cell r="A151" t="str">
            <v>Capital and Reserves</v>
          </cell>
          <cell r="B151">
            <v>13558912.960000001</v>
          </cell>
          <cell r="C151">
            <v>1</v>
          </cell>
          <cell r="D151">
            <v>14381561.85</v>
          </cell>
          <cell r="E151">
            <v>1</v>
          </cell>
          <cell r="F151">
            <v>15593737.48</v>
          </cell>
          <cell r="G151">
            <v>1</v>
          </cell>
          <cell r="H151">
            <v>16146163.539999999</v>
          </cell>
          <cell r="I151">
            <v>1</v>
          </cell>
          <cell r="J151">
            <v>16780214.960000001</v>
          </cell>
          <cell r="K151">
            <v>1</v>
          </cell>
          <cell r="L151">
            <v>17450144.710000001</v>
          </cell>
          <cell r="M151">
            <v>1</v>
          </cell>
          <cell r="N151">
            <v>17793089.190000001</v>
          </cell>
          <cell r="O151">
            <v>1</v>
          </cell>
          <cell r="P151">
            <v>18247429.620000001</v>
          </cell>
          <cell r="Q151">
            <v>1</v>
          </cell>
          <cell r="R151">
            <v>18467225.420000002</v>
          </cell>
          <cell r="S151">
            <v>1</v>
          </cell>
          <cell r="T151">
            <v>18794359.91</v>
          </cell>
          <cell r="U151">
            <v>1</v>
          </cell>
          <cell r="V151">
            <v>18972780.609999999</v>
          </cell>
          <cell r="W151">
            <v>1</v>
          </cell>
          <cell r="X151">
            <v>17056338.66</v>
          </cell>
          <cell r="Y151">
            <v>1</v>
          </cell>
        </row>
        <row r="153">
          <cell r="A153" t="str">
            <v>300000 - Capital and Reserves</v>
          </cell>
          <cell r="B153">
            <v>13021594.050000001</v>
          </cell>
          <cell r="C153">
            <v>0.96040000000000003</v>
          </cell>
          <cell r="D153">
            <v>13021594.050000001</v>
          </cell>
          <cell r="E153">
            <v>0.90539999999999998</v>
          </cell>
          <cell r="F153">
            <v>13021594.050000001</v>
          </cell>
          <cell r="G153">
            <v>0.83509999999999995</v>
          </cell>
          <cell r="H153">
            <v>13021594.050000001</v>
          </cell>
          <cell r="I153">
            <v>0.80649999999999999</v>
          </cell>
          <cell r="J153">
            <v>13021594.050000001</v>
          </cell>
          <cell r="K153">
            <v>0.77600000000000002</v>
          </cell>
          <cell r="L153">
            <v>13021594.050000001</v>
          </cell>
          <cell r="M153">
            <v>0.74619999999999997</v>
          </cell>
          <cell r="N153">
            <v>13021594.050000001</v>
          </cell>
          <cell r="O153">
            <v>0.73180000000000001</v>
          </cell>
          <cell r="P153">
            <v>13021594.050000001</v>
          </cell>
          <cell r="Q153">
            <v>0.71360000000000001</v>
          </cell>
          <cell r="R153">
            <v>13021594.050000001</v>
          </cell>
          <cell r="S153">
            <v>0.70509999999999995</v>
          </cell>
          <cell r="T153">
            <v>13021594.050000001</v>
          </cell>
          <cell r="U153">
            <v>0.69279999999999997</v>
          </cell>
          <cell r="V153">
            <v>13021594.050000001</v>
          </cell>
          <cell r="W153">
            <v>0.68630000000000002</v>
          </cell>
          <cell r="X153">
            <v>13021594.050000001</v>
          </cell>
          <cell r="Y153">
            <v>0.76339999999999997</v>
          </cell>
        </row>
        <row r="155">
          <cell r="A155" t="str">
            <v>301000 - Issued Capital</v>
          </cell>
          <cell r="B155">
            <v>3007000</v>
          </cell>
          <cell r="C155">
            <v>0.2218</v>
          </cell>
          <cell r="D155">
            <v>3007000</v>
          </cell>
          <cell r="E155">
            <v>0.20910000000000001</v>
          </cell>
          <cell r="F155">
            <v>3007000</v>
          </cell>
          <cell r="G155">
            <v>0.1928</v>
          </cell>
          <cell r="H155">
            <v>3007000</v>
          </cell>
          <cell r="I155">
            <v>0.1862</v>
          </cell>
          <cell r="J155">
            <v>3007000</v>
          </cell>
          <cell r="K155">
            <v>0.1792</v>
          </cell>
          <cell r="L155">
            <v>3007000</v>
          </cell>
          <cell r="M155">
            <v>0.17230000000000001</v>
          </cell>
          <cell r="N155">
            <v>3007000</v>
          </cell>
          <cell r="O155">
            <v>0.16900000000000001</v>
          </cell>
          <cell r="P155">
            <v>3007000</v>
          </cell>
          <cell r="Q155">
            <v>0.1648</v>
          </cell>
          <cell r="R155">
            <v>3007000</v>
          </cell>
          <cell r="S155">
            <v>0.1628</v>
          </cell>
          <cell r="T155">
            <v>3007000</v>
          </cell>
          <cell r="U155">
            <v>0.16</v>
          </cell>
          <cell r="V155">
            <v>3007000</v>
          </cell>
          <cell r="W155">
            <v>0.1585</v>
          </cell>
          <cell r="X155">
            <v>3007000</v>
          </cell>
          <cell r="Y155">
            <v>0.17630000000000001</v>
          </cell>
        </row>
        <row r="157">
          <cell r="A157" t="str">
            <v>301100 - Share Capital</v>
          </cell>
          <cell r="B157">
            <v>10000</v>
          </cell>
          <cell r="C157">
            <v>6.9999999999999999E-4</v>
          </cell>
          <cell r="D157">
            <v>10000</v>
          </cell>
          <cell r="E157">
            <v>6.9999999999999999E-4</v>
          </cell>
          <cell r="F157">
            <v>10000</v>
          </cell>
          <cell r="G157">
            <v>5.9999999999999995E-4</v>
          </cell>
          <cell r="H157">
            <v>10000</v>
          </cell>
          <cell r="I157">
            <v>5.9999999999999995E-4</v>
          </cell>
          <cell r="J157">
            <v>10000</v>
          </cell>
          <cell r="K157">
            <v>5.9999999999999995E-4</v>
          </cell>
          <cell r="L157">
            <v>10000</v>
          </cell>
          <cell r="M157">
            <v>5.9999999999999995E-4</v>
          </cell>
          <cell r="N157">
            <v>10000</v>
          </cell>
          <cell r="O157">
            <v>5.9999999999999995E-4</v>
          </cell>
          <cell r="P157">
            <v>10000</v>
          </cell>
          <cell r="Q157">
            <v>5.0000000000000001E-4</v>
          </cell>
          <cell r="R157">
            <v>10000</v>
          </cell>
          <cell r="S157">
            <v>5.0000000000000001E-4</v>
          </cell>
          <cell r="T157">
            <v>10000</v>
          </cell>
          <cell r="U157">
            <v>5.0000000000000001E-4</v>
          </cell>
          <cell r="V157">
            <v>10000</v>
          </cell>
          <cell r="W157">
            <v>5.0000000000000001E-4</v>
          </cell>
          <cell r="X157">
            <v>10000</v>
          </cell>
          <cell r="Y157">
            <v>5.9999999999999995E-4</v>
          </cell>
        </row>
        <row r="158">
          <cell r="A158" t="str">
            <v>301200 - Share Premium</v>
          </cell>
          <cell r="B158">
            <v>2997000</v>
          </cell>
          <cell r="C158">
            <v>0.221</v>
          </cell>
          <cell r="D158">
            <v>2997000</v>
          </cell>
          <cell r="E158">
            <v>0.2084</v>
          </cell>
          <cell r="F158">
            <v>2997000</v>
          </cell>
          <cell r="G158">
            <v>0.19220000000000001</v>
          </cell>
          <cell r="H158">
            <v>2997000</v>
          </cell>
          <cell r="I158">
            <v>0.18559999999999999</v>
          </cell>
          <cell r="J158">
            <v>2997000</v>
          </cell>
          <cell r="K158">
            <v>0.17860000000000001</v>
          </cell>
          <cell r="L158">
            <v>2997000</v>
          </cell>
          <cell r="M158">
            <v>0.17169999999999999</v>
          </cell>
          <cell r="N158">
            <v>2997000</v>
          </cell>
          <cell r="O158">
            <v>0.16839999999999999</v>
          </cell>
          <cell r="P158">
            <v>2997000</v>
          </cell>
          <cell r="Q158">
            <v>0.16420000000000001</v>
          </cell>
          <cell r="R158">
            <v>2997000</v>
          </cell>
          <cell r="S158">
            <v>0.1623</v>
          </cell>
          <cell r="T158">
            <v>2997000</v>
          </cell>
          <cell r="U158">
            <v>0.1595</v>
          </cell>
          <cell r="V158">
            <v>2997000</v>
          </cell>
          <cell r="W158">
            <v>0.158</v>
          </cell>
          <cell r="X158">
            <v>2997000</v>
          </cell>
          <cell r="Y158">
            <v>0.1757</v>
          </cell>
        </row>
        <row r="159">
          <cell r="B159" t="str">
            <v>__________________</v>
          </cell>
          <cell r="C159" t="str">
            <v>__________________</v>
          </cell>
          <cell r="D159" t="str">
            <v>__________________</v>
          </cell>
          <cell r="E159" t="str">
            <v>__________________</v>
          </cell>
          <cell r="F159" t="str">
            <v>__________________</v>
          </cell>
          <cell r="G159" t="str">
            <v>__________________</v>
          </cell>
          <cell r="H159" t="str">
            <v>__________________</v>
          </cell>
          <cell r="I159" t="str">
            <v>__________________</v>
          </cell>
          <cell r="J159" t="str">
            <v>__________________</v>
          </cell>
          <cell r="K159" t="str">
            <v>__________________</v>
          </cell>
          <cell r="L159" t="str">
            <v>__________________</v>
          </cell>
          <cell r="M159" t="str">
            <v>__________________</v>
          </cell>
          <cell r="N159" t="str">
            <v>__________________</v>
          </cell>
          <cell r="O159" t="str">
            <v>__________________</v>
          </cell>
          <cell r="P159" t="str">
            <v>__________________</v>
          </cell>
          <cell r="Q159" t="str">
            <v>__________________</v>
          </cell>
          <cell r="R159" t="str">
            <v>__________________</v>
          </cell>
          <cell r="S159" t="str">
            <v>__________________</v>
          </cell>
          <cell r="T159" t="str">
            <v>__________________</v>
          </cell>
          <cell r="U159" t="str">
            <v>__________________</v>
          </cell>
          <cell r="V159" t="str">
            <v>__________________</v>
          </cell>
          <cell r="W159" t="str">
            <v>__________________</v>
          </cell>
          <cell r="X159" t="str">
            <v>__________________</v>
          </cell>
          <cell r="Y159" t="str">
            <v>__________________</v>
          </cell>
        </row>
        <row r="160">
          <cell r="A160" t="str">
            <v>Total 301000 - Issued Capital</v>
          </cell>
          <cell r="B160">
            <v>3007000</v>
          </cell>
          <cell r="C160">
            <v>0.2218</v>
          </cell>
          <cell r="D160">
            <v>3007000</v>
          </cell>
          <cell r="E160">
            <v>0.20910000000000001</v>
          </cell>
          <cell r="F160">
            <v>3007000</v>
          </cell>
          <cell r="G160">
            <v>0.1928</v>
          </cell>
          <cell r="H160">
            <v>3007000</v>
          </cell>
          <cell r="I160">
            <v>0.1862</v>
          </cell>
          <cell r="J160">
            <v>3007000</v>
          </cell>
          <cell r="K160">
            <v>0.1792</v>
          </cell>
          <cell r="L160">
            <v>3007000</v>
          </cell>
          <cell r="M160">
            <v>0.17230000000000001</v>
          </cell>
          <cell r="N160">
            <v>3007000</v>
          </cell>
          <cell r="O160">
            <v>0.16900000000000001</v>
          </cell>
          <cell r="P160">
            <v>3007000</v>
          </cell>
          <cell r="Q160">
            <v>0.1648</v>
          </cell>
          <cell r="R160">
            <v>3007000</v>
          </cell>
          <cell r="S160">
            <v>0.1628</v>
          </cell>
          <cell r="T160">
            <v>3007000</v>
          </cell>
          <cell r="U160">
            <v>0.16</v>
          </cell>
          <cell r="V160">
            <v>3007000</v>
          </cell>
          <cell r="W160">
            <v>0.1585</v>
          </cell>
          <cell r="X160">
            <v>3007000</v>
          </cell>
          <cell r="Y160">
            <v>0.17630000000000001</v>
          </cell>
        </row>
        <row r="161">
          <cell r="B161" t="str">
            <v>- - - - - - - - - - - - -</v>
          </cell>
          <cell r="C161" t="str">
            <v>- - - - - - - - - - - - -</v>
          </cell>
          <cell r="D161" t="str">
            <v>- - - - - - - - - - - - -</v>
          </cell>
          <cell r="E161" t="str">
            <v>- - - - - - - - - - - - -</v>
          </cell>
          <cell r="F161" t="str">
            <v>- - - - - - - - - - - - -</v>
          </cell>
          <cell r="G161" t="str">
            <v>- - - - - - - - - - - - -</v>
          </cell>
          <cell r="H161" t="str">
            <v>- - - - - - - - - - - - -</v>
          </cell>
          <cell r="I161" t="str">
            <v>- - - - - - - - - - - - -</v>
          </cell>
          <cell r="J161" t="str">
            <v>- - - - - - - - - - - - -</v>
          </cell>
          <cell r="K161" t="str">
            <v>- - - - - - - - - - - - -</v>
          </cell>
          <cell r="L161" t="str">
            <v>- - - - - - - - - - - - -</v>
          </cell>
          <cell r="M161" t="str">
            <v>- - - - - - - - - - - - -</v>
          </cell>
          <cell r="N161" t="str">
            <v>- - - - - - - - - - - - -</v>
          </cell>
          <cell r="O161" t="str">
            <v>- - - - - - - - - - - - -</v>
          </cell>
          <cell r="P161" t="str">
            <v>- - - - - - - - - - - - -</v>
          </cell>
          <cell r="Q161" t="str">
            <v>- - - - - - - - - - - - -</v>
          </cell>
          <cell r="R161" t="str">
            <v>- - - - - - - - - - - - -</v>
          </cell>
          <cell r="S161" t="str">
            <v>- - - - - - - - - - - - -</v>
          </cell>
          <cell r="T161" t="str">
            <v>- - - - - - - - - - - - -</v>
          </cell>
          <cell r="U161" t="str">
            <v>- - - - - - - - - - - - -</v>
          </cell>
          <cell r="V161" t="str">
            <v>- - - - - - - - - - - - -</v>
          </cell>
          <cell r="W161" t="str">
            <v>- - - - - - - - - - - - -</v>
          </cell>
          <cell r="X161" t="str">
            <v>- - - - - - - - - - - - -</v>
          </cell>
          <cell r="Y161" t="str">
            <v>- - - - - - - - - - - - -</v>
          </cell>
        </row>
        <row r="163">
          <cell r="A163" t="str">
            <v>303000 - Distributable Reserve</v>
          </cell>
          <cell r="B163">
            <v>10014594.050000001</v>
          </cell>
          <cell r="C163">
            <v>0.73860000000000003</v>
          </cell>
          <cell r="D163">
            <v>10014594.050000001</v>
          </cell>
          <cell r="E163">
            <v>0.69630000000000003</v>
          </cell>
          <cell r="F163">
            <v>10014594.050000001</v>
          </cell>
          <cell r="G163">
            <v>0.64219999999999999</v>
          </cell>
          <cell r="H163">
            <v>10014594.050000001</v>
          </cell>
          <cell r="I163">
            <v>0.62019999999999997</v>
          </cell>
          <cell r="J163">
            <v>10014594.050000001</v>
          </cell>
          <cell r="K163">
            <v>0.5968</v>
          </cell>
          <cell r="L163">
            <v>10014594.050000001</v>
          </cell>
          <cell r="M163">
            <v>0.57389999999999997</v>
          </cell>
          <cell r="N163">
            <v>10014594.050000001</v>
          </cell>
          <cell r="O163">
            <v>0.56279999999999997</v>
          </cell>
          <cell r="P163">
            <v>10014594.050000001</v>
          </cell>
          <cell r="Q163">
            <v>0.54879999999999995</v>
          </cell>
          <cell r="R163">
            <v>10014594.050000001</v>
          </cell>
          <cell r="S163">
            <v>0.5423</v>
          </cell>
          <cell r="T163">
            <v>10014594.050000001</v>
          </cell>
          <cell r="U163">
            <v>0.53290000000000004</v>
          </cell>
          <cell r="V163">
            <v>10014594.050000001</v>
          </cell>
          <cell r="W163">
            <v>0.52780000000000005</v>
          </cell>
          <cell r="X163">
            <v>10014594.050000001</v>
          </cell>
          <cell r="Y163">
            <v>0.58709999999999996</v>
          </cell>
        </row>
        <row r="165">
          <cell r="A165" t="str">
            <v>303100 - Retained Earnings</v>
          </cell>
          <cell r="B165">
            <v>10014594.050000001</v>
          </cell>
          <cell r="C165">
            <v>0.73860000000000003</v>
          </cell>
          <cell r="D165">
            <v>10014594.050000001</v>
          </cell>
          <cell r="E165">
            <v>0.69630000000000003</v>
          </cell>
          <cell r="F165">
            <v>10014594.050000001</v>
          </cell>
          <cell r="G165">
            <v>0.64219999999999999</v>
          </cell>
          <cell r="H165">
            <v>10014594.050000001</v>
          </cell>
          <cell r="I165">
            <v>0.62019999999999997</v>
          </cell>
          <cell r="J165">
            <v>10014594.050000001</v>
          </cell>
          <cell r="K165">
            <v>0.5968</v>
          </cell>
          <cell r="L165">
            <v>10014594.050000001</v>
          </cell>
          <cell r="M165">
            <v>0.57389999999999997</v>
          </cell>
          <cell r="N165">
            <v>10014594.050000001</v>
          </cell>
          <cell r="O165">
            <v>0.56279999999999997</v>
          </cell>
          <cell r="P165">
            <v>10014594.050000001</v>
          </cell>
          <cell r="Q165">
            <v>0.54879999999999995</v>
          </cell>
          <cell r="R165">
            <v>10014594.050000001</v>
          </cell>
          <cell r="S165">
            <v>0.5423</v>
          </cell>
          <cell r="T165">
            <v>10014594.050000001</v>
          </cell>
          <cell r="U165">
            <v>0.53290000000000004</v>
          </cell>
          <cell r="V165">
            <v>10014594.050000001</v>
          </cell>
          <cell r="W165">
            <v>0.52780000000000005</v>
          </cell>
          <cell r="X165">
            <v>10014594.050000001</v>
          </cell>
          <cell r="Y165">
            <v>0.58709999999999996</v>
          </cell>
        </row>
        <row r="166">
          <cell r="B166" t="str">
            <v>__________________</v>
          </cell>
          <cell r="C166" t="str">
            <v>__________________</v>
          </cell>
          <cell r="D166" t="str">
            <v>__________________</v>
          </cell>
          <cell r="E166" t="str">
            <v>__________________</v>
          </cell>
          <cell r="F166" t="str">
            <v>__________________</v>
          </cell>
          <cell r="G166" t="str">
            <v>__________________</v>
          </cell>
          <cell r="H166" t="str">
            <v>__________________</v>
          </cell>
          <cell r="I166" t="str">
            <v>__________________</v>
          </cell>
          <cell r="J166" t="str">
            <v>__________________</v>
          </cell>
          <cell r="K166" t="str">
            <v>__________________</v>
          </cell>
          <cell r="L166" t="str">
            <v>__________________</v>
          </cell>
          <cell r="M166" t="str">
            <v>__________________</v>
          </cell>
          <cell r="N166" t="str">
            <v>__________________</v>
          </cell>
          <cell r="O166" t="str">
            <v>__________________</v>
          </cell>
          <cell r="P166" t="str">
            <v>__________________</v>
          </cell>
          <cell r="Q166" t="str">
            <v>__________________</v>
          </cell>
          <cell r="R166" t="str">
            <v>__________________</v>
          </cell>
          <cell r="S166" t="str">
            <v>__________________</v>
          </cell>
          <cell r="T166" t="str">
            <v>__________________</v>
          </cell>
          <cell r="U166" t="str">
            <v>__________________</v>
          </cell>
          <cell r="V166" t="str">
            <v>__________________</v>
          </cell>
          <cell r="W166" t="str">
            <v>__________________</v>
          </cell>
          <cell r="X166" t="str">
            <v>__________________</v>
          </cell>
          <cell r="Y166" t="str">
            <v>__________________</v>
          </cell>
        </row>
        <row r="167">
          <cell r="A167" t="str">
            <v>Total 303000 - Distributable Reserve</v>
          </cell>
          <cell r="B167">
            <v>10014594.050000001</v>
          </cell>
          <cell r="C167">
            <v>0.73860000000000003</v>
          </cell>
          <cell r="D167">
            <v>10014594.050000001</v>
          </cell>
          <cell r="E167">
            <v>0.69630000000000003</v>
          </cell>
          <cell r="F167">
            <v>10014594.050000001</v>
          </cell>
          <cell r="G167">
            <v>0.64219999999999999</v>
          </cell>
          <cell r="H167">
            <v>10014594.050000001</v>
          </cell>
          <cell r="I167">
            <v>0.62019999999999997</v>
          </cell>
          <cell r="J167">
            <v>10014594.050000001</v>
          </cell>
          <cell r="K167">
            <v>0.5968</v>
          </cell>
          <cell r="L167">
            <v>10014594.050000001</v>
          </cell>
          <cell r="M167">
            <v>0.57389999999999997</v>
          </cell>
          <cell r="N167">
            <v>10014594.050000001</v>
          </cell>
          <cell r="O167">
            <v>0.56279999999999997</v>
          </cell>
          <cell r="P167">
            <v>10014594.050000001</v>
          </cell>
          <cell r="Q167">
            <v>0.54879999999999995</v>
          </cell>
          <cell r="R167">
            <v>10014594.050000001</v>
          </cell>
          <cell r="S167">
            <v>0.5423</v>
          </cell>
          <cell r="T167">
            <v>10014594.050000001</v>
          </cell>
          <cell r="U167">
            <v>0.53290000000000004</v>
          </cell>
          <cell r="V167">
            <v>10014594.050000001</v>
          </cell>
          <cell r="W167">
            <v>0.52780000000000005</v>
          </cell>
          <cell r="X167">
            <v>10014594.050000001</v>
          </cell>
          <cell r="Y167">
            <v>0.58709999999999996</v>
          </cell>
        </row>
        <row r="168">
          <cell r="B168" t="str">
            <v>- - - - - - - - - - - - -</v>
          </cell>
          <cell r="C168" t="str">
            <v>- - - - - - - - - - - - -</v>
          </cell>
          <cell r="D168" t="str">
            <v>- - - - - - - - - - - - -</v>
          </cell>
          <cell r="E168" t="str">
            <v>- - - - - - - - - - - - -</v>
          </cell>
          <cell r="F168" t="str">
            <v>- - - - - - - - - - - - -</v>
          </cell>
          <cell r="G168" t="str">
            <v>- - - - - - - - - - - - -</v>
          </cell>
          <cell r="H168" t="str">
            <v>- - - - - - - - - - - - -</v>
          </cell>
          <cell r="I168" t="str">
            <v>- - - - - - - - - - - - -</v>
          </cell>
          <cell r="J168" t="str">
            <v>- - - - - - - - - - - - -</v>
          </cell>
          <cell r="K168" t="str">
            <v>- - - - - - - - - - - - -</v>
          </cell>
          <cell r="L168" t="str">
            <v>- - - - - - - - - - - - -</v>
          </cell>
          <cell r="M168" t="str">
            <v>- - - - - - - - - - - - -</v>
          </cell>
          <cell r="N168" t="str">
            <v>- - - - - - - - - - - - -</v>
          </cell>
          <cell r="O168" t="str">
            <v>- - - - - - - - - - - - -</v>
          </cell>
          <cell r="P168" t="str">
            <v>- - - - - - - - - - - - -</v>
          </cell>
          <cell r="Q168" t="str">
            <v>- - - - - - - - - - - - -</v>
          </cell>
          <cell r="R168" t="str">
            <v>- - - - - - - - - - - - -</v>
          </cell>
          <cell r="S168" t="str">
            <v>- - - - - - - - - - - - -</v>
          </cell>
          <cell r="T168" t="str">
            <v>- - - - - - - - - - - - -</v>
          </cell>
          <cell r="U168" t="str">
            <v>- - - - - - - - - - - - -</v>
          </cell>
          <cell r="V168" t="str">
            <v>- - - - - - - - - - - - -</v>
          </cell>
          <cell r="W168" t="str">
            <v>- - - - - - - - - - - - -</v>
          </cell>
          <cell r="X168" t="str">
            <v>- - - - - - - - - - - - -</v>
          </cell>
          <cell r="Y168" t="str">
            <v>- - - - - - - - - - - - -</v>
          </cell>
        </row>
        <row r="169">
          <cell r="B169" t="str">
            <v>__________________</v>
          </cell>
          <cell r="C169" t="str">
            <v>__________________</v>
          </cell>
          <cell r="D169" t="str">
            <v>__________________</v>
          </cell>
          <cell r="E169" t="str">
            <v>__________________</v>
          </cell>
          <cell r="F169" t="str">
            <v>__________________</v>
          </cell>
          <cell r="G169" t="str">
            <v>__________________</v>
          </cell>
          <cell r="H169" t="str">
            <v>__________________</v>
          </cell>
          <cell r="I169" t="str">
            <v>__________________</v>
          </cell>
          <cell r="J169" t="str">
            <v>__________________</v>
          </cell>
          <cell r="K169" t="str">
            <v>__________________</v>
          </cell>
          <cell r="L169" t="str">
            <v>__________________</v>
          </cell>
          <cell r="M169" t="str">
            <v>__________________</v>
          </cell>
          <cell r="N169" t="str">
            <v>__________________</v>
          </cell>
          <cell r="O169" t="str">
            <v>__________________</v>
          </cell>
          <cell r="P169" t="str">
            <v>__________________</v>
          </cell>
          <cell r="Q169" t="str">
            <v>__________________</v>
          </cell>
          <cell r="R169" t="str">
            <v>__________________</v>
          </cell>
          <cell r="S169" t="str">
            <v>__________________</v>
          </cell>
          <cell r="T169" t="str">
            <v>__________________</v>
          </cell>
          <cell r="U169" t="str">
            <v>__________________</v>
          </cell>
          <cell r="V169" t="str">
            <v>__________________</v>
          </cell>
          <cell r="W169" t="str">
            <v>__________________</v>
          </cell>
          <cell r="X169" t="str">
            <v>__________________</v>
          </cell>
          <cell r="Y169" t="str">
            <v>__________________</v>
          </cell>
        </row>
        <row r="170">
          <cell r="A170" t="str">
            <v>Total 300000 - Capital and Reserves</v>
          </cell>
          <cell r="B170">
            <v>13021594.050000001</v>
          </cell>
          <cell r="C170">
            <v>0.96040000000000003</v>
          </cell>
          <cell r="D170">
            <v>13021594.050000001</v>
          </cell>
          <cell r="E170">
            <v>0.90539999999999998</v>
          </cell>
          <cell r="F170">
            <v>13021594.050000001</v>
          </cell>
          <cell r="G170">
            <v>0.83509999999999995</v>
          </cell>
          <cell r="H170">
            <v>13021594.050000001</v>
          </cell>
          <cell r="I170">
            <v>0.80649999999999999</v>
          </cell>
          <cell r="J170">
            <v>13021594.050000001</v>
          </cell>
          <cell r="K170">
            <v>0.77600000000000002</v>
          </cell>
          <cell r="L170">
            <v>13021594.050000001</v>
          </cell>
          <cell r="M170">
            <v>0.74619999999999997</v>
          </cell>
          <cell r="N170">
            <v>13021594.050000001</v>
          </cell>
          <cell r="O170">
            <v>0.73180000000000001</v>
          </cell>
          <cell r="P170">
            <v>13021594.050000001</v>
          </cell>
          <cell r="Q170">
            <v>0.71360000000000001</v>
          </cell>
          <cell r="R170">
            <v>13021594.050000001</v>
          </cell>
          <cell r="S170">
            <v>0.70509999999999995</v>
          </cell>
          <cell r="T170">
            <v>13021594.050000001</v>
          </cell>
          <cell r="U170">
            <v>0.69279999999999997</v>
          </cell>
          <cell r="V170">
            <v>13021594.050000001</v>
          </cell>
          <cell r="W170">
            <v>0.68630000000000002</v>
          </cell>
          <cell r="X170">
            <v>13021594.050000001</v>
          </cell>
          <cell r="Y170">
            <v>0.76339999999999997</v>
          </cell>
        </row>
        <row r="171">
          <cell r="B171" t="str">
            <v>- - - - - - - - - - - - -</v>
          </cell>
          <cell r="C171" t="str">
            <v>- - - - - - - - - - - - -</v>
          </cell>
          <cell r="D171" t="str">
            <v>- - - - - - - - - - - - -</v>
          </cell>
          <cell r="E171" t="str">
            <v>- - - - - - - - - - - - -</v>
          </cell>
          <cell r="F171" t="str">
            <v>- - - - - - - - - - - - -</v>
          </cell>
          <cell r="G171" t="str">
            <v>- - - - - - - - - - - - -</v>
          </cell>
          <cell r="H171" t="str">
            <v>- - - - - - - - - - - - -</v>
          </cell>
          <cell r="I171" t="str">
            <v>- - - - - - - - - - - - -</v>
          </cell>
          <cell r="J171" t="str">
            <v>- - - - - - - - - - - - -</v>
          </cell>
          <cell r="K171" t="str">
            <v>- - - - - - - - - - - - -</v>
          </cell>
          <cell r="L171" t="str">
            <v>- - - - - - - - - - - - -</v>
          </cell>
          <cell r="M171" t="str">
            <v>- - - - - - - - - - - - -</v>
          </cell>
          <cell r="N171" t="str">
            <v>- - - - - - - - - - - - -</v>
          </cell>
          <cell r="O171" t="str">
            <v>- - - - - - - - - - - - -</v>
          </cell>
          <cell r="P171" t="str">
            <v>- - - - - - - - - - - - -</v>
          </cell>
          <cell r="Q171" t="str">
            <v>- - - - - - - - - - - - -</v>
          </cell>
          <cell r="R171" t="str">
            <v>- - - - - - - - - - - - -</v>
          </cell>
          <cell r="S171" t="str">
            <v>- - - - - - - - - - - - -</v>
          </cell>
          <cell r="T171" t="str">
            <v>- - - - - - - - - - - - -</v>
          </cell>
          <cell r="U171" t="str">
            <v>- - - - - - - - - - - - -</v>
          </cell>
          <cell r="V171" t="str">
            <v>- - - - - - - - - - - - -</v>
          </cell>
          <cell r="W171" t="str">
            <v>- - - - - - - - - - - - -</v>
          </cell>
          <cell r="X171" t="str">
            <v>- - - - - - - - - - - - -</v>
          </cell>
          <cell r="Y171" t="str">
            <v>- - - - - - - - - - - - -</v>
          </cell>
        </row>
        <row r="172">
          <cell r="A172" t="str">
            <v>Profit Period</v>
          </cell>
          <cell r="B172">
            <v>537318.91</v>
          </cell>
          <cell r="C172">
            <v>3.9600000000000003E-2</v>
          </cell>
          <cell r="D172">
            <v>1359967.8</v>
          </cell>
          <cell r="E172">
            <v>9.4600000000000004E-2</v>
          </cell>
          <cell r="F172">
            <v>2572143.4300000002</v>
          </cell>
          <cell r="G172">
            <v>0.16489999999999999</v>
          </cell>
          <cell r="H172">
            <v>3124569.49</v>
          </cell>
          <cell r="I172">
            <v>0.19350000000000001</v>
          </cell>
          <cell r="J172">
            <v>3758620.91</v>
          </cell>
          <cell r="K172">
            <v>0.224</v>
          </cell>
          <cell r="L172">
            <v>4428550.66</v>
          </cell>
          <cell r="M172">
            <v>0.25380000000000003</v>
          </cell>
          <cell r="N172">
            <v>4771495.1399999997</v>
          </cell>
          <cell r="O172">
            <v>0.26819999999999999</v>
          </cell>
          <cell r="P172">
            <v>5225835.57</v>
          </cell>
          <cell r="Q172">
            <v>0.28639999999999999</v>
          </cell>
          <cell r="R172">
            <v>5445631.3700000001</v>
          </cell>
          <cell r="S172">
            <v>0.2949</v>
          </cell>
          <cell r="T172">
            <v>5772765.8600000003</v>
          </cell>
          <cell r="U172">
            <v>0.30719999999999997</v>
          </cell>
          <cell r="V172">
            <v>5951186.5599999996</v>
          </cell>
          <cell r="W172">
            <v>0.31369999999999998</v>
          </cell>
          <cell r="X172">
            <v>4034744.61</v>
          </cell>
          <cell r="Y172">
            <v>0.2366</v>
          </cell>
        </row>
        <row r="173">
          <cell r="B173" t="str">
            <v>__________________</v>
          </cell>
          <cell r="C173" t="str">
            <v>__________________</v>
          </cell>
          <cell r="D173" t="str">
            <v>__________________</v>
          </cell>
          <cell r="E173" t="str">
            <v>__________________</v>
          </cell>
          <cell r="F173" t="str">
            <v>__________________</v>
          </cell>
          <cell r="G173" t="str">
            <v>__________________</v>
          </cell>
          <cell r="H173" t="str">
            <v>__________________</v>
          </cell>
          <cell r="I173" t="str">
            <v>__________________</v>
          </cell>
          <cell r="J173" t="str">
            <v>__________________</v>
          </cell>
          <cell r="K173" t="str">
            <v>__________________</v>
          </cell>
          <cell r="L173" t="str">
            <v>__________________</v>
          </cell>
          <cell r="M173" t="str">
            <v>__________________</v>
          </cell>
          <cell r="N173" t="str">
            <v>__________________</v>
          </cell>
          <cell r="O173" t="str">
            <v>__________________</v>
          </cell>
          <cell r="P173" t="str">
            <v>__________________</v>
          </cell>
          <cell r="Q173" t="str">
            <v>__________________</v>
          </cell>
          <cell r="R173" t="str">
            <v>__________________</v>
          </cell>
          <cell r="S173" t="str">
            <v>__________________</v>
          </cell>
          <cell r="T173" t="str">
            <v>__________________</v>
          </cell>
          <cell r="U173" t="str">
            <v>__________________</v>
          </cell>
          <cell r="V173" t="str">
            <v>__________________</v>
          </cell>
          <cell r="W173" t="str">
            <v>__________________</v>
          </cell>
          <cell r="X173" t="str">
            <v>__________________</v>
          </cell>
          <cell r="Y173" t="str">
            <v>__________________</v>
          </cell>
        </row>
        <row r="174">
          <cell r="A174" t="str">
            <v>Total Capital and Reserves</v>
          </cell>
          <cell r="B174">
            <v>13558912.960000001</v>
          </cell>
          <cell r="C174">
            <v>1</v>
          </cell>
          <cell r="D174">
            <v>14381561.85</v>
          </cell>
          <cell r="E174">
            <v>1</v>
          </cell>
          <cell r="F174">
            <v>15593737.48</v>
          </cell>
          <cell r="G174">
            <v>1</v>
          </cell>
          <cell r="H174">
            <v>16146163.539999999</v>
          </cell>
          <cell r="I174">
            <v>1</v>
          </cell>
          <cell r="J174">
            <v>16780214.960000001</v>
          </cell>
          <cell r="K174">
            <v>1</v>
          </cell>
          <cell r="L174">
            <v>17450144.710000001</v>
          </cell>
          <cell r="M174">
            <v>1</v>
          </cell>
          <cell r="N174">
            <v>17793089.190000001</v>
          </cell>
          <cell r="O174">
            <v>1</v>
          </cell>
          <cell r="P174">
            <v>18247429.620000001</v>
          </cell>
          <cell r="Q174">
            <v>1</v>
          </cell>
          <cell r="R174">
            <v>18467225.420000002</v>
          </cell>
          <cell r="S174">
            <v>1</v>
          </cell>
          <cell r="T174">
            <v>18794359.91</v>
          </cell>
          <cell r="U174">
            <v>1</v>
          </cell>
          <cell r="V174">
            <v>18972780.609999999</v>
          </cell>
          <cell r="W174">
            <v>1</v>
          </cell>
          <cell r="X174">
            <v>17056338.66</v>
          </cell>
          <cell r="Y174">
            <v>1</v>
          </cell>
        </row>
        <row r="175">
          <cell r="B175" t="str">
            <v>__________________</v>
          </cell>
          <cell r="C175" t="str">
            <v>__________________</v>
          </cell>
          <cell r="D175" t="str">
            <v>__________________</v>
          </cell>
          <cell r="E175" t="str">
            <v>__________________</v>
          </cell>
          <cell r="F175" t="str">
            <v>__________________</v>
          </cell>
          <cell r="G175" t="str">
            <v>__________________</v>
          </cell>
          <cell r="H175" t="str">
            <v>__________________</v>
          </cell>
          <cell r="I175" t="str">
            <v>__________________</v>
          </cell>
          <cell r="J175" t="str">
            <v>__________________</v>
          </cell>
          <cell r="K175" t="str">
            <v>__________________</v>
          </cell>
          <cell r="L175" t="str">
            <v>__________________</v>
          </cell>
          <cell r="M175" t="str">
            <v>__________________</v>
          </cell>
          <cell r="N175" t="str">
            <v>__________________</v>
          </cell>
          <cell r="O175" t="str">
            <v>__________________</v>
          </cell>
          <cell r="P175" t="str">
            <v>__________________</v>
          </cell>
          <cell r="Q175" t="str">
            <v>__________________</v>
          </cell>
          <cell r="R175" t="str">
            <v>__________________</v>
          </cell>
          <cell r="S175" t="str">
            <v>__________________</v>
          </cell>
          <cell r="T175" t="str">
            <v>__________________</v>
          </cell>
          <cell r="U175" t="str">
            <v>__________________</v>
          </cell>
          <cell r="V175" t="str">
            <v>__________________</v>
          </cell>
          <cell r="W175" t="str">
            <v>__________________</v>
          </cell>
          <cell r="X175" t="str">
            <v>__________________</v>
          </cell>
          <cell r="Y175" t="str">
            <v>__________________</v>
          </cell>
        </row>
        <row r="176">
          <cell r="B176">
            <v>96086179.239999995</v>
          </cell>
          <cell r="C176">
            <v>1</v>
          </cell>
          <cell r="D176">
            <v>102682112.72</v>
          </cell>
          <cell r="E176">
            <v>1</v>
          </cell>
          <cell r="F176">
            <v>112368024.47</v>
          </cell>
          <cell r="G176">
            <v>1</v>
          </cell>
          <cell r="H176">
            <v>113625299.3</v>
          </cell>
          <cell r="I176">
            <v>1</v>
          </cell>
          <cell r="J176">
            <v>121056790.40000001</v>
          </cell>
          <cell r="K176">
            <v>1</v>
          </cell>
          <cell r="L176">
            <v>128498112.58</v>
          </cell>
          <cell r="M176">
            <v>1</v>
          </cell>
          <cell r="N176">
            <v>124530005</v>
          </cell>
          <cell r="O176">
            <v>1</v>
          </cell>
          <cell r="P176">
            <v>108153687.47</v>
          </cell>
          <cell r="Q176">
            <v>1</v>
          </cell>
          <cell r="R176">
            <v>106910192.86</v>
          </cell>
          <cell r="S176">
            <v>1</v>
          </cell>
          <cell r="T176">
            <v>108258982.16</v>
          </cell>
          <cell r="U176">
            <v>1</v>
          </cell>
          <cell r="V176">
            <v>104492224.16</v>
          </cell>
          <cell r="W176">
            <v>1</v>
          </cell>
          <cell r="X176">
            <v>101984280.09999999</v>
          </cell>
          <cell r="Y176">
            <v>1</v>
          </cell>
        </row>
        <row r="177">
          <cell r="B177" t="str">
            <v>=============</v>
          </cell>
          <cell r="C177" t="str">
            <v>=============</v>
          </cell>
          <cell r="D177" t="str">
            <v>=============</v>
          </cell>
          <cell r="E177" t="str">
            <v>=============</v>
          </cell>
          <cell r="F177" t="str">
            <v>=============</v>
          </cell>
          <cell r="G177" t="str">
            <v>=============</v>
          </cell>
          <cell r="H177" t="str">
            <v>=============</v>
          </cell>
          <cell r="I177" t="str">
            <v>=============</v>
          </cell>
          <cell r="J177" t="str">
            <v>=============</v>
          </cell>
          <cell r="K177" t="str">
            <v>=============</v>
          </cell>
          <cell r="L177" t="str">
            <v>=============</v>
          </cell>
          <cell r="M177" t="str">
            <v>=============</v>
          </cell>
          <cell r="N177" t="str">
            <v>=============</v>
          </cell>
          <cell r="O177" t="str">
            <v>=============</v>
          </cell>
          <cell r="P177" t="str">
            <v>=============</v>
          </cell>
          <cell r="Q177" t="str">
            <v>=============</v>
          </cell>
          <cell r="R177" t="str">
            <v>=============</v>
          </cell>
          <cell r="S177" t="str">
            <v>=============</v>
          </cell>
          <cell r="T177" t="str">
            <v>=============</v>
          </cell>
          <cell r="U177" t="str">
            <v>=============</v>
          </cell>
          <cell r="V177" t="str">
            <v>=============</v>
          </cell>
          <cell r="W177" t="str">
            <v>=============</v>
          </cell>
          <cell r="X177" t="str">
            <v>=============</v>
          </cell>
          <cell r="Y177" t="str">
            <v>=============</v>
          </cell>
        </row>
      </sheetData>
      <sheetData sheetId="14">
        <row r="2">
          <cell r="A2" t="str">
            <v>Name</v>
          </cell>
          <cell r="B2" t="str">
            <v>Total - OB</v>
          </cell>
          <cell r="C2" t="str">
            <v>Total - Debit</v>
          </cell>
          <cell r="D2" t="str">
            <v>Total - Credit</v>
          </cell>
          <cell r="E2" t="str">
            <v>Total - Balance</v>
          </cell>
          <cell r="F2" t="str">
            <v>September - Debit</v>
          </cell>
          <cell r="G2" t="str">
            <v>September - Credit</v>
          </cell>
          <cell r="H2" t="str">
            <v>September - Balance</v>
          </cell>
          <cell r="I2" t="str">
            <v>October - Debit</v>
          </cell>
          <cell r="J2" t="str">
            <v>October - Credit</v>
          </cell>
          <cell r="K2" t="str">
            <v>October - Balance</v>
          </cell>
          <cell r="L2" t="str">
            <v>November - Debit</v>
          </cell>
          <cell r="M2" t="str">
            <v>November - Credit</v>
          </cell>
          <cell r="N2" t="str">
            <v>November - Balance</v>
          </cell>
          <cell r="O2" t="str">
            <v>December - Debit</v>
          </cell>
          <cell r="P2" t="str">
            <v>December - Credit</v>
          </cell>
          <cell r="Q2" t="str">
            <v>December - Balance</v>
          </cell>
          <cell r="R2" t="str">
            <v>January - Debit</v>
          </cell>
          <cell r="S2" t="str">
            <v>January - Credit</v>
          </cell>
          <cell r="T2" t="str">
            <v>January - Balance</v>
          </cell>
          <cell r="U2" t="str">
            <v>February - Debit</v>
          </cell>
          <cell r="V2" t="str">
            <v>February - Credit</v>
          </cell>
          <cell r="W2" t="str">
            <v>February - Balance</v>
          </cell>
          <cell r="X2" t="str">
            <v>March - Debit</v>
          </cell>
          <cell r="Y2" t="str">
            <v>March - Credit</v>
          </cell>
          <cell r="Z2" t="str">
            <v>March - Balance</v>
          </cell>
          <cell r="AA2" t="str">
            <v>April - Debit</v>
          </cell>
          <cell r="AB2" t="str">
            <v>April - Credit</v>
          </cell>
          <cell r="AC2" t="str">
            <v>April - Balance</v>
          </cell>
          <cell r="AD2" t="str">
            <v>May - Debit</v>
          </cell>
          <cell r="AE2" t="str">
            <v>May - Credit</v>
          </cell>
          <cell r="AF2" t="str">
            <v>May - Balance</v>
          </cell>
          <cell r="AG2" t="str">
            <v>June - Debit</v>
          </cell>
          <cell r="AH2" t="str">
            <v>June - Credit</v>
          </cell>
          <cell r="AI2" t="str">
            <v>June - Balance</v>
          </cell>
          <cell r="AJ2" t="str">
            <v>July - Debit</v>
          </cell>
          <cell r="AK2" t="str">
            <v>July - Credit</v>
          </cell>
          <cell r="AL2" t="str">
            <v>July - Balance</v>
          </cell>
          <cell r="AM2" t="str">
            <v>August - Debit</v>
          </cell>
          <cell r="AN2" t="str">
            <v>August - Credit</v>
          </cell>
          <cell r="AO2" t="str">
            <v>August - Balance</v>
          </cell>
          <cell r="AQ2" t="str">
            <v>SEP</v>
          </cell>
          <cell r="AR2" t="str">
            <v>OCT</v>
          </cell>
          <cell r="AS2" t="str">
            <v>NOV</v>
          </cell>
          <cell r="AT2" t="str">
            <v>DEC</v>
          </cell>
          <cell r="AU2" t="str">
            <v>JAN</v>
          </cell>
          <cell r="AV2" t="str">
            <v>FEB</v>
          </cell>
          <cell r="AW2" t="str">
            <v>MAR</v>
          </cell>
          <cell r="AX2" t="str">
            <v>APR</v>
          </cell>
          <cell r="AY2" t="str">
            <v>MAY</v>
          </cell>
          <cell r="AZ2" t="str">
            <v>JUN</v>
          </cell>
          <cell r="BA2" t="str">
            <v>JUL</v>
          </cell>
          <cell r="BB2" t="str">
            <v>AUG</v>
          </cell>
          <cell r="BD2" t="str">
            <v>SEP</v>
          </cell>
          <cell r="BE2" t="str">
            <v>OCT</v>
          </cell>
          <cell r="BF2" t="str">
            <v>NOV</v>
          </cell>
          <cell r="BG2" t="str">
            <v>DEC</v>
          </cell>
          <cell r="BH2" t="str">
            <v>JAN</v>
          </cell>
          <cell r="BI2" t="str">
            <v>FEB</v>
          </cell>
          <cell r="BJ2" t="str">
            <v>MAR</v>
          </cell>
          <cell r="BK2" t="str">
            <v>APR</v>
          </cell>
          <cell r="BL2" t="str">
            <v>MAY</v>
          </cell>
          <cell r="BM2" t="str">
            <v>JUN</v>
          </cell>
          <cell r="BN2" t="str">
            <v>JUL</v>
          </cell>
          <cell r="BO2" t="str">
            <v>AUG</v>
          </cell>
        </row>
        <row r="3">
          <cell r="A3" t="str">
            <v>221000-HO - Fixture &amp; Fittings @ Cost (HO )</v>
          </cell>
          <cell r="B3">
            <v>109844.05</v>
          </cell>
          <cell r="C3">
            <v>70509.75</v>
          </cell>
          <cell r="E3">
            <v>180353.8</v>
          </cell>
          <cell r="F3">
            <v>70509.75</v>
          </cell>
          <cell r="H3">
            <v>70509.75</v>
          </cell>
          <cell r="AQ3">
            <v>180353.8</v>
          </cell>
          <cell r="AR3">
            <v>180353.8</v>
          </cell>
          <cell r="AS3">
            <v>180353.8</v>
          </cell>
          <cell r="AT3">
            <v>180353.8</v>
          </cell>
          <cell r="AU3">
            <v>180353.8</v>
          </cell>
          <cell r="AV3">
            <v>180353.8</v>
          </cell>
          <cell r="AW3">
            <v>180353.8</v>
          </cell>
          <cell r="AX3">
            <v>180353.8</v>
          </cell>
          <cell r="AY3">
            <v>180353.8</v>
          </cell>
          <cell r="AZ3">
            <v>180353.8</v>
          </cell>
          <cell r="BA3">
            <v>180353.8</v>
          </cell>
          <cell r="BB3">
            <v>180353.8</v>
          </cell>
        </row>
        <row r="4">
          <cell r="A4" t="str">
            <v>222000-HO - Office Equipment @ Cost (HO )</v>
          </cell>
          <cell r="B4">
            <v>736078.08</v>
          </cell>
          <cell r="C4">
            <v>103193.94</v>
          </cell>
          <cell r="D4">
            <v>13393.86</v>
          </cell>
          <cell r="E4">
            <v>825878.16</v>
          </cell>
          <cell r="O4">
            <v>66213</v>
          </cell>
          <cell r="Q4">
            <v>66213</v>
          </cell>
          <cell r="U4">
            <v>36980.94</v>
          </cell>
          <cell r="W4">
            <v>36980.94</v>
          </cell>
          <cell r="AE4">
            <v>13393.86</v>
          </cell>
          <cell r="AF4">
            <v>-13393.86</v>
          </cell>
          <cell r="AQ4">
            <v>736078.08</v>
          </cell>
          <cell r="AR4">
            <v>736078.08</v>
          </cell>
          <cell r="AS4">
            <v>736078.08</v>
          </cell>
          <cell r="AT4">
            <v>802291.08</v>
          </cell>
          <cell r="AU4">
            <v>802291.08</v>
          </cell>
          <cell r="AV4">
            <v>839272.02</v>
          </cell>
          <cell r="AW4">
            <v>839272.02</v>
          </cell>
          <cell r="AX4">
            <v>839272.02</v>
          </cell>
          <cell r="AY4">
            <v>825878.16</v>
          </cell>
          <cell r="AZ4">
            <v>825878.16</v>
          </cell>
          <cell r="BA4">
            <v>825878.16</v>
          </cell>
          <cell r="BB4">
            <v>825878.16</v>
          </cell>
        </row>
        <row r="5">
          <cell r="A5" t="str">
            <v>223000-HO - Comp Hardware @ Cost (HO )</v>
          </cell>
          <cell r="B5">
            <v>325098.23999999999</v>
          </cell>
          <cell r="C5">
            <v>26277.200000000001</v>
          </cell>
          <cell r="D5">
            <v>4035</v>
          </cell>
          <cell r="E5">
            <v>347340.44</v>
          </cell>
          <cell r="F5">
            <v>10012.200000000001</v>
          </cell>
          <cell r="H5">
            <v>10012.200000000001</v>
          </cell>
          <cell r="L5">
            <v>16265</v>
          </cell>
          <cell r="M5">
            <v>4035</v>
          </cell>
          <cell r="N5">
            <v>12230</v>
          </cell>
          <cell r="AQ5">
            <v>335110.44</v>
          </cell>
          <cell r="AR5">
            <v>335110.44</v>
          </cell>
          <cell r="AS5">
            <v>347340.44</v>
          </cell>
          <cell r="AT5">
            <v>347340.44</v>
          </cell>
          <cell r="AU5">
            <v>347340.44</v>
          </cell>
          <cell r="AV5">
            <v>347340.44</v>
          </cell>
          <cell r="AW5">
            <v>347340.44</v>
          </cell>
          <cell r="AX5">
            <v>347340.44</v>
          </cell>
          <cell r="AY5">
            <v>347340.44</v>
          </cell>
          <cell r="AZ5">
            <v>347340.44</v>
          </cell>
          <cell r="BA5">
            <v>347340.44</v>
          </cell>
          <cell r="BB5">
            <v>347340.44</v>
          </cell>
        </row>
        <row r="6">
          <cell r="A6" t="str">
            <v>224000-HO - Computer Software @ Cost (HO )</v>
          </cell>
          <cell r="B6">
            <v>91968.04</v>
          </cell>
          <cell r="C6">
            <v>7046.16</v>
          </cell>
          <cell r="D6">
            <v>22.08</v>
          </cell>
          <cell r="E6">
            <v>98992.12</v>
          </cell>
          <cell r="F6">
            <v>3342</v>
          </cell>
          <cell r="H6">
            <v>3342</v>
          </cell>
          <cell r="L6">
            <v>3660</v>
          </cell>
          <cell r="N6">
            <v>3660</v>
          </cell>
          <cell r="AJ6">
            <v>44.16</v>
          </cell>
          <cell r="AK6">
            <v>22.08</v>
          </cell>
          <cell r="AL6">
            <v>22.08</v>
          </cell>
          <cell r="AQ6">
            <v>95310.04</v>
          </cell>
          <cell r="AR6">
            <v>95310.04</v>
          </cell>
          <cell r="AS6">
            <v>98970.04</v>
          </cell>
          <cell r="AT6">
            <v>98970.04</v>
          </cell>
          <cell r="AU6">
            <v>98970.04</v>
          </cell>
          <cell r="AV6">
            <v>98970.04</v>
          </cell>
          <cell r="AW6">
            <v>98970.04</v>
          </cell>
          <cell r="AX6">
            <v>98970.04</v>
          </cell>
          <cell r="AY6">
            <v>98970.04</v>
          </cell>
          <cell r="AZ6">
            <v>98970.04</v>
          </cell>
          <cell r="BA6">
            <v>98992.12</v>
          </cell>
          <cell r="BB6">
            <v>98992.12</v>
          </cell>
        </row>
        <row r="7">
          <cell r="A7" t="str">
            <v>225000-HO - Motor Vehicles @ Cost (HO )</v>
          </cell>
          <cell r="C7">
            <v>442270.42</v>
          </cell>
          <cell r="D7">
            <v>221135.21</v>
          </cell>
          <cell r="E7">
            <v>221135.21</v>
          </cell>
          <cell r="F7">
            <v>442270.42</v>
          </cell>
          <cell r="G7">
            <v>221135.21</v>
          </cell>
          <cell r="H7">
            <v>221135.21</v>
          </cell>
          <cell r="AQ7">
            <v>221135.21</v>
          </cell>
          <cell r="AR7">
            <v>221135.21</v>
          </cell>
          <cell r="AS7">
            <v>221135.21</v>
          </cell>
          <cell r="AT7">
            <v>221135.21</v>
          </cell>
          <cell r="AU7">
            <v>221135.21</v>
          </cell>
          <cell r="AV7">
            <v>221135.21</v>
          </cell>
          <cell r="AW7">
            <v>221135.21</v>
          </cell>
          <cell r="AX7">
            <v>221135.21</v>
          </cell>
          <cell r="AY7">
            <v>221135.21</v>
          </cell>
          <cell r="AZ7">
            <v>221135.21</v>
          </cell>
          <cell r="BA7">
            <v>221135.21</v>
          </cell>
          <cell r="BB7">
            <v>221135.21</v>
          </cell>
        </row>
        <row r="8">
          <cell r="A8" t="str">
            <v>241000-HO - Fixture &amp; Fittings - Accumulated Depreciation (HO )</v>
          </cell>
          <cell r="B8">
            <v>-21187.63</v>
          </cell>
          <cell r="D8">
            <v>29593.94</v>
          </cell>
          <cell r="E8">
            <v>-50781.57</v>
          </cell>
          <cell r="G8">
            <v>1923.07</v>
          </cell>
          <cell r="H8">
            <v>-1923.07</v>
          </cell>
          <cell r="J8">
            <v>2552.98</v>
          </cell>
          <cell r="K8">
            <v>-2552.98</v>
          </cell>
          <cell r="M8">
            <v>2470.59</v>
          </cell>
          <cell r="N8">
            <v>-2470.59</v>
          </cell>
          <cell r="P8">
            <v>2552.98</v>
          </cell>
          <cell r="Q8">
            <v>-2552.98</v>
          </cell>
          <cell r="S8">
            <v>2552.98</v>
          </cell>
          <cell r="T8">
            <v>-2552.98</v>
          </cell>
          <cell r="V8">
            <v>2388.2399999999998</v>
          </cell>
          <cell r="W8">
            <v>-2388.2399999999998</v>
          </cell>
          <cell r="Y8">
            <v>2552.98</v>
          </cell>
          <cell r="Z8">
            <v>-2552.98</v>
          </cell>
          <cell r="AB8">
            <v>2470.59</v>
          </cell>
          <cell r="AC8">
            <v>-2470.59</v>
          </cell>
          <cell r="AE8">
            <v>2552.98</v>
          </cell>
          <cell r="AF8">
            <v>-2552.98</v>
          </cell>
          <cell r="AH8">
            <v>2470.59</v>
          </cell>
          <cell r="AI8">
            <v>-2470.59</v>
          </cell>
          <cell r="AK8">
            <v>2552.98</v>
          </cell>
          <cell r="AL8">
            <v>-2552.98</v>
          </cell>
          <cell r="AN8">
            <v>2552.98</v>
          </cell>
          <cell r="AO8">
            <v>-2552.98</v>
          </cell>
          <cell r="AQ8">
            <v>-23110.7</v>
          </cell>
          <cell r="AR8">
            <v>-25663.68</v>
          </cell>
          <cell r="AS8">
            <v>-28134.27</v>
          </cell>
          <cell r="AT8">
            <v>-30687.25</v>
          </cell>
          <cell r="AU8">
            <v>-33240.230000000003</v>
          </cell>
          <cell r="AV8">
            <v>-35628.47</v>
          </cell>
          <cell r="AW8">
            <v>-38181.450000000004</v>
          </cell>
          <cell r="AX8">
            <v>-40652.040000000008</v>
          </cell>
          <cell r="AY8">
            <v>-43205.020000000011</v>
          </cell>
          <cell r="AZ8">
            <v>-45675.610000000015</v>
          </cell>
          <cell r="BA8">
            <v>-48228.590000000018</v>
          </cell>
          <cell r="BB8">
            <v>-50781.570000000022</v>
          </cell>
        </row>
        <row r="9">
          <cell r="A9" t="str">
            <v>242000-HO - Office Equipment - Accumulated Depreciation (HO )</v>
          </cell>
          <cell r="B9">
            <v>-254939.54</v>
          </cell>
          <cell r="C9">
            <v>32406.6</v>
          </cell>
          <cell r="D9">
            <v>192450.81</v>
          </cell>
          <cell r="E9">
            <v>-414983.75</v>
          </cell>
          <cell r="F9">
            <v>32406.6</v>
          </cell>
          <cell r="G9">
            <v>44506.81</v>
          </cell>
          <cell r="H9">
            <v>-12100.21</v>
          </cell>
          <cell r="J9">
            <v>12503.22</v>
          </cell>
          <cell r="K9">
            <v>-12503.22</v>
          </cell>
          <cell r="M9">
            <v>12099.91</v>
          </cell>
          <cell r="N9">
            <v>-12099.91</v>
          </cell>
          <cell r="P9">
            <v>13156.29</v>
          </cell>
          <cell r="Q9">
            <v>-13156.29</v>
          </cell>
          <cell r="S9">
            <v>13627.94</v>
          </cell>
          <cell r="T9">
            <v>-13627.94</v>
          </cell>
          <cell r="V9">
            <v>12748.75</v>
          </cell>
          <cell r="W9">
            <v>-12748.75</v>
          </cell>
          <cell r="Y9">
            <v>14256.11</v>
          </cell>
          <cell r="Z9">
            <v>-14256.11</v>
          </cell>
          <cell r="AB9">
            <v>13796.25</v>
          </cell>
          <cell r="AC9">
            <v>-13796.25</v>
          </cell>
          <cell r="AE9">
            <v>14124.01</v>
          </cell>
          <cell r="AF9">
            <v>-14124.01</v>
          </cell>
          <cell r="AH9">
            <v>13576.08</v>
          </cell>
          <cell r="AI9">
            <v>-13576.08</v>
          </cell>
          <cell r="AK9">
            <v>14028.6</v>
          </cell>
          <cell r="AL9">
            <v>-14028.6</v>
          </cell>
          <cell r="AN9">
            <v>14026.84</v>
          </cell>
          <cell r="AO9">
            <v>-14026.84</v>
          </cell>
          <cell r="AQ9">
            <v>-267039.75</v>
          </cell>
          <cell r="AR9">
            <v>-279542.96999999997</v>
          </cell>
          <cell r="AS9">
            <v>-291642.87999999995</v>
          </cell>
          <cell r="AT9">
            <v>-304799.16999999993</v>
          </cell>
          <cell r="AU9">
            <v>-318427.10999999993</v>
          </cell>
          <cell r="AV9">
            <v>-331175.85999999993</v>
          </cell>
          <cell r="AW9">
            <v>-345431.96999999991</v>
          </cell>
          <cell r="AX9">
            <v>-359228.21999999991</v>
          </cell>
          <cell r="AY9">
            <v>-373352.22999999992</v>
          </cell>
          <cell r="AZ9">
            <v>-386928.30999999994</v>
          </cell>
          <cell r="BA9">
            <v>-400956.90999999992</v>
          </cell>
          <cell r="BB9">
            <v>-414983.74999999994</v>
          </cell>
        </row>
        <row r="10">
          <cell r="A10" t="str">
            <v>243000-HO - Comp Hardware - Accumulated Depreciation (HO )</v>
          </cell>
          <cell r="B10">
            <v>-168911.44</v>
          </cell>
          <cell r="D10">
            <v>88901.34</v>
          </cell>
          <cell r="E10">
            <v>-257812.78</v>
          </cell>
          <cell r="G10">
            <v>8252.7000000000007</v>
          </cell>
          <cell r="H10">
            <v>-8252.7000000000007</v>
          </cell>
          <cell r="J10">
            <v>8490.99</v>
          </cell>
          <cell r="K10">
            <v>-8490.99</v>
          </cell>
          <cell r="M10">
            <v>8079.82</v>
          </cell>
          <cell r="N10">
            <v>-8079.82</v>
          </cell>
          <cell r="P10">
            <v>8585.34</v>
          </cell>
          <cell r="Q10">
            <v>-8585.34</v>
          </cell>
          <cell r="S10">
            <v>8585.34</v>
          </cell>
          <cell r="T10">
            <v>-8585.34</v>
          </cell>
          <cell r="V10">
            <v>8031.42</v>
          </cell>
          <cell r="W10">
            <v>-8031.42</v>
          </cell>
          <cell r="Y10">
            <v>8511.3799999999992</v>
          </cell>
          <cell r="Z10">
            <v>-8511.3799999999992</v>
          </cell>
          <cell r="AB10">
            <v>6614.95</v>
          </cell>
          <cell r="AC10">
            <v>-6614.95</v>
          </cell>
          <cell r="AE10">
            <v>6330.27</v>
          </cell>
          <cell r="AF10">
            <v>-6330.27</v>
          </cell>
          <cell r="AH10">
            <v>5772.71</v>
          </cell>
          <cell r="AI10">
            <v>-5772.71</v>
          </cell>
          <cell r="AK10">
            <v>5823.21</v>
          </cell>
          <cell r="AL10">
            <v>-5823.21</v>
          </cell>
          <cell r="AN10">
            <v>5823.21</v>
          </cell>
          <cell r="AO10">
            <v>-5823.21</v>
          </cell>
          <cell r="AQ10">
            <v>-177164.14</v>
          </cell>
          <cell r="AR10">
            <v>-185655.13</v>
          </cell>
          <cell r="AS10">
            <v>-193734.95</v>
          </cell>
          <cell r="AT10">
            <v>-202320.29</v>
          </cell>
          <cell r="AU10">
            <v>-210905.63</v>
          </cell>
          <cell r="AV10">
            <v>-218937.05000000002</v>
          </cell>
          <cell r="AW10">
            <v>-227448.43000000002</v>
          </cell>
          <cell r="AX10">
            <v>-234063.38000000003</v>
          </cell>
          <cell r="AY10">
            <v>-240393.65000000002</v>
          </cell>
          <cell r="AZ10">
            <v>-246166.36000000002</v>
          </cell>
          <cell r="BA10">
            <v>-251989.57</v>
          </cell>
          <cell r="BB10">
            <v>-257812.78</v>
          </cell>
        </row>
        <row r="11">
          <cell r="A11" t="str">
            <v>244000-HO - Computer Software - Accumulated Depreciation (HO )</v>
          </cell>
          <cell r="B11">
            <v>-57213.3</v>
          </cell>
          <cell r="D11">
            <v>21691.65</v>
          </cell>
          <cell r="E11">
            <v>-78904.95</v>
          </cell>
          <cell r="G11">
            <v>2377.9499999999998</v>
          </cell>
          <cell r="H11">
            <v>-2377.9499999999998</v>
          </cell>
          <cell r="J11">
            <v>2422.69</v>
          </cell>
          <cell r="K11">
            <v>-2422.69</v>
          </cell>
          <cell r="M11">
            <v>2286.66</v>
          </cell>
          <cell r="N11">
            <v>-2286.66</v>
          </cell>
          <cell r="P11">
            <v>2422.67</v>
          </cell>
          <cell r="Q11">
            <v>-2422.67</v>
          </cell>
          <cell r="S11">
            <v>2098.27</v>
          </cell>
          <cell r="T11">
            <v>-2098.27</v>
          </cell>
          <cell r="V11">
            <v>1411.16</v>
          </cell>
          <cell r="W11">
            <v>-1411.16</v>
          </cell>
          <cell r="Y11">
            <v>1508.46</v>
          </cell>
          <cell r="Z11">
            <v>-1508.46</v>
          </cell>
          <cell r="AB11">
            <v>1459.78</v>
          </cell>
          <cell r="AC11">
            <v>-1459.78</v>
          </cell>
          <cell r="AE11">
            <v>1500.08</v>
          </cell>
          <cell r="AF11">
            <v>-1500.08</v>
          </cell>
          <cell r="AH11">
            <v>1379.23</v>
          </cell>
          <cell r="AI11">
            <v>-1379.23</v>
          </cell>
          <cell r="AK11">
            <v>1423.39</v>
          </cell>
          <cell r="AL11">
            <v>-1423.39</v>
          </cell>
          <cell r="AN11">
            <v>1401.31</v>
          </cell>
          <cell r="AO11">
            <v>-1401.31</v>
          </cell>
          <cell r="AQ11">
            <v>-59591.25</v>
          </cell>
          <cell r="AR11">
            <v>-62013.94</v>
          </cell>
          <cell r="AS11">
            <v>-64300.600000000006</v>
          </cell>
          <cell r="AT11">
            <v>-66723.27</v>
          </cell>
          <cell r="AU11">
            <v>-68821.540000000008</v>
          </cell>
          <cell r="AV11">
            <v>-70232.700000000012</v>
          </cell>
          <cell r="AW11">
            <v>-71741.160000000018</v>
          </cell>
          <cell r="AX11">
            <v>-73200.940000000017</v>
          </cell>
          <cell r="AY11">
            <v>-74701.020000000019</v>
          </cell>
          <cell r="AZ11">
            <v>-76080.250000000015</v>
          </cell>
          <cell r="BA11">
            <v>-77503.640000000014</v>
          </cell>
          <cell r="BB11">
            <v>-78904.950000000012</v>
          </cell>
        </row>
        <row r="12">
          <cell r="A12" t="str">
            <v>245000-HO - Motor Vehicles - Accumulated Depreciation (HO )</v>
          </cell>
          <cell r="C12">
            <v>2726.32</v>
          </cell>
          <cell r="D12">
            <v>46711.13</v>
          </cell>
          <cell r="E12">
            <v>-43984.81</v>
          </cell>
          <cell r="F12">
            <v>2726.32</v>
          </cell>
          <cell r="G12">
            <v>5997.88</v>
          </cell>
          <cell r="H12">
            <v>-3271.56</v>
          </cell>
          <cell r="J12">
            <v>3756.28</v>
          </cell>
          <cell r="K12">
            <v>-3756.28</v>
          </cell>
          <cell r="M12">
            <v>3635.1</v>
          </cell>
          <cell r="N12">
            <v>-3635.1</v>
          </cell>
          <cell r="P12">
            <v>3756.27</v>
          </cell>
          <cell r="Q12">
            <v>-3756.27</v>
          </cell>
          <cell r="S12">
            <v>3756.27</v>
          </cell>
          <cell r="T12">
            <v>-3756.27</v>
          </cell>
          <cell r="V12">
            <v>3513.93</v>
          </cell>
          <cell r="W12">
            <v>-3513.93</v>
          </cell>
          <cell r="Y12">
            <v>3756.27</v>
          </cell>
          <cell r="Z12">
            <v>-3756.27</v>
          </cell>
          <cell r="AB12">
            <v>3635.1</v>
          </cell>
          <cell r="AC12">
            <v>-3635.1</v>
          </cell>
          <cell r="AE12">
            <v>3756.27</v>
          </cell>
          <cell r="AF12">
            <v>-3756.27</v>
          </cell>
          <cell r="AH12">
            <v>3635.1</v>
          </cell>
          <cell r="AI12">
            <v>-3635.1</v>
          </cell>
          <cell r="AK12">
            <v>3756.27</v>
          </cell>
          <cell r="AL12">
            <v>-3756.27</v>
          </cell>
          <cell r="AN12">
            <v>3756.39</v>
          </cell>
          <cell r="AO12">
            <v>-3756.39</v>
          </cell>
          <cell r="AQ12">
            <v>-3271.56</v>
          </cell>
          <cell r="AR12">
            <v>-7027.84</v>
          </cell>
          <cell r="AS12">
            <v>-10662.94</v>
          </cell>
          <cell r="AT12">
            <v>-14419.210000000001</v>
          </cell>
          <cell r="AU12">
            <v>-18175.48</v>
          </cell>
          <cell r="AV12">
            <v>-21689.41</v>
          </cell>
          <cell r="AW12">
            <v>-25445.68</v>
          </cell>
          <cell r="AX12">
            <v>-29080.78</v>
          </cell>
          <cell r="AY12">
            <v>-32837.049999999996</v>
          </cell>
          <cell r="AZ12">
            <v>-36472.149999999994</v>
          </cell>
          <cell r="BA12">
            <v>-40228.419999999991</v>
          </cell>
          <cell r="BB12">
            <v>-43984.80999999999</v>
          </cell>
        </row>
        <row r="13">
          <cell r="A13" t="str">
            <v>102010-HO - ACC DEP AMORT B.BOND (HO )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</row>
        <row r="14">
          <cell r="A14" t="str">
            <v>224020-HO - PACMAN SOFTWARE (HO )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</row>
        <row r="15">
          <cell r="A15" t="str">
            <v>450000-HO - SUNDRY INVESTMENTS (HO )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</row>
        <row r="16">
          <cell r="A16" t="str">
            <v>103100-HO - Deferred Tax (HO )</v>
          </cell>
          <cell r="B16">
            <v>348488</v>
          </cell>
          <cell r="C16">
            <v>154774</v>
          </cell>
          <cell r="D16">
            <v>234931.81</v>
          </cell>
          <cell r="E16">
            <v>268330.19</v>
          </cell>
          <cell r="F16">
            <v>154774</v>
          </cell>
          <cell r="G16">
            <v>154774</v>
          </cell>
          <cell r="AN16">
            <v>80157.81</v>
          </cell>
          <cell r="AO16">
            <v>-80157.81</v>
          </cell>
          <cell r="AQ16">
            <v>348488</v>
          </cell>
          <cell r="AR16">
            <v>348488</v>
          </cell>
          <cell r="AS16">
            <v>348488</v>
          </cell>
          <cell r="AT16">
            <v>348488</v>
          </cell>
          <cell r="AU16">
            <v>348488</v>
          </cell>
          <cell r="AV16">
            <v>348488</v>
          </cell>
          <cell r="AW16">
            <v>348488</v>
          </cell>
          <cell r="AX16">
            <v>348488</v>
          </cell>
          <cell r="AY16">
            <v>348488</v>
          </cell>
          <cell r="AZ16">
            <v>348488</v>
          </cell>
          <cell r="BA16">
            <v>348488</v>
          </cell>
          <cell r="BB16">
            <v>268330.19</v>
          </cell>
        </row>
        <row r="17">
          <cell r="A17" t="str">
            <v>104100-HO - Investements (HO )</v>
          </cell>
          <cell r="C17">
            <v>3868284.75</v>
          </cell>
          <cell r="D17">
            <v>578284.75</v>
          </cell>
          <cell r="E17">
            <v>3290000</v>
          </cell>
          <cell r="U17">
            <v>3500000</v>
          </cell>
          <cell r="V17">
            <v>30000</v>
          </cell>
          <cell r="W17">
            <v>3470000</v>
          </cell>
          <cell r="Y17">
            <v>30000</v>
          </cell>
          <cell r="Z17">
            <v>-30000</v>
          </cell>
          <cell r="AA17">
            <v>368284.75</v>
          </cell>
          <cell r="AB17">
            <v>170581.86</v>
          </cell>
          <cell r="AC17">
            <v>197702.89</v>
          </cell>
          <cell r="AE17">
            <v>98527.37</v>
          </cell>
          <cell r="AF17">
            <v>-98527.37</v>
          </cell>
          <cell r="AH17">
            <v>131453.96</v>
          </cell>
          <cell r="AI17">
            <v>-131453.96</v>
          </cell>
          <cell r="AK17">
            <v>87721.56</v>
          </cell>
          <cell r="AL17">
            <v>-87721.56</v>
          </cell>
          <cell r="AN17">
            <v>30000</v>
          </cell>
          <cell r="AO17">
            <v>-30000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3470000</v>
          </cell>
          <cell r="AW17">
            <v>3440000</v>
          </cell>
          <cell r="AX17">
            <v>3637702.89</v>
          </cell>
          <cell r="AY17">
            <v>3539175.52</v>
          </cell>
          <cell r="AZ17">
            <v>3407721.56</v>
          </cell>
          <cell r="BA17">
            <v>3320000</v>
          </cell>
          <cell r="BB17">
            <v>3290000</v>
          </cell>
        </row>
        <row r="18">
          <cell r="A18" t="str">
            <v>104110-HO - INVESTMENT -BRIDGEWAY FINANCE (HO)</v>
          </cell>
          <cell r="C18">
            <v>120</v>
          </cell>
          <cell r="E18">
            <v>120</v>
          </cell>
          <cell r="AM18">
            <v>120</v>
          </cell>
          <cell r="AO18">
            <v>120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120</v>
          </cell>
        </row>
        <row r="19">
          <cell r="A19" t="str">
            <v>104200-HO - Investment (PAFORMA) (HO)</v>
          </cell>
          <cell r="C19">
            <v>171000</v>
          </cell>
          <cell r="D19">
            <v>171000</v>
          </cell>
          <cell r="AM19">
            <v>171000</v>
          </cell>
          <cell r="AN19">
            <v>171000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</row>
        <row r="20">
          <cell r="A20" t="str">
            <v>180000-HO - Debtors Control (HO 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</row>
        <row r="21">
          <cell r="A21" t="str">
            <v>180001-HO - Opening (HO )</v>
          </cell>
          <cell r="B21">
            <v>20000</v>
          </cell>
          <cell r="E21">
            <v>20000</v>
          </cell>
          <cell r="AQ21">
            <v>20000</v>
          </cell>
          <cell r="AR21">
            <v>20000</v>
          </cell>
          <cell r="AS21">
            <v>20000</v>
          </cell>
          <cell r="AT21">
            <v>20000</v>
          </cell>
          <cell r="AU21">
            <v>20000</v>
          </cell>
          <cell r="AV21">
            <v>20000</v>
          </cell>
          <cell r="AW21">
            <v>20000</v>
          </cell>
          <cell r="AX21">
            <v>20000</v>
          </cell>
          <cell r="AY21">
            <v>20000</v>
          </cell>
          <cell r="AZ21">
            <v>20000</v>
          </cell>
          <cell r="BA21">
            <v>20000</v>
          </cell>
          <cell r="BB21">
            <v>20000</v>
          </cell>
        </row>
        <row r="22">
          <cell r="A22" t="str">
            <v>180010-HO - Opening (Provision) (HO )</v>
          </cell>
          <cell r="B22">
            <v>-20000</v>
          </cell>
          <cell r="E22">
            <v>-20000</v>
          </cell>
          <cell r="AQ22">
            <v>-20000</v>
          </cell>
          <cell r="AR22">
            <v>-20000</v>
          </cell>
          <cell r="AS22">
            <v>-20000</v>
          </cell>
          <cell r="AT22">
            <v>-20000</v>
          </cell>
          <cell r="AU22">
            <v>-20000</v>
          </cell>
          <cell r="AV22">
            <v>-20000</v>
          </cell>
          <cell r="AW22">
            <v>-20000</v>
          </cell>
          <cell r="AX22">
            <v>-20000</v>
          </cell>
          <cell r="AY22">
            <v>-20000</v>
          </cell>
          <cell r="AZ22">
            <v>-20000</v>
          </cell>
          <cell r="BA22">
            <v>-20000</v>
          </cell>
          <cell r="BB22">
            <v>-20000</v>
          </cell>
        </row>
        <row r="23">
          <cell r="A23" t="str">
            <v>180020-HO - Book Debtors - Accrued (HO )</v>
          </cell>
          <cell r="B23">
            <v>510003863.06999999</v>
          </cell>
          <cell r="C23">
            <v>410996008.76999998</v>
          </cell>
          <cell r="D23">
            <v>4677315.83</v>
          </cell>
          <cell r="E23">
            <v>916322556.00999999</v>
          </cell>
          <cell r="F23">
            <v>30144400.09</v>
          </cell>
          <cell r="G23">
            <v>517552</v>
          </cell>
          <cell r="H23">
            <v>29626848.09</v>
          </cell>
          <cell r="I23">
            <v>33483046.829999998</v>
          </cell>
          <cell r="K23">
            <v>33483046.829999998</v>
          </cell>
          <cell r="L23">
            <v>54165740</v>
          </cell>
          <cell r="N23">
            <v>54165740</v>
          </cell>
          <cell r="O23">
            <v>32086429.710000001</v>
          </cell>
          <cell r="Q23">
            <v>32086429.710000001</v>
          </cell>
          <cell r="R23">
            <v>32416569.129999999</v>
          </cell>
          <cell r="T23">
            <v>32416569.129999999</v>
          </cell>
          <cell r="U23">
            <v>48898267.539999999</v>
          </cell>
          <cell r="V23">
            <v>1685274.99</v>
          </cell>
          <cell r="W23">
            <v>47212992.549999997</v>
          </cell>
          <cell r="X23">
            <v>31566437.68</v>
          </cell>
          <cell r="Z23">
            <v>31566437.68</v>
          </cell>
          <cell r="AA23">
            <v>35333937.939999998</v>
          </cell>
          <cell r="AC23">
            <v>35333937.939999998</v>
          </cell>
          <cell r="AD23">
            <v>29445086.350000001</v>
          </cell>
          <cell r="AE23">
            <v>105315.07</v>
          </cell>
          <cell r="AF23">
            <v>29339771.280000001</v>
          </cell>
          <cell r="AG23">
            <v>27060108.16</v>
          </cell>
          <cell r="AH23">
            <v>369173.77</v>
          </cell>
          <cell r="AI23">
            <v>26690934.390000001</v>
          </cell>
          <cell r="AJ23">
            <v>29063405.690000001</v>
          </cell>
          <cell r="AK23">
            <v>2000000</v>
          </cell>
          <cell r="AL23">
            <v>27063405.690000001</v>
          </cell>
          <cell r="AM23">
            <v>27332579.649999999</v>
          </cell>
          <cell r="AO23">
            <v>27332579.649999999</v>
          </cell>
          <cell r="AQ23">
            <v>539630711.15999997</v>
          </cell>
          <cell r="AR23">
            <v>573113757.99000001</v>
          </cell>
          <cell r="AS23">
            <v>627279497.99000001</v>
          </cell>
          <cell r="AT23">
            <v>659365927.70000005</v>
          </cell>
          <cell r="AU23">
            <v>691782496.83000004</v>
          </cell>
          <cell r="AV23">
            <v>738995489.38</v>
          </cell>
          <cell r="AW23">
            <v>770561927.05999994</v>
          </cell>
          <cell r="AX23">
            <v>805895865</v>
          </cell>
          <cell r="AY23">
            <v>835235636.27999997</v>
          </cell>
          <cell r="AZ23">
            <v>861926570.66999996</v>
          </cell>
          <cell r="BA23">
            <v>888989976.36000001</v>
          </cell>
          <cell r="BB23">
            <v>916322556.00999999</v>
          </cell>
        </row>
        <row r="24">
          <cell r="A24" t="str">
            <v>180025-HO - Book Debtors - Interest to BS Date (HO )</v>
          </cell>
          <cell r="C24">
            <v>517552</v>
          </cell>
          <cell r="D24">
            <v>517552</v>
          </cell>
          <cell r="F24">
            <v>517552</v>
          </cell>
          <cell r="G24">
            <v>517552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</row>
        <row r="25">
          <cell r="A25" t="str">
            <v>180030-HO - Book Debtors - Repayments (HO )</v>
          </cell>
          <cell r="B25">
            <v>-408174682.73000002</v>
          </cell>
          <cell r="C25">
            <v>7085505.6500000004</v>
          </cell>
          <cell r="D25">
            <v>416007416.97000003</v>
          </cell>
          <cell r="E25">
            <v>-817096594.04999995</v>
          </cell>
          <cell r="F25">
            <v>3004568.69</v>
          </cell>
          <cell r="G25">
            <v>37383071.490000002</v>
          </cell>
          <cell r="H25">
            <v>-34378502.799999997</v>
          </cell>
          <cell r="I25">
            <v>615216.18999999994</v>
          </cell>
          <cell r="J25">
            <v>32066786.039999999</v>
          </cell>
          <cell r="K25">
            <v>-31451569.850000001</v>
          </cell>
          <cell r="L25">
            <v>619096.15</v>
          </cell>
          <cell r="M25">
            <v>39184025.340000004</v>
          </cell>
          <cell r="N25">
            <v>-38564929.189999998</v>
          </cell>
          <cell r="O25">
            <v>481037.38</v>
          </cell>
          <cell r="P25">
            <v>33254694.350000001</v>
          </cell>
          <cell r="Q25">
            <v>-32773656.969999999</v>
          </cell>
          <cell r="R25">
            <v>255467.24</v>
          </cell>
          <cell r="S25">
            <v>24748865.27</v>
          </cell>
          <cell r="T25">
            <v>-24493398.030000001</v>
          </cell>
          <cell r="U25">
            <v>306467.13</v>
          </cell>
          <cell r="V25">
            <v>45490624.119999997</v>
          </cell>
          <cell r="W25">
            <v>-45184156.990000002</v>
          </cell>
          <cell r="X25">
            <v>1096551.3700000001</v>
          </cell>
          <cell r="Y25">
            <v>35525767.579999998</v>
          </cell>
          <cell r="Z25">
            <v>-34429216.210000001</v>
          </cell>
          <cell r="AA25">
            <v>142396.71</v>
          </cell>
          <cell r="AB25">
            <v>51704077.729999997</v>
          </cell>
          <cell r="AC25">
            <v>-51561681.020000003</v>
          </cell>
          <cell r="AD25">
            <v>20132.27</v>
          </cell>
          <cell r="AE25">
            <v>27270521.120000001</v>
          </cell>
          <cell r="AF25">
            <v>-27250388.850000001</v>
          </cell>
          <cell r="AG25">
            <v>249448.9</v>
          </cell>
          <cell r="AH25">
            <v>29903131</v>
          </cell>
          <cell r="AI25">
            <v>-29653682.100000001</v>
          </cell>
          <cell r="AJ25">
            <v>112099.84</v>
          </cell>
          <cell r="AK25">
            <v>30425350.469999999</v>
          </cell>
          <cell r="AL25">
            <v>-30313250.629999999</v>
          </cell>
          <cell r="AM25">
            <v>183023.78</v>
          </cell>
          <cell r="AN25">
            <v>29050502.460000001</v>
          </cell>
          <cell r="AO25">
            <v>-28867478.68</v>
          </cell>
          <cell r="AQ25">
            <v>-442553185.53000003</v>
          </cell>
          <cell r="AR25">
            <v>-474004755.38000005</v>
          </cell>
          <cell r="AS25">
            <v>-512569684.57000005</v>
          </cell>
          <cell r="AT25">
            <v>-545343341.54000008</v>
          </cell>
          <cell r="AU25">
            <v>-569836739.57000005</v>
          </cell>
          <cell r="AV25">
            <v>-615020896.56000006</v>
          </cell>
          <cell r="AW25">
            <v>-649450112.7700001</v>
          </cell>
          <cell r="AX25">
            <v>-701011793.79000008</v>
          </cell>
          <cell r="AY25">
            <v>-728262182.6400001</v>
          </cell>
          <cell r="AZ25">
            <v>-757915864.74000013</v>
          </cell>
          <cell r="BA25">
            <v>-788229115.37000012</v>
          </cell>
          <cell r="BB25">
            <v>-817096594.05000019</v>
          </cell>
        </row>
        <row r="26">
          <cell r="A26" t="str">
            <v>180035-HO - Book Debtors - Impairment (HO )</v>
          </cell>
          <cell r="B26">
            <v>-533704</v>
          </cell>
          <cell r="C26">
            <v>533704</v>
          </cell>
          <cell r="F26">
            <v>533704</v>
          </cell>
          <cell r="H26">
            <v>533704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</row>
        <row r="27">
          <cell r="A27" t="str">
            <v>112201-HO - Sundry Debtor - BESTER (HO )</v>
          </cell>
          <cell r="B27">
            <v>94</v>
          </cell>
          <cell r="D27">
            <v>94</v>
          </cell>
          <cell r="AN27">
            <v>94</v>
          </cell>
          <cell r="AO27">
            <v>-94</v>
          </cell>
          <cell r="AQ27">
            <v>94</v>
          </cell>
          <cell r="AR27">
            <v>94</v>
          </cell>
          <cell r="AS27">
            <v>94</v>
          </cell>
          <cell r="AT27">
            <v>94</v>
          </cell>
          <cell r="AU27">
            <v>94</v>
          </cell>
          <cell r="AV27">
            <v>94</v>
          </cell>
          <cell r="AW27">
            <v>94</v>
          </cell>
          <cell r="AX27">
            <v>94</v>
          </cell>
          <cell r="AY27">
            <v>94</v>
          </cell>
          <cell r="AZ27">
            <v>94</v>
          </cell>
          <cell r="BA27">
            <v>94</v>
          </cell>
          <cell r="BB27">
            <v>0</v>
          </cell>
        </row>
        <row r="28">
          <cell r="A28" t="str">
            <v>112202-HO - Sundry Debtor - CIMRING (HO )</v>
          </cell>
          <cell r="B28">
            <v>990</v>
          </cell>
          <cell r="D28">
            <v>990</v>
          </cell>
          <cell r="AN28">
            <v>990</v>
          </cell>
          <cell r="AO28">
            <v>-990</v>
          </cell>
          <cell r="AQ28">
            <v>990</v>
          </cell>
          <cell r="AR28">
            <v>990</v>
          </cell>
          <cell r="AS28">
            <v>990</v>
          </cell>
          <cell r="AT28">
            <v>990</v>
          </cell>
          <cell r="AU28">
            <v>990</v>
          </cell>
          <cell r="AV28">
            <v>990</v>
          </cell>
          <cell r="AW28">
            <v>990</v>
          </cell>
          <cell r="AX28">
            <v>990</v>
          </cell>
          <cell r="AY28">
            <v>990</v>
          </cell>
          <cell r="AZ28">
            <v>990</v>
          </cell>
          <cell r="BA28">
            <v>990</v>
          </cell>
          <cell r="BB28">
            <v>0</v>
          </cell>
        </row>
        <row r="29">
          <cell r="A29" t="str">
            <v>112203-HO - Sundry Debtor - GENESIS CAPITAL (HO )</v>
          </cell>
          <cell r="B29">
            <v>295.39</v>
          </cell>
          <cell r="D29">
            <v>295.39</v>
          </cell>
          <cell r="AN29">
            <v>295.39</v>
          </cell>
          <cell r="AO29">
            <v>-295.39</v>
          </cell>
          <cell r="AQ29">
            <v>295.39</v>
          </cell>
          <cell r="AR29">
            <v>295.39</v>
          </cell>
          <cell r="AS29">
            <v>295.39</v>
          </cell>
          <cell r="AT29">
            <v>295.39</v>
          </cell>
          <cell r="AU29">
            <v>295.39</v>
          </cell>
          <cell r="AV29">
            <v>295.39</v>
          </cell>
          <cell r="AW29">
            <v>295.39</v>
          </cell>
          <cell r="AX29">
            <v>295.39</v>
          </cell>
          <cell r="AY29">
            <v>295.39</v>
          </cell>
          <cell r="AZ29">
            <v>295.39</v>
          </cell>
          <cell r="BA29">
            <v>295.39</v>
          </cell>
          <cell r="BB29">
            <v>0</v>
          </cell>
        </row>
        <row r="30">
          <cell r="A30" t="str">
            <v>112204-HO - Sundry Debtor - LEVICK  M (HO )</v>
          </cell>
          <cell r="B30">
            <v>346.5</v>
          </cell>
          <cell r="D30">
            <v>346.5</v>
          </cell>
          <cell r="AN30">
            <v>346.5</v>
          </cell>
          <cell r="AO30">
            <v>-346.5</v>
          </cell>
          <cell r="AQ30">
            <v>346.5</v>
          </cell>
          <cell r="AR30">
            <v>346.5</v>
          </cell>
          <cell r="AS30">
            <v>346.5</v>
          </cell>
          <cell r="AT30">
            <v>346.5</v>
          </cell>
          <cell r="AU30">
            <v>346.5</v>
          </cell>
          <cell r="AV30">
            <v>346.5</v>
          </cell>
          <cell r="AW30">
            <v>346.5</v>
          </cell>
          <cell r="AX30">
            <v>346.5</v>
          </cell>
          <cell r="AY30">
            <v>346.5</v>
          </cell>
          <cell r="AZ30">
            <v>346.5</v>
          </cell>
          <cell r="BA30">
            <v>346.5</v>
          </cell>
          <cell r="BB30">
            <v>0</v>
          </cell>
        </row>
        <row r="31">
          <cell r="A31" t="str">
            <v>112205-HO - Sundry Debtor - LEVICK  S (HO )</v>
          </cell>
          <cell r="B31">
            <v>346.5</v>
          </cell>
          <cell r="D31">
            <v>346.5</v>
          </cell>
          <cell r="AN31">
            <v>346.5</v>
          </cell>
          <cell r="AO31">
            <v>-346.5</v>
          </cell>
          <cell r="AQ31">
            <v>346.5</v>
          </cell>
          <cell r="AR31">
            <v>346.5</v>
          </cell>
          <cell r="AS31">
            <v>346.5</v>
          </cell>
          <cell r="AT31">
            <v>346.5</v>
          </cell>
          <cell r="AU31">
            <v>346.5</v>
          </cell>
          <cell r="AV31">
            <v>346.5</v>
          </cell>
          <cell r="AW31">
            <v>346.5</v>
          </cell>
          <cell r="AX31">
            <v>346.5</v>
          </cell>
          <cell r="AY31">
            <v>346.5</v>
          </cell>
          <cell r="AZ31">
            <v>346.5</v>
          </cell>
          <cell r="BA31">
            <v>346.5</v>
          </cell>
          <cell r="BB31">
            <v>0</v>
          </cell>
        </row>
        <row r="32">
          <cell r="A32" t="str">
            <v>112206-HO - Sundry Debtor - LIPCHIN (HO )</v>
          </cell>
          <cell r="B32">
            <v>495</v>
          </cell>
          <cell r="D32">
            <v>495</v>
          </cell>
          <cell r="AN32">
            <v>495</v>
          </cell>
          <cell r="AO32">
            <v>-495</v>
          </cell>
          <cell r="AQ32">
            <v>495</v>
          </cell>
          <cell r="AR32">
            <v>495</v>
          </cell>
          <cell r="AS32">
            <v>495</v>
          </cell>
          <cell r="AT32">
            <v>495</v>
          </cell>
          <cell r="AU32">
            <v>495</v>
          </cell>
          <cell r="AV32">
            <v>495</v>
          </cell>
          <cell r="AW32">
            <v>495</v>
          </cell>
          <cell r="AX32">
            <v>495</v>
          </cell>
          <cell r="AY32">
            <v>495</v>
          </cell>
          <cell r="AZ32">
            <v>495</v>
          </cell>
          <cell r="BA32">
            <v>495</v>
          </cell>
          <cell r="BB32">
            <v>0</v>
          </cell>
        </row>
        <row r="33">
          <cell r="A33" t="str">
            <v>112207-HO - Sundry Debtor - MEYER (HO )</v>
          </cell>
          <cell r="B33">
            <v>74.63</v>
          </cell>
          <cell r="D33">
            <v>74.63</v>
          </cell>
          <cell r="AN33">
            <v>74.63</v>
          </cell>
          <cell r="AO33">
            <v>-74.63</v>
          </cell>
          <cell r="AQ33">
            <v>74.63</v>
          </cell>
          <cell r="AR33">
            <v>74.63</v>
          </cell>
          <cell r="AS33">
            <v>74.63</v>
          </cell>
          <cell r="AT33">
            <v>74.63</v>
          </cell>
          <cell r="AU33">
            <v>74.63</v>
          </cell>
          <cell r="AV33">
            <v>74.63</v>
          </cell>
          <cell r="AW33">
            <v>74.63</v>
          </cell>
          <cell r="AX33">
            <v>74.63</v>
          </cell>
          <cell r="AY33">
            <v>74.63</v>
          </cell>
          <cell r="AZ33">
            <v>74.63</v>
          </cell>
          <cell r="BA33">
            <v>74.63</v>
          </cell>
          <cell r="BB33">
            <v>0</v>
          </cell>
        </row>
        <row r="34">
          <cell r="A34" t="str">
            <v>112208-HO - Sundry Debtor - HOOGERVORST (HO )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</row>
        <row r="35">
          <cell r="A35" t="str">
            <v>112209-HO - Sundry Debtor - BEETGE (HO )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</row>
        <row r="36">
          <cell r="A36" t="str">
            <v>112210-HO - Sundry Debtor - SAFTAN INVESTMENTS (HO )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</row>
        <row r="37">
          <cell r="A37" t="str">
            <v>112211-HO - Sundry Debtor - VAN DER MERWE (HO )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</row>
        <row r="38">
          <cell r="A38" t="str">
            <v>112212-HO - Sundry Debtor - VAN NIEKERK (HO )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</row>
        <row r="39">
          <cell r="A39" t="str">
            <v>112213-HO - Sundry Debtor - WARD (HO )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</row>
        <row r="40">
          <cell r="A40" t="str">
            <v>112214-HO - Sundry Debtor - PILLAY  E (HO )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</row>
        <row r="41">
          <cell r="A41" t="str">
            <v>112215-HO - Sundry Debtor - CAPBOND (HO )</v>
          </cell>
          <cell r="B41">
            <v>-39500</v>
          </cell>
          <cell r="C41">
            <v>39500</v>
          </cell>
          <cell r="AJ41">
            <v>39500</v>
          </cell>
          <cell r="AL41">
            <v>39500</v>
          </cell>
          <cell r="AQ41">
            <v>-39500</v>
          </cell>
          <cell r="AR41">
            <v>-39500</v>
          </cell>
          <cell r="AS41">
            <v>-39500</v>
          </cell>
          <cell r="AT41">
            <v>-39500</v>
          </cell>
          <cell r="AU41">
            <v>-39500</v>
          </cell>
          <cell r="AV41">
            <v>-39500</v>
          </cell>
          <cell r="AW41">
            <v>-39500</v>
          </cell>
          <cell r="AX41">
            <v>-39500</v>
          </cell>
          <cell r="AY41">
            <v>-39500</v>
          </cell>
          <cell r="AZ41">
            <v>-39500</v>
          </cell>
          <cell r="BA41">
            <v>0</v>
          </cell>
          <cell r="BB41">
            <v>0</v>
          </cell>
        </row>
        <row r="42">
          <cell r="A42" t="str">
            <v>112216-HO - Sundry Debtor - ADVCOM (HO )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</row>
        <row r="43">
          <cell r="A43" t="str">
            <v>112217-HO - Sundry Debtor - OTHER (HO )</v>
          </cell>
          <cell r="B43">
            <v>133398.13</v>
          </cell>
          <cell r="C43">
            <v>271236.21999999997</v>
          </cell>
          <cell r="D43">
            <v>314019.11</v>
          </cell>
          <cell r="E43">
            <v>90615.24</v>
          </cell>
          <cell r="F43">
            <v>43264.13</v>
          </cell>
          <cell r="G43">
            <v>118914.78</v>
          </cell>
          <cell r="H43">
            <v>-75650.649999999994</v>
          </cell>
          <cell r="I43">
            <v>111915.51</v>
          </cell>
          <cell r="J43">
            <v>57247.48</v>
          </cell>
          <cell r="K43">
            <v>54668.03</v>
          </cell>
          <cell r="L43">
            <v>2500</v>
          </cell>
          <cell r="M43">
            <v>111915.51</v>
          </cell>
          <cell r="N43">
            <v>-109415.51</v>
          </cell>
          <cell r="O43">
            <v>2500</v>
          </cell>
          <cell r="Q43">
            <v>2500</v>
          </cell>
          <cell r="R43">
            <v>2500</v>
          </cell>
          <cell r="T43">
            <v>2500</v>
          </cell>
          <cell r="U43">
            <v>25393.86</v>
          </cell>
          <cell r="W43">
            <v>25393.86</v>
          </cell>
          <cell r="X43">
            <v>23441.34</v>
          </cell>
          <cell r="Z43">
            <v>23441.34</v>
          </cell>
          <cell r="AB43">
            <v>21441.34</v>
          </cell>
          <cell r="AC43">
            <v>-21441.34</v>
          </cell>
          <cell r="AD43">
            <v>3000</v>
          </cell>
          <cell r="AF43">
            <v>3000</v>
          </cell>
          <cell r="AG43">
            <v>2000</v>
          </cell>
          <cell r="AI43">
            <v>2000</v>
          </cell>
          <cell r="AJ43">
            <v>16198.88</v>
          </cell>
          <cell r="AL43">
            <v>16198.88</v>
          </cell>
          <cell r="AM43">
            <v>38522.5</v>
          </cell>
          <cell r="AN43">
            <v>4500</v>
          </cell>
          <cell r="AO43">
            <v>34022.5</v>
          </cell>
          <cell r="AQ43">
            <v>57747.48000000001</v>
          </cell>
          <cell r="AR43">
            <v>112415.50999999998</v>
          </cell>
          <cell r="AS43">
            <v>2999.9999999999854</v>
          </cell>
          <cell r="AT43">
            <v>5499.9999999999854</v>
          </cell>
          <cell r="AU43">
            <v>7999.9999999999854</v>
          </cell>
          <cell r="AV43">
            <v>33393.859999999986</v>
          </cell>
          <cell r="AW43">
            <v>56835.199999999983</v>
          </cell>
          <cell r="AX43">
            <v>35393.859999999986</v>
          </cell>
          <cell r="AY43">
            <v>38393.859999999986</v>
          </cell>
          <cell r="AZ43">
            <v>40393.859999999986</v>
          </cell>
          <cell r="BA43">
            <v>56592.739999999983</v>
          </cell>
          <cell r="BB43">
            <v>90615.239999999991</v>
          </cell>
        </row>
        <row r="44">
          <cell r="A44" t="str">
            <v>217110-HO - Prepayment - Software (HO )</v>
          </cell>
          <cell r="B44">
            <v>9902.51</v>
          </cell>
          <cell r="D44">
            <v>9902.51</v>
          </cell>
          <cell r="G44">
            <v>1237.81</v>
          </cell>
          <cell r="H44">
            <v>-1237.81</v>
          </cell>
          <cell r="J44">
            <v>1237.81</v>
          </cell>
          <cell r="K44">
            <v>-1237.81</v>
          </cell>
          <cell r="M44">
            <v>1237.81</v>
          </cell>
          <cell r="N44">
            <v>-1237.81</v>
          </cell>
          <cell r="P44">
            <v>1237.81</v>
          </cell>
          <cell r="Q44">
            <v>-1237.81</v>
          </cell>
          <cell r="S44">
            <v>1237.81</v>
          </cell>
          <cell r="T44">
            <v>-1237.81</v>
          </cell>
          <cell r="V44">
            <v>1237.81</v>
          </cell>
          <cell r="W44">
            <v>-1237.81</v>
          </cell>
          <cell r="Y44">
            <v>1237.81</v>
          </cell>
          <cell r="Z44">
            <v>-1237.81</v>
          </cell>
          <cell r="AB44">
            <v>1237.8399999999999</v>
          </cell>
          <cell r="AC44">
            <v>-1237.8399999999999</v>
          </cell>
          <cell r="AQ44">
            <v>8664.7000000000007</v>
          </cell>
          <cell r="AR44">
            <v>7426.8900000000012</v>
          </cell>
          <cell r="AS44">
            <v>6189.0800000000017</v>
          </cell>
          <cell r="AT44">
            <v>4951.2700000000023</v>
          </cell>
          <cell r="AU44">
            <v>3713.4600000000023</v>
          </cell>
          <cell r="AV44">
            <v>2475.6500000000024</v>
          </cell>
          <cell r="AW44">
            <v>1237.8400000000024</v>
          </cell>
          <cell r="AX44">
            <v>2.5011104298755527E-12</v>
          </cell>
          <cell r="AY44">
            <v>2.5011104298755527E-12</v>
          </cell>
          <cell r="AZ44">
            <v>2.5011104298755527E-12</v>
          </cell>
          <cell r="BA44">
            <v>2.5011104298755527E-12</v>
          </cell>
          <cell r="BB44">
            <v>2.5011104298755527E-12</v>
          </cell>
        </row>
        <row r="45">
          <cell r="A45" t="str">
            <v>217120-HO - Prepayment - Insurance (HO )</v>
          </cell>
          <cell r="B45">
            <v>18489</v>
          </cell>
          <cell r="C45">
            <v>81390</v>
          </cell>
          <cell r="D45">
            <v>79541.440000000002</v>
          </cell>
          <cell r="E45">
            <v>20337.560000000001</v>
          </cell>
          <cell r="G45">
            <v>6163</v>
          </cell>
          <cell r="H45">
            <v>-6163</v>
          </cell>
          <cell r="J45">
            <v>6163</v>
          </cell>
          <cell r="K45">
            <v>-6163</v>
          </cell>
          <cell r="M45">
            <v>6163</v>
          </cell>
          <cell r="N45">
            <v>-6163</v>
          </cell>
          <cell r="O45">
            <v>81350</v>
          </cell>
          <cell r="P45">
            <v>6779.16</v>
          </cell>
          <cell r="Q45">
            <v>74570.84</v>
          </cell>
          <cell r="S45">
            <v>6779.16</v>
          </cell>
          <cell r="T45">
            <v>-6779.16</v>
          </cell>
          <cell r="V45">
            <v>6779.16</v>
          </cell>
          <cell r="W45">
            <v>-6779.16</v>
          </cell>
          <cell r="Y45">
            <v>6779.16</v>
          </cell>
          <cell r="Z45">
            <v>-6779.16</v>
          </cell>
          <cell r="AB45">
            <v>6779.16</v>
          </cell>
          <cell r="AC45">
            <v>-6779.16</v>
          </cell>
          <cell r="AE45">
            <v>6779.16</v>
          </cell>
          <cell r="AF45">
            <v>-6779.16</v>
          </cell>
          <cell r="AH45">
            <v>6779.16</v>
          </cell>
          <cell r="AI45">
            <v>-6779.16</v>
          </cell>
          <cell r="AJ45">
            <v>20</v>
          </cell>
          <cell r="AK45">
            <v>6799.16</v>
          </cell>
          <cell r="AL45">
            <v>-6779.16</v>
          </cell>
          <cell r="AM45">
            <v>20</v>
          </cell>
          <cell r="AN45">
            <v>6799.16</v>
          </cell>
          <cell r="AO45">
            <v>-6779.16</v>
          </cell>
          <cell r="AQ45">
            <v>12326</v>
          </cell>
          <cell r="AR45">
            <v>6163</v>
          </cell>
          <cell r="AS45">
            <v>0</v>
          </cell>
          <cell r="AT45">
            <v>74570.84</v>
          </cell>
          <cell r="AU45">
            <v>67791.679999999993</v>
          </cell>
          <cell r="AV45">
            <v>61012.51999999999</v>
          </cell>
          <cell r="AW45">
            <v>54233.359999999986</v>
          </cell>
          <cell r="AX45">
            <v>47454.199999999983</v>
          </cell>
          <cell r="AY45">
            <v>40675.039999999979</v>
          </cell>
          <cell r="AZ45">
            <v>33895.879999999976</v>
          </cell>
          <cell r="BA45">
            <v>27116.719999999976</v>
          </cell>
          <cell r="BB45">
            <v>20337.559999999976</v>
          </cell>
        </row>
        <row r="46">
          <cell r="A46" t="str">
            <v>217130-HO - Prepayment - Rent (HO )</v>
          </cell>
          <cell r="B46">
            <v>31034.98</v>
          </cell>
          <cell r="C46">
            <v>313405.81</v>
          </cell>
          <cell r="D46">
            <v>245721.74</v>
          </cell>
          <cell r="E46">
            <v>98719.05</v>
          </cell>
          <cell r="F46">
            <v>31034.98</v>
          </cell>
          <cell r="G46">
            <v>31034.98</v>
          </cell>
          <cell r="I46">
            <v>31034.98</v>
          </cell>
          <cell r="J46">
            <v>31034.98</v>
          </cell>
          <cell r="L46">
            <v>33828.14</v>
          </cell>
          <cell r="M46">
            <v>31034.98</v>
          </cell>
          <cell r="N46">
            <v>2793.16</v>
          </cell>
          <cell r="O46">
            <v>33828.14</v>
          </cell>
          <cell r="P46">
            <v>33828.14</v>
          </cell>
          <cell r="R46">
            <v>33828.14</v>
          </cell>
          <cell r="S46">
            <v>33828.14</v>
          </cell>
          <cell r="U46">
            <v>33828.14</v>
          </cell>
          <cell r="V46">
            <v>33828.14</v>
          </cell>
          <cell r="X46">
            <v>33828.14</v>
          </cell>
          <cell r="Y46">
            <v>33828.14</v>
          </cell>
          <cell r="AD46">
            <v>82195.149999999994</v>
          </cell>
          <cell r="AE46">
            <v>4326.0600000000004</v>
          </cell>
          <cell r="AF46">
            <v>77869.09</v>
          </cell>
          <cell r="AH46">
            <v>4326.0600000000004</v>
          </cell>
          <cell r="AI46">
            <v>-4326.0600000000004</v>
          </cell>
          <cell r="AK46">
            <v>4326.0600000000004</v>
          </cell>
          <cell r="AL46">
            <v>-4326.0600000000004</v>
          </cell>
          <cell r="AN46">
            <v>4326.0600000000004</v>
          </cell>
          <cell r="AO46">
            <v>-4326.0600000000004</v>
          </cell>
          <cell r="AQ46">
            <v>31034.98</v>
          </cell>
          <cell r="AR46">
            <v>31034.98</v>
          </cell>
          <cell r="AS46">
            <v>33828.14</v>
          </cell>
          <cell r="AT46">
            <v>33828.14</v>
          </cell>
          <cell r="AU46">
            <v>33828.14</v>
          </cell>
          <cell r="AV46">
            <v>33828.14</v>
          </cell>
          <cell r="AW46">
            <v>33828.14</v>
          </cell>
          <cell r="AX46">
            <v>33828.14</v>
          </cell>
          <cell r="AY46">
            <v>111697.23</v>
          </cell>
          <cell r="AZ46">
            <v>107371.17</v>
          </cell>
          <cell r="BA46">
            <v>103045.11</v>
          </cell>
          <cell r="BB46">
            <v>98719.05</v>
          </cell>
        </row>
        <row r="47">
          <cell r="A47" t="str">
            <v>217140-HO - Prepayment - Parking (HO )</v>
          </cell>
          <cell r="B47">
            <v>5440</v>
          </cell>
          <cell r="C47">
            <v>6800</v>
          </cell>
          <cell r="D47">
            <v>6800</v>
          </cell>
          <cell r="E47">
            <v>5440</v>
          </cell>
          <cell r="AG47">
            <v>6800</v>
          </cell>
          <cell r="AI47">
            <v>6800</v>
          </cell>
          <cell r="AK47">
            <v>6800</v>
          </cell>
          <cell r="AL47">
            <v>-6800</v>
          </cell>
          <cell r="AQ47">
            <v>5440</v>
          </cell>
          <cell r="AR47">
            <v>5440</v>
          </cell>
          <cell r="AS47">
            <v>5440</v>
          </cell>
          <cell r="AT47">
            <v>5440</v>
          </cell>
          <cell r="AU47">
            <v>5440</v>
          </cell>
          <cell r="AV47">
            <v>5440</v>
          </cell>
          <cell r="AW47">
            <v>5440</v>
          </cell>
          <cell r="AX47">
            <v>5440</v>
          </cell>
          <cell r="AY47">
            <v>5440</v>
          </cell>
          <cell r="AZ47">
            <v>12240</v>
          </cell>
          <cell r="BA47">
            <v>5440</v>
          </cell>
          <cell r="BB47">
            <v>5440</v>
          </cell>
        </row>
        <row r="48">
          <cell r="A48" t="str">
            <v>217150-HO - Prepayment - Other (HO )</v>
          </cell>
          <cell r="B48">
            <v>10083.44</v>
          </cell>
          <cell r="D48">
            <v>5923.44</v>
          </cell>
          <cell r="E48">
            <v>4160</v>
          </cell>
          <cell r="G48">
            <v>2961.72</v>
          </cell>
          <cell r="H48">
            <v>-2961.72</v>
          </cell>
          <cell r="J48">
            <v>2961.72</v>
          </cell>
          <cell r="K48">
            <v>-2961.72</v>
          </cell>
          <cell r="AQ48">
            <v>7121.7200000000012</v>
          </cell>
          <cell r="AR48">
            <v>4160.0000000000018</v>
          </cell>
          <cell r="AS48">
            <v>4160.0000000000018</v>
          </cell>
          <cell r="AT48">
            <v>4160.0000000000018</v>
          </cell>
          <cell r="AU48">
            <v>4160.0000000000018</v>
          </cell>
          <cell r="AV48">
            <v>4160.0000000000018</v>
          </cell>
          <cell r="AW48">
            <v>4160.0000000000018</v>
          </cell>
          <cell r="AX48">
            <v>4160.0000000000018</v>
          </cell>
          <cell r="AY48">
            <v>4160.0000000000018</v>
          </cell>
          <cell r="AZ48">
            <v>4160.0000000000018</v>
          </cell>
          <cell r="BA48">
            <v>4160.0000000000018</v>
          </cell>
          <cell r="BB48">
            <v>4160.0000000000018</v>
          </cell>
        </row>
        <row r="49">
          <cell r="A49" t="str">
            <v>117110-HO - FNB Current Account (HO )</v>
          </cell>
          <cell r="B49">
            <v>-3153453.11</v>
          </cell>
          <cell r="C49">
            <v>500912560.94</v>
          </cell>
          <cell r="D49">
            <v>499729242.86000001</v>
          </cell>
          <cell r="E49">
            <v>-1970135.03</v>
          </cell>
          <cell r="F49">
            <v>49000714.890000001</v>
          </cell>
          <cell r="G49">
            <v>48612876.850000001</v>
          </cell>
          <cell r="H49">
            <v>387838.04</v>
          </cell>
          <cell r="I49">
            <v>46602459.710000001</v>
          </cell>
          <cell r="J49">
            <v>42421673.899999999</v>
          </cell>
          <cell r="K49">
            <v>4180785.81</v>
          </cell>
          <cell r="L49">
            <v>58999236.789999999</v>
          </cell>
          <cell r="M49">
            <v>64641519.920000002</v>
          </cell>
          <cell r="N49">
            <v>-5642283.1299999999</v>
          </cell>
          <cell r="O49">
            <v>42350383.07</v>
          </cell>
          <cell r="P49">
            <v>40298469.719999999</v>
          </cell>
          <cell r="Q49">
            <v>2051913.35</v>
          </cell>
          <cell r="R49">
            <v>28110916.039999999</v>
          </cell>
          <cell r="S49">
            <v>28543345.98</v>
          </cell>
          <cell r="T49">
            <v>-432429.94</v>
          </cell>
          <cell r="U49">
            <v>58263949.920000002</v>
          </cell>
          <cell r="V49">
            <v>56318902.630000003</v>
          </cell>
          <cell r="W49">
            <v>1945047.29</v>
          </cell>
          <cell r="X49">
            <v>38612205.609999999</v>
          </cell>
          <cell r="Y49">
            <v>39529756.75</v>
          </cell>
          <cell r="Z49">
            <v>-917551.14</v>
          </cell>
          <cell r="AA49">
            <v>52701003.030000001</v>
          </cell>
          <cell r="AB49">
            <v>53175462.969999999</v>
          </cell>
          <cell r="AC49">
            <v>-474459.94</v>
          </cell>
          <cell r="AD49">
            <v>30547638.23</v>
          </cell>
          <cell r="AE49">
            <v>33766433.810000002</v>
          </cell>
          <cell r="AF49">
            <v>-3218795.58</v>
          </cell>
          <cell r="AG49">
            <v>30022126.41</v>
          </cell>
          <cell r="AH49">
            <v>25436406.93</v>
          </cell>
          <cell r="AI49">
            <v>4585719.4800000004</v>
          </cell>
          <cell r="AJ49">
            <v>30668402.02</v>
          </cell>
          <cell r="AK49">
            <v>31097369.899999999</v>
          </cell>
          <cell r="AL49">
            <v>-428967.88</v>
          </cell>
          <cell r="AM49">
            <v>35033525.219999999</v>
          </cell>
          <cell r="AN49">
            <v>35887023.5</v>
          </cell>
          <cell r="AO49">
            <v>-853498.28</v>
          </cell>
          <cell r="AQ49">
            <v>-2765615.0700000003</v>
          </cell>
          <cell r="AR49">
            <v>1415170.7400000021</v>
          </cell>
          <cell r="AS49">
            <v>-4227112.3900000006</v>
          </cell>
          <cell r="AT49">
            <v>-2175199.0399999991</v>
          </cell>
          <cell r="AU49">
            <v>-2607628.9800000004</v>
          </cell>
          <cell r="AV49">
            <v>-662581.69000000507</v>
          </cell>
          <cell r="AW49">
            <v>-1580132.8300000057</v>
          </cell>
          <cell r="AX49">
            <v>-2054592.7700000033</v>
          </cell>
          <cell r="AY49">
            <v>-5273388.3500000052</v>
          </cell>
          <cell r="AZ49">
            <v>-687668.87000000477</v>
          </cell>
          <cell r="BA49">
            <v>-1116636.7500000037</v>
          </cell>
          <cell r="BB49">
            <v>-1970135.0300000012</v>
          </cell>
        </row>
        <row r="50">
          <cell r="A50" t="str">
            <v>117120-HO - FNB Call Account (HO )</v>
          </cell>
          <cell r="B50">
            <v>103947.48</v>
          </cell>
          <cell r="C50">
            <v>17266258.66</v>
          </cell>
          <cell r="D50">
            <v>17264504.829999998</v>
          </cell>
          <cell r="E50">
            <v>105701.31</v>
          </cell>
          <cell r="F50">
            <v>10007257.07</v>
          </cell>
          <cell r="G50">
            <v>10007257.07</v>
          </cell>
          <cell r="I50">
            <v>3636008.65</v>
          </cell>
          <cell r="J50">
            <v>3151929.65</v>
          </cell>
          <cell r="K50">
            <v>484079</v>
          </cell>
          <cell r="L50">
            <v>3265.07</v>
          </cell>
          <cell r="M50">
            <v>487344.07</v>
          </cell>
          <cell r="N50">
            <v>-484079</v>
          </cell>
          <cell r="O50">
            <v>3600692.1</v>
          </cell>
          <cell r="P50">
            <v>3600692.1</v>
          </cell>
          <cell r="R50">
            <v>1621.75</v>
          </cell>
          <cell r="T50">
            <v>1621.75</v>
          </cell>
          <cell r="U50">
            <v>717.29</v>
          </cell>
          <cell r="W50">
            <v>717.29</v>
          </cell>
          <cell r="X50">
            <v>675.58</v>
          </cell>
          <cell r="Z50">
            <v>675.58</v>
          </cell>
          <cell r="AA50">
            <v>1453.5</v>
          </cell>
          <cell r="AB50">
            <v>726.75</v>
          </cell>
          <cell r="AC50">
            <v>726.75</v>
          </cell>
          <cell r="AD50">
            <v>702.19</v>
          </cell>
          <cell r="AF50">
            <v>702.19</v>
          </cell>
          <cell r="AG50">
            <v>11577.46</v>
          </cell>
          <cell r="AH50">
            <v>15788.73</v>
          </cell>
          <cell r="AI50">
            <v>-4211.2700000000004</v>
          </cell>
          <cell r="AJ50">
            <v>755.08</v>
          </cell>
          <cell r="AL50">
            <v>755.08</v>
          </cell>
          <cell r="AM50">
            <v>1532.92</v>
          </cell>
          <cell r="AN50">
            <v>766.46</v>
          </cell>
          <cell r="AO50">
            <v>766.46</v>
          </cell>
          <cell r="AQ50">
            <v>103947.48000000045</v>
          </cell>
          <cell r="AR50">
            <v>588026.48000000045</v>
          </cell>
          <cell r="AS50">
            <v>103947.48000000039</v>
          </cell>
          <cell r="AT50">
            <v>103947.48000000045</v>
          </cell>
          <cell r="AU50">
            <v>105569.23000000045</v>
          </cell>
          <cell r="AV50">
            <v>106286.52000000044</v>
          </cell>
          <cell r="AW50">
            <v>106962.10000000044</v>
          </cell>
          <cell r="AX50">
            <v>107688.85000000044</v>
          </cell>
          <cell r="AY50">
            <v>108391.04000000044</v>
          </cell>
          <cell r="AZ50">
            <v>104179.77000000044</v>
          </cell>
          <cell r="BA50">
            <v>104934.85000000044</v>
          </cell>
          <cell r="BB50">
            <v>105701.31000000043</v>
          </cell>
        </row>
        <row r="51">
          <cell r="A51" t="str">
            <v>117130-HO - FNB Capital Bond Acount (HO )</v>
          </cell>
          <cell r="B51">
            <v>537.29</v>
          </cell>
          <cell r="C51">
            <v>1186644.08</v>
          </cell>
          <cell r="D51">
            <v>1186725.5900000001</v>
          </cell>
          <cell r="E51">
            <v>455.78</v>
          </cell>
          <cell r="F51">
            <v>69272.289999999994</v>
          </cell>
          <cell r="G51">
            <v>69282.23</v>
          </cell>
          <cell r="H51">
            <v>-9.94</v>
          </cell>
          <cell r="I51">
            <v>50019.11</v>
          </cell>
          <cell r="J51">
            <v>50542</v>
          </cell>
          <cell r="K51">
            <v>-522.89</v>
          </cell>
          <cell r="L51">
            <v>451002.85</v>
          </cell>
          <cell r="M51">
            <v>41007.31</v>
          </cell>
          <cell r="N51">
            <v>409995.54</v>
          </cell>
          <cell r="O51">
            <v>64.59</v>
          </cell>
          <cell r="P51">
            <v>410042</v>
          </cell>
          <cell r="Q51">
            <v>-409977.41</v>
          </cell>
          <cell r="R51">
            <v>377115.67</v>
          </cell>
          <cell r="S51">
            <v>347042</v>
          </cell>
          <cell r="T51">
            <v>30073.67</v>
          </cell>
          <cell r="U51">
            <v>30067.78</v>
          </cell>
          <cell r="V51">
            <v>60042.05</v>
          </cell>
          <cell r="W51">
            <v>-29974.27</v>
          </cell>
          <cell r="X51">
            <v>10015.040000000001</v>
          </cell>
          <cell r="Y51">
            <v>10042</v>
          </cell>
          <cell r="Z51">
            <v>-26.96</v>
          </cell>
          <cell r="AA51">
            <v>20000</v>
          </cell>
          <cell r="AB51">
            <v>20042</v>
          </cell>
          <cell r="AC51">
            <v>-42</v>
          </cell>
          <cell r="AD51">
            <v>121009.12</v>
          </cell>
          <cell r="AE51">
            <v>120042</v>
          </cell>
          <cell r="AF51">
            <v>967.12</v>
          </cell>
          <cell r="AG51">
            <v>58058.22</v>
          </cell>
          <cell r="AH51">
            <v>58542</v>
          </cell>
          <cell r="AI51">
            <v>-483.78</v>
          </cell>
          <cell r="AJ51">
            <v>19.41</v>
          </cell>
          <cell r="AK51">
            <v>55</v>
          </cell>
          <cell r="AL51">
            <v>-35.590000000000003</v>
          </cell>
          <cell r="AN51">
            <v>45</v>
          </cell>
          <cell r="AO51">
            <v>-45</v>
          </cell>
          <cell r="AQ51">
            <v>527.34999999999127</v>
          </cell>
          <cell r="AR51">
            <v>4.4599999999918509</v>
          </cell>
          <cell r="AS51">
            <v>409999.99999999994</v>
          </cell>
          <cell r="AT51">
            <v>22.589999999967404</v>
          </cell>
          <cell r="AU51">
            <v>30096.259999999951</v>
          </cell>
          <cell r="AV51">
            <v>121.98999999994703</v>
          </cell>
          <cell r="AW51">
            <v>95.029999999947904</v>
          </cell>
          <cell r="AX51">
            <v>53.029999999947904</v>
          </cell>
          <cell r="AY51">
            <v>1020.149999999936</v>
          </cell>
          <cell r="AZ51">
            <v>536.36999999993714</v>
          </cell>
          <cell r="BA51">
            <v>500.7799999999371</v>
          </cell>
          <cell r="BB51">
            <v>455.7799999999371</v>
          </cell>
        </row>
        <row r="52">
          <cell r="A52" t="str">
            <v>117140-HO - Standard Bank Account (HO )</v>
          </cell>
          <cell r="B52">
            <v>67444.55</v>
          </cell>
          <cell r="C52">
            <v>23819286.989999998</v>
          </cell>
          <cell r="D52">
            <v>23869389.370000001</v>
          </cell>
          <cell r="E52">
            <v>17342.169999999998</v>
          </cell>
          <cell r="F52">
            <v>6824688.8899999997</v>
          </cell>
          <cell r="G52">
            <v>6694185.1299999999</v>
          </cell>
          <cell r="H52">
            <v>130503.76</v>
          </cell>
          <cell r="I52">
            <v>1125092.28</v>
          </cell>
          <cell r="J52">
            <v>1239641</v>
          </cell>
          <cell r="K52">
            <v>-114548.72</v>
          </cell>
          <cell r="L52">
            <v>4274372.57</v>
          </cell>
          <cell r="M52">
            <v>4345863.8099999996</v>
          </cell>
          <cell r="N52">
            <v>-71491.240000000005</v>
          </cell>
          <cell r="O52">
            <v>2431506.19</v>
          </cell>
          <cell r="P52">
            <v>2241075.04</v>
          </cell>
          <cell r="Q52">
            <v>190431.15</v>
          </cell>
          <cell r="R52">
            <v>504025.44</v>
          </cell>
          <cell r="S52">
            <v>558404.4</v>
          </cell>
          <cell r="T52">
            <v>-54378.96</v>
          </cell>
          <cell r="U52">
            <v>1592160</v>
          </cell>
          <cell r="V52">
            <v>1592028.02</v>
          </cell>
          <cell r="W52">
            <v>131.97999999999999</v>
          </cell>
          <cell r="X52">
            <v>891800</v>
          </cell>
          <cell r="Y52">
            <v>1035065.7</v>
          </cell>
          <cell r="Z52">
            <v>-143265.70000000001</v>
          </cell>
          <cell r="AA52">
            <v>1517741.98</v>
          </cell>
          <cell r="AB52">
            <v>1332749.6200000001</v>
          </cell>
          <cell r="AC52">
            <v>184992.36</v>
          </cell>
          <cell r="AD52">
            <v>857107.45</v>
          </cell>
          <cell r="AE52">
            <v>906623.4</v>
          </cell>
          <cell r="AF52">
            <v>-49515.95</v>
          </cell>
          <cell r="AG52">
            <v>751500</v>
          </cell>
          <cell r="AH52">
            <v>860373.33</v>
          </cell>
          <cell r="AI52">
            <v>-108873.33</v>
          </cell>
          <cell r="AJ52">
            <v>1093008.8799999999</v>
          </cell>
          <cell r="AK52">
            <v>1104279.08</v>
          </cell>
          <cell r="AL52">
            <v>-11270.2</v>
          </cell>
          <cell r="AM52">
            <v>1956283.31</v>
          </cell>
          <cell r="AN52">
            <v>1959100.84</v>
          </cell>
          <cell r="AO52">
            <v>-2817.53</v>
          </cell>
          <cell r="AQ52">
            <v>197948.30999999959</v>
          </cell>
          <cell r="AR52">
            <v>83399.589999999618</v>
          </cell>
          <cell r="AS52">
            <v>11908.350000000559</v>
          </cell>
          <cell r="AT52">
            <v>202339.50000000047</v>
          </cell>
          <cell r="AU52">
            <v>147960.54000000039</v>
          </cell>
          <cell r="AV52">
            <v>148092.52000000048</v>
          </cell>
          <cell r="AW52">
            <v>4826.8200000005309</v>
          </cell>
          <cell r="AX52">
            <v>189819.1800000004</v>
          </cell>
          <cell r="AY52">
            <v>140303.23000000033</v>
          </cell>
          <cell r="AZ52">
            <v>31429.900000000373</v>
          </cell>
          <cell r="BA52">
            <v>20159.700000000186</v>
          </cell>
          <cell r="BB52">
            <v>17342.170000000158</v>
          </cell>
        </row>
        <row r="53">
          <cell r="A53" t="str">
            <v>117150-HO - ABSA Current Account (HO )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</row>
        <row r="54">
          <cell r="A54" t="str">
            <v>117160-HO - ABSA Funding Account (HO )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</row>
        <row r="55">
          <cell r="A55" t="str">
            <v>117199-HO - Bank Transfer Suspense (HO )</v>
          </cell>
          <cell r="C55">
            <v>57850478.420000002</v>
          </cell>
          <cell r="D55">
            <v>57850478.420000002</v>
          </cell>
          <cell r="F55">
            <v>26388044.100000001</v>
          </cell>
          <cell r="G55">
            <v>26388044.100000001</v>
          </cell>
          <cell r="I55">
            <v>7992932.8399999999</v>
          </cell>
          <cell r="J55">
            <v>7992932.8399999999</v>
          </cell>
          <cell r="L55">
            <v>4203309.38</v>
          </cell>
          <cell r="M55">
            <v>4203309.38</v>
          </cell>
          <cell r="O55">
            <v>9910692.0999999996</v>
          </cell>
          <cell r="P55">
            <v>9910692.0999999996</v>
          </cell>
          <cell r="R55">
            <v>847000</v>
          </cell>
          <cell r="S55">
            <v>847000</v>
          </cell>
          <cell r="U55">
            <v>1310000</v>
          </cell>
          <cell r="V55">
            <v>1310000</v>
          </cell>
          <cell r="X55">
            <v>900000</v>
          </cell>
          <cell r="Y55">
            <v>900000</v>
          </cell>
          <cell r="AA55">
            <v>2110000</v>
          </cell>
          <cell r="AB55">
            <v>2110000</v>
          </cell>
          <cell r="AD55">
            <v>870000</v>
          </cell>
          <cell r="AE55">
            <v>870000</v>
          </cell>
          <cell r="AG55">
            <v>818500</v>
          </cell>
          <cell r="AH55">
            <v>818500</v>
          </cell>
          <cell r="AJ55">
            <v>1300000</v>
          </cell>
          <cell r="AK55">
            <v>1300000</v>
          </cell>
          <cell r="AM55">
            <v>1200000</v>
          </cell>
          <cell r="AN55">
            <v>1200000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</row>
        <row r="56">
          <cell r="A56" t="str">
            <v>120000-HO - Petty Cash (HO )</v>
          </cell>
          <cell r="B56">
            <v>-393.93</v>
          </cell>
          <cell r="C56">
            <v>5800</v>
          </cell>
          <cell r="D56">
            <v>5406.07</v>
          </cell>
          <cell r="F56">
            <v>1000</v>
          </cell>
          <cell r="G56">
            <v>535.6</v>
          </cell>
          <cell r="H56">
            <v>464.4</v>
          </cell>
          <cell r="I56">
            <v>1000</v>
          </cell>
          <cell r="J56">
            <v>916.04</v>
          </cell>
          <cell r="K56">
            <v>83.96</v>
          </cell>
          <cell r="L56">
            <v>1000</v>
          </cell>
          <cell r="M56">
            <v>1335.99</v>
          </cell>
          <cell r="N56">
            <v>-335.99</v>
          </cell>
          <cell r="O56">
            <v>2000</v>
          </cell>
          <cell r="P56">
            <v>1437.48</v>
          </cell>
          <cell r="Q56">
            <v>562.52</v>
          </cell>
          <cell r="S56">
            <v>428.75</v>
          </cell>
          <cell r="T56">
            <v>-428.75</v>
          </cell>
          <cell r="U56">
            <v>300</v>
          </cell>
          <cell r="W56">
            <v>300</v>
          </cell>
          <cell r="AB56">
            <v>59.5</v>
          </cell>
          <cell r="AC56">
            <v>-59.5</v>
          </cell>
          <cell r="AE56">
            <v>139.91</v>
          </cell>
          <cell r="AF56">
            <v>-139.91</v>
          </cell>
          <cell r="AH56">
            <v>21.2</v>
          </cell>
          <cell r="AI56">
            <v>-21.2</v>
          </cell>
          <cell r="AJ56">
            <v>500</v>
          </cell>
          <cell r="AK56">
            <v>404.2</v>
          </cell>
          <cell r="AL56">
            <v>95.8</v>
          </cell>
          <cell r="AN56">
            <v>127.4</v>
          </cell>
          <cell r="AO56">
            <v>-127.4</v>
          </cell>
          <cell r="AQ56">
            <v>70.469999999999914</v>
          </cell>
          <cell r="AR56">
            <v>154.42999999999984</v>
          </cell>
          <cell r="AS56">
            <v>-181.56000000000017</v>
          </cell>
          <cell r="AT56">
            <v>380.95999999999981</v>
          </cell>
          <cell r="AU56">
            <v>-47.790000000000191</v>
          </cell>
          <cell r="AV56">
            <v>252.20999999999981</v>
          </cell>
          <cell r="AW56">
            <v>252.20999999999981</v>
          </cell>
          <cell r="AX56">
            <v>192.70999999999981</v>
          </cell>
          <cell r="AY56">
            <v>52.799999999999812</v>
          </cell>
          <cell r="AZ56">
            <v>31.599999999999813</v>
          </cell>
          <cell r="BA56">
            <v>127.39999999999981</v>
          </cell>
          <cell r="BB56">
            <v>-1.9895196601282805E-13</v>
          </cell>
        </row>
        <row r="57">
          <cell r="A57" t="str">
            <v>360011-HO - RMB - SHAREHOLDERS LOAN (HO )</v>
          </cell>
          <cell r="B57">
            <v>-1950000</v>
          </cell>
          <cell r="E57">
            <v>-1950000</v>
          </cell>
          <cell r="AQ57">
            <v>-1950000</v>
          </cell>
          <cell r="AR57">
            <v>-1950000</v>
          </cell>
          <cell r="AS57">
            <v>-1950000</v>
          </cell>
          <cell r="AT57">
            <v>-1950000</v>
          </cell>
          <cell r="AU57">
            <v>-1950000</v>
          </cell>
          <cell r="AV57">
            <v>-1950000</v>
          </cell>
          <cell r="AW57">
            <v>-1950000</v>
          </cell>
          <cell r="AX57">
            <v>-1950000</v>
          </cell>
          <cell r="AY57">
            <v>-1950000</v>
          </cell>
          <cell r="AZ57">
            <v>-1950000</v>
          </cell>
          <cell r="BA57">
            <v>-1950000</v>
          </cell>
          <cell r="BB57">
            <v>-1950000</v>
          </cell>
        </row>
        <row r="58">
          <cell r="A58" t="str">
            <v>360010-HO - PA GROUP - SHAREHOLDERS LOAN (HO )</v>
          </cell>
          <cell r="B58">
            <v>-8750000</v>
          </cell>
          <cell r="E58">
            <v>-8750000</v>
          </cell>
          <cell r="AQ58">
            <v>-8750000</v>
          </cell>
          <cell r="AR58">
            <v>-8750000</v>
          </cell>
          <cell r="AS58">
            <v>-8750000</v>
          </cell>
          <cell r="AT58">
            <v>-8750000</v>
          </cell>
          <cell r="AU58">
            <v>-8750000</v>
          </cell>
          <cell r="AV58">
            <v>-8750000</v>
          </cell>
          <cell r="AW58">
            <v>-8750000</v>
          </cell>
          <cell r="AX58">
            <v>-8750000</v>
          </cell>
          <cell r="AY58">
            <v>-8750000</v>
          </cell>
          <cell r="AZ58">
            <v>-8750000</v>
          </cell>
          <cell r="BA58">
            <v>-8750000</v>
          </cell>
          <cell r="BB58">
            <v>-8750000</v>
          </cell>
        </row>
        <row r="59">
          <cell r="A59" t="str">
            <v>360008-HO - PA GROUP - SALARIES (HO)</v>
          </cell>
          <cell r="C59">
            <v>131298.06</v>
          </cell>
          <cell r="E59">
            <v>131298.06</v>
          </cell>
          <cell r="AM59">
            <v>131298.06</v>
          </cell>
          <cell r="AO59">
            <v>131298.06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131298.06</v>
          </cell>
        </row>
        <row r="60">
          <cell r="A60" t="str">
            <v>360009-HO - PA GROUP - EXPENSES (HO)</v>
          </cell>
          <cell r="D60">
            <v>83332.100000000006</v>
          </cell>
          <cell r="E60">
            <v>-83332.100000000006</v>
          </cell>
          <cell r="AN60">
            <v>83332.100000000006</v>
          </cell>
          <cell r="AO60">
            <v>-83332.100000000006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-83332.100000000006</v>
          </cell>
        </row>
        <row r="61">
          <cell r="A61" t="str">
            <v>360012-HO - RMB - CAP ADJ (HO )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</row>
        <row r="62">
          <cell r="A62" t="str">
            <v>360013-HO - RMB - INT ADJ (HO )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</row>
        <row r="63">
          <cell r="A63" t="str">
            <v>360014-HO - GENESIS CAPITAL (HO )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</row>
        <row r="64">
          <cell r="A64" t="str">
            <v>360015-HO - GENESIS - CURRENT ACCOUNT [EXPENSES] (HO )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</row>
        <row r="65">
          <cell r="A65" t="str">
            <v>360016-HO - GENESIS - CAP ADJ (HO )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</row>
        <row r="66">
          <cell r="A66" t="str">
            <v>360017-HO - GENESIS - INT ADJ (HO )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</row>
        <row r="67">
          <cell r="A67" t="str">
            <v>360018-HO - SAFTAN - TAKE ON (HO )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</row>
        <row r="68">
          <cell r="A68" t="str">
            <v>360019-HO - SAFTAN - CURRENT ACCOUNT (HO )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</row>
        <row r="69">
          <cell r="A69" t="str">
            <v>360020-HO - SAFTAN - CAP ADJ (HO )</v>
          </cell>
          <cell r="C69">
            <v>5000000</v>
          </cell>
          <cell r="D69">
            <v>5000000</v>
          </cell>
          <cell r="AJ69">
            <v>5000000</v>
          </cell>
          <cell r="AK69">
            <v>5000000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</row>
        <row r="70">
          <cell r="A70" t="str">
            <v>360021-HO - SAFTAN - INT ADJ (HO )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</row>
        <row r="71">
          <cell r="A71" t="str">
            <v>999999-HO - Expense (HO )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</row>
        <row r="72">
          <cell r="A72" t="str">
            <v>360022-HO - RMB - FUNDING (HO )</v>
          </cell>
          <cell r="B72">
            <v>-72000000</v>
          </cell>
          <cell r="C72">
            <v>70946349.390000001</v>
          </cell>
          <cell r="D72">
            <v>68196349.390000001</v>
          </cell>
          <cell r="E72">
            <v>-69250000</v>
          </cell>
          <cell r="F72">
            <v>10000000</v>
          </cell>
          <cell r="G72">
            <v>805023.17</v>
          </cell>
          <cell r="H72">
            <v>9194976.8300000001</v>
          </cell>
          <cell r="J72">
            <v>10837239.18</v>
          </cell>
          <cell r="K72">
            <v>-10837239.18</v>
          </cell>
          <cell r="L72">
            <v>11892262.35</v>
          </cell>
          <cell r="M72">
            <v>20000000</v>
          </cell>
          <cell r="N72">
            <v>-8107737.6500000004</v>
          </cell>
          <cell r="O72">
            <v>2500000</v>
          </cell>
          <cell r="P72">
            <v>3620273.69</v>
          </cell>
          <cell r="Q72">
            <v>-1120273.69</v>
          </cell>
          <cell r="S72">
            <v>3589555.01</v>
          </cell>
          <cell r="T72">
            <v>-3589555.01</v>
          </cell>
          <cell r="U72">
            <v>2209828.7000000002</v>
          </cell>
          <cell r="V72">
            <v>13000000</v>
          </cell>
          <cell r="W72">
            <v>-10790171.300000001</v>
          </cell>
          <cell r="X72">
            <v>8500000</v>
          </cell>
          <cell r="Y72">
            <v>4125000</v>
          </cell>
          <cell r="Z72">
            <v>4375000</v>
          </cell>
          <cell r="AA72">
            <v>19000000</v>
          </cell>
          <cell r="AB72">
            <v>1067000</v>
          </cell>
          <cell r="AC72">
            <v>17933000</v>
          </cell>
          <cell r="AD72">
            <v>2192000</v>
          </cell>
          <cell r="AE72">
            <v>3000000</v>
          </cell>
          <cell r="AF72">
            <v>-808000</v>
          </cell>
          <cell r="AH72">
            <v>1120687.28</v>
          </cell>
          <cell r="AI72">
            <v>-1120687.28</v>
          </cell>
          <cell r="AJ72">
            <v>5000000</v>
          </cell>
          <cell r="AK72">
            <v>1031571.06</v>
          </cell>
          <cell r="AL72">
            <v>3968428.94</v>
          </cell>
          <cell r="AM72">
            <v>9652258.3399999999</v>
          </cell>
          <cell r="AN72">
            <v>6000000</v>
          </cell>
          <cell r="AO72">
            <v>3652258.34</v>
          </cell>
          <cell r="AQ72">
            <v>-62805023.170000002</v>
          </cell>
          <cell r="AR72">
            <v>-73642262.349999994</v>
          </cell>
          <cell r="AS72">
            <v>-81750000</v>
          </cell>
          <cell r="AT72">
            <v>-82870273.689999998</v>
          </cell>
          <cell r="AU72">
            <v>-86459828.700000003</v>
          </cell>
          <cell r="AV72">
            <v>-97250000</v>
          </cell>
          <cell r="AW72">
            <v>-92875000</v>
          </cell>
          <cell r="AX72">
            <v>-74942000</v>
          </cell>
          <cell r="AY72">
            <v>-75750000</v>
          </cell>
          <cell r="AZ72">
            <v>-76870687.280000001</v>
          </cell>
          <cell r="BA72">
            <v>-72902258.340000004</v>
          </cell>
          <cell r="BB72">
            <v>-69250000</v>
          </cell>
        </row>
        <row r="73">
          <cell r="A73" t="str">
            <v>360023-HO - GENESIS - FUNDING ACCOUNT [DEALS] (HO )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</row>
        <row r="74">
          <cell r="A74" t="str">
            <v>360024-HO - SAFTAN - FUNDING ACCOUNT (HO )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</row>
        <row r="75">
          <cell r="A75" t="str">
            <v>360030-HO - Financial Lease Creditor - Standard Bank (HO )</v>
          </cell>
          <cell r="B75">
            <v>-362727.98</v>
          </cell>
          <cell r="C75">
            <v>551125.59</v>
          </cell>
          <cell r="D75">
            <v>458893.81</v>
          </cell>
          <cell r="E75">
            <v>-270496.2</v>
          </cell>
          <cell r="F75">
            <v>7403.02</v>
          </cell>
          <cell r="G75">
            <v>442270.42</v>
          </cell>
          <cell r="H75">
            <v>-434867.4</v>
          </cell>
          <cell r="I75">
            <v>7413.83</v>
          </cell>
          <cell r="K75">
            <v>7413.83</v>
          </cell>
          <cell r="L75">
            <v>7432.24</v>
          </cell>
          <cell r="N75">
            <v>7432.24</v>
          </cell>
          <cell r="O75">
            <v>7513.6</v>
          </cell>
          <cell r="Q75">
            <v>7513.6</v>
          </cell>
          <cell r="R75">
            <v>7538.17</v>
          </cell>
          <cell r="T75">
            <v>7538.17</v>
          </cell>
          <cell r="U75">
            <v>7623.8</v>
          </cell>
          <cell r="W75">
            <v>7623.8</v>
          </cell>
          <cell r="X75">
            <v>7710.4</v>
          </cell>
          <cell r="Z75">
            <v>7710.4</v>
          </cell>
          <cell r="AA75">
            <v>7797.98</v>
          </cell>
          <cell r="AC75">
            <v>7797.98</v>
          </cell>
          <cell r="AD75">
            <v>450104.73</v>
          </cell>
          <cell r="AF75">
            <v>450104.73</v>
          </cell>
          <cell r="AG75">
            <v>11694.42</v>
          </cell>
          <cell r="AH75">
            <v>3767.93</v>
          </cell>
          <cell r="AI75">
            <v>7926.49</v>
          </cell>
          <cell r="AJ75">
            <v>12660.24</v>
          </cell>
          <cell r="AK75">
            <v>4689.78</v>
          </cell>
          <cell r="AL75">
            <v>7970.46</v>
          </cell>
          <cell r="AM75">
            <v>16233.16</v>
          </cell>
          <cell r="AN75">
            <v>8165.68</v>
          </cell>
          <cell r="AO75">
            <v>8067.48</v>
          </cell>
          <cell r="AQ75">
            <v>-797595.37999999989</v>
          </cell>
          <cell r="AR75">
            <v>-790181.54999999993</v>
          </cell>
          <cell r="AS75">
            <v>-782749.30999999994</v>
          </cell>
          <cell r="AT75">
            <v>-775235.71</v>
          </cell>
          <cell r="AU75">
            <v>-767697.53999999992</v>
          </cell>
          <cell r="AV75">
            <v>-760073.73999999987</v>
          </cell>
          <cell r="AW75">
            <v>-752363.33999999985</v>
          </cell>
          <cell r="AX75">
            <v>-744565.35999999987</v>
          </cell>
          <cell r="AY75">
            <v>-294460.62999999989</v>
          </cell>
          <cell r="AZ75">
            <v>-286534.1399999999</v>
          </cell>
          <cell r="BA75">
            <v>-278563.67999999993</v>
          </cell>
          <cell r="BB75">
            <v>-270496.19999999995</v>
          </cell>
        </row>
        <row r="76">
          <cell r="A76" t="str">
            <v>360031-HO - Financial Lease Creditor - Wesbank (HO )</v>
          </cell>
          <cell r="C76">
            <v>272291.5</v>
          </cell>
          <cell r="D76">
            <v>453066.5</v>
          </cell>
          <cell r="E76">
            <v>-180775</v>
          </cell>
          <cell r="F76">
            <v>221135.21</v>
          </cell>
          <cell r="H76">
            <v>221135.21</v>
          </cell>
          <cell r="I76">
            <v>3539.12</v>
          </cell>
          <cell r="K76">
            <v>3539.12</v>
          </cell>
          <cell r="L76">
            <v>5982.1</v>
          </cell>
          <cell r="N76">
            <v>5982.1</v>
          </cell>
          <cell r="O76">
            <v>3581.14</v>
          </cell>
          <cell r="Q76">
            <v>3581.14</v>
          </cell>
          <cell r="R76">
            <v>3586.12</v>
          </cell>
          <cell r="T76">
            <v>3586.12</v>
          </cell>
          <cell r="U76">
            <v>3627.83</v>
          </cell>
          <cell r="W76">
            <v>3627.83</v>
          </cell>
          <cell r="X76">
            <v>3712.7</v>
          </cell>
          <cell r="Z76">
            <v>3712.7</v>
          </cell>
          <cell r="AA76">
            <v>3712.7</v>
          </cell>
          <cell r="AC76">
            <v>3712.7</v>
          </cell>
          <cell r="AD76">
            <v>7393.13</v>
          </cell>
          <cell r="AE76">
            <v>448423.8</v>
          </cell>
          <cell r="AF76">
            <v>-441030.67</v>
          </cell>
          <cell r="AG76">
            <v>3767.93</v>
          </cell>
          <cell r="AI76">
            <v>3767.93</v>
          </cell>
          <cell r="AJ76">
            <v>6126.76</v>
          </cell>
          <cell r="AK76">
            <v>2344.89</v>
          </cell>
          <cell r="AL76">
            <v>3781.87</v>
          </cell>
          <cell r="AM76">
            <v>6126.76</v>
          </cell>
          <cell r="AN76">
            <v>2297.81</v>
          </cell>
          <cell r="AO76">
            <v>3828.95</v>
          </cell>
          <cell r="AQ76">
            <v>221135.21</v>
          </cell>
          <cell r="AR76">
            <v>224674.33</v>
          </cell>
          <cell r="AS76">
            <v>230656.43</v>
          </cell>
          <cell r="AT76">
            <v>234237.57</v>
          </cell>
          <cell r="AU76">
            <v>237823.69</v>
          </cell>
          <cell r="AV76">
            <v>241451.51999999999</v>
          </cell>
          <cell r="AW76">
            <v>245164.22</v>
          </cell>
          <cell r="AX76">
            <v>248876.92</v>
          </cell>
          <cell r="AY76">
            <v>-192153.74999999997</v>
          </cell>
          <cell r="AZ76">
            <v>-188385.81999999998</v>
          </cell>
          <cell r="BA76">
            <v>-184603.94999999998</v>
          </cell>
          <cell r="BB76">
            <v>-180774.99999999997</v>
          </cell>
        </row>
        <row r="77">
          <cell r="A77" t="str">
            <v>181010-HO - PE RSC CONTROL ACC (HO )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</row>
        <row r="78">
          <cell r="A78" t="str">
            <v>387100-HO - SARS PROVISION (HO )</v>
          </cell>
          <cell r="B78">
            <v>-423560.5</v>
          </cell>
          <cell r="C78">
            <v>4023565.34</v>
          </cell>
          <cell r="D78">
            <v>5652230.3300000001</v>
          </cell>
          <cell r="E78">
            <v>-2052225.49</v>
          </cell>
          <cell r="F78">
            <v>2119541</v>
          </cell>
          <cell r="G78">
            <v>2119541</v>
          </cell>
          <cell r="AM78">
            <v>1904024.34</v>
          </cell>
          <cell r="AN78">
            <v>3532689.33</v>
          </cell>
          <cell r="AO78">
            <v>-1628664.99</v>
          </cell>
          <cell r="AQ78">
            <v>-423560.5</v>
          </cell>
          <cell r="AR78">
            <v>-423560.5</v>
          </cell>
          <cell r="AS78">
            <v>-423560.5</v>
          </cell>
          <cell r="AT78">
            <v>-423560.5</v>
          </cell>
          <cell r="AU78">
            <v>-423560.5</v>
          </cell>
          <cell r="AV78">
            <v>-423560.5</v>
          </cell>
          <cell r="AW78">
            <v>-423560.5</v>
          </cell>
          <cell r="AX78">
            <v>-423560.5</v>
          </cell>
          <cell r="AY78">
            <v>-423560.5</v>
          </cell>
          <cell r="AZ78">
            <v>-423560.5</v>
          </cell>
          <cell r="BA78">
            <v>-423560.5</v>
          </cell>
          <cell r="BB78">
            <v>-2052225.49</v>
          </cell>
        </row>
        <row r="79">
          <cell r="A79" t="str">
            <v>387101-HO - SARS PROVISION 2006 (HO )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</row>
        <row r="80">
          <cell r="A80" t="str">
            <v>387102-HO - SARS PROVISION 2007 (HO )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</row>
        <row r="81">
          <cell r="A81" t="str">
            <v>387103-HO - SARS PROVISION 2008 (HO )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</row>
        <row r="82">
          <cell r="A82" t="str">
            <v>212201-HO - VAT (HO )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</row>
        <row r="83">
          <cell r="A83" t="str">
            <v>181000-HO - CREDITORS CONTROL (HO )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</row>
        <row r="84">
          <cell r="A84" t="str">
            <v>186500-HO - SALARY CONTROL ACCOUNT (HO )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</row>
        <row r="85">
          <cell r="A85" t="str">
            <v>186600-HO - CR - BERKS  J (HO )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</row>
        <row r="86">
          <cell r="A86" t="str">
            <v>186610-HO - CR - BARRY  J (HO )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</row>
        <row r="87">
          <cell r="A87" t="str">
            <v>186620-HO - CR - KAST (HO )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</row>
        <row r="88">
          <cell r="A88" t="str">
            <v>186630-HO - CR -  ALTINI  T (PRIME + 2%) (HO )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</row>
        <row r="89">
          <cell r="A89" t="str">
            <v>186640-HO - CR - GENESIS CAPITAL (HO )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</row>
        <row r="90">
          <cell r="A90" t="str">
            <v>186650-HO - CR - FIREFLY (HO )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</row>
        <row r="91">
          <cell r="A91" t="str">
            <v>186660-HO - CR - YNCLAN  J (HO )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</row>
        <row r="92">
          <cell r="A92" t="str">
            <v>186670-HO - CR - VAN NIEKERK  I (HO )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</row>
        <row r="93">
          <cell r="A93" t="str">
            <v>186680-HO - CR - KERRIGAN  S (HO )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</row>
        <row r="94">
          <cell r="A94" t="str">
            <v>186690-HO - CR - VAN NIEKERK  W (HO )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</row>
        <row r="95">
          <cell r="A95" t="str">
            <v>186700-HO - CR - SAFTAN (HO )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</row>
        <row r="96">
          <cell r="A96" t="str">
            <v>186710-HO - CR - FURLAN  M (HO )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</row>
        <row r="97">
          <cell r="A97" t="str">
            <v>186720-HO - CR - REICHMAN  E (HO )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</row>
        <row r="98">
          <cell r="A98" t="str">
            <v>186730-HO - CR - FRIEDLAND  W (HO )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</row>
        <row r="99">
          <cell r="A99" t="str">
            <v>186740-HO - CR - WARD  W (HO )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</row>
        <row r="100">
          <cell r="A100" t="str">
            <v>186750-HO - CR - LIPCHIN (HO )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</row>
        <row r="101">
          <cell r="A101" t="str">
            <v>186760-HO - CR - CIMRING  K (HO )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</row>
        <row r="102">
          <cell r="A102" t="str">
            <v>186770-HO - CR - MERITOR (HO )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</row>
        <row r="103">
          <cell r="A103" t="str">
            <v>186780-HO - CR - SARS (HO )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</row>
        <row r="104">
          <cell r="A104" t="str">
            <v>186790-HO - CR - WERKSMANS (HO )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</row>
        <row r="105">
          <cell r="A105" t="str">
            <v>186800-HO - CR - OTHER (HO )</v>
          </cell>
          <cell r="B105">
            <v>-127691.65</v>
          </cell>
          <cell r="C105">
            <v>18717035.710000001</v>
          </cell>
          <cell r="D105">
            <v>19209566.09</v>
          </cell>
          <cell r="E105">
            <v>-620222.03</v>
          </cell>
          <cell r="F105">
            <v>1576325.58</v>
          </cell>
          <cell r="G105">
            <v>6593489.7300000004</v>
          </cell>
          <cell r="H105">
            <v>-5017164.1500000004</v>
          </cell>
          <cell r="I105">
            <v>5055468.9800000004</v>
          </cell>
          <cell r="J105">
            <v>43735.64</v>
          </cell>
          <cell r="K105">
            <v>5011733.34</v>
          </cell>
          <cell r="L105">
            <v>31807.3</v>
          </cell>
          <cell r="M105">
            <v>83118.720000000001</v>
          </cell>
          <cell r="N105">
            <v>-51311.42</v>
          </cell>
          <cell r="O105">
            <v>76376.38</v>
          </cell>
          <cell r="P105">
            <v>727879.95</v>
          </cell>
          <cell r="Q105">
            <v>-651503.56999999995</v>
          </cell>
          <cell r="R105">
            <v>773495.6</v>
          </cell>
          <cell r="S105">
            <v>3961165.5</v>
          </cell>
          <cell r="T105">
            <v>-3187669.9</v>
          </cell>
          <cell r="U105">
            <v>3901629.23</v>
          </cell>
          <cell r="V105">
            <v>50967.09</v>
          </cell>
          <cell r="W105">
            <v>3850662.14</v>
          </cell>
          <cell r="X105">
            <v>91866.91</v>
          </cell>
          <cell r="Y105">
            <v>117515.42</v>
          </cell>
          <cell r="Z105">
            <v>-25648.51</v>
          </cell>
          <cell r="AA105">
            <v>87158.44</v>
          </cell>
          <cell r="AB105">
            <v>2005623.84</v>
          </cell>
          <cell r="AC105">
            <v>-1918465.4</v>
          </cell>
          <cell r="AD105">
            <v>2016712.45</v>
          </cell>
          <cell r="AE105">
            <v>88975.97</v>
          </cell>
          <cell r="AF105">
            <v>1927736.48</v>
          </cell>
          <cell r="AG105">
            <v>53975.97</v>
          </cell>
          <cell r="AH105">
            <v>57858.16</v>
          </cell>
          <cell r="AI105">
            <v>-3882.19</v>
          </cell>
          <cell r="AJ105">
            <v>108517.63</v>
          </cell>
          <cell r="AK105">
            <v>155885.48000000001</v>
          </cell>
          <cell r="AL105">
            <v>-47367.85</v>
          </cell>
          <cell r="AM105">
            <v>4943701.24</v>
          </cell>
          <cell r="AN105">
            <v>5323350.59</v>
          </cell>
          <cell r="AO105">
            <v>-379649.35</v>
          </cell>
          <cell r="AQ105">
            <v>-5144855.8000000007</v>
          </cell>
          <cell r="AR105">
            <v>-133122.46000000031</v>
          </cell>
          <cell r="AS105">
            <v>-184433.8800000003</v>
          </cell>
          <cell r="AT105">
            <v>-835937.45000000019</v>
          </cell>
          <cell r="AU105">
            <v>-4023607.35</v>
          </cell>
          <cell r="AV105">
            <v>-172945.21000000011</v>
          </cell>
          <cell r="AW105">
            <v>-198593.72000000009</v>
          </cell>
          <cell r="AX105">
            <v>-2117059.12</v>
          </cell>
          <cell r="AY105">
            <v>-189322.64000000016</v>
          </cell>
          <cell r="AZ105">
            <v>-193204.83000000016</v>
          </cell>
          <cell r="BA105">
            <v>-240572.68000000017</v>
          </cell>
          <cell r="BB105">
            <v>-620222.02999999933</v>
          </cell>
        </row>
        <row r="106">
          <cell r="A106" t="str">
            <v>371500-HO - PROV FOR LEAVE PAY (HO )</v>
          </cell>
          <cell r="B106">
            <v>-40000</v>
          </cell>
          <cell r="E106">
            <v>-40000</v>
          </cell>
          <cell r="AQ106">
            <v>-40000</v>
          </cell>
          <cell r="AR106">
            <v>-40000</v>
          </cell>
          <cell r="AS106">
            <v>-40000</v>
          </cell>
          <cell r="AT106">
            <v>-40000</v>
          </cell>
          <cell r="AU106">
            <v>-40000</v>
          </cell>
          <cell r="AV106">
            <v>-40000</v>
          </cell>
          <cell r="AW106">
            <v>-40000</v>
          </cell>
          <cell r="AX106">
            <v>-40000</v>
          </cell>
          <cell r="AY106">
            <v>-40000</v>
          </cell>
          <cell r="AZ106">
            <v>-40000</v>
          </cell>
          <cell r="BA106">
            <v>-40000</v>
          </cell>
          <cell r="BB106">
            <v>-40000</v>
          </cell>
        </row>
        <row r="107">
          <cell r="A107" t="str">
            <v>372000-HO - PROVISION FOR BAD DEBTS (HO )</v>
          </cell>
          <cell r="B107">
            <v>-281716.53999999998</v>
          </cell>
          <cell r="D107">
            <v>1096634.6200000001</v>
          </cell>
          <cell r="E107">
            <v>-1378351.16</v>
          </cell>
          <cell r="AN107">
            <v>1096634.6200000001</v>
          </cell>
          <cell r="AO107">
            <v>-1096634.6200000001</v>
          </cell>
          <cell r="AQ107">
            <v>-281716.53999999998</v>
          </cell>
          <cell r="AR107">
            <v>-281716.53999999998</v>
          </cell>
          <cell r="AS107">
            <v>-281716.53999999998</v>
          </cell>
          <cell r="AT107">
            <v>-281716.53999999998</v>
          </cell>
          <cell r="AU107">
            <v>-281716.53999999998</v>
          </cell>
          <cell r="AV107">
            <v>-281716.53999999998</v>
          </cell>
          <cell r="AW107">
            <v>-281716.53999999998</v>
          </cell>
          <cell r="AX107">
            <v>-281716.53999999998</v>
          </cell>
          <cell r="AY107">
            <v>-281716.53999999998</v>
          </cell>
          <cell r="AZ107">
            <v>-281716.53999999998</v>
          </cell>
          <cell r="BA107">
            <v>-281716.53999999998</v>
          </cell>
          <cell r="BB107">
            <v>-1378351.1600000001</v>
          </cell>
        </row>
        <row r="108">
          <cell r="A108" t="str">
            <v>372500-HO - PROVISION FOR SALARIES (HO )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</row>
        <row r="109">
          <cell r="A109" t="str">
            <v>370030-HO - PRV - UNEARNED INCOME (HO )</v>
          </cell>
          <cell r="B109">
            <v>-1530000</v>
          </cell>
          <cell r="C109">
            <v>1565000</v>
          </cell>
          <cell r="D109">
            <v>340000</v>
          </cell>
          <cell r="E109">
            <v>-305000</v>
          </cell>
          <cell r="F109">
            <v>120000</v>
          </cell>
          <cell r="H109">
            <v>120000</v>
          </cell>
          <cell r="I109">
            <v>50000</v>
          </cell>
          <cell r="K109">
            <v>50000</v>
          </cell>
          <cell r="M109">
            <v>300000</v>
          </cell>
          <cell r="N109">
            <v>-300000</v>
          </cell>
          <cell r="P109">
            <v>40000</v>
          </cell>
          <cell r="Q109">
            <v>-40000</v>
          </cell>
          <cell r="U109">
            <v>150000</v>
          </cell>
          <cell r="W109">
            <v>150000</v>
          </cell>
          <cell r="AA109">
            <v>800000</v>
          </cell>
          <cell r="AC109">
            <v>800000</v>
          </cell>
          <cell r="AD109">
            <v>345000</v>
          </cell>
          <cell r="AF109">
            <v>345000</v>
          </cell>
          <cell r="AG109">
            <v>100000</v>
          </cell>
          <cell r="AI109">
            <v>100000</v>
          </cell>
          <cell r="AQ109">
            <v>-1410000</v>
          </cell>
          <cell r="AR109">
            <v>-1360000</v>
          </cell>
          <cell r="AS109">
            <v>-1660000</v>
          </cell>
          <cell r="AT109">
            <v>-1700000</v>
          </cell>
          <cell r="AU109">
            <v>-1700000</v>
          </cell>
          <cell r="AV109">
            <v>-1550000</v>
          </cell>
          <cell r="AW109">
            <v>-1550000</v>
          </cell>
          <cell r="AX109">
            <v>-750000</v>
          </cell>
          <cell r="AY109">
            <v>-405000</v>
          </cell>
          <cell r="AZ109">
            <v>-305000</v>
          </cell>
          <cell r="BA109">
            <v>-305000</v>
          </cell>
          <cell r="BB109">
            <v>-305000</v>
          </cell>
        </row>
        <row r="110">
          <cell r="A110" t="str">
            <v>370010-HO - PRV - INTEREST (HO )</v>
          </cell>
          <cell r="B110">
            <v>5217.5200000000004</v>
          </cell>
          <cell r="C110">
            <v>246889.17</v>
          </cell>
          <cell r="D110">
            <v>260944.21</v>
          </cell>
          <cell r="E110">
            <v>-8837.52</v>
          </cell>
          <cell r="F110">
            <v>8237.5</v>
          </cell>
          <cell r="G110">
            <v>26905.119999999999</v>
          </cell>
          <cell r="H110">
            <v>-18667.62</v>
          </cell>
          <cell r="I110">
            <v>21836.76</v>
          </cell>
          <cell r="J110">
            <v>10568.46</v>
          </cell>
          <cell r="K110">
            <v>11268.3</v>
          </cell>
          <cell r="L110">
            <v>10032.26</v>
          </cell>
          <cell r="M110">
            <v>18133.650000000001</v>
          </cell>
          <cell r="N110">
            <v>-8101.39</v>
          </cell>
          <cell r="O110">
            <v>21447</v>
          </cell>
          <cell r="P110">
            <v>17813.25</v>
          </cell>
          <cell r="Q110">
            <v>3633.75</v>
          </cell>
          <cell r="R110">
            <v>15538.54</v>
          </cell>
          <cell r="S110">
            <v>26877.599999999999</v>
          </cell>
          <cell r="T110">
            <v>-11339.06</v>
          </cell>
          <cell r="U110">
            <v>31770.38</v>
          </cell>
          <cell r="V110">
            <v>4905.28</v>
          </cell>
          <cell r="W110">
            <v>26865.1</v>
          </cell>
          <cell r="X110">
            <v>12961.52</v>
          </cell>
          <cell r="Y110">
            <v>42684.05</v>
          </cell>
          <cell r="Z110">
            <v>-29722.53</v>
          </cell>
          <cell r="AA110">
            <v>35230.589999999997</v>
          </cell>
          <cell r="AB110">
            <v>10617.91</v>
          </cell>
          <cell r="AC110">
            <v>24612.68</v>
          </cell>
          <cell r="AD110">
            <v>5807.48</v>
          </cell>
          <cell r="AE110">
            <v>47577.61</v>
          </cell>
          <cell r="AF110">
            <v>-41770.129999999997</v>
          </cell>
          <cell r="AG110">
            <v>40457.919999999998</v>
          </cell>
          <cell r="AH110">
            <v>35487.68</v>
          </cell>
          <cell r="AI110">
            <v>4970.24</v>
          </cell>
          <cell r="AJ110">
            <v>34372.6</v>
          </cell>
          <cell r="AK110">
            <v>8257.32</v>
          </cell>
          <cell r="AL110">
            <v>26115.279999999999</v>
          </cell>
          <cell r="AM110">
            <v>9196.6200000000008</v>
          </cell>
          <cell r="AN110">
            <v>11116.28</v>
          </cell>
          <cell r="AO110">
            <v>-1919.66</v>
          </cell>
          <cell r="AQ110">
            <v>-13450.099999999999</v>
          </cell>
          <cell r="AR110">
            <v>-2181.7999999999993</v>
          </cell>
          <cell r="AS110">
            <v>-10283.19</v>
          </cell>
          <cell r="AT110">
            <v>-6649.4400000000005</v>
          </cell>
          <cell r="AU110">
            <v>-17988.5</v>
          </cell>
          <cell r="AV110">
            <v>8876.6000000000022</v>
          </cell>
          <cell r="AW110">
            <v>-20845.93</v>
          </cell>
          <cell r="AX110">
            <v>3766.7499999999964</v>
          </cell>
          <cell r="AY110">
            <v>-38003.380000000005</v>
          </cell>
          <cell r="AZ110">
            <v>-33033.140000000007</v>
          </cell>
          <cell r="BA110">
            <v>-6917.8600000000079</v>
          </cell>
          <cell r="BB110">
            <v>-8837.5200000000077</v>
          </cell>
        </row>
        <row r="111">
          <cell r="A111" t="str">
            <v>370020-HO - PRV - REBATE (HO )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</row>
        <row r="112">
          <cell r="A112" t="str">
            <v>370040-HO - PRV - SALARY BONUS (HO )</v>
          </cell>
          <cell r="B112">
            <v>-850000</v>
          </cell>
          <cell r="C112">
            <v>850000</v>
          </cell>
          <cell r="O112">
            <v>850000</v>
          </cell>
          <cell r="Q112">
            <v>850000</v>
          </cell>
          <cell r="AQ112">
            <v>-850000</v>
          </cell>
          <cell r="AR112">
            <v>-850000</v>
          </cell>
          <cell r="AS112">
            <v>-850000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</row>
        <row r="113">
          <cell r="A113" t="str">
            <v>370050-HO - PRV - COMM PAYABLE (HO )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</row>
        <row r="114">
          <cell r="A114" t="str">
            <v>370060-HO - PRV - PROV FUND CONTR (HO )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</row>
        <row r="115">
          <cell r="A115" t="str">
            <v>370070-HO - PRV - MED AID CONTR (HO )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</row>
        <row r="116">
          <cell r="A116" t="str">
            <v>370080-HO - PRV - RSC LEVIES (HO )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</row>
        <row r="117">
          <cell r="A117" t="str">
            <v>370090-HO - PRV - AUDIT FEES (HO )</v>
          </cell>
          <cell r="B117">
            <v>-262200</v>
          </cell>
          <cell r="C117">
            <v>364700</v>
          </cell>
          <cell r="D117">
            <v>272500</v>
          </cell>
          <cell r="E117">
            <v>-170000</v>
          </cell>
          <cell r="G117">
            <v>20000</v>
          </cell>
          <cell r="H117">
            <v>-20000</v>
          </cell>
          <cell r="J117">
            <v>20000</v>
          </cell>
          <cell r="K117">
            <v>-20000</v>
          </cell>
          <cell r="M117">
            <v>20000</v>
          </cell>
          <cell r="N117">
            <v>-20000</v>
          </cell>
          <cell r="O117">
            <v>262200</v>
          </cell>
          <cell r="P117">
            <v>20000</v>
          </cell>
          <cell r="Q117">
            <v>242200</v>
          </cell>
          <cell r="S117">
            <v>20000</v>
          </cell>
          <cell r="T117">
            <v>-20000</v>
          </cell>
          <cell r="V117">
            <v>20000</v>
          </cell>
          <cell r="W117">
            <v>-20000</v>
          </cell>
          <cell r="Y117">
            <v>20000</v>
          </cell>
          <cell r="Z117">
            <v>-20000</v>
          </cell>
          <cell r="AB117">
            <v>20000</v>
          </cell>
          <cell r="AC117">
            <v>-20000</v>
          </cell>
          <cell r="AD117">
            <v>102500</v>
          </cell>
          <cell r="AE117">
            <v>71250</v>
          </cell>
          <cell r="AF117">
            <v>31250</v>
          </cell>
          <cell r="AH117">
            <v>13750</v>
          </cell>
          <cell r="AI117">
            <v>-13750</v>
          </cell>
          <cell r="AK117">
            <v>13750</v>
          </cell>
          <cell r="AL117">
            <v>-13750</v>
          </cell>
          <cell r="AN117">
            <v>13750</v>
          </cell>
          <cell r="AO117">
            <v>-13750</v>
          </cell>
          <cell r="AQ117">
            <v>-282200</v>
          </cell>
          <cell r="AR117">
            <v>-302200</v>
          </cell>
          <cell r="AS117">
            <v>-322200</v>
          </cell>
          <cell r="AT117">
            <v>-80000</v>
          </cell>
          <cell r="AU117">
            <v>-100000</v>
          </cell>
          <cell r="AV117">
            <v>-120000</v>
          </cell>
          <cell r="AW117">
            <v>-140000</v>
          </cell>
          <cell r="AX117">
            <v>-160000</v>
          </cell>
          <cell r="AY117">
            <v>-128750</v>
          </cell>
          <cell r="AZ117">
            <v>-142500</v>
          </cell>
          <cell r="BA117">
            <v>-156250</v>
          </cell>
          <cell r="BB117">
            <v>-170000</v>
          </cell>
        </row>
        <row r="118">
          <cell r="A118" t="str">
            <v>370100-HO - PRV - TEL [KC] (HO )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</row>
        <row r="119">
          <cell r="A119" t="str">
            <v>370110-HO - PRV - TEL [JL] (HO )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</row>
        <row r="120">
          <cell r="A120" t="str">
            <v>370120-HO - PRV - TEL [JL] (HO )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</row>
        <row r="121">
          <cell r="A121" t="str">
            <v>370130-HO - PRV - ENT [JL] (HO )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</row>
        <row r="122">
          <cell r="A122" t="str">
            <v>370140-HO - PRV - MV [KC] (HO )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</row>
        <row r="123">
          <cell r="A123" t="str">
            <v>370150-HO - PRV - MV [JL] (HO )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</row>
        <row r="124">
          <cell r="A124" t="str">
            <v>370160-HO - PRV - INC ADJ (HO )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</row>
        <row r="125">
          <cell r="A125" t="str">
            <v>370170-HO - PRV - ENT [KC] (HO )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</row>
        <row r="126">
          <cell r="A126" t="str">
            <v>400000-HO - SHARE CAPITAL (HO )</v>
          </cell>
          <cell r="B126">
            <v>-10000</v>
          </cell>
          <cell r="E126">
            <v>-10000</v>
          </cell>
          <cell r="AQ126">
            <v>-10000</v>
          </cell>
          <cell r="AR126">
            <v>-10000</v>
          </cell>
          <cell r="AS126">
            <v>-10000</v>
          </cell>
          <cell r="AT126">
            <v>-10000</v>
          </cell>
          <cell r="AU126">
            <v>-10000</v>
          </cell>
          <cell r="AV126">
            <v>-10000</v>
          </cell>
          <cell r="AW126">
            <v>-10000</v>
          </cell>
          <cell r="AX126">
            <v>-10000</v>
          </cell>
          <cell r="AY126">
            <v>-10000</v>
          </cell>
          <cell r="AZ126">
            <v>-10000</v>
          </cell>
          <cell r="BA126">
            <v>-10000</v>
          </cell>
          <cell r="BB126">
            <v>-10000</v>
          </cell>
        </row>
        <row r="127">
          <cell r="A127" t="str">
            <v>405000-HO - Share Premium (HO )</v>
          </cell>
          <cell r="B127">
            <v>-2997000</v>
          </cell>
          <cell r="E127">
            <v>-2997000</v>
          </cell>
          <cell r="AQ127">
            <v>-2997000</v>
          </cell>
          <cell r="AR127">
            <v>-2997000</v>
          </cell>
          <cell r="AS127">
            <v>-2997000</v>
          </cell>
          <cell r="AT127">
            <v>-2997000</v>
          </cell>
          <cell r="AU127">
            <v>-2997000</v>
          </cell>
          <cell r="AV127">
            <v>-2997000</v>
          </cell>
          <cell r="AW127">
            <v>-2997000</v>
          </cell>
          <cell r="AX127">
            <v>-2997000</v>
          </cell>
          <cell r="AY127">
            <v>-2997000</v>
          </cell>
          <cell r="AZ127">
            <v>-2997000</v>
          </cell>
          <cell r="BA127">
            <v>-2997000</v>
          </cell>
          <cell r="BB127">
            <v>-2997000</v>
          </cell>
        </row>
        <row r="128">
          <cell r="A128" t="str">
            <v>500000-HO - Retained Earnings (HO )</v>
          </cell>
          <cell r="B128">
            <v>734574.06</v>
          </cell>
          <cell r="E128">
            <v>734574.06</v>
          </cell>
          <cell r="AQ128">
            <v>734574.06</v>
          </cell>
          <cell r="AR128">
            <v>734574.06</v>
          </cell>
          <cell r="AS128">
            <v>734574.06</v>
          </cell>
          <cell r="AT128">
            <v>734574.06</v>
          </cell>
          <cell r="AU128">
            <v>734574.06</v>
          </cell>
          <cell r="AV128">
            <v>734574.06</v>
          </cell>
          <cell r="AW128">
            <v>734574.06</v>
          </cell>
          <cell r="AX128">
            <v>734574.06</v>
          </cell>
          <cell r="AY128">
            <v>734574.06</v>
          </cell>
          <cell r="AZ128">
            <v>734574.06</v>
          </cell>
          <cell r="BA128">
            <v>734574.06</v>
          </cell>
          <cell r="BB128">
            <v>734574.06</v>
          </cell>
        </row>
        <row r="129">
          <cell r="A129" t="str">
            <v>411100-HO - Amount Secured</v>
          </cell>
          <cell r="B129">
            <v>-639641858.54999995</v>
          </cell>
          <cell r="C129">
            <v>4677315.83</v>
          </cell>
          <cell r="D129">
            <v>404752307.52999997</v>
          </cell>
          <cell r="E129">
            <v>-1039716850.25</v>
          </cell>
          <cell r="F129">
            <v>517552</v>
          </cell>
          <cell r="G129">
            <v>28644400.09</v>
          </cell>
          <cell r="H129">
            <v>-28126848.09</v>
          </cell>
          <cell r="J129">
            <v>33483046.829999998</v>
          </cell>
          <cell r="K129">
            <v>-33483046.829999998</v>
          </cell>
          <cell r="M129">
            <v>54165740</v>
          </cell>
          <cell r="N129">
            <v>-54165740</v>
          </cell>
          <cell r="P129">
            <v>32086429.710000001</v>
          </cell>
          <cell r="Q129">
            <v>-32086429.710000001</v>
          </cell>
          <cell r="S129">
            <v>32416569.129999999</v>
          </cell>
          <cell r="T129">
            <v>-32416569.129999999</v>
          </cell>
          <cell r="U129">
            <v>1685274.99</v>
          </cell>
          <cell r="V129">
            <v>48898267.539999999</v>
          </cell>
          <cell r="W129">
            <v>-47212992.549999997</v>
          </cell>
          <cell r="Y129">
            <v>31566437.68</v>
          </cell>
          <cell r="Z129">
            <v>-31566437.68</v>
          </cell>
          <cell r="AB129">
            <v>35333937.939999998</v>
          </cell>
          <cell r="AC129">
            <v>-35333937.939999998</v>
          </cell>
          <cell r="AD129">
            <v>105315.07</v>
          </cell>
          <cell r="AE129">
            <v>29445086.350000001</v>
          </cell>
          <cell r="AF129">
            <v>-29339771.280000001</v>
          </cell>
          <cell r="AG129">
            <v>369173.77</v>
          </cell>
          <cell r="AH129">
            <v>27060108.16</v>
          </cell>
          <cell r="AI129">
            <v>-26690934.390000001</v>
          </cell>
          <cell r="AJ129">
            <v>2000000</v>
          </cell>
          <cell r="AK129">
            <v>29063405.690000001</v>
          </cell>
          <cell r="AL129">
            <v>-27063405.690000001</v>
          </cell>
          <cell r="AN129">
            <v>22588878.41</v>
          </cell>
          <cell r="AO129">
            <v>-22588878.41</v>
          </cell>
          <cell r="AQ129">
            <v>-28126848.09</v>
          </cell>
          <cell r="AR129">
            <v>-61609894.920000002</v>
          </cell>
          <cell r="AS129">
            <v>-115775634.92</v>
          </cell>
          <cell r="AT129">
            <v>-147862064.63</v>
          </cell>
          <cell r="AU129">
            <v>-180278633.75999999</v>
          </cell>
          <cell r="AV129">
            <v>-227491626.30999997</v>
          </cell>
          <cell r="AW129">
            <v>-259058063.98999998</v>
          </cell>
          <cell r="AX129">
            <v>-294392001.92999995</v>
          </cell>
          <cell r="AY129">
            <v>-323731773.20999998</v>
          </cell>
          <cell r="AZ129">
            <v>-350422707.60000002</v>
          </cell>
          <cell r="BA129">
            <v>-377486113.29000002</v>
          </cell>
          <cell r="BB129">
            <v>-400074991.70000005</v>
          </cell>
          <cell r="BD129">
            <v>-28126848.09</v>
          </cell>
          <cell r="BE129">
            <v>-33483046.830000002</v>
          </cell>
          <cell r="BF129">
            <v>-54165740</v>
          </cell>
          <cell r="BG129">
            <v>-32086429.709999993</v>
          </cell>
          <cell r="BH129">
            <v>-32416569.129999995</v>
          </cell>
          <cell r="BI129">
            <v>-47212992.549999982</v>
          </cell>
          <cell r="BJ129">
            <v>-31566437.680000007</v>
          </cell>
          <cell r="BK129">
            <v>-35333937.939999968</v>
          </cell>
          <cell r="BL129">
            <v>-29339771.280000031</v>
          </cell>
          <cell r="BM129">
            <v>-26690934.390000045</v>
          </cell>
          <cell r="BN129">
            <v>-27063405.689999998</v>
          </cell>
          <cell r="BO129">
            <v>-22588878.410000026</v>
          </cell>
        </row>
        <row r="130">
          <cell r="A130" t="str">
            <v>513000-HO - Amount rebated</v>
          </cell>
          <cell r="B130">
            <v>4101200.77</v>
          </cell>
          <cell r="C130">
            <v>2882745.2</v>
          </cell>
          <cell r="D130">
            <v>4257.1400000000003</v>
          </cell>
          <cell r="E130">
            <v>6979688.8300000001</v>
          </cell>
          <cell r="F130">
            <v>194496.84</v>
          </cell>
          <cell r="H130">
            <v>194496.84</v>
          </cell>
          <cell r="I130">
            <v>237780.59</v>
          </cell>
          <cell r="J130">
            <v>2770.04</v>
          </cell>
          <cell r="K130">
            <v>235010.55</v>
          </cell>
          <cell r="L130">
            <v>261605.46</v>
          </cell>
          <cell r="N130">
            <v>261605.46</v>
          </cell>
          <cell r="O130">
            <v>505703.73</v>
          </cell>
          <cell r="P130">
            <v>975</v>
          </cell>
          <cell r="Q130">
            <v>504728.73</v>
          </cell>
          <cell r="R130">
            <v>192762.26</v>
          </cell>
          <cell r="T130">
            <v>192762.26</v>
          </cell>
          <cell r="U130">
            <v>351606.83</v>
          </cell>
          <cell r="W130">
            <v>351606.83</v>
          </cell>
          <cell r="X130">
            <v>236400.5</v>
          </cell>
          <cell r="Z130">
            <v>236400.5</v>
          </cell>
          <cell r="AA130">
            <v>256994.31</v>
          </cell>
          <cell r="AB130">
            <v>512.1</v>
          </cell>
          <cell r="AC130">
            <v>256482.21</v>
          </cell>
          <cell r="AD130">
            <v>121498.75</v>
          </cell>
          <cell r="AF130">
            <v>121498.75</v>
          </cell>
          <cell r="AG130">
            <v>189908.56</v>
          </cell>
          <cell r="AI130">
            <v>189908.56</v>
          </cell>
          <cell r="AJ130">
            <v>257398.08</v>
          </cell>
          <cell r="AL130">
            <v>257398.08</v>
          </cell>
          <cell r="AM130">
            <v>76589.289999999994</v>
          </cell>
          <cell r="AO130">
            <v>76589.289999999994</v>
          </cell>
          <cell r="AQ130">
            <v>194496.84</v>
          </cell>
          <cell r="AR130">
            <v>429507.39</v>
          </cell>
          <cell r="AS130">
            <v>691112.85</v>
          </cell>
          <cell r="AT130">
            <v>1195841.58</v>
          </cell>
          <cell r="AU130">
            <v>1388603.84</v>
          </cell>
          <cell r="AV130">
            <v>1740210.6700000002</v>
          </cell>
          <cell r="AW130">
            <v>1976611.1700000002</v>
          </cell>
          <cell r="AX130">
            <v>2233093.38</v>
          </cell>
          <cell r="AY130">
            <v>2354592.13</v>
          </cell>
          <cell r="AZ130">
            <v>2544500.69</v>
          </cell>
          <cell r="BA130">
            <v>2801898.77</v>
          </cell>
          <cell r="BB130">
            <v>2878488.06</v>
          </cell>
          <cell r="BD130">
            <v>194496.84</v>
          </cell>
          <cell r="BE130">
            <v>235010.55000000002</v>
          </cell>
          <cell r="BF130">
            <v>261605.45999999996</v>
          </cell>
          <cell r="BG130">
            <v>504728.7300000001</v>
          </cell>
          <cell r="BH130">
            <v>192762.26</v>
          </cell>
          <cell r="BI130">
            <v>351606.83000000007</v>
          </cell>
          <cell r="BJ130">
            <v>236400.5</v>
          </cell>
          <cell r="BK130">
            <v>256482.20999999973</v>
          </cell>
          <cell r="BL130">
            <v>121498.75</v>
          </cell>
          <cell r="BM130">
            <v>189908.56000000006</v>
          </cell>
          <cell r="BN130">
            <v>257398.08000000007</v>
          </cell>
          <cell r="BO130">
            <v>76589.290000000037</v>
          </cell>
        </row>
        <row r="131">
          <cell r="A131" t="str">
            <v>514000-HO - Amount rebated (Provision)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</row>
        <row r="132">
          <cell r="A132" t="str">
            <v>511000-HO - Amount Advanced (discount)</v>
          </cell>
          <cell r="B132">
            <v>580828558.91999996</v>
          </cell>
          <cell r="C132">
            <v>367973883.07999998</v>
          </cell>
          <cell r="D132">
            <v>5560681.3499999996</v>
          </cell>
          <cell r="E132">
            <v>943241760.64999998</v>
          </cell>
          <cell r="F132">
            <v>25893004.170000002</v>
          </cell>
          <cell r="G132">
            <v>40948.6</v>
          </cell>
          <cell r="H132">
            <v>25852055.57</v>
          </cell>
          <cell r="I132">
            <v>31497746.699999999</v>
          </cell>
          <cell r="J132">
            <v>1257366.52</v>
          </cell>
          <cell r="K132">
            <v>30240380.18</v>
          </cell>
          <cell r="L132">
            <v>50295617.399999999</v>
          </cell>
          <cell r="M132">
            <v>94000</v>
          </cell>
          <cell r="N132">
            <v>50201617.399999999</v>
          </cell>
          <cell r="O132">
            <v>30574385.899999999</v>
          </cell>
          <cell r="P132">
            <v>2172161.6</v>
          </cell>
          <cell r="Q132">
            <v>28402224.300000001</v>
          </cell>
          <cell r="R132">
            <v>30104229.379999999</v>
          </cell>
          <cell r="S132">
            <v>885710.76</v>
          </cell>
          <cell r="T132">
            <v>29218518.620000001</v>
          </cell>
          <cell r="U132">
            <v>43664307.689999998</v>
          </cell>
          <cell r="V132">
            <v>30000</v>
          </cell>
          <cell r="W132">
            <v>43634307.689999998</v>
          </cell>
          <cell r="X132">
            <v>28391333.640000001</v>
          </cell>
          <cell r="Y132">
            <v>72000</v>
          </cell>
          <cell r="Z132">
            <v>28319333.640000001</v>
          </cell>
          <cell r="AA132">
            <v>33376131.699999999</v>
          </cell>
          <cell r="AB132">
            <v>390927.38</v>
          </cell>
          <cell r="AC132">
            <v>32985204.32</v>
          </cell>
          <cell r="AD132">
            <v>27235138.710000001</v>
          </cell>
          <cell r="AE132">
            <v>342748.49</v>
          </cell>
          <cell r="AF132">
            <v>26892390.219999999</v>
          </cell>
          <cell r="AG132">
            <v>23943162.359999999</v>
          </cell>
          <cell r="AH132">
            <v>107568</v>
          </cell>
          <cell r="AI132">
            <v>23835594.359999999</v>
          </cell>
          <cell r="AJ132">
            <v>24264192.41</v>
          </cell>
          <cell r="AK132">
            <v>2250</v>
          </cell>
          <cell r="AL132">
            <v>24261942.41</v>
          </cell>
          <cell r="AM132">
            <v>18734633.02</v>
          </cell>
          <cell r="AN132">
            <v>165000</v>
          </cell>
          <cell r="AO132">
            <v>18569633.02</v>
          </cell>
          <cell r="AQ132">
            <v>25852055.57</v>
          </cell>
          <cell r="AR132">
            <v>56092435.749999993</v>
          </cell>
          <cell r="AS132">
            <v>106294053.14999999</v>
          </cell>
          <cell r="AT132">
            <v>134696277.44999999</v>
          </cell>
          <cell r="AU132">
            <v>163914796.06999999</v>
          </cell>
          <cell r="AV132">
            <v>207549103.75999999</v>
          </cell>
          <cell r="AW132">
            <v>235868437.39999998</v>
          </cell>
          <cell r="AX132">
            <v>268853641.71999997</v>
          </cell>
          <cell r="AY132">
            <v>295746031.93999994</v>
          </cell>
          <cell r="AZ132">
            <v>319581626.29999995</v>
          </cell>
          <cell r="BA132">
            <v>343843568.70999998</v>
          </cell>
          <cell r="BB132">
            <v>362413201.72999996</v>
          </cell>
          <cell r="BD132">
            <v>25852055.57</v>
          </cell>
          <cell r="BE132">
            <v>30240380.179999992</v>
          </cell>
          <cell r="BF132">
            <v>50201617.399999999</v>
          </cell>
          <cell r="BG132">
            <v>28402224.299999997</v>
          </cell>
          <cell r="BH132">
            <v>29218518.620000005</v>
          </cell>
          <cell r="BI132">
            <v>43634307.689999998</v>
          </cell>
          <cell r="BJ132">
            <v>28319333.639999986</v>
          </cell>
          <cell r="BK132">
            <v>32985204.319999993</v>
          </cell>
          <cell r="BL132">
            <v>26892390.219999969</v>
          </cell>
          <cell r="BM132">
            <v>23835594.360000014</v>
          </cell>
          <cell r="BN132">
            <v>24261942.410000026</v>
          </cell>
          <cell r="BO132">
            <v>18569633.019999981</v>
          </cell>
        </row>
        <row r="133">
          <cell r="A133" t="str">
            <v>412000-HO - Unearned Income (-/+)</v>
          </cell>
          <cell r="B133">
            <v>447754</v>
          </cell>
          <cell r="C133">
            <v>340000</v>
          </cell>
          <cell r="D133">
            <v>1565000</v>
          </cell>
          <cell r="E133">
            <v>-777246</v>
          </cell>
          <cell r="G133">
            <v>120000</v>
          </cell>
          <cell r="H133">
            <v>-120000</v>
          </cell>
          <cell r="J133">
            <v>50000</v>
          </cell>
          <cell r="K133">
            <v>-50000</v>
          </cell>
          <cell r="L133">
            <v>300000</v>
          </cell>
          <cell r="N133">
            <v>300000</v>
          </cell>
          <cell r="O133">
            <v>40000</v>
          </cell>
          <cell r="Q133">
            <v>40000</v>
          </cell>
          <cell r="V133">
            <v>150000</v>
          </cell>
          <cell r="W133">
            <v>-150000</v>
          </cell>
          <cell r="AB133">
            <v>800000</v>
          </cell>
          <cell r="AC133">
            <v>-800000</v>
          </cell>
          <cell r="AE133">
            <v>345000</v>
          </cell>
          <cell r="AF133">
            <v>-345000</v>
          </cell>
          <cell r="AH133">
            <v>100000</v>
          </cell>
          <cell r="AI133">
            <v>-100000</v>
          </cell>
          <cell r="AQ133">
            <v>-120000</v>
          </cell>
          <cell r="AR133">
            <v>-170000</v>
          </cell>
          <cell r="AS133">
            <v>130000</v>
          </cell>
          <cell r="AT133">
            <v>170000</v>
          </cell>
          <cell r="AU133">
            <v>170000</v>
          </cell>
          <cell r="AV133">
            <v>20000</v>
          </cell>
          <cell r="AW133">
            <v>20000</v>
          </cell>
          <cell r="AX133">
            <v>-780000</v>
          </cell>
          <cell r="AY133">
            <v>-1125000</v>
          </cell>
          <cell r="AZ133">
            <v>-1225000</v>
          </cell>
          <cell r="BA133">
            <v>-1225000</v>
          </cell>
          <cell r="BB133">
            <v>-1225000</v>
          </cell>
          <cell r="BD133">
            <v>-120000</v>
          </cell>
          <cell r="BE133">
            <v>-50000</v>
          </cell>
          <cell r="BF133">
            <v>300000</v>
          </cell>
          <cell r="BG133">
            <v>40000</v>
          </cell>
          <cell r="BH133">
            <v>0</v>
          </cell>
          <cell r="BI133">
            <v>-150000</v>
          </cell>
          <cell r="BJ133">
            <v>0</v>
          </cell>
          <cell r="BK133">
            <v>-800000</v>
          </cell>
          <cell r="BL133">
            <v>-345000</v>
          </cell>
          <cell r="BM133">
            <v>-100000</v>
          </cell>
          <cell r="BN133">
            <v>0</v>
          </cell>
          <cell r="BO133">
            <v>0</v>
          </cell>
        </row>
        <row r="134">
          <cell r="A134" t="str">
            <v>432100-HO - Interest Received (Bank)</v>
          </cell>
          <cell r="B134">
            <v>-69087.59</v>
          </cell>
          <cell r="D134">
            <v>1235218.6599999999</v>
          </cell>
          <cell r="E134">
            <v>-1304306.25</v>
          </cell>
          <cell r="G134">
            <v>3654.64</v>
          </cell>
          <cell r="H134">
            <v>-3654.64</v>
          </cell>
          <cell r="J134">
            <v>4764.08</v>
          </cell>
          <cell r="K134">
            <v>-4764.08</v>
          </cell>
          <cell r="M134">
            <v>3086.38</v>
          </cell>
          <cell r="N134">
            <v>-3086.38</v>
          </cell>
          <cell r="P134">
            <v>8077.43</v>
          </cell>
          <cell r="Q134">
            <v>-8077.43</v>
          </cell>
          <cell r="S134">
            <v>811.67</v>
          </cell>
          <cell r="T134">
            <v>-811.67</v>
          </cell>
          <cell r="V134">
            <v>12970.21</v>
          </cell>
          <cell r="W134">
            <v>-12970.21</v>
          </cell>
          <cell r="Y134">
            <v>8867.91</v>
          </cell>
          <cell r="Z134">
            <v>-8867.91</v>
          </cell>
          <cell r="AB134">
            <v>9574.23</v>
          </cell>
          <cell r="AC134">
            <v>-9574.23</v>
          </cell>
          <cell r="AE134">
            <v>1665.81</v>
          </cell>
          <cell r="AF134">
            <v>-1665.81</v>
          </cell>
          <cell r="AH134">
            <v>1339.46</v>
          </cell>
          <cell r="AI134">
            <v>-1339.46</v>
          </cell>
          <cell r="AK134">
            <v>1512.3</v>
          </cell>
          <cell r="AL134">
            <v>-1512.3</v>
          </cell>
          <cell r="AN134">
            <v>1178894.54</v>
          </cell>
          <cell r="AO134">
            <v>-1178894.54</v>
          </cell>
          <cell r="AQ134">
            <v>-3654.64</v>
          </cell>
          <cell r="AR134">
            <v>-8418.7199999999993</v>
          </cell>
          <cell r="AS134">
            <v>-11505.099999999999</v>
          </cell>
          <cell r="AT134">
            <v>-19582.53</v>
          </cell>
          <cell r="AU134">
            <v>-20394.199999999997</v>
          </cell>
          <cell r="AV134">
            <v>-33364.409999999996</v>
          </cell>
          <cell r="AW134">
            <v>-42232.319999999992</v>
          </cell>
          <cell r="AX134">
            <v>-51806.549999999988</v>
          </cell>
          <cell r="AY134">
            <v>-53472.359999999986</v>
          </cell>
          <cell r="AZ134">
            <v>-54811.819999999985</v>
          </cell>
          <cell r="BA134">
            <v>-56324.119999999988</v>
          </cell>
          <cell r="BB134">
            <v>-1235218.6599999999</v>
          </cell>
          <cell r="BD134">
            <v>-3654.64</v>
          </cell>
          <cell r="BE134">
            <v>-4764.08</v>
          </cell>
          <cell r="BF134">
            <v>-3086.3799999999992</v>
          </cell>
          <cell r="BG134">
            <v>-8077.43</v>
          </cell>
          <cell r="BH134">
            <v>-811.66999999999825</v>
          </cell>
          <cell r="BI134">
            <v>-12970.21</v>
          </cell>
          <cell r="BJ134">
            <v>-8867.9099999999962</v>
          </cell>
          <cell r="BK134">
            <v>-9574.2299999999959</v>
          </cell>
          <cell r="BL134">
            <v>-1665.8099999999977</v>
          </cell>
          <cell r="BM134">
            <v>-1339.4599999999991</v>
          </cell>
          <cell r="BN134">
            <v>-1512.3000000000029</v>
          </cell>
          <cell r="BO134">
            <v>-1178894.54</v>
          </cell>
        </row>
        <row r="135">
          <cell r="A135" t="str">
            <v>432000-HO - Income From Investements</v>
          </cell>
          <cell r="B135">
            <v>117187.89</v>
          </cell>
          <cell r="E135">
            <v>117187.89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</row>
        <row r="136">
          <cell r="A136" t="str">
            <v>515000-HO - Interest Paid</v>
          </cell>
          <cell r="B136">
            <v>16384173.43</v>
          </cell>
          <cell r="C136">
            <v>15307879.289999999</v>
          </cell>
          <cell r="D136">
            <v>18860.82</v>
          </cell>
          <cell r="E136">
            <v>31673191.899999999</v>
          </cell>
          <cell r="F136">
            <v>949937.65</v>
          </cell>
          <cell r="H136">
            <v>949937.65</v>
          </cell>
          <cell r="I136">
            <v>979741.46</v>
          </cell>
          <cell r="K136">
            <v>979741.46</v>
          </cell>
          <cell r="L136">
            <v>1042830.98</v>
          </cell>
          <cell r="N136">
            <v>1042830.98</v>
          </cell>
          <cell r="O136">
            <v>1276120.48</v>
          </cell>
          <cell r="Q136">
            <v>1276120.48</v>
          </cell>
          <cell r="R136">
            <v>1250602.94</v>
          </cell>
          <cell r="T136">
            <v>1250602.94</v>
          </cell>
          <cell r="U136">
            <v>1261742.05</v>
          </cell>
          <cell r="W136">
            <v>1261742.05</v>
          </cell>
          <cell r="X136">
            <v>1296675.92</v>
          </cell>
          <cell r="Z136">
            <v>1296675.92</v>
          </cell>
          <cell r="AA136">
            <v>1213105.46</v>
          </cell>
          <cell r="AC136">
            <v>1213105.46</v>
          </cell>
          <cell r="AD136">
            <v>1274255.69</v>
          </cell>
          <cell r="AE136">
            <v>3670.02</v>
          </cell>
          <cell r="AF136">
            <v>1270585.67</v>
          </cell>
          <cell r="AG136">
            <v>1310287.08</v>
          </cell>
          <cell r="AI136">
            <v>1310287.08</v>
          </cell>
          <cell r="AJ136">
            <v>1266934.3600000001</v>
          </cell>
          <cell r="AK136">
            <v>7563.74</v>
          </cell>
          <cell r="AL136">
            <v>1259370.6200000001</v>
          </cell>
          <cell r="AM136">
            <v>2185645.2200000002</v>
          </cell>
          <cell r="AN136">
            <v>7627.06</v>
          </cell>
          <cell r="AO136">
            <v>2178018.16</v>
          </cell>
          <cell r="AQ136">
            <v>949937.65</v>
          </cell>
          <cell r="AR136">
            <v>1929679.1099999999</v>
          </cell>
          <cell r="AS136">
            <v>2972510.09</v>
          </cell>
          <cell r="AT136">
            <v>4248630.57</v>
          </cell>
          <cell r="AU136">
            <v>5499233.5099999998</v>
          </cell>
          <cell r="AV136">
            <v>6760975.5599999996</v>
          </cell>
          <cell r="AW136">
            <v>8057651.4799999995</v>
          </cell>
          <cell r="AX136">
            <v>9270756.9399999995</v>
          </cell>
          <cell r="AY136">
            <v>10541342.609999999</v>
          </cell>
          <cell r="AZ136">
            <v>11851629.689999999</v>
          </cell>
          <cell r="BA136">
            <v>13111000.309999999</v>
          </cell>
          <cell r="BB136">
            <v>15289018.469999999</v>
          </cell>
          <cell r="BD136">
            <v>949937.65</v>
          </cell>
          <cell r="BE136">
            <v>979741.45999999985</v>
          </cell>
          <cell r="BF136">
            <v>1042830.98</v>
          </cell>
          <cell r="BG136">
            <v>1276120.4800000004</v>
          </cell>
          <cell r="BH136">
            <v>1250602.9399999995</v>
          </cell>
          <cell r="BI136">
            <v>1261742.0499999998</v>
          </cell>
          <cell r="BJ136">
            <v>1296675.92</v>
          </cell>
          <cell r="BK136">
            <v>1213105.46</v>
          </cell>
          <cell r="BL136">
            <v>1270585.67</v>
          </cell>
          <cell r="BM136">
            <v>1310287.08</v>
          </cell>
          <cell r="BN136">
            <v>1259370.6199999992</v>
          </cell>
          <cell r="BO136">
            <v>2178018.16</v>
          </cell>
        </row>
        <row r="137">
          <cell r="A137" t="str">
            <v>531110-HO - Commission Paid - Consultants</v>
          </cell>
          <cell r="C137">
            <v>187179.15</v>
          </cell>
          <cell r="D137">
            <v>187179.15</v>
          </cell>
          <cell r="AM137">
            <v>187179.15</v>
          </cell>
          <cell r="AN137">
            <v>187179.15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</row>
        <row r="138">
          <cell r="A138" t="str">
            <v>531000-HO - Commission Paid - Consultants</v>
          </cell>
          <cell r="C138">
            <v>2664132.66</v>
          </cell>
          <cell r="D138">
            <v>395758.73</v>
          </cell>
          <cell r="E138">
            <v>2268373.9300000002</v>
          </cell>
          <cell r="F138">
            <v>392000</v>
          </cell>
          <cell r="G138">
            <v>196000</v>
          </cell>
          <cell r="H138">
            <v>196000</v>
          </cell>
          <cell r="I138">
            <v>412571.74</v>
          </cell>
          <cell r="J138">
            <v>196000</v>
          </cell>
          <cell r="K138">
            <v>216571.74</v>
          </cell>
          <cell r="L138">
            <v>229004.15</v>
          </cell>
          <cell r="N138">
            <v>229004.15</v>
          </cell>
          <cell r="O138">
            <v>246261.48</v>
          </cell>
          <cell r="Q138">
            <v>246261.48</v>
          </cell>
          <cell r="R138">
            <v>145179.25</v>
          </cell>
          <cell r="T138">
            <v>145179.25</v>
          </cell>
          <cell r="U138">
            <v>183415.46</v>
          </cell>
          <cell r="W138">
            <v>183415.46</v>
          </cell>
          <cell r="X138">
            <v>179376.83</v>
          </cell>
          <cell r="Z138">
            <v>179376.83</v>
          </cell>
          <cell r="AA138">
            <v>157932.03</v>
          </cell>
          <cell r="AC138">
            <v>157932.03</v>
          </cell>
          <cell r="AD138">
            <v>169396.1</v>
          </cell>
          <cell r="AF138">
            <v>169396.1</v>
          </cell>
          <cell r="AG138">
            <v>176975.91</v>
          </cell>
          <cell r="AI138">
            <v>176975.91</v>
          </cell>
          <cell r="AJ138">
            <v>169818.58</v>
          </cell>
          <cell r="AL138">
            <v>169818.58</v>
          </cell>
          <cell r="AM138">
            <v>202201.13</v>
          </cell>
          <cell r="AN138">
            <v>3758.73</v>
          </cell>
          <cell r="AO138">
            <v>198442.4</v>
          </cell>
          <cell r="AQ138">
            <v>196000</v>
          </cell>
          <cell r="AR138">
            <v>412571.74</v>
          </cell>
          <cell r="AS138">
            <v>641575.89</v>
          </cell>
          <cell r="AT138">
            <v>887837.37</v>
          </cell>
          <cell r="AU138">
            <v>1033016.62</v>
          </cell>
          <cell r="AV138">
            <v>1216432.08</v>
          </cell>
          <cell r="AW138">
            <v>1395808.9100000001</v>
          </cell>
          <cell r="AX138">
            <v>1553740.9400000002</v>
          </cell>
          <cell r="AY138">
            <v>1723137.0400000003</v>
          </cell>
          <cell r="AZ138">
            <v>1900112.9500000002</v>
          </cell>
          <cell r="BA138">
            <v>2069931.5300000003</v>
          </cell>
          <cell r="BB138">
            <v>2268373.9300000002</v>
          </cell>
          <cell r="BD138">
            <v>196000</v>
          </cell>
          <cell r="BE138">
            <v>216571.74</v>
          </cell>
          <cell r="BF138">
            <v>229004.15000000002</v>
          </cell>
          <cell r="BG138">
            <v>246261.47999999998</v>
          </cell>
          <cell r="BH138">
            <v>145179.25</v>
          </cell>
          <cell r="BI138">
            <v>183415.46000000008</v>
          </cell>
          <cell r="BJ138">
            <v>179376.83000000007</v>
          </cell>
          <cell r="BK138">
            <v>157932.03000000003</v>
          </cell>
          <cell r="BL138">
            <v>169396.10000000009</v>
          </cell>
          <cell r="BM138">
            <v>176975.90999999992</v>
          </cell>
          <cell r="BN138">
            <v>169818.58000000007</v>
          </cell>
          <cell r="BO138">
            <v>198442.39999999991</v>
          </cell>
        </row>
        <row r="139">
          <cell r="A139" t="str">
            <v>532000-HO - Commission Paid - Joint Ventures</v>
          </cell>
          <cell r="B139">
            <v>902416.55</v>
          </cell>
          <cell r="C139">
            <v>1631204.21</v>
          </cell>
          <cell r="D139">
            <v>17049.32</v>
          </cell>
          <cell r="E139">
            <v>2516571.44</v>
          </cell>
          <cell r="F139">
            <v>265586.46000000002</v>
          </cell>
          <cell r="H139">
            <v>265586.46000000002</v>
          </cell>
          <cell r="I139">
            <v>167674.16</v>
          </cell>
          <cell r="K139">
            <v>167674.16</v>
          </cell>
          <cell r="L139">
            <v>105820.81</v>
          </cell>
          <cell r="N139">
            <v>105820.81</v>
          </cell>
          <cell r="O139">
            <v>101722.83</v>
          </cell>
          <cell r="Q139">
            <v>101722.83</v>
          </cell>
          <cell r="R139">
            <v>124980.69</v>
          </cell>
          <cell r="T139">
            <v>124980.69</v>
          </cell>
          <cell r="U139">
            <v>153095.17000000001</v>
          </cell>
          <cell r="V139">
            <v>16065.19</v>
          </cell>
          <cell r="W139">
            <v>137029.98000000001</v>
          </cell>
          <cell r="X139">
            <v>153351.48000000001</v>
          </cell>
          <cell r="Z139">
            <v>153351.48000000001</v>
          </cell>
          <cell r="AA139">
            <v>119074.11</v>
          </cell>
          <cell r="AC139">
            <v>119074.11</v>
          </cell>
          <cell r="AD139">
            <v>178588.94</v>
          </cell>
          <cell r="AF139">
            <v>178588.94</v>
          </cell>
          <cell r="AG139">
            <v>68948.66</v>
          </cell>
          <cell r="AH139">
            <v>108.55</v>
          </cell>
          <cell r="AI139">
            <v>68840.11</v>
          </cell>
          <cell r="AJ139">
            <v>105244.69</v>
          </cell>
          <cell r="AK139">
            <v>875.58</v>
          </cell>
          <cell r="AL139">
            <v>104369.11</v>
          </cell>
          <cell r="AM139">
            <v>87116.21</v>
          </cell>
          <cell r="AO139">
            <v>87116.21</v>
          </cell>
          <cell r="AQ139">
            <v>265586.46000000002</v>
          </cell>
          <cell r="AR139">
            <v>433260.62</v>
          </cell>
          <cell r="AS139">
            <v>539081.42999999993</v>
          </cell>
          <cell r="AT139">
            <v>640804.25999999989</v>
          </cell>
          <cell r="AU139">
            <v>765784.95</v>
          </cell>
          <cell r="AV139">
            <v>902814.93</v>
          </cell>
          <cell r="AW139">
            <v>1056166.4100000001</v>
          </cell>
          <cell r="AX139">
            <v>1175240.5200000003</v>
          </cell>
          <cell r="AY139">
            <v>1353829.4600000002</v>
          </cell>
          <cell r="AZ139">
            <v>1422669.57</v>
          </cell>
          <cell r="BA139">
            <v>1527038.68</v>
          </cell>
          <cell r="BB139">
            <v>1614154.89</v>
          </cell>
          <cell r="BD139">
            <v>265586.46000000002</v>
          </cell>
          <cell r="BE139">
            <v>167674.15999999997</v>
          </cell>
          <cell r="BF139">
            <v>105820.80999999994</v>
          </cell>
          <cell r="BG139">
            <v>101722.82999999996</v>
          </cell>
          <cell r="BH139">
            <v>124980.69000000006</v>
          </cell>
          <cell r="BI139">
            <v>137029.9800000001</v>
          </cell>
          <cell r="BJ139">
            <v>153351.4800000001</v>
          </cell>
          <cell r="BK139">
            <v>119074.1100000001</v>
          </cell>
          <cell r="BL139">
            <v>178588.93999999994</v>
          </cell>
          <cell r="BM139">
            <v>68840.10999999987</v>
          </cell>
          <cell r="BN139">
            <v>104369.10999999987</v>
          </cell>
          <cell r="BO139">
            <v>87116.209999999963</v>
          </cell>
        </row>
        <row r="140">
          <cell r="A140" t="str">
            <v>535100-HO - Initial Recognition</v>
          </cell>
          <cell r="B140">
            <v>30614</v>
          </cell>
          <cell r="E140">
            <v>30614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</row>
        <row r="141">
          <cell r="A141" t="str">
            <v>536100-HO - Impairment Adjustment</v>
          </cell>
          <cell r="B141">
            <v>533704</v>
          </cell>
          <cell r="D141">
            <v>533704</v>
          </cell>
          <cell r="G141">
            <v>533704</v>
          </cell>
          <cell r="H141">
            <v>-533704</v>
          </cell>
          <cell r="AQ141">
            <v>-533704</v>
          </cell>
          <cell r="AR141">
            <v>-533704</v>
          </cell>
          <cell r="AS141">
            <v>-533704</v>
          </cell>
          <cell r="AT141">
            <v>-533704</v>
          </cell>
          <cell r="AU141">
            <v>-533704</v>
          </cell>
          <cell r="AV141">
            <v>-533704</v>
          </cell>
          <cell r="AW141">
            <v>-533704</v>
          </cell>
          <cell r="AX141">
            <v>-533704</v>
          </cell>
          <cell r="AY141">
            <v>-533704</v>
          </cell>
          <cell r="AZ141">
            <v>-533704</v>
          </cell>
          <cell r="BA141">
            <v>-533704</v>
          </cell>
          <cell r="BB141">
            <v>-533704</v>
          </cell>
          <cell r="BD141">
            <v>-533704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</row>
        <row r="142">
          <cell r="A142" t="str">
            <v>926000-HO - DIRECTORS SALARIES (HO )</v>
          </cell>
          <cell r="B142">
            <v>5979755.8499999996</v>
          </cell>
          <cell r="C142">
            <v>2517805.15</v>
          </cell>
          <cell r="D142">
            <v>786200.13</v>
          </cell>
          <cell r="E142">
            <v>7711360.8700000001</v>
          </cell>
          <cell r="F142">
            <v>184905.27</v>
          </cell>
          <cell r="H142">
            <v>184905.27</v>
          </cell>
          <cell r="I142">
            <v>184899.83</v>
          </cell>
          <cell r="K142">
            <v>184899.83</v>
          </cell>
          <cell r="L142">
            <v>184899.83</v>
          </cell>
          <cell r="N142">
            <v>184899.83</v>
          </cell>
          <cell r="O142">
            <v>962238.32</v>
          </cell>
          <cell r="P142">
            <v>769547.81</v>
          </cell>
          <cell r="Q142">
            <v>192690.51</v>
          </cell>
          <cell r="R142">
            <v>184925.25</v>
          </cell>
          <cell r="T142">
            <v>184925.25</v>
          </cell>
          <cell r="U142">
            <v>184925.24</v>
          </cell>
          <cell r="W142">
            <v>184925.24</v>
          </cell>
          <cell r="X142">
            <v>197396.96</v>
          </cell>
          <cell r="Y142">
            <v>12474.32</v>
          </cell>
          <cell r="Z142">
            <v>184922.64</v>
          </cell>
          <cell r="AA142">
            <v>85887.29</v>
          </cell>
          <cell r="AC142">
            <v>85887.29</v>
          </cell>
          <cell r="AD142">
            <v>85887.29</v>
          </cell>
          <cell r="AF142">
            <v>85887.29</v>
          </cell>
          <cell r="AG142">
            <v>85887.29</v>
          </cell>
          <cell r="AI142">
            <v>85887.29</v>
          </cell>
          <cell r="AJ142">
            <v>85887.29</v>
          </cell>
          <cell r="AL142">
            <v>85887.29</v>
          </cell>
          <cell r="AM142">
            <v>90065.29</v>
          </cell>
          <cell r="AN142">
            <v>4178</v>
          </cell>
          <cell r="AO142">
            <v>85887.29</v>
          </cell>
          <cell r="AQ142">
            <v>184905.27</v>
          </cell>
          <cell r="AR142">
            <v>369805.1</v>
          </cell>
          <cell r="AS142">
            <v>554704.92999999993</v>
          </cell>
          <cell r="AT142">
            <v>747395.44</v>
          </cell>
          <cell r="AU142">
            <v>932320.69</v>
          </cell>
          <cell r="AV142">
            <v>1117245.93</v>
          </cell>
          <cell r="AW142">
            <v>1302168.5699999998</v>
          </cell>
          <cell r="AX142">
            <v>1388055.8599999999</v>
          </cell>
          <cell r="AY142">
            <v>1473943.15</v>
          </cell>
          <cell r="AZ142">
            <v>1559830.44</v>
          </cell>
          <cell r="BA142">
            <v>1645717.73</v>
          </cell>
          <cell r="BB142">
            <v>1731605.02</v>
          </cell>
          <cell r="BD142">
            <v>184905.27</v>
          </cell>
          <cell r="BE142">
            <v>184899.83</v>
          </cell>
          <cell r="BF142">
            <v>184899.82999999996</v>
          </cell>
          <cell r="BG142">
            <v>192690.51</v>
          </cell>
          <cell r="BH142">
            <v>184925.25</v>
          </cell>
          <cell r="BI142">
            <v>184925.24</v>
          </cell>
          <cell r="BJ142">
            <v>184922.6399999999</v>
          </cell>
          <cell r="BK142">
            <v>85887.290000000037</v>
          </cell>
          <cell r="BL142">
            <v>85887.290000000037</v>
          </cell>
          <cell r="BM142">
            <v>85887.290000000037</v>
          </cell>
          <cell r="BN142">
            <v>85887.290000000037</v>
          </cell>
          <cell r="BO142">
            <v>85887.290000000037</v>
          </cell>
        </row>
        <row r="143">
          <cell r="A143" t="str">
            <v>975900-HO - SALARIES ADMIN (HO )</v>
          </cell>
          <cell r="B143">
            <v>5733815.0700000003</v>
          </cell>
          <cell r="C143">
            <v>5388432.46</v>
          </cell>
          <cell r="D143">
            <v>2291243.39</v>
          </cell>
          <cell r="E143">
            <v>8831004.1400000006</v>
          </cell>
          <cell r="F143">
            <v>459599.22</v>
          </cell>
          <cell r="G143">
            <v>199117.5</v>
          </cell>
          <cell r="H143">
            <v>260481.72</v>
          </cell>
          <cell r="I143">
            <v>497796.86</v>
          </cell>
          <cell r="J143">
            <v>196000</v>
          </cell>
          <cell r="K143">
            <v>301796.86</v>
          </cell>
          <cell r="L143">
            <v>428938.16</v>
          </cell>
          <cell r="M143">
            <v>215804.77</v>
          </cell>
          <cell r="N143">
            <v>213133.39</v>
          </cell>
          <cell r="O143">
            <v>677748.32</v>
          </cell>
          <cell r="P143">
            <v>313452.19</v>
          </cell>
          <cell r="Q143">
            <v>364296.13</v>
          </cell>
          <cell r="R143">
            <v>430660.62</v>
          </cell>
          <cell r="S143">
            <v>132400</v>
          </cell>
          <cell r="T143">
            <v>298260.62</v>
          </cell>
          <cell r="U143">
            <v>404254.57</v>
          </cell>
          <cell r="V143">
            <v>168775.75</v>
          </cell>
          <cell r="W143">
            <v>235478.82</v>
          </cell>
          <cell r="X143">
            <v>444264.52</v>
          </cell>
          <cell r="Y143">
            <v>168775.75</v>
          </cell>
          <cell r="Z143">
            <v>275488.77</v>
          </cell>
          <cell r="AA143">
            <v>397992.7</v>
          </cell>
          <cell r="AB143">
            <v>146865.01999999999</v>
          </cell>
          <cell r="AC143">
            <v>251127.67999999999</v>
          </cell>
          <cell r="AD143">
            <v>388910.25</v>
          </cell>
          <cell r="AE143">
            <v>159033.07999999999</v>
          </cell>
          <cell r="AF143">
            <v>229877.17</v>
          </cell>
          <cell r="AG143">
            <v>257198.64</v>
          </cell>
          <cell r="AI143">
            <v>257198.64</v>
          </cell>
          <cell r="AJ143">
            <v>251945.34</v>
          </cell>
          <cell r="AL143">
            <v>251945.34</v>
          </cell>
          <cell r="AM143">
            <v>749123.26</v>
          </cell>
          <cell r="AN143">
            <v>591019.32999999996</v>
          </cell>
          <cell r="AO143">
            <v>158103.93</v>
          </cell>
          <cell r="AQ143">
            <v>260481.71999999997</v>
          </cell>
          <cell r="AR143">
            <v>562278.57999999996</v>
          </cell>
          <cell r="AS143">
            <v>775411.97</v>
          </cell>
          <cell r="AT143">
            <v>1139708.1000000001</v>
          </cell>
          <cell r="AU143">
            <v>1437968.7200000002</v>
          </cell>
          <cell r="AV143">
            <v>1673447.5400000003</v>
          </cell>
          <cell r="AW143">
            <v>1948936.3100000005</v>
          </cell>
          <cell r="AX143">
            <v>2200063.9900000007</v>
          </cell>
          <cell r="AY143">
            <v>2429941.1600000006</v>
          </cell>
          <cell r="AZ143">
            <v>2687139.8000000007</v>
          </cell>
          <cell r="BA143">
            <v>2939085.1400000006</v>
          </cell>
          <cell r="BB143">
            <v>3097189.0700000003</v>
          </cell>
          <cell r="BD143">
            <v>260481.71999999997</v>
          </cell>
          <cell r="BE143">
            <v>301796.86</v>
          </cell>
          <cell r="BF143">
            <v>213133.39</v>
          </cell>
          <cell r="BG143">
            <v>364296.13000000012</v>
          </cell>
          <cell r="BH143">
            <v>298260.62000000011</v>
          </cell>
          <cell r="BI143">
            <v>235478.82000000007</v>
          </cell>
          <cell r="BJ143">
            <v>275488.77000000025</v>
          </cell>
          <cell r="BK143">
            <v>251127.68000000017</v>
          </cell>
          <cell r="BL143">
            <v>229877.16999999993</v>
          </cell>
          <cell r="BM143">
            <v>257198.64000000013</v>
          </cell>
          <cell r="BN143">
            <v>251945.33999999985</v>
          </cell>
          <cell r="BO143">
            <v>158103.9299999997</v>
          </cell>
        </row>
        <row r="144">
          <cell r="A144" t="str">
            <v>976500-HO - STAFF TRAINING (HO )</v>
          </cell>
          <cell r="B144">
            <v>61013.599999999999</v>
          </cell>
          <cell r="C144">
            <v>46819.14</v>
          </cell>
          <cell r="D144">
            <v>867.5</v>
          </cell>
          <cell r="E144">
            <v>106965.24</v>
          </cell>
          <cell r="F144">
            <v>8763</v>
          </cell>
          <cell r="H144">
            <v>8763</v>
          </cell>
          <cell r="L144">
            <v>1650</v>
          </cell>
          <cell r="N144">
            <v>1650</v>
          </cell>
          <cell r="O144">
            <v>5467.44</v>
          </cell>
          <cell r="Q144">
            <v>5467.44</v>
          </cell>
          <cell r="R144">
            <v>1254.5999999999999</v>
          </cell>
          <cell r="T144">
            <v>1254.5999999999999</v>
          </cell>
          <cell r="U144">
            <v>16414.82</v>
          </cell>
          <cell r="W144">
            <v>16414.82</v>
          </cell>
          <cell r="X144">
            <v>565.79999999999995</v>
          </cell>
          <cell r="Z144">
            <v>565.79999999999995</v>
          </cell>
          <cell r="AA144">
            <v>11835.98</v>
          </cell>
          <cell r="AC144">
            <v>11835.98</v>
          </cell>
          <cell r="AM144">
            <v>867.5</v>
          </cell>
          <cell r="AN144">
            <v>867.5</v>
          </cell>
          <cell r="AQ144">
            <v>8763</v>
          </cell>
          <cell r="AR144">
            <v>8763</v>
          </cell>
          <cell r="AS144">
            <v>10413</v>
          </cell>
          <cell r="AT144">
            <v>15880.439999999999</v>
          </cell>
          <cell r="AU144">
            <v>17135.039999999997</v>
          </cell>
          <cell r="AV144">
            <v>33549.86</v>
          </cell>
          <cell r="AW144">
            <v>34115.660000000003</v>
          </cell>
          <cell r="AX144">
            <v>45951.64</v>
          </cell>
          <cell r="AY144">
            <v>45951.64</v>
          </cell>
          <cell r="AZ144">
            <v>45951.64</v>
          </cell>
          <cell r="BA144">
            <v>45951.64</v>
          </cell>
          <cell r="BB144">
            <v>45951.64</v>
          </cell>
          <cell r="BD144">
            <v>8763</v>
          </cell>
          <cell r="BE144">
            <v>0</v>
          </cell>
          <cell r="BF144">
            <v>1650</v>
          </cell>
          <cell r="BG144">
            <v>5467.4399999999987</v>
          </cell>
          <cell r="BH144">
            <v>1254.5999999999985</v>
          </cell>
          <cell r="BI144">
            <v>16414.820000000003</v>
          </cell>
          <cell r="BJ144">
            <v>565.80000000000291</v>
          </cell>
          <cell r="BK144">
            <v>11835.979999999996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</row>
        <row r="145">
          <cell r="A145" t="str">
            <v>972000-HO - RENT (HO )</v>
          </cell>
          <cell r="B145">
            <v>847807.84</v>
          </cell>
          <cell r="C145">
            <v>704206.57</v>
          </cell>
          <cell r="D145">
            <v>33052.32</v>
          </cell>
          <cell r="E145">
            <v>1518962.09</v>
          </cell>
          <cell r="F145">
            <v>53435.46</v>
          </cell>
          <cell r="G145">
            <v>4025.44</v>
          </cell>
          <cell r="H145">
            <v>49410.02</v>
          </cell>
          <cell r="I145">
            <v>50624.75</v>
          </cell>
          <cell r="J145">
            <v>8050.88</v>
          </cell>
          <cell r="K145">
            <v>42573.87</v>
          </cell>
          <cell r="L145">
            <v>51933.599999999999</v>
          </cell>
          <cell r="M145">
            <v>4025.44</v>
          </cell>
          <cell r="N145">
            <v>47908.160000000003</v>
          </cell>
          <cell r="O145">
            <v>54512.82</v>
          </cell>
          <cell r="Q145">
            <v>54512.82</v>
          </cell>
          <cell r="R145">
            <v>54549.02</v>
          </cell>
          <cell r="S145">
            <v>4025.44</v>
          </cell>
          <cell r="T145">
            <v>50523.58</v>
          </cell>
          <cell r="U145">
            <v>54581.25</v>
          </cell>
          <cell r="W145">
            <v>54581.25</v>
          </cell>
          <cell r="X145">
            <v>56253.04</v>
          </cell>
          <cell r="Z145">
            <v>56253.04</v>
          </cell>
          <cell r="AA145">
            <v>60357.440000000002</v>
          </cell>
          <cell r="AB145">
            <v>3169.2</v>
          </cell>
          <cell r="AC145">
            <v>57188.24</v>
          </cell>
          <cell r="AD145">
            <v>56334.12</v>
          </cell>
          <cell r="AE145">
            <v>3755.92</v>
          </cell>
          <cell r="AF145">
            <v>52578.2</v>
          </cell>
          <cell r="AG145">
            <v>65595.7</v>
          </cell>
          <cell r="AI145">
            <v>65595.7</v>
          </cell>
          <cell r="AJ145">
            <v>66430.81</v>
          </cell>
          <cell r="AL145">
            <v>66430.81</v>
          </cell>
          <cell r="AM145">
            <v>79598.559999999998</v>
          </cell>
          <cell r="AN145">
            <v>6000</v>
          </cell>
          <cell r="AO145">
            <v>73598.559999999998</v>
          </cell>
          <cell r="AQ145">
            <v>49410.02</v>
          </cell>
          <cell r="AR145">
            <v>91983.889999999985</v>
          </cell>
          <cell r="AS145">
            <v>139892.04999999999</v>
          </cell>
          <cell r="AT145">
            <v>194404.87</v>
          </cell>
          <cell r="AU145">
            <v>244928.44999999998</v>
          </cell>
          <cell r="AV145">
            <v>299509.69999999995</v>
          </cell>
          <cell r="AW145">
            <v>355762.73999999993</v>
          </cell>
          <cell r="AX145">
            <v>412950.97999999992</v>
          </cell>
          <cell r="AY145">
            <v>465529.17999999993</v>
          </cell>
          <cell r="AZ145">
            <v>531124.87999999989</v>
          </cell>
          <cell r="BA145">
            <v>597555.68999999994</v>
          </cell>
          <cell r="BB145">
            <v>671154.25</v>
          </cell>
          <cell r="BD145">
            <v>49410.02</v>
          </cell>
          <cell r="BE145">
            <v>42573.869999999988</v>
          </cell>
          <cell r="BF145">
            <v>47908.160000000003</v>
          </cell>
          <cell r="BG145">
            <v>54512.820000000007</v>
          </cell>
          <cell r="BH145">
            <v>50523.579999999987</v>
          </cell>
          <cell r="BI145">
            <v>54581.249999999971</v>
          </cell>
          <cell r="BJ145">
            <v>56253.039999999979</v>
          </cell>
          <cell r="BK145">
            <v>57188.239999999991</v>
          </cell>
          <cell r="BL145">
            <v>52578.200000000012</v>
          </cell>
          <cell r="BM145">
            <v>65595.699999999953</v>
          </cell>
          <cell r="BN145">
            <v>66430.810000000056</v>
          </cell>
          <cell r="BO145">
            <v>73598.560000000056</v>
          </cell>
        </row>
        <row r="146">
          <cell r="A146" t="str">
            <v>973000-HO - RSC (HO )</v>
          </cell>
          <cell r="B146">
            <v>39249.9</v>
          </cell>
          <cell r="E146">
            <v>39249.9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</row>
        <row r="147">
          <cell r="A147" t="str">
            <v>972500-HO - REPAIRS &amp; MAINT (HO )</v>
          </cell>
          <cell r="B147">
            <v>15683.46</v>
          </cell>
          <cell r="C147">
            <v>30671.040000000001</v>
          </cell>
          <cell r="E147">
            <v>46354.5</v>
          </cell>
          <cell r="F147">
            <v>307.8</v>
          </cell>
          <cell r="H147">
            <v>307.8</v>
          </cell>
          <cell r="I147">
            <v>5864.33</v>
          </cell>
          <cell r="K147">
            <v>5864.33</v>
          </cell>
          <cell r="O147">
            <v>1000.27</v>
          </cell>
          <cell r="Q147">
            <v>1000.27</v>
          </cell>
          <cell r="R147">
            <v>5151.79</v>
          </cell>
          <cell r="T147">
            <v>5151.79</v>
          </cell>
          <cell r="U147">
            <v>1277.18</v>
          </cell>
          <cell r="W147">
            <v>1277.18</v>
          </cell>
          <cell r="X147">
            <v>307.8</v>
          </cell>
          <cell r="Z147">
            <v>307.8</v>
          </cell>
          <cell r="AA147">
            <v>4478.84</v>
          </cell>
          <cell r="AC147">
            <v>4478.84</v>
          </cell>
          <cell r="AD147">
            <v>2125.8200000000002</v>
          </cell>
          <cell r="AF147">
            <v>2125.8200000000002</v>
          </cell>
          <cell r="AG147">
            <v>303.41000000000003</v>
          </cell>
          <cell r="AI147">
            <v>303.41000000000003</v>
          </cell>
          <cell r="AJ147">
            <v>8211.4</v>
          </cell>
          <cell r="AL147">
            <v>8211.4</v>
          </cell>
          <cell r="AM147">
            <v>1642.4</v>
          </cell>
          <cell r="AO147">
            <v>1642.4</v>
          </cell>
          <cell r="AQ147">
            <v>307.8</v>
          </cell>
          <cell r="AR147">
            <v>6172.13</v>
          </cell>
          <cell r="AS147">
            <v>6172.13</v>
          </cell>
          <cell r="AT147">
            <v>7172.4</v>
          </cell>
          <cell r="AU147">
            <v>12324.189999999999</v>
          </cell>
          <cell r="AV147">
            <v>13601.369999999999</v>
          </cell>
          <cell r="AW147">
            <v>13909.169999999998</v>
          </cell>
          <cell r="AX147">
            <v>18388.009999999998</v>
          </cell>
          <cell r="AY147">
            <v>20513.829999999998</v>
          </cell>
          <cell r="AZ147">
            <v>20817.239999999998</v>
          </cell>
          <cell r="BA147">
            <v>29028.639999999999</v>
          </cell>
          <cell r="BB147">
            <v>30671.040000000001</v>
          </cell>
          <cell r="BD147">
            <v>307.8</v>
          </cell>
          <cell r="BE147">
            <v>5864.33</v>
          </cell>
          <cell r="BF147">
            <v>0</v>
          </cell>
          <cell r="BG147">
            <v>1000.2699999999995</v>
          </cell>
          <cell r="BH147">
            <v>5151.7899999999991</v>
          </cell>
          <cell r="BI147">
            <v>1277.1800000000003</v>
          </cell>
          <cell r="BJ147">
            <v>307.79999999999927</v>
          </cell>
          <cell r="BK147">
            <v>4478.84</v>
          </cell>
          <cell r="BL147">
            <v>2125.8199999999997</v>
          </cell>
          <cell r="BM147">
            <v>303.40999999999985</v>
          </cell>
          <cell r="BN147">
            <v>8211.4000000000015</v>
          </cell>
          <cell r="BO147">
            <v>1642.4000000000015</v>
          </cell>
        </row>
        <row r="148">
          <cell r="A148" t="str">
            <v>965000-HO - OFFICE FURN &amp; EQUIP EXP (HO )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</row>
        <row r="149">
          <cell r="A149" t="str">
            <v>972510-HO - Leasing Charges (HO )</v>
          </cell>
          <cell r="B149">
            <v>193009.08</v>
          </cell>
          <cell r="C149">
            <v>96699.59</v>
          </cell>
          <cell r="D149">
            <v>7447.73</v>
          </cell>
          <cell r="E149">
            <v>282260.94</v>
          </cell>
          <cell r="F149">
            <v>6778.44</v>
          </cell>
          <cell r="H149">
            <v>6778.44</v>
          </cell>
          <cell r="I149">
            <v>7459.02</v>
          </cell>
          <cell r="K149">
            <v>7459.02</v>
          </cell>
          <cell r="L149">
            <v>7222.72</v>
          </cell>
          <cell r="N149">
            <v>7222.72</v>
          </cell>
          <cell r="O149">
            <v>7079.08</v>
          </cell>
          <cell r="Q149">
            <v>7079.08</v>
          </cell>
          <cell r="R149">
            <v>7228.41</v>
          </cell>
          <cell r="T149">
            <v>7228.41</v>
          </cell>
          <cell r="U149">
            <v>6862.47</v>
          </cell>
          <cell r="W149">
            <v>6862.47</v>
          </cell>
          <cell r="X149">
            <v>8315.9699999999993</v>
          </cell>
          <cell r="Z149">
            <v>8315.9699999999993</v>
          </cell>
          <cell r="AA149">
            <v>6862.47</v>
          </cell>
          <cell r="AC149">
            <v>6862.47</v>
          </cell>
          <cell r="AD149">
            <v>8019.12</v>
          </cell>
          <cell r="AF149">
            <v>8019.12</v>
          </cell>
          <cell r="AG149">
            <v>7413.78</v>
          </cell>
          <cell r="AI149">
            <v>7413.78</v>
          </cell>
          <cell r="AJ149">
            <v>7868.39</v>
          </cell>
          <cell r="AL149">
            <v>7868.39</v>
          </cell>
          <cell r="AM149">
            <v>15589.72</v>
          </cell>
          <cell r="AN149">
            <v>7447.73</v>
          </cell>
          <cell r="AO149">
            <v>8141.99</v>
          </cell>
          <cell r="AQ149">
            <v>6778.44</v>
          </cell>
          <cell r="AR149">
            <v>14237.46</v>
          </cell>
          <cell r="AS149">
            <v>21460.18</v>
          </cell>
          <cell r="AT149">
            <v>28539.260000000002</v>
          </cell>
          <cell r="AU149">
            <v>35767.67</v>
          </cell>
          <cell r="AV149">
            <v>42630.14</v>
          </cell>
          <cell r="AW149">
            <v>50946.11</v>
          </cell>
          <cell r="AX149">
            <v>57808.58</v>
          </cell>
          <cell r="AY149">
            <v>65827.7</v>
          </cell>
          <cell r="AZ149">
            <v>73241.48</v>
          </cell>
          <cell r="BA149">
            <v>81109.87</v>
          </cell>
          <cell r="BB149">
            <v>89251.86</v>
          </cell>
          <cell r="BD149">
            <v>6778.44</v>
          </cell>
          <cell r="BE149">
            <v>7459.0199999999995</v>
          </cell>
          <cell r="BF149">
            <v>7222.7200000000012</v>
          </cell>
          <cell r="BG149">
            <v>7079.0800000000017</v>
          </cell>
          <cell r="BH149">
            <v>7228.4099999999962</v>
          </cell>
          <cell r="BI149">
            <v>6862.4700000000012</v>
          </cell>
          <cell r="BJ149">
            <v>8315.9700000000012</v>
          </cell>
          <cell r="BK149">
            <v>6862.4700000000012</v>
          </cell>
          <cell r="BL149">
            <v>8019.1199999999953</v>
          </cell>
          <cell r="BM149">
            <v>7413.7799999999988</v>
          </cell>
          <cell r="BN149">
            <v>7868.3899999999994</v>
          </cell>
          <cell r="BO149">
            <v>8141.9900000000052</v>
          </cell>
        </row>
        <row r="150">
          <cell r="A150" t="str">
            <v>972520-HO - General Expenses (HO )</v>
          </cell>
          <cell r="B150">
            <v>306063.28999999998</v>
          </cell>
          <cell r="C150">
            <v>57601.8</v>
          </cell>
          <cell r="D150">
            <v>23126.45</v>
          </cell>
          <cell r="E150">
            <v>340538.64</v>
          </cell>
          <cell r="F150">
            <v>6717.87</v>
          </cell>
          <cell r="H150">
            <v>6717.87</v>
          </cell>
          <cell r="I150">
            <v>4085.86</v>
          </cell>
          <cell r="J150">
            <v>0.5</v>
          </cell>
          <cell r="K150">
            <v>4085.36</v>
          </cell>
          <cell r="L150">
            <v>25972.82</v>
          </cell>
          <cell r="M150">
            <v>22426.5</v>
          </cell>
          <cell r="N150">
            <v>3546.32</v>
          </cell>
          <cell r="O150">
            <v>2040.75</v>
          </cell>
          <cell r="Q150">
            <v>2040.75</v>
          </cell>
          <cell r="R150">
            <v>1071.05</v>
          </cell>
          <cell r="T150">
            <v>1071.05</v>
          </cell>
          <cell r="U150">
            <v>1489</v>
          </cell>
          <cell r="W150">
            <v>1489</v>
          </cell>
          <cell r="X150">
            <v>6244.72</v>
          </cell>
          <cell r="Z150">
            <v>6244.72</v>
          </cell>
          <cell r="AA150">
            <v>1047.96</v>
          </cell>
          <cell r="AC150">
            <v>1047.96</v>
          </cell>
          <cell r="AD150">
            <v>2136.73</v>
          </cell>
          <cell r="AE150">
            <v>410.45</v>
          </cell>
          <cell r="AF150">
            <v>1726.28</v>
          </cell>
          <cell r="AG150">
            <v>2494.16</v>
          </cell>
          <cell r="AI150">
            <v>2494.16</v>
          </cell>
          <cell r="AJ150">
            <v>3050.32</v>
          </cell>
          <cell r="AL150">
            <v>3050.32</v>
          </cell>
          <cell r="AM150">
            <v>1250.56</v>
          </cell>
          <cell r="AN150">
            <v>289</v>
          </cell>
          <cell r="AO150">
            <v>961.56</v>
          </cell>
          <cell r="AQ150">
            <v>6717.87</v>
          </cell>
          <cell r="AR150">
            <v>10803.23</v>
          </cell>
          <cell r="AS150">
            <v>14349.550000000003</v>
          </cell>
          <cell r="AT150">
            <v>16390.300000000003</v>
          </cell>
          <cell r="AU150">
            <v>17461.350000000002</v>
          </cell>
          <cell r="AV150">
            <v>18950.350000000002</v>
          </cell>
          <cell r="AW150">
            <v>25195.070000000003</v>
          </cell>
          <cell r="AX150">
            <v>26243.030000000002</v>
          </cell>
          <cell r="AY150">
            <v>27969.31</v>
          </cell>
          <cell r="AZ150">
            <v>30463.47</v>
          </cell>
          <cell r="BA150">
            <v>33513.79</v>
          </cell>
          <cell r="BB150">
            <v>34475.35</v>
          </cell>
          <cell r="BD150">
            <v>6717.87</v>
          </cell>
          <cell r="BE150">
            <v>4085.3599999999997</v>
          </cell>
          <cell r="BF150">
            <v>3546.3200000000033</v>
          </cell>
          <cell r="BG150">
            <v>2040.75</v>
          </cell>
          <cell r="BH150">
            <v>1071.0499999999993</v>
          </cell>
          <cell r="BI150">
            <v>1489</v>
          </cell>
          <cell r="BJ150">
            <v>6244.7200000000012</v>
          </cell>
          <cell r="BK150">
            <v>1047.9599999999991</v>
          </cell>
          <cell r="BL150">
            <v>1726.2799999999988</v>
          </cell>
          <cell r="BM150">
            <v>2494.16</v>
          </cell>
          <cell r="BN150">
            <v>3050.3199999999997</v>
          </cell>
          <cell r="BO150">
            <v>961.55999999999767</v>
          </cell>
        </row>
        <row r="151">
          <cell r="A151" t="str">
            <v>972530-HO - Assets under R5,000 (HO )</v>
          </cell>
          <cell r="C151">
            <v>39214.589999999997</v>
          </cell>
          <cell r="D151">
            <v>8969.2000000000007</v>
          </cell>
          <cell r="E151">
            <v>30245.39</v>
          </cell>
          <cell r="I151">
            <v>4633.25</v>
          </cell>
          <cell r="K151">
            <v>4633.25</v>
          </cell>
          <cell r="L151">
            <v>3763.75</v>
          </cell>
          <cell r="N151">
            <v>3763.75</v>
          </cell>
          <cell r="R151">
            <v>792.3</v>
          </cell>
          <cell r="T151">
            <v>792.3</v>
          </cell>
          <cell r="U151">
            <v>655</v>
          </cell>
          <cell r="W151">
            <v>655</v>
          </cell>
          <cell r="X151">
            <v>18261.169999999998</v>
          </cell>
          <cell r="Y151">
            <v>5800</v>
          </cell>
          <cell r="Z151">
            <v>12461.17</v>
          </cell>
          <cell r="AA151">
            <v>3169.2</v>
          </cell>
          <cell r="AB151">
            <v>3169.2</v>
          </cell>
          <cell r="AD151">
            <v>4240</v>
          </cell>
          <cell r="AF151">
            <v>4240</v>
          </cell>
          <cell r="AG151">
            <v>2380.0700000000002</v>
          </cell>
          <cell r="AI151">
            <v>2380.0700000000002</v>
          </cell>
          <cell r="AJ151">
            <v>819.9</v>
          </cell>
          <cell r="AL151">
            <v>819.9</v>
          </cell>
          <cell r="AM151">
            <v>499.95</v>
          </cell>
          <cell r="AO151">
            <v>499.95</v>
          </cell>
          <cell r="AQ151">
            <v>0</v>
          </cell>
          <cell r="AR151">
            <v>4633.25</v>
          </cell>
          <cell r="AS151">
            <v>8397</v>
          </cell>
          <cell r="AT151">
            <v>8397</v>
          </cell>
          <cell r="AU151">
            <v>9189.2999999999993</v>
          </cell>
          <cell r="AV151">
            <v>9844.2999999999993</v>
          </cell>
          <cell r="AW151">
            <v>22305.469999999998</v>
          </cell>
          <cell r="AX151">
            <v>22305.469999999998</v>
          </cell>
          <cell r="AY151">
            <v>26545.469999999998</v>
          </cell>
          <cell r="AZ151">
            <v>28925.539999999997</v>
          </cell>
          <cell r="BA151">
            <v>29745.439999999999</v>
          </cell>
          <cell r="BB151">
            <v>30245.39</v>
          </cell>
          <cell r="BD151">
            <v>0</v>
          </cell>
          <cell r="BE151">
            <v>4633.25</v>
          </cell>
          <cell r="BF151">
            <v>3763.75</v>
          </cell>
          <cell r="BG151">
            <v>0</v>
          </cell>
          <cell r="BH151">
            <v>792.29999999999927</v>
          </cell>
          <cell r="BI151">
            <v>655</v>
          </cell>
          <cell r="BJ151">
            <v>12461.169999999998</v>
          </cell>
          <cell r="BK151">
            <v>0</v>
          </cell>
          <cell r="BL151">
            <v>4240</v>
          </cell>
          <cell r="BM151">
            <v>2380.0699999999997</v>
          </cell>
          <cell r="BN151">
            <v>819.90000000000146</v>
          </cell>
          <cell r="BO151">
            <v>499.95000000000073</v>
          </cell>
        </row>
        <row r="152">
          <cell r="A152" t="str">
            <v>935000-HO - GEN EXPENSES (HO )</v>
          </cell>
          <cell r="B152">
            <v>29142.5</v>
          </cell>
          <cell r="C152">
            <v>8282.42</v>
          </cell>
          <cell r="D152">
            <v>1620</v>
          </cell>
          <cell r="E152">
            <v>35804.92</v>
          </cell>
          <cell r="F152">
            <v>535.6</v>
          </cell>
          <cell r="H152">
            <v>535.6</v>
          </cell>
          <cell r="I152">
            <v>916.04</v>
          </cell>
          <cell r="K152">
            <v>916.04</v>
          </cell>
          <cell r="L152">
            <v>1335.99</v>
          </cell>
          <cell r="N152">
            <v>1335.99</v>
          </cell>
          <cell r="O152">
            <v>1437.48</v>
          </cell>
          <cell r="Q152">
            <v>1437.48</v>
          </cell>
          <cell r="R152">
            <v>628.79999999999995</v>
          </cell>
          <cell r="T152">
            <v>628.79999999999995</v>
          </cell>
          <cell r="AA152">
            <v>59.5</v>
          </cell>
          <cell r="AC152">
            <v>59.5</v>
          </cell>
          <cell r="AD152">
            <v>139.91</v>
          </cell>
          <cell r="AF152">
            <v>139.91</v>
          </cell>
          <cell r="AG152">
            <v>21.2</v>
          </cell>
          <cell r="AH152">
            <v>1500</v>
          </cell>
          <cell r="AI152">
            <v>-1478.8</v>
          </cell>
          <cell r="AJ152">
            <v>404.2</v>
          </cell>
          <cell r="AL152">
            <v>404.2</v>
          </cell>
          <cell r="AM152">
            <v>2803.7</v>
          </cell>
          <cell r="AN152">
            <v>120</v>
          </cell>
          <cell r="AO152">
            <v>2683.7</v>
          </cell>
          <cell r="AQ152">
            <v>535.6</v>
          </cell>
          <cell r="AR152">
            <v>1451.6399999999999</v>
          </cell>
          <cell r="AS152">
            <v>2787.63</v>
          </cell>
          <cell r="AT152">
            <v>4225.1100000000006</v>
          </cell>
          <cell r="AU152">
            <v>4853.9100000000008</v>
          </cell>
          <cell r="AV152">
            <v>4853.9100000000008</v>
          </cell>
          <cell r="AW152">
            <v>4853.9100000000008</v>
          </cell>
          <cell r="AX152">
            <v>4913.4100000000008</v>
          </cell>
          <cell r="AY152">
            <v>5053.3200000000006</v>
          </cell>
          <cell r="AZ152">
            <v>3574.5200000000004</v>
          </cell>
          <cell r="BA152">
            <v>3978.7200000000003</v>
          </cell>
          <cell r="BB152">
            <v>6662.42</v>
          </cell>
          <cell r="BD152">
            <v>535.6</v>
          </cell>
          <cell r="BE152">
            <v>916.03999999999985</v>
          </cell>
          <cell r="BF152">
            <v>1335.9900000000002</v>
          </cell>
          <cell r="BG152">
            <v>1437.4800000000005</v>
          </cell>
          <cell r="BH152">
            <v>628.80000000000018</v>
          </cell>
          <cell r="BI152">
            <v>0</v>
          </cell>
          <cell r="BJ152">
            <v>0</v>
          </cell>
          <cell r="BK152">
            <v>59.5</v>
          </cell>
          <cell r="BL152">
            <v>139.90999999999985</v>
          </cell>
          <cell r="BM152">
            <v>-1478.8000000000002</v>
          </cell>
          <cell r="BN152">
            <v>404.19999999999982</v>
          </cell>
          <cell r="BO152">
            <v>2683.7</v>
          </cell>
        </row>
        <row r="153">
          <cell r="A153" t="str">
            <v>978000-HO - STORAGE (HO )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</row>
        <row r="154">
          <cell r="A154" t="str">
            <v>922000-HO - Depreciation (HO )</v>
          </cell>
          <cell r="B154">
            <v>458474.63</v>
          </cell>
          <cell r="C154">
            <v>546006.34</v>
          </cell>
          <cell r="D154">
            <v>19852.88</v>
          </cell>
          <cell r="E154">
            <v>984628.09</v>
          </cell>
          <cell r="F154">
            <v>47233.13</v>
          </cell>
          <cell r="G154">
            <v>19852.88</v>
          </cell>
          <cell r="H154">
            <v>27380.25</v>
          </cell>
          <cell r="I154">
            <v>29100.1</v>
          </cell>
          <cell r="K154">
            <v>29100.1</v>
          </cell>
          <cell r="L154">
            <v>27966.23</v>
          </cell>
          <cell r="N154">
            <v>27966.23</v>
          </cell>
          <cell r="O154">
            <v>29847.5</v>
          </cell>
          <cell r="Q154">
            <v>29847.5</v>
          </cell>
          <cell r="R154">
            <v>29994.75</v>
          </cell>
          <cell r="T154">
            <v>29994.75</v>
          </cell>
          <cell r="U154">
            <v>57507.839999999997</v>
          </cell>
          <cell r="W154">
            <v>57507.839999999997</v>
          </cell>
          <cell r="X154">
            <v>59959.15</v>
          </cell>
          <cell r="Z154">
            <v>59959.15</v>
          </cell>
          <cell r="AA154">
            <v>57370.82</v>
          </cell>
          <cell r="AC154">
            <v>57370.82</v>
          </cell>
          <cell r="AD154">
            <v>57637.56</v>
          </cell>
          <cell r="AF154">
            <v>57637.56</v>
          </cell>
          <cell r="AG154">
            <v>46046.67</v>
          </cell>
          <cell r="AI154">
            <v>46046.67</v>
          </cell>
          <cell r="AJ154">
            <v>56762.77</v>
          </cell>
          <cell r="AL154">
            <v>56762.77</v>
          </cell>
          <cell r="AM154">
            <v>46579.82</v>
          </cell>
          <cell r="AO154">
            <v>46579.82</v>
          </cell>
          <cell r="AQ154">
            <v>27380.249999999996</v>
          </cell>
          <cell r="AR154">
            <v>56480.349999999991</v>
          </cell>
          <cell r="AS154">
            <v>84446.579999999987</v>
          </cell>
          <cell r="AT154">
            <v>114294.07999999999</v>
          </cell>
          <cell r="AU154">
            <v>144288.82999999999</v>
          </cell>
          <cell r="AV154">
            <v>201796.66999999998</v>
          </cell>
          <cell r="AW154">
            <v>261755.81999999998</v>
          </cell>
          <cell r="AX154">
            <v>319126.63999999996</v>
          </cell>
          <cell r="AY154">
            <v>376764.19999999995</v>
          </cell>
          <cell r="AZ154">
            <v>422810.86999999994</v>
          </cell>
          <cell r="BA154">
            <v>479573.63999999996</v>
          </cell>
          <cell r="BB154">
            <v>526153.46</v>
          </cell>
          <cell r="BD154">
            <v>27380.249999999996</v>
          </cell>
          <cell r="BE154">
            <v>29100.099999999995</v>
          </cell>
          <cell r="BF154">
            <v>27966.229999999996</v>
          </cell>
          <cell r="BG154">
            <v>29847.5</v>
          </cell>
          <cell r="BH154">
            <v>29994.75</v>
          </cell>
          <cell r="BI154">
            <v>57507.839999999997</v>
          </cell>
          <cell r="BJ154">
            <v>59959.149999999994</v>
          </cell>
          <cell r="BK154">
            <v>57370.819999999978</v>
          </cell>
          <cell r="BL154">
            <v>57637.56</v>
          </cell>
          <cell r="BM154">
            <v>46046.669999999984</v>
          </cell>
          <cell r="BN154">
            <v>56762.770000000019</v>
          </cell>
          <cell r="BO154">
            <v>46579.820000000007</v>
          </cell>
        </row>
        <row r="155">
          <cell r="A155" t="str">
            <v>971500-HO - PROF/LOSS ON DISP. OF ASSET (HO )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</row>
        <row r="156">
          <cell r="A156" t="str">
            <v>921500-HO - DEP - COMPUTER EQUIP (HO )</v>
          </cell>
          <cell r="C156">
            <v>11646.42</v>
          </cell>
          <cell r="E156">
            <v>11646.42</v>
          </cell>
          <cell r="AG156">
            <v>5772.71</v>
          </cell>
          <cell r="AI156">
            <v>5772.71</v>
          </cell>
          <cell r="AJ156">
            <v>50.5</v>
          </cell>
          <cell r="AL156">
            <v>50.5</v>
          </cell>
          <cell r="AM156">
            <v>5823.21</v>
          </cell>
          <cell r="AO156">
            <v>5823.21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5772.71</v>
          </cell>
          <cell r="BA156">
            <v>5823.21</v>
          </cell>
          <cell r="BB156">
            <v>11646.42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5772.71</v>
          </cell>
          <cell r="BN156">
            <v>50.5</v>
          </cell>
          <cell r="BO156">
            <v>5823.21</v>
          </cell>
        </row>
        <row r="157">
          <cell r="A157" t="str">
            <v>921550-HO - DEP - COMPUTER SOFT (HO )</v>
          </cell>
          <cell r="C157">
            <v>2802.62</v>
          </cell>
          <cell r="E157">
            <v>2802.62</v>
          </cell>
          <cell r="AG157">
            <v>1379.23</v>
          </cell>
          <cell r="AI157">
            <v>1379.23</v>
          </cell>
          <cell r="AJ157">
            <v>22.08</v>
          </cell>
          <cell r="AL157">
            <v>22.08</v>
          </cell>
          <cell r="AM157">
            <v>1401.31</v>
          </cell>
          <cell r="AO157">
            <v>1401.31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1379.23</v>
          </cell>
          <cell r="BA157">
            <v>1401.31</v>
          </cell>
          <cell r="BB157">
            <v>2802.62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1379.23</v>
          </cell>
          <cell r="BN157">
            <v>22.079999999999927</v>
          </cell>
          <cell r="BO157">
            <v>1401.31</v>
          </cell>
        </row>
        <row r="158">
          <cell r="A158" t="str">
            <v>971510-HO - PROF/LOSS ON DISP. OF ASSET (HO )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</row>
        <row r="159">
          <cell r="A159" t="str">
            <v>913000-HO - COMPUTER EXPENSES (HO )</v>
          </cell>
          <cell r="B159">
            <v>287659.37</v>
          </cell>
          <cell r="C159">
            <v>45294.02</v>
          </cell>
          <cell r="E159">
            <v>332953.39</v>
          </cell>
          <cell r="F159">
            <v>1237.81</v>
          </cell>
          <cell r="H159">
            <v>1237.81</v>
          </cell>
          <cell r="I159">
            <v>3216.74</v>
          </cell>
          <cell r="K159">
            <v>3216.74</v>
          </cell>
          <cell r="L159">
            <v>3920.63</v>
          </cell>
          <cell r="N159">
            <v>3920.63</v>
          </cell>
          <cell r="O159">
            <v>1237.81</v>
          </cell>
          <cell r="Q159">
            <v>1237.81</v>
          </cell>
          <cell r="R159">
            <v>1237.81</v>
          </cell>
          <cell r="T159">
            <v>1237.81</v>
          </cell>
          <cell r="U159">
            <v>6082.81</v>
          </cell>
          <cell r="W159">
            <v>6082.81</v>
          </cell>
          <cell r="X159">
            <v>18088.07</v>
          </cell>
          <cell r="Z159">
            <v>18088.07</v>
          </cell>
          <cell r="AA159">
            <v>1237.8399999999999</v>
          </cell>
          <cell r="AC159">
            <v>1237.8399999999999</v>
          </cell>
          <cell r="AD159">
            <v>570</v>
          </cell>
          <cell r="AF159">
            <v>570</v>
          </cell>
          <cell r="AG159">
            <v>570</v>
          </cell>
          <cell r="AI159">
            <v>570</v>
          </cell>
          <cell r="AJ159">
            <v>570</v>
          </cell>
          <cell r="AL159">
            <v>570</v>
          </cell>
          <cell r="AM159">
            <v>7324.5</v>
          </cell>
          <cell r="AO159">
            <v>7324.5</v>
          </cell>
          <cell r="AQ159">
            <v>1237.81</v>
          </cell>
          <cell r="AR159">
            <v>4454.5499999999993</v>
          </cell>
          <cell r="AS159">
            <v>8375.18</v>
          </cell>
          <cell r="AT159">
            <v>9612.99</v>
          </cell>
          <cell r="AU159">
            <v>10850.8</v>
          </cell>
          <cell r="AV159">
            <v>16933.61</v>
          </cell>
          <cell r="AW159">
            <v>35021.68</v>
          </cell>
          <cell r="AX159">
            <v>36259.519999999997</v>
          </cell>
          <cell r="AY159">
            <v>36829.519999999997</v>
          </cell>
          <cell r="AZ159">
            <v>37399.519999999997</v>
          </cell>
          <cell r="BA159">
            <v>37969.519999999997</v>
          </cell>
          <cell r="BB159">
            <v>45294.02</v>
          </cell>
          <cell r="BD159">
            <v>1237.81</v>
          </cell>
          <cell r="BE159">
            <v>3216.7399999999993</v>
          </cell>
          <cell r="BF159">
            <v>3920.630000000001</v>
          </cell>
          <cell r="BG159">
            <v>1237.8099999999995</v>
          </cell>
          <cell r="BH159">
            <v>1237.8099999999995</v>
          </cell>
          <cell r="BI159">
            <v>6082.8100000000013</v>
          </cell>
          <cell r="BJ159">
            <v>18088.07</v>
          </cell>
          <cell r="BK159">
            <v>1237.8399999999965</v>
          </cell>
          <cell r="BL159">
            <v>570</v>
          </cell>
          <cell r="BM159">
            <v>570</v>
          </cell>
          <cell r="BN159">
            <v>570</v>
          </cell>
          <cell r="BO159">
            <v>7324.5</v>
          </cell>
        </row>
        <row r="160">
          <cell r="A160" t="str">
            <v>945000-HO - INTERNET FEES (HO )</v>
          </cell>
          <cell r="B160">
            <v>40342.33</v>
          </cell>
          <cell r="C160">
            <v>69381.929999999993</v>
          </cell>
          <cell r="D160">
            <v>2290</v>
          </cell>
          <cell r="E160">
            <v>107434.26</v>
          </cell>
          <cell r="F160">
            <v>5608.8</v>
          </cell>
          <cell r="H160">
            <v>5608.8</v>
          </cell>
          <cell r="I160">
            <v>2732.8</v>
          </cell>
          <cell r="K160">
            <v>2732.8</v>
          </cell>
          <cell r="L160">
            <v>3572.8</v>
          </cell>
          <cell r="N160">
            <v>3572.8</v>
          </cell>
          <cell r="O160">
            <v>3749.25</v>
          </cell>
          <cell r="Q160">
            <v>3749.25</v>
          </cell>
          <cell r="R160">
            <v>4417.8</v>
          </cell>
          <cell r="T160">
            <v>4417.8</v>
          </cell>
          <cell r="U160">
            <v>3092.8</v>
          </cell>
          <cell r="W160">
            <v>3092.8</v>
          </cell>
          <cell r="X160">
            <v>5120.91</v>
          </cell>
          <cell r="Z160">
            <v>5120.91</v>
          </cell>
          <cell r="AA160">
            <v>8852.7199999999993</v>
          </cell>
          <cell r="AC160">
            <v>8852.7199999999993</v>
          </cell>
          <cell r="AD160">
            <v>898.8</v>
          </cell>
          <cell r="AF160">
            <v>898.8</v>
          </cell>
          <cell r="AG160">
            <v>5946.22</v>
          </cell>
          <cell r="AI160">
            <v>5946.22</v>
          </cell>
          <cell r="AJ160">
            <v>3132.8</v>
          </cell>
          <cell r="AL160">
            <v>3132.8</v>
          </cell>
          <cell r="AM160">
            <v>22256.23</v>
          </cell>
          <cell r="AN160">
            <v>2290</v>
          </cell>
          <cell r="AO160">
            <v>19966.23</v>
          </cell>
          <cell r="AQ160">
            <v>5608.8</v>
          </cell>
          <cell r="AR160">
            <v>8341.6</v>
          </cell>
          <cell r="AS160">
            <v>11914.400000000001</v>
          </cell>
          <cell r="AT160">
            <v>15663.650000000001</v>
          </cell>
          <cell r="AU160">
            <v>20081.45</v>
          </cell>
          <cell r="AV160">
            <v>23174.25</v>
          </cell>
          <cell r="AW160">
            <v>28295.16</v>
          </cell>
          <cell r="AX160">
            <v>37147.879999999997</v>
          </cell>
          <cell r="AY160">
            <v>38046.68</v>
          </cell>
          <cell r="AZ160">
            <v>43992.9</v>
          </cell>
          <cell r="BA160">
            <v>47125.700000000004</v>
          </cell>
          <cell r="BB160">
            <v>67091.930000000008</v>
          </cell>
          <cell r="BD160">
            <v>5608.8</v>
          </cell>
          <cell r="BE160">
            <v>2732.8</v>
          </cell>
          <cell r="BF160">
            <v>3572.8000000000011</v>
          </cell>
          <cell r="BG160">
            <v>3749.25</v>
          </cell>
          <cell r="BH160">
            <v>4417.7999999999993</v>
          </cell>
          <cell r="BI160">
            <v>3092.7999999999993</v>
          </cell>
          <cell r="BJ160">
            <v>5120.91</v>
          </cell>
          <cell r="BK160">
            <v>8852.7199999999975</v>
          </cell>
          <cell r="BL160">
            <v>898.80000000000291</v>
          </cell>
          <cell r="BM160">
            <v>5946.2200000000012</v>
          </cell>
          <cell r="BN160">
            <v>3132.8000000000029</v>
          </cell>
          <cell r="BO160">
            <v>19966.230000000003</v>
          </cell>
        </row>
        <row r="161">
          <cell r="A161" t="str">
            <v>981000-HO - TELEPHONE (HO )</v>
          </cell>
          <cell r="B161">
            <v>842450.73</v>
          </cell>
          <cell r="C161">
            <v>594021.21</v>
          </cell>
          <cell r="D161">
            <v>34321.730000000003</v>
          </cell>
          <cell r="E161">
            <v>1402150.21</v>
          </cell>
          <cell r="F161">
            <v>33650.76</v>
          </cell>
          <cell r="G161">
            <v>1031.57</v>
          </cell>
          <cell r="H161">
            <v>32619.19</v>
          </cell>
          <cell r="I161">
            <v>42159.97</v>
          </cell>
          <cell r="J161">
            <v>1042.1500000000001</v>
          </cell>
          <cell r="K161">
            <v>41117.82</v>
          </cell>
          <cell r="L161">
            <v>32004.02</v>
          </cell>
          <cell r="M161">
            <v>1039.6600000000001</v>
          </cell>
          <cell r="N161">
            <v>30964.36</v>
          </cell>
          <cell r="O161">
            <v>48105.37</v>
          </cell>
          <cell r="P161">
            <v>1500</v>
          </cell>
          <cell r="Q161">
            <v>46605.37</v>
          </cell>
          <cell r="R161">
            <v>36768.49</v>
          </cell>
          <cell r="S161">
            <v>2127.62</v>
          </cell>
          <cell r="T161">
            <v>34640.870000000003</v>
          </cell>
          <cell r="U161">
            <v>40067.25</v>
          </cell>
          <cell r="V161">
            <v>2951.77</v>
          </cell>
          <cell r="W161">
            <v>37115.480000000003</v>
          </cell>
          <cell r="X161">
            <v>81359.12</v>
          </cell>
          <cell r="Y161">
            <v>13301.63</v>
          </cell>
          <cell r="Z161">
            <v>68057.490000000005</v>
          </cell>
          <cell r="AA161">
            <v>42681.97</v>
          </cell>
          <cell r="AC161">
            <v>42681.97</v>
          </cell>
          <cell r="AD161">
            <v>52430.65</v>
          </cell>
          <cell r="AF161">
            <v>52430.65</v>
          </cell>
          <cell r="AG161">
            <v>72980.72</v>
          </cell>
          <cell r="AI161">
            <v>72980.72</v>
          </cell>
          <cell r="AJ161">
            <v>54168.1</v>
          </cell>
          <cell r="AL161">
            <v>54168.1</v>
          </cell>
          <cell r="AM161">
            <v>57644.79</v>
          </cell>
          <cell r="AN161">
            <v>11327.33</v>
          </cell>
          <cell r="AO161">
            <v>46317.46</v>
          </cell>
          <cell r="AQ161">
            <v>32619.190000000002</v>
          </cell>
          <cell r="AR161">
            <v>73737.010000000009</v>
          </cell>
          <cell r="AS161">
            <v>104701.37000000001</v>
          </cell>
          <cell r="AT161">
            <v>151306.74000000002</v>
          </cell>
          <cell r="AU161">
            <v>185947.61000000002</v>
          </cell>
          <cell r="AV161">
            <v>223063.09000000003</v>
          </cell>
          <cell r="AW161">
            <v>291120.58</v>
          </cell>
          <cell r="AX161">
            <v>333802.55000000005</v>
          </cell>
          <cell r="AY161">
            <v>386233.20000000007</v>
          </cell>
          <cell r="AZ161">
            <v>459213.92000000004</v>
          </cell>
          <cell r="BA161">
            <v>513382.02</v>
          </cell>
          <cell r="BB161">
            <v>559699.4800000001</v>
          </cell>
          <cell r="BD161">
            <v>32619.190000000002</v>
          </cell>
          <cell r="BE161">
            <v>41117.820000000007</v>
          </cell>
          <cell r="BF161">
            <v>30964.36</v>
          </cell>
          <cell r="BG161">
            <v>46605.37000000001</v>
          </cell>
          <cell r="BH161">
            <v>34640.869999999995</v>
          </cell>
          <cell r="BI161">
            <v>37115.48000000001</v>
          </cell>
          <cell r="BJ161">
            <v>68057.489999999991</v>
          </cell>
          <cell r="BK161">
            <v>42681.97000000003</v>
          </cell>
          <cell r="BL161">
            <v>52430.650000000023</v>
          </cell>
          <cell r="BM161">
            <v>72980.719999999972</v>
          </cell>
          <cell r="BN161">
            <v>54168.099999999977</v>
          </cell>
          <cell r="BO161">
            <v>46317.460000000079</v>
          </cell>
        </row>
        <row r="162">
          <cell r="A162" t="str">
            <v>970500-HO - POSTAGE (HO )</v>
          </cell>
          <cell r="B162">
            <v>4647.41</v>
          </cell>
          <cell r="C162">
            <v>1648.73</v>
          </cell>
          <cell r="D162">
            <v>193.5</v>
          </cell>
          <cell r="E162">
            <v>6102.64</v>
          </cell>
          <cell r="O162">
            <v>1095.23</v>
          </cell>
          <cell r="Q162">
            <v>1095.23</v>
          </cell>
          <cell r="AJ162">
            <v>360</v>
          </cell>
          <cell r="AL162">
            <v>360</v>
          </cell>
          <cell r="AM162">
            <v>193.5</v>
          </cell>
          <cell r="AN162">
            <v>193.5</v>
          </cell>
          <cell r="AQ162">
            <v>0</v>
          </cell>
          <cell r="AR162">
            <v>0</v>
          </cell>
          <cell r="AS162">
            <v>0</v>
          </cell>
          <cell r="AT162">
            <v>1095.23</v>
          </cell>
          <cell r="AU162">
            <v>1095.23</v>
          </cell>
          <cell r="AV162">
            <v>1095.23</v>
          </cell>
          <cell r="AW162">
            <v>1095.23</v>
          </cell>
          <cell r="AX162">
            <v>1095.23</v>
          </cell>
          <cell r="AY162">
            <v>1095.23</v>
          </cell>
          <cell r="AZ162">
            <v>1095.23</v>
          </cell>
          <cell r="BA162">
            <v>1455.23</v>
          </cell>
          <cell r="BB162">
            <v>1455.23</v>
          </cell>
          <cell r="BD162">
            <v>0</v>
          </cell>
          <cell r="BE162">
            <v>0</v>
          </cell>
          <cell r="BF162">
            <v>0</v>
          </cell>
          <cell r="BG162">
            <v>1095.23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360</v>
          </cell>
          <cell r="BO162">
            <v>0</v>
          </cell>
        </row>
        <row r="163">
          <cell r="A163" t="str">
            <v>971000-HO - PRINTING &amp; STATIONERY (HO )</v>
          </cell>
          <cell r="B163">
            <v>156225.01999999999</v>
          </cell>
          <cell r="C163">
            <v>132319.01</v>
          </cell>
          <cell r="E163">
            <v>288544.03000000003</v>
          </cell>
          <cell r="F163">
            <v>12536.98</v>
          </cell>
          <cell r="H163">
            <v>12536.98</v>
          </cell>
          <cell r="I163">
            <v>20110.669999999998</v>
          </cell>
          <cell r="K163">
            <v>20110.669999999998</v>
          </cell>
          <cell r="L163">
            <v>45138.53</v>
          </cell>
          <cell r="N163">
            <v>45138.53</v>
          </cell>
          <cell r="O163">
            <v>7071.99</v>
          </cell>
          <cell r="Q163">
            <v>7071.99</v>
          </cell>
          <cell r="R163">
            <v>3975.98</v>
          </cell>
          <cell r="T163">
            <v>3975.98</v>
          </cell>
          <cell r="U163">
            <v>10904.71</v>
          </cell>
          <cell r="W163">
            <v>10904.71</v>
          </cell>
          <cell r="X163">
            <v>7955.29</v>
          </cell>
          <cell r="Z163">
            <v>7955.29</v>
          </cell>
          <cell r="AA163">
            <v>22249</v>
          </cell>
          <cell r="AC163">
            <v>22249</v>
          </cell>
          <cell r="AG163">
            <v>524.4</v>
          </cell>
          <cell r="AI163">
            <v>524.4</v>
          </cell>
          <cell r="AM163">
            <v>1851.46</v>
          </cell>
          <cell r="AO163">
            <v>1851.46</v>
          </cell>
          <cell r="AQ163">
            <v>12536.98</v>
          </cell>
          <cell r="AR163">
            <v>32647.649999999998</v>
          </cell>
          <cell r="AS163">
            <v>77786.179999999993</v>
          </cell>
          <cell r="AT163">
            <v>84858.17</v>
          </cell>
          <cell r="AU163">
            <v>88834.15</v>
          </cell>
          <cell r="AV163">
            <v>99738.859999999986</v>
          </cell>
          <cell r="AW163">
            <v>107694.14999999998</v>
          </cell>
          <cell r="AX163">
            <v>129943.14999999998</v>
          </cell>
          <cell r="AY163">
            <v>129943.14999999998</v>
          </cell>
          <cell r="AZ163">
            <v>130467.54999999997</v>
          </cell>
          <cell r="BA163">
            <v>130467.54999999997</v>
          </cell>
          <cell r="BB163">
            <v>132319.00999999998</v>
          </cell>
          <cell r="BD163">
            <v>12536.98</v>
          </cell>
          <cell r="BE163">
            <v>20110.669999999998</v>
          </cell>
          <cell r="BF163">
            <v>45138.53</v>
          </cell>
          <cell r="BG163">
            <v>7071.9900000000052</v>
          </cell>
          <cell r="BH163">
            <v>3975.9799999999959</v>
          </cell>
          <cell r="BI163">
            <v>10904.709999999992</v>
          </cell>
          <cell r="BJ163">
            <v>7955.2899999999936</v>
          </cell>
          <cell r="BK163">
            <v>22249</v>
          </cell>
          <cell r="BL163">
            <v>0</v>
          </cell>
          <cell r="BM163">
            <v>524.39999999999418</v>
          </cell>
          <cell r="BN163">
            <v>0</v>
          </cell>
          <cell r="BO163">
            <v>1851.4600000000064</v>
          </cell>
        </row>
        <row r="164">
          <cell r="A164" t="str">
            <v>970000-HO - PHOTOCOPYING (HO )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</row>
        <row r="165">
          <cell r="A165" t="str">
            <v>977500-HO - STAFF WELFARE (HO )</v>
          </cell>
          <cell r="B165">
            <v>47818.51</v>
          </cell>
          <cell r="C165">
            <v>10004.57</v>
          </cell>
          <cell r="D165">
            <v>1348.8</v>
          </cell>
          <cell r="E165">
            <v>56474.28</v>
          </cell>
          <cell r="F165">
            <v>702.5</v>
          </cell>
          <cell r="H165">
            <v>702.5</v>
          </cell>
          <cell r="L165">
            <v>971.46</v>
          </cell>
          <cell r="N165">
            <v>971.46</v>
          </cell>
          <cell r="O165">
            <v>386.75</v>
          </cell>
          <cell r="Q165">
            <v>386.75</v>
          </cell>
          <cell r="R165">
            <v>694.35</v>
          </cell>
          <cell r="T165">
            <v>694.35</v>
          </cell>
          <cell r="U165">
            <v>1401.66</v>
          </cell>
          <cell r="W165">
            <v>1401.66</v>
          </cell>
          <cell r="X165">
            <v>1067.0999999999999</v>
          </cell>
          <cell r="Z165">
            <v>1067.0999999999999</v>
          </cell>
          <cell r="AD165">
            <v>1545.15</v>
          </cell>
          <cell r="AF165">
            <v>1545.15</v>
          </cell>
          <cell r="AG165">
            <v>830.4</v>
          </cell>
          <cell r="AI165">
            <v>830.4</v>
          </cell>
          <cell r="AJ165">
            <v>1086.4000000000001</v>
          </cell>
          <cell r="AK165">
            <v>30</v>
          </cell>
          <cell r="AL165">
            <v>1056.4000000000001</v>
          </cell>
          <cell r="AM165">
            <v>1318.8</v>
          </cell>
          <cell r="AN165">
            <v>1318.8</v>
          </cell>
          <cell r="AQ165">
            <v>702.5</v>
          </cell>
          <cell r="AR165">
            <v>702.5</v>
          </cell>
          <cell r="AS165">
            <v>1673.96</v>
          </cell>
          <cell r="AT165">
            <v>2060.71</v>
          </cell>
          <cell r="AU165">
            <v>2755.06</v>
          </cell>
          <cell r="AV165">
            <v>4156.72</v>
          </cell>
          <cell r="AW165">
            <v>5223.82</v>
          </cell>
          <cell r="AX165">
            <v>5223.82</v>
          </cell>
          <cell r="AY165">
            <v>6768.9699999999993</v>
          </cell>
          <cell r="AZ165">
            <v>7599.369999999999</v>
          </cell>
          <cell r="BA165">
            <v>8655.7699999999986</v>
          </cell>
          <cell r="BB165">
            <v>8655.7699999999986</v>
          </cell>
          <cell r="BD165">
            <v>702.5</v>
          </cell>
          <cell r="BE165">
            <v>0</v>
          </cell>
          <cell r="BF165">
            <v>971.46</v>
          </cell>
          <cell r="BG165">
            <v>386.75</v>
          </cell>
          <cell r="BH165">
            <v>694.34999999999991</v>
          </cell>
          <cell r="BI165">
            <v>1401.6600000000003</v>
          </cell>
          <cell r="BJ165">
            <v>1067.0999999999995</v>
          </cell>
          <cell r="BK165">
            <v>0</v>
          </cell>
          <cell r="BL165">
            <v>1545.1499999999996</v>
          </cell>
          <cell r="BM165">
            <v>830.39999999999964</v>
          </cell>
          <cell r="BN165">
            <v>1056.3999999999996</v>
          </cell>
          <cell r="BO165">
            <v>0</v>
          </cell>
        </row>
        <row r="166">
          <cell r="A166" t="str">
            <v>978500-HO - SUBSCRIPTIONS (HO )</v>
          </cell>
          <cell r="B166">
            <v>4874.59</v>
          </cell>
          <cell r="C166">
            <v>14530.04</v>
          </cell>
          <cell r="E166">
            <v>19404.63</v>
          </cell>
          <cell r="F166">
            <v>1567.5</v>
          </cell>
          <cell r="H166">
            <v>1567.5</v>
          </cell>
          <cell r="R166">
            <v>3432.54</v>
          </cell>
          <cell r="T166">
            <v>3432.54</v>
          </cell>
          <cell r="U166">
            <v>5000</v>
          </cell>
          <cell r="W166">
            <v>5000</v>
          </cell>
          <cell r="AA166">
            <v>2250</v>
          </cell>
          <cell r="AC166">
            <v>2250</v>
          </cell>
          <cell r="AG166">
            <v>1140</v>
          </cell>
          <cell r="AI166">
            <v>1140</v>
          </cell>
          <cell r="AJ166">
            <v>1140</v>
          </cell>
          <cell r="AL166">
            <v>1140</v>
          </cell>
          <cell r="AQ166">
            <v>1567.5</v>
          </cell>
          <cell r="AR166">
            <v>1567.5</v>
          </cell>
          <cell r="AS166">
            <v>1567.5</v>
          </cell>
          <cell r="AT166">
            <v>1567.5</v>
          </cell>
          <cell r="AU166">
            <v>5000.04</v>
          </cell>
          <cell r="AV166">
            <v>10000.040000000001</v>
          </cell>
          <cell r="AW166">
            <v>10000.040000000001</v>
          </cell>
          <cell r="AX166">
            <v>12250.04</v>
          </cell>
          <cell r="AY166">
            <v>12250.04</v>
          </cell>
          <cell r="AZ166">
            <v>13390.04</v>
          </cell>
          <cell r="BA166">
            <v>14530.04</v>
          </cell>
          <cell r="BB166">
            <v>14530.04</v>
          </cell>
          <cell r="BD166">
            <v>1567.5</v>
          </cell>
          <cell r="BE166">
            <v>0</v>
          </cell>
          <cell r="BF166">
            <v>0</v>
          </cell>
          <cell r="BG166">
            <v>0</v>
          </cell>
          <cell r="BH166">
            <v>3432.54</v>
          </cell>
          <cell r="BI166">
            <v>5000.0000000000009</v>
          </cell>
          <cell r="BJ166">
            <v>0</v>
          </cell>
          <cell r="BK166">
            <v>2250</v>
          </cell>
          <cell r="BL166">
            <v>0</v>
          </cell>
          <cell r="BM166">
            <v>1140</v>
          </cell>
          <cell r="BN166">
            <v>1140</v>
          </cell>
          <cell r="BO166">
            <v>0</v>
          </cell>
        </row>
        <row r="167">
          <cell r="A167" t="str">
            <v>906000-HO - Donations (HO )</v>
          </cell>
          <cell r="B167">
            <v>11100</v>
          </cell>
          <cell r="C167">
            <v>2060</v>
          </cell>
          <cell r="E167">
            <v>13160</v>
          </cell>
          <cell r="F167">
            <v>1560</v>
          </cell>
          <cell r="H167">
            <v>1560</v>
          </cell>
          <cell r="I167">
            <v>500</v>
          </cell>
          <cell r="K167">
            <v>500</v>
          </cell>
          <cell r="AQ167">
            <v>1560</v>
          </cell>
          <cell r="AR167">
            <v>2060</v>
          </cell>
          <cell r="AS167">
            <v>2060</v>
          </cell>
          <cell r="AT167">
            <v>2060</v>
          </cell>
          <cell r="AU167">
            <v>2060</v>
          </cell>
          <cell r="AV167">
            <v>2060</v>
          </cell>
          <cell r="AW167">
            <v>2060</v>
          </cell>
          <cell r="AX167">
            <v>2060</v>
          </cell>
          <cell r="AY167">
            <v>2060</v>
          </cell>
          <cell r="AZ167">
            <v>2060</v>
          </cell>
          <cell r="BA167">
            <v>2060</v>
          </cell>
          <cell r="BB167">
            <v>2060</v>
          </cell>
          <cell r="BD167">
            <v>1560</v>
          </cell>
          <cell r="BE167">
            <v>500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</row>
        <row r="168">
          <cell r="A168" t="str">
            <v>910000-HO - CLEANING EXPENSES (HO )</v>
          </cell>
          <cell r="C168">
            <v>895.75</v>
          </cell>
          <cell r="E168">
            <v>895.75</v>
          </cell>
          <cell r="AM168">
            <v>895.75</v>
          </cell>
          <cell r="AO168">
            <v>895.75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895.75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895.75</v>
          </cell>
        </row>
        <row r="169">
          <cell r="A169" t="str">
            <v>908000-HO - Risk Management - CPB (HO )</v>
          </cell>
          <cell r="B169">
            <v>4038.45</v>
          </cell>
          <cell r="C169">
            <v>2401.1999999999998</v>
          </cell>
          <cell r="E169">
            <v>6439.65</v>
          </cell>
          <cell r="F169">
            <v>182.4</v>
          </cell>
          <cell r="H169">
            <v>182.4</v>
          </cell>
          <cell r="I169">
            <v>182.4</v>
          </cell>
          <cell r="K169">
            <v>182.4</v>
          </cell>
          <cell r="L169">
            <v>182.4</v>
          </cell>
          <cell r="N169">
            <v>182.4</v>
          </cell>
          <cell r="O169">
            <v>182.4</v>
          </cell>
          <cell r="Q169">
            <v>182.4</v>
          </cell>
          <cell r="R169">
            <v>182.4</v>
          </cell>
          <cell r="T169">
            <v>182.4</v>
          </cell>
          <cell r="U169">
            <v>182.4</v>
          </cell>
          <cell r="W169">
            <v>182.4</v>
          </cell>
          <cell r="X169">
            <v>182.4</v>
          </cell>
          <cell r="Z169">
            <v>182.4</v>
          </cell>
          <cell r="AA169">
            <v>182.4</v>
          </cell>
          <cell r="AC169">
            <v>182.4</v>
          </cell>
          <cell r="AD169">
            <v>182.4</v>
          </cell>
          <cell r="AF169">
            <v>182.4</v>
          </cell>
          <cell r="AG169">
            <v>364.8</v>
          </cell>
          <cell r="AI169">
            <v>364.8</v>
          </cell>
          <cell r="AJ169">
            <v>212.4</v>
          </cell>
          <cell r="AL169">
            <v>212.4</v>
          </cell>
          <cell r="AM169">
            <v>182.4</v>
          </cell>
          <cell r="AO169">
            <v>182.4</v>
          </cell>
          <cell r="AQ169">
            <v>182.4</v>
          </cell>
          <cell r="AR169">
            <v>364.8</v>
          </cell>
          <cell r="AS169">
            <v>547.20000000000005</v>
          </cell>
          <cell r="AT169">
            <v>729.6</v>
          </cell>
          <cell r="AU169">
            <v>912</v>
          </cell>
          <cell r="AV169">
            <v>1094.4000000000001</v>
          </cell>
          <cell r="AW169">
            <v>1276.8000000000002</v>
          </cell>
          <cell r="AX169">
            <v>1459.2000000000003</v>
          </cell>
          <cell r="AY169">
            <v>1641.6000000000004</v>
          </cell>
          <cell r="AZ169">
            <v>2006.4000000000003</v>
          </cell>
          <cell r="BA169">
            <v>2218.8000000000002</v>
          </cell>
          <cell r="BB169">
            <v>2401.2000000000003</v>
          </cell>
          <cell r="BD169">
            <v>182.4</v>
          </cell>
          <cell r="BE169">
            <v>182.4</v>
          </cell>
          <cell r="BF169">
            <v>182.40000000000003</v>
          </cell>
          <cell r="BG169">
            <v>182.39999999999998</v>
          </cell>
          <cell r="BH169">
            <v>182.39999999999998</v>
          </cell>
          <cell r="BI169">
            <v>182.40000000000009</v>
          </cell>
          <cell r="BJ169">
            <v>182.40000000000009</v>
          </cell>
          <cell r="BK169">
            <v>182.40000000000009</v>
          </cell>
          <cell r="BL169">
            <v>182.40000000000009</v>
          </cell>
          <cell r="BM169">
            <v>364.79999999999995</v>
          </cell>
          <cell r="BN169">
            <v>212.39999999999986</v>
          </cell>
          <cell r="BO169">
            <v>182.40000000000009</v>
          </cell>
        </row>
        <row r="170">
          <cell r="A170" t="str">
            <v>908100-HO - Risk Management - DLA (HO )</v>
          </cell>
          <cell r="B170">
            <v>90</v>
          </cell>
          <cell r="C170">
            <v>110</v>
          </cell>
          <cell r="E170">
            <v>200</v>
          </cell>
          <cell r="F170">
            <v>10</v>
          </cell>
          <cell r="H170">
            <v>10</v>
          </cell>
          <cell r="I170">
            <v>20</v>
          </cell>
          <cell r="K170">
            <v>20</v>
          </cell>
          <cell r="L170">
            <v>10</v>
          </cell>
          <cell r="N170">
            <v>10</v>
          </cell>
          <cell r="O170">
            <v>10</v>
          </cell>
          <cell r="Q170">
            <v>10</v>
          </cell>
          <cell r="U170">
            <v>10</v>
          </cell>
          <cell r="W170">
            <v>10</v>
          </cell>
          <cell r="X170">
            <v>20</v>
          </cell>
          <cell r="Z170">
            <v>20</v>
          </cell>
          <cell r="AD170">
            <v>10</v>
          </cell>
          <cell r="AF170">
            <v>10</v>
          </cell>
          <cell r="AG170">
            <v>20</v>
          </cell>
          <cell r="AI170">
            <v>20</v>
          </cell>
          <cell r="AQ170">
            <v>10</v>
          </cell>
          <cell r="AR170">
            <v>30</v>
          </cell>
          <cell r="AS170">
            <v>40</v>
          </cell>
          <cell r="AT170">
            <v>50</v>
          </cell>
          <cell r="AU170">
            <v>50</v>
          </cell>
          <cell r="AV170">
            <v>60</v>
          </cell>
          <cell r="AW170">
            <v>80</v>
          </cell>
          <cell r="AX170">
            <v>80</v>
          </cell>
          <cell r="AY170">
            <v>90</v>
          </cell>
          <cell r="AZ170">
            <v>110</v>
          </cell>
          <cell r="BA170">
            <v>110</v>
          </cell>
          <cell r="BB170">
            <v>110</v>
          </cell>
          <cell r="BD170">
            <v>10</v>
          </cell>
          <cell r="BE170">
            <v>20</v>
          </cell>
          <cell r="BF170">
            <v>10</v>
          </cell>
          <cell r="BG170">
            <v>10</v>
          </cell>
          <cell r="BH170">
            <v>0</v>
          </cell>
          <cell r="BI170">
            <v>10</v>
          </cell>
          <cell r="BJ170">
            <v>20</v>
          </cell>
          <cell r="BK170">
            <v>0</v>
          </cell>
          <cell r="BL170">
            <v>10</v>
          </cell>
          <cell r="BM170">
            <v>20</v>
          </cell>
          <cell r="BN170">
            <v>0</v>
          </cell>
          <cell r="BO170">
            <v>0</v>
          </cell>
        </row>
        <row r="171">
          <cell r="A171" t="str">
            <v>908200-HO - Risk Management - ITC (HO )</v>
          </cell>
          <cell r="B171">
            <v>4939.9399999999996</v>
          </cell>
          <cell r="E171">
            <v>4939.9399999999996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</row>
        <row r="172">
          <cell r="A172" t="str">
            <v>908300-HO - Risk Management - WINDEED (HO )</v>
          </cell>
          <cell r="B172">
            <v>538238.55000000005</v>
          </cell>
          <cell r="C172">
            <v>543136.99</v>
          </cell>
          <cell r="D172">
            <v>29720.49</v>
          </cell>
          <cell r="E172">
            <v>1051655.05</v>
          </cell>
          <cell r="F172">
            <v>30698.92</v>
          </cell>
          <cell r="H172">
            <v>30698.92</v>
          </cell>
          <cell r="I172">
            <v>30951.69</v>
          </cell>
          <cell r="K172">
            <v>30951.69</v>
          </cell>
          <cell r="L172">
            <v>39923.67</v>
          </cell>
          <cell r="N172">
            <v>39923.67</v>
          </cell>
          <cell r="O172">
            <v>39385.75</v>
          </cell>
          <cell r="Q172">
            <v>39385.75</v>
          </cell>
          <cell r="R172">
            <v>38116.74</v>
          </cell>
          <cell r="T172">
            <v>38116.74</v>
          </cell>
          <cell r="U172">
            <v>43440.62</v>
          </cell>
          <cell r="W172">
            <v>43440.62</v>
          </cell>
          <cell r="X172">
            <v>55537.52</v>
          </cell>
          <cell r="Z172">
            <v>55537.52</v>
          </cell>
          <cell r="AA172">
            <v>49602.67</v>
          </cell>
          <cell r="AC172">
            <v>49602.67</v>
          </cell>
          <cell r="AD172">
            <v>57688.37</v>
          </cell>
          <cell r="AF172">
            <v>57688.37</v>
          </cell>
          <cell r="AG172">
            <v>48152.77</v>
          </cell>
          <cell r="AI172">
            <v>48152.77</v>
          </cell>
          <cell r="AJ172">
            <v>45275.56</v>
          </cell>
          <cell r="AL172">
            <v>45275.56</v>
          </cell>
          <cell r="AM172">
            <v>64362.71</v>
          </cell>
          <cell r="AN172">
            <v>29720.49</v>
          </cell>
          <cell r="AO172">
            <v>34642.22</v>
          </cell>
          <cell r="AQ172">
            <v>30698.92</v>
          </cell>
          <cell r="AR172">
            <v>61650.61</v>
          </cell>
          <cell r="AS172">
            <v>101574.28</v>
          </cell>
          <cell r="AT172">
            <v>140960.03</v>
          </cell>
          <cell r="AU172">
            <v>179076.77</v>
          </cell>
          <cell r="AV172">
            <v>222517.38999999998</v>
          </cell>
          <cell r="AW172">
            <v>278054.90999999997</v>
          </cell>
          <cell r="AX172">
            <v>327657.57999999996</v>
          </cell>
          <cell r="AY172">
            <v>385345.94999999995</v>
          </cell>
          <cell r="AZ172">
            <v>433498.72</v>
          </cell>
          <cell r="BA172">
            <v>478774.27999999997</v>
          </cell>
          <cell r="BB172">
            <v>513416.5</v>
          </cell>
          <cell r="BD172">
            <v>30698.92</v>
          </cell>
          <cell r="BE172">
            <v>30951.690000000002</v>
          </cell>
          <cell r="BF172">
            <v>39923.67</v>
          </cell>
          <cell r="BG172">
            <v>39385.75</v>
          </cell>
          <cell r="BH172">
            <v>38116.739999999991</v>
          </cell>
          <cell r="BI172">
            <v>43440.619999999995</v>
          </cell>
          <cell r="BJ172">
            <v>55537.51999999999</v>
          </cell>
          <cell r="BK172">
            <v>49602.669999999984</v>
          </cell>
          <cell r="BL172">
            <v>57688.369999999995</v>
          </cell>
          <cell r="BM172">
            <v>48152.770000000019</v>
          </cell>
          <cell r="BN172">
            <v>45275.56</v>
          </cell>
          <cell r="BO172">
            <v>34642.22000000003</v>
          </cell>
        </row>
        <row r="173">
          <cell r="A173" t="str">
            <v>908400-HO - Risk Management - EXPERIAN (HO)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</row>
        <row r="174">
          <cell r="A174" t="str">
            <v>908500-HO - Risk Management - LIGHTSTONE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</row>
        <row r="175">
          <cell r="A175" t="str">
            <v>905000-HO - BANK CHARGES (HO )</v>
          </cell>
          <cell r="B175">
            <v>566410.87</v>
          </cell>
          <cell r="C175">
            <v>306196.12</v>
          </cell>
          <cell r="D175">
            <v>5631.1</v>
          </cell>
          <cell r="E175">
            <v>866975.89</v>
          </cell>
          <cell r="F175">
            <v>28833.38</v>
          </cell>
          <cell r="H175">
            <v>28833.38</v>
          </cell>
          <cell r="I175">
            <v>26581.3</v>
          </cell>
          <cell r="K175">
            <v>26581.3</v>
          </cell>
          <cell r="L175">
            <v>32511.93</v>
          </cell>
          <cell r="N175">
            <v>32511.93</v>
          </cell>
          <cell r="O175">
            <v>27785.64</v>
          </cell>
          <cell r="Q175">
            <v>27785.64</v>
          </cell>
          <cell r="R175">
            <v>30692.19</v>
          </cell>
          <cell r="T175">
            <v>30692.19</v>
          </cell>
          <cell r="U175">
            <v>24647.97</v>
          </cell>
          <cell r="W175">
            <v>24647.97</v>
          </cell>
          <cell r="X175">
            <v>30301.77</v>
          </cell>
          <cell r="Z175">
            <v>30301.77</v>
          </cell>
          <cell r="AA175">
            <v>24881.51</v>
          </cell>
          <cell r="AC175">
            <v>24881.51</v>
          </cell>
          <cell r="AD175">
            <v>24162.46</v>
          </cell>
          <cell r="AF175">
            <v>24162.46</v>
          </cell>
          <cell r="AG175">
            <v>21910.42</v>
          </cell>
          <cell r="AI175">
            <v>21910.42</v>
          </cell>
          <cell r="AJ175">
            <v>19510.259999999998</v>
          </cell>
          <cell r="AL175">
            <v>19510.259999999998</v>
          </cell>
          <cell r="AM175">
            <v>14377.29</v>
          </cell>
          <cell r="AN175">
            <v>5631.1</v>
          </cell>
          <cell r="AO175">
            <v>8746.19</v>
          </cell>
          <cell r="AQ175">
            <v>28833.38</v>
          </cell>
          <cell r="AR175">
            <v>55414.68</v>
          </cell>
          <cell r="AS175">
            <v>87926.61</v>
          </cell>
          <cell r="AT175">
            <v>115712.25</v>
          </cell>
          <cell r="AU175">
            <v>146404.44</v>
          </cell>
          <cell r="AV175">
            <v>171052.41</v>
          </cell>
          <cell r="AW175">
            <v>201354.18</v>
          </cell>
          <cell r="AX175">
            <v>226235.69</v>
          </cell>
          <cell r="AY175">
            <v>250398.15</v>
          </cell>
          <cell r="AZ175">
            <v>272308.57</v>
          </cell>
          <cell r="BA175">
            <v>291818.83</v>
          </cell>
          <cell r="BB175">
            <v>300565.02</v>
          </cell>
          <cell r="BD175">
            <v>28833.38</v>
          </cell>
          <cell r="BE175">
            <v>26581.3</v>
          </cell>
          <cell r="BF175">
            <v>32511.93</v>
          </cell>
          <cell r="BG175">
            <v>27785.64</v>
          </cell>
          <cell r="BH175">
            <v>30692.190000000002</v>
          </cell>
          <cell r="BI175">
            <v>24647.97</v>
          </cell>
          <cell r="BJ175">
            <v>30301.76999999999</v>
          </cell>
          <cell r="BK175">
            <v>24881.510000000009</v>
          </cell>
          <cell r="BL175">
            <v>24162.459999999992</v>
          </cell>
          <cell r="BM175">
            <v>21910.420000000013</v>
          </cell>
          <cell r="BN175">
            <v>19510.260000000009</v>
          </cell>
          <cell r="BO175">
            <v>8746.1900000000023</v>
          </cell>
        </row>
        <row r="176">
          <cell r="A176" t="str">
            <v>977000-HO - STAFF RECRUITMENT (HO )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</row>
        <row r="177">
          <cell r="A177" t="str">
            <v>969000-HO - PROFFESSIONAL FEES (HO )</v>
          </cell>
          <cell r="B177">
            <v>394200</v>
          </cell>
          <cell r="C177">
            <v>856524.51</v>
          </cell>
          <cell r="D177">
            <v>171000</v>
          </cell>
          <cell r="E177">
            <v>1079724.51</v>
          </cell>
          <cell r="X177">
            <v>4218</v>
          </cell>
          <cell r="Z177">
            <v>4218</v>
          </cell>
          <cell r="AA177">
            <v>140581.85999999999</v>
          </cell>
          <cell r="AC177">
            <v>140581.85999999999</v>
          </cell>
          <cell r="AD177">
            <v>68527.37</v>
          </cell>
          <cell r="AF177">
            <v>68527.37</v>
          </cell>
          <cell r="AG177">
            <v>129873.96</v>
          </cell>
          <cell r="AI177">
            <v>129873.96</v>
          </cell>
          <cell r="AJ177">
            <v>57721.56</v>
          </cell>
          <cell r="AL177">
            <v>57721.56</v>
          </cell>
          <cell r="AM177">
            <v>455601.76</v>
          </cell>
          <cell r="AN177">
            <v>171000</v>
          </cell>
          <cell r="AO177">
            <v>284601.76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4218</v>
          </cell>
          <cell r="AX177">
            <v>144799.85999999999</v>
          </cell>
          <cell r="AY177">
            <v>213327.22999999998</v>
          </cell>
          <cell r="AZ177">
            <v>343201.19</v>
          </cell>
          <cell r="BA177">
            <v>400922.75</v>
          </cell>
          <cell r="BB177">
            <v>685524.51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4218</v>
          </cell>
          <cell r="BK177">
            <v>140581.85999999999</v>
          </cell>
          <cell r="BL177">
            <v>68527.37</v>
          </cell>
          <cell r="BM177">
            <v>129873.96000000002</v>
          </cell>
          <cell r="BN177">
            <v>57721.56</v>
          </cell>
          <cell r="BO177">
            <v>284601.76</v>
          </cell>
        </row>
        <row r="178">
          <cell r="A178" t="str">
            <v>950000-HO - LEGAL FEES (NON DEDUCTIBLE) (HO )</v>
          </cell>
          <cell r="B178">
            <v>403107.99</v>
          </cell>
          <cell r="C178">
            <v>975606.65</v>
          </cell>
          <cell r="D178">
            <v>653653.43000000005</v>
          </cell>
          <cell r="E178">
            <v>725061.21</v>
          </cell>
          <cell r="F178">
            <v>3768</v>
          </cell>
          <cell r="H178">
            <v>3768</v>
          </cell>
          <cell r="U178">
            <v>19252.32</v>
          </cell>
          <cell r="W178">
            <v>19252.32</v>
          </cell>
          <cell r="X178">
            <v>91057.5</v>
          </cell>
          <cell r="Z178">
            <v>91057.5</v>
          </cell>
          <cell r="AA178">
            <v>368284.75</v>
          </cell>
          <cell r="AB178">
            <v>368284.75</v>
          </cell>
          <cell r="AD178">
            <v>123977.1</v>
          </cell>
          <cell r="AF178">
            <v>123977.1</v>
          </cell>
          <cell r="AJ178">
            <v>26287.48</v>
          </cell>
          <cell r="AK178">
            <v>25487.11</v>
          </cell>
          <cell r="AL178">
            <v>800.37</v>
          </cell>
          <cell r="AM178">
            <v>342979.5</v>
          </cell>
          <cell r="AN178">
            <v>259881.57</v>
          </cell>
          <cell r="AO178">
            <v>83097.929999999993</v>
          </cell>
          <cell r="AQ178">
            <v>3768</v>
          </cell>
          <cell r="AR178">
            <v>3768</v>
          </cell>
          <cell r="AS178">
            <v>3768</v>
          </cell>
          <cell r="AT178">
            <v>3768</v>
          </cell>
          <cell r="AU178">
            <v>3768</v>
          </cell>
          <cell r="AV178">
            <v>23020.32</v>
          </cell>
          <cell r="AW178">
            <v>114077.82</v>
          </cell>
          <cell r="AX178">
            <v>114077.82</v>
          </cell>
          <cell r="AY178">
            <v>238054.92</v>
          </cell>
          <cell r="AZ178">
            <v>238054.92</v>
          </cell>
          <cell r="BA178">
            <v>238855.29000000004</v>
          </cell>
          <cell r="BB178">
            <v>321953.22000000003</v>
          </cell>
          <cell r="BD178">
            <v>3768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19252.32</v>
          </cell>
          <cell r="BJ178">
            <v>91057.5</v>
          </cell>
          <cell r="BK178">
            <v>0</v>
          </cell>
          <cell r="BL178">
            <v>123977.1</v>
          </cell>
          <cell r="BM178">
            <v>0</v>
          </cell>
          <cell r="BN178">
            <v>800.37000000002445</v>
          </cell>
          <cell r="BO178">
            <v>83097.929999999993</v>
          </cell>
        </row>
        <row r="179">
          <cell r="A179" t="str">
            <v>951000-HO - LEGAL FEES (DEDUCTIBLE) (HO )</v>
          </cell>
          <cell r="B179">
            <v>828667.98</v>
          </cell>
          <cell r="C179">
            <v>1784058.32</v>
          </cell>
          <cell r="D179">
            <v>251533.22</v>
          </cell>
          <cell r="E179">
            <v>2361193.08</v>
          </cell>
          <cell r="F179">
            <v>55167.78</v>
          </cell>
          <cell r="G179">
            <v>14862.44</v>
          </cell>
          <cell r="H179">
            <v>40305.339999999997</v>
          </cell>
          <cell r="I179">
            <v>72520.11</v>
          </cell>
          <cell r="J179">
            <v>9348</v>
          </cell>
          <cell r="K179">
            <v>63172.11</v>
          </cell>
          <cell r="L179">
            <v>67272.72</v>
          </cell>
          <cell r="M179">
            <v>43271.02</v>
          </cell>
          <cell r="N179">
            <v>24001.7</v>
          </cell>
          <cell r="O179">
            <v>80000</v>
          </cell>
          <cell r="P179">
            <v>14780.75</v>
          </cell>
          <cell r="Q179">
            <v>65219.25</v>
          </cell>
          <cell r="R179">
            <v>51980.27</v>
          </cell>
          <cell r="T179">
            <v>51980.27</v>
          </cell>
          <cell r="U179">
            <v>92910.61</v>
          </cell>
          <cell r="V179">
            <v>18783.900000000001</v>
          </cell>
          <cell r="W179">
            <v>74126.710000000006</v>
          </cell>
          <cell r="X179">
            <v>85000</v>
          </cell>
          <cell r="Z179">
            <v>85000</v>
          </cell>
          <cell r="AA179">
            <v>215981.09</v>
          </cell>
          <cell r="AB179">
            <v>85000</v>
          </cell>
          <cell r="AC179">
            <v>130981.09</v>
          </cell>
          <cell r="AD179">
            <v>46000</v>
          </cell>
          <cell r="AF179">
            <v>46000</v>
          </cell>
          <cell r="AG179">
            <v>110964.68</v>
          </cell>
          <cell r="AH179">
            <v>40000</v>
          </cell>
          <cell r="AI179">
            <v>70964.679999999993</v>
          </cell>
          <cell r="AJ179">
            <v>50000</v>
          </cell>
          <cell r="AL179">
            <v>50000</v>
          </cell>
          <cell r="AM179">
            <v>856261.06</v>
          </cell>
          <cell r="AN179">
            <v>25487.11</v>
          </cell>
          <cell r="AO179">
            <v>830773.95</v>
          </cell>
          <cell r="AQ179">
            <v>40305.339999999997</v>
          </cell>
          <cell r="AR179">
            <v>103477.45</v>
          </cell>
          <cell r="AS179">
            <v>127479.15</v>
          </cell>
          <cell r="AT179">
            <v>192698.4</v>
          </cell>
          <cell r="AU179">
            <v>244678.66999999998</v>
          </cell>
          <cell r="AV179">
            <v>318805.37999999995</v>
          </cell>
          <cell r="AW179">
            <v>403805.37999999995</v>
          </cell>
          <cell r="AX179">
            <v>534786.47</v>
          </cell>
          <cell r="AY179">
            <v>580786.47</v>
          </cell>
          <cell r="AZ179">
            <v>651751.14999999991</v>
          </cell>
          <cell r="BA179">
            <v>701751.14999999991</v>
          </cell>
          <cell r="BB179">
            <v>1532525.0999999999</v>
          </cell>
          <cell r="BD179">
            <v>40305.339999999997</v>
          </cell>
          <cell r="BE179">
            <v>63172.11</v>
          </cell>
          <cell r="BF179">
            <v>24001.699999999997</v>
          </cell>
          <cell r="BG179">
            <v>65219.25</v>
          </cell>
          <cell r="BH179">
            <v>51980.26999999999</v>
          </cell>
          <cell r="BI179">
            <v>74126.709999999963</v>
          </cell>
          <cell r="BJ179">
            <v>85000</v>
          </cell>
          <cell r="BK179">
            <v>130981.09000000003</v>
          </cell>
          <cell r="BL179">
            <v>46000</v>
          </cell>
          <cell r="BM179">
            <v>70964.679999999935</v>
          </cell>
          <cell r="BN179">
            <v>50000</v>
          </cell>
          <cell r="BO179">
            <v>830773.95</v>
          </cell>
        </row>
        <row r="180">
          <cell r="A180" t="str">
            <v>903000-HO - AUDIT FEES (HO )</v>
          </cell>
          <cell r="B180">
            <v>390450</v>
          </cell>
          <cell r="C180">
            <v>276718</v>
          </cell>
          <cell r="D180">
            <v>102500</v>
          </cell>
          <cell r="E180">
            <v>564668</v>
          </cell>
          <cell r="F180">
            <v>20000</v>
          </cell>
          <cell r="H180">
            <v>20000</v>
          </cell>
          <cell r="I180">
            <v>20000</v>
          </cell>
          <cell r="K180">
            <v>20000</v>
          </cell>
          <cell r="L180">
            <v>20000</v>
          </cell>
          <cell r="N180">
            <v>20000</v>
          </cell>
          <cell r="O180">
            <v>20000</v>
          </cell>
          <cell r="Q180">
            <v>20000</v>
          </cell>
          <cell r="R180">
            <v>20000</v>
          </cell>
          <cell r="T180">
            <v>20000</v>
          </cell>
          <cell r="U180">
            <v>20000</v>
          </cell>
          <cell r="W180">
            <v>20000</v>
          </cell>
          <cell r="X180">
            <v>20000</v>
          </cell>
          <cell r="Z180">
            <v>20000</v>
          </cell>
          <cell r="AA180">
            <v>20000</v>
          </cell>
          <cell r="AC180">
            <v>20000</v>
          </cell>
          <cell r="AD180">
            <v>71250</v>
          </cell>
          <cell r="AE180">
            <v>102500</v>
          </cell>
          <cell r="AF180">
            <v>-31250</v>
          </cell>
          <cell r="AG180">
            <v>13750</v>
          </cell>
          <cell r="AI180">
            <v>13750</v>
          </cell>
          <cell r="AJ180">
            <v>13750</v>
          </cell>
          <cell r="AL180">
            <v>13750</v>
          </cell>
          <cell r="AM180">
            <v>17968</v>
          </cell>
          <cell r="AO180">
            <v>17968</v>
          </cell>
          <cell r="AQ180">
            <v>20000</v>
          </cell>
          <cell r="AR180">
            <v>40000</v>
          </cell>
          <cell r="AS180">
            <v>60000</v>
          </cell>
          <cell r="AT180">
            <v>80000</v>
          </cell>
          <cell r="AU180">
            <v>100000</v>
          </cell>
          <cell r="AV180">
            <v>120000</v>
          </cell>
          <cell r="AW180">
            <v>140000</v>
          </cell>
          <cell r="AX180">
            <v>160000</v>
          </cell>
          <cell r="AY180">
            <v>128750</v>
          </cell>
          <cell r="AZ180">
            <v>142500</v>
          </cell>
          <cell r="BA180">
            <v>156250</v>
          </cell>
          <cell r="BB180">
            <v>174218</v>
          </cell>
          <cell r="BD180">
            <v>20000</v>
          </cell>
          <cell r="BE180">
            <v>20000</v>
          </cell>
          <cell r="BF180">
            <v>20000</v>
          </cell>
          <cell r="BG180">
            <v>20000</v>
          </cell>
          <cell r="BH180">
            <v>20000</v>
          </cell>
          <cell r="BI180">
            <v>20000</v>
          </cell>
          <cell r="BJ180">
            <v>20000</v>
          </cell>
          <cell r="BK180">
            <v>20000</v>
          </cell>
          <cell r="BL180">
            <v>-31250</v>
          </cell>
          <cell r="BM180">
            <v>13750</v>
          </cell>
          <cell r="BN180">
            <v>13750</v>
          </cell>
          <cell r="BO180">
            <v>17968</v>
          </cell>
        </row>
        <row r="181">
          <cell r="A181" t="str">
            <v>955000-HO - MANAGEMENT FEES (HO )</v>
          </cell>
          <cell r="B181">
            <v>51300</v>
          </cell>
          <cell r="E181">
            <v>51300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</row>
        <row r="182">
          <cell r="A182" t="str">
            <v>975600-HO - SECRETARIAL FEES (HO )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</row>
        <row r="183">
          <cell r="A183" t="str">
            <v>940000-HO - INSURANCE (HO )</v>
          </cell>
          <cell r="B183">
            <v>178272.37</v>
          </cell>
          <cell r="C183">
            <v>146192.26999999999</v>
          </cell>
          <cell r="D183">
            <v>5284.94</v>
          </cell>
          <cell r="E183">
            <v>319179.7</v>
          </cell>
          <cell r="F183">
            <v>10339.549999999999</v>
          </cell>
          <cell r="H183">
            <v>10339.549999999999</v>
          </cell>
          <cell r="I183">
            <v>12062.86</v>
          </cell>
          <cell r="K183">
            <v>12062.86</v>
          </cell>
          <cell r="L183">
            <v>11262.75</v>
          </cell>
          <cell r="N183">
            <v>11262.75</v>
          </cell>
          <cell r="O183">
            <v>11878.91</v>
          </cell>
          <cell r="Q183">
            <v>11878.91</v>
          </cell>
          <cell r="R183">
            <v>11878.91</v>
          </cell>
          <cell r="T183">
            <v>11878.91</v>
          </cell>
          <cell r="U183">
            <v>11878.91</v>
          </cell>
          <cell r="W183">
            <v>11878.91</v>
          </cell>
          <cell r="X183">
            <v>11878.91</v>
          </cell>
          <cell r="Z183">
            <v>11878.91</v>
          </cell>
          <cell r="AA183">
            <v>11878.91</v>
          </cell>
          <cell r="AC183">
            <v>11878.91</v>
          </cell>
          <cell r="AD183">
            <v>11878.91</v>
          </cell>
          <cell r="AF183">
            <v>11878.91</v>
          </cell>
          <cell r="AG183">
            <v>11945.25</v>
          </cell>
          <cell r="AI183">
            <v>11945.25</v>
          </cell>
          <cell r="AJ183">
            <v>12031.73</v>
          </cell>
          <cell r="AK183">
            <v>20</v>
          </cell>
          <cell r="AL183">
            <v>12011.73</v>
          </cell>
          <cell r="AM183">
            <v>17276.669999999998</v>
          </cell>
          <cell r="AN183">
            <v>5264.94</v>
          </cell>
          <cell r="AO183">
            <v>12011.73</v>
          </cell>
          <cell r="AQ183">
            <v>10339.549999999999</v>
          </cell>
          <cell r="AR183">
            <v>22402.41</v>
          </cell>
          <cell r="AS183">
            <v>33665.160000000003</v>
          </cell>
          <cell r="AT183">
            <v>45544.070000000007</v>
          </cell>
          <cell r="AU183">
            <v>57422.98000000001</v>
          </cell>
          <cell r="AV183">
            <v>69301.890000000014</v>
          </cell>
          <cell r="AW183">
            <v>81180.800000000017</v>
          </cell>
          <cell r="AX183">
            <v>93059.710000000021</v>
          </cell>
          <cell r="AY183">
            <v>104938.62000000002</v>
          </cell>
          <cell r="AZ183">
            <v>116883.87000000002</v>
          </cell>
          <cell r="BA183">
            <v>128895.60000000002</v>
          </cell>
          <cell r="BB183">
            <v>140907.33000000002</v>
          </cell>
          <cell r="BD183">
            <v>10339.549999999999</v>
          </cell>
          <cell r="BE183">
            <v>12062.86</v>
          </cell>
          <cell r="BF183">
            <v>11262.750000000004</v>
          </cell>
          <cell r="BG183">
            <v>11878.910000000003</v>
          </cell>
          <cell r="BH183">
            <v>11878.910000000003</v>
          </cell>
          <cell r="BI183">
            <v>11878.910000000003</v>
          </cell>
          <cell r="BJ183">
            <v>11878.910000000003</v>
          </cell>
          <cell r="BK183">
            <v>11878.910000000003</v>
          </cell>
          <cell r="BL183">
            <v>11878.910000000003</v>
          </cell>
          <cell r="BM183">
            <v>11945.25</v>
          </cell>
          <cell r="BN183">
            <v>12011.729999999996</v>
          </cell>
          <cell r="BO183">
            <v>12011.729999999996</v>
          </cell>
        </row>
        <row r="184">
          <cell r="A184" t="str">
            <v>922500-HO - DEP - MOTOR VEHICLES (HO )</v>
          </cell>
          <cell r="C184">
            <v>13591.37</v>
          </cell>
          <cell r="E184">
            <v>13591.37</v>
          </cell>
          <cell r="F184">
            <v>545.24</v>
          </cell>
          <cell r="H184">
            <v>545.24</v>
          </cell>
          <cell r="I184">
            <v>626.05999999999995</v>
          </cell>
          <cell r="K184">
            <v>626.05999999999995</v>
          </cell>
          <cell r="L184">
            <v>605.85</v>
          </cell>
          <cell r="N184">
            <v>605.85</v>
          </cell>
          <cell r="O184">
            <v>626.04999999999995</v>
          </cell>
          <cell r="Q184">
            <v>626.04999999999995</v>
          </cell>
          <cell r="R184">
            <v>626.04999999999995</v>
          </cell>
          <cell r="T184">
            <v>626.04999999999995</v>
          </cell>
          <cell r="U184">
            <v>585.66</v>
          </cell>
          <cell r="W184">
            <v>585.66</v>
          </cell>
          <cell r="X184">
            <v>626.04999999999995</v>
          </cell>
          <cell r="Z184">
            <v>626.04999999999995</v>
          </cell>
          <cell r="AA184">
            <v>605.85</v>
          </cell>
          <cell r="AC184">
            <v>605.85</v>
          </cell>
          <cell r="AD184">
            <v>626.04999999999995</v>
          </cell>
          <cell r="AF184">
            <v>626.04999999999995</v>
          </cell>
          <cell r="AG184">
            <v>3635.1</v>
          </cell>
          <cell r="AI184">
            <v>3635.1</v>
          </cell>
          <cell r="AJ184">
            <v>727.02</v>
          </cell>
          <cell r="AL184">
            <v>727.02</v>
          </cell>
          <cell r="AM184">
            <v>3756.39</v>
          </cell>
          <cell r="AO184">
            <v>3756.39</v>
          </cell>
          <cell r="AQ184">
            <v>545.24</v>
          </cell>
          <cell r="AR184">
            <v>1171.3</v>
          </cell>
          <cell r="AS184">
            <v>1777.15</v>
          </cell>
          <cell r="AT184">
            <v>2403.1999999999998</v>
          </cell>
          <cell r="AU184">
            <v>3029.25</v>
          </cell>
          <cell r="AV184">
            <v>3614.91</v>
          </cell>
          <cell r="AW184">
            <v>4240.96</v>
          </cell>
          <cell r="AX184">
            <v>4846.8100000000004</v>
          </cell>
          <cell r="AY184">
            <v>5472.8600000000006</v>
          </cell>
          <cell r="AZ184">
            <v>9107.9600000000009</v>
          </cell>
          <cell r="BA184">
            <v>9834.9800000000014</v>
          </cell>
          <cell r="BB184">
            <v>13591.37</v>
          </cell>
          <cell r="BD184">
            <v>545.24</v>
          </cell>
          <cell r="BE184">
            <v>626.05999999999995</v>
          </cell>
          <cell r="BF184">
            <v>605.85000000000014</v>
          </cell>
          <cell r="BG184">
            <v>626.04999999999973</v>
          </cell>
          <cell r="BH184">
            <v>626.05000000000018</v>
          </cell>
          <cell r="BI184">
            <v>585.65999999999985</v>
          </cell>
          <cell r="BJ184">
            <v>626.05000000000018</v>
          </cell>
          <cell r="BK184">
            <v>605.85000000000036</v>
          </cell>
          <cell r="BL184">
            <v>626.05000000000018</v>
          </cell>
          <cell r="BM184">
            <v>3635.1000000000004</v>
          </cell>
          <cell r="BN184">
            <v>727.02000000000044</v>
          </cell>
          <cell r="BO184">
            <v>3756.3899999999994</v>
          </cell>
        </row>
        <row r="185">
          <cell r="A185" t="str">
            <v>922600-HO - M/V EXPENSES (HO )</v>
          </cell>
          <cell r="B185">
            <v>29223.15</v>
          </cell>
          <cell r="C185">
            <v>19398.14</v>
          </cell>
          <cell r="D185">
            <v>2292.2800000000002</v>
          </cell>
          <cell r="E185">
            <v>46329.01</v>
          </cell>
          <cell r="F185">
            <v>744.85</v>
          </cell>
          <cell r="H185">
            <v>744.85</v>
          </cell>
          <cell r="O185">
            <v>913.78</v>
          </cell>
          <cell r="Q185">
            <v>913.78</v>
          </cell>
          <cell r="R185">
            <v>2014.16</v>
          </cell>
          <cell r="T185">
            <v>2014.16</v>
          </cell>
          <cell r="U185">
            <v>2713.48</v>
          </cell>
          <cell r="W185">
            <v>2713.48</v>
          </cell>
          <cell r="X185">
            <v>1720.21</v>
          </cell>
          <cell r="Z185">
            <v>1720.21</v>
          </cell>
          <cell r="AA185">
            <v>1771.7</v>
          </cell>
          <cell r="AC185">
            <v>1771.7</v>
          </cell>
          <cell r="AD185">
            <v>1531.35</v>
          </cell>
          <cell r="AF185">
            <v>1531.35</v>
          </cell>
          <cell r="AG185">
            <v>1617.25</v>
          </cell>
          <cell r="AI185">
            <v>1617.25</v>
          </cell>
          <cell r="AJ185">
            <v>2253.63</v>
          </cell>
          <cell r="AL185">
            <v>2253.63</v>
          </cell>
          <cell r="AM185">
            <v>4117.7299999999996</v>
          </cell>
          <cell r="AN185">
            <v>2292.2800000000002</v>
          </cell>
          <cell r="AO185">
            <v>1825.45</v>
          </cell>
          <cell r="AQ185">
            <v>744.85</v>
          </cell>
          <cell r="AR185">
            <v>744.85</v>
          </cell>
          <cell r="AS185">
            <v>744.85</v>
          </cell>
          <cell r="AT185">
            <v>1658.63</v>
          </cell>
          <cell r="AU185">
            <v>3672.79</v>
          </cell>
          <cell r="AV185">
            <v>6386.27</v>
          </cell>
          <cell r="AW185">
            <v>8106.4800000000005</v>
          </cell>
          <cell r="AX185">
            <v>9878.18</v>
          </cell>
          <cell r="AY185">
            <v>11409.53</v>
          </cell>
          <cell r="AZ185">
            <v>13026.78</v>
          </cell>
          <cell r="BA185">
            <v>15280.41</v>
          </cell>
          <cell r="BB185">
            <v>17105.86</v>
          </cell>
          <cell r="BD185">
            <v>744.85</v>
          </cell>
          <cell r="BE185">
            <v>0</v>
          </cell>
          <cell r="BF185">
            <v>0</v>
          </cell>
          <cell r="BG185">
            <v>913.78000000000009</v>
          </cell>
          <cell r="BH185">
            <v>2014.1599999999999</v>
          </cell>
          <cell r="BI185">
            <v>2713.4800000000005</v>
          </cell>
          <cell r="BJ185">
            <v>1720.21</v>
          </cell>
          <cell r="BK185">
            <v>1771.6999999999998</v>
          </cell>
          <cell r="BL185">
            <v>1531.3500000000004</v>
          </cell>
          <cell r="BM185">
            <v>1617.25</v>
          </cell>
          <cell r="BN185">
            <v>2253.6299999999992</v>
          </cell>
          <cell r="BO185">
            <v>1825.4500000000007</v>
          </cell>
        </row>
        <row r="186">
          <cell r="A186" t="str">
            <v>956000-HO - MEETING &amp; REFRESHMENTS (HO )</v>
          </cell>
          <cell r="B186">
            <v>192561.86</v>
          </cell>
          <cell r="C186">
            <v>30297.08</v>
          </cell>
          <cell r="D186">
            <v>644.5</v>
          </cell>
          <cell r="E186">
            <v>222214.44</v>
          </cell>
          <cell r="F186">
            <v>5897.98</v>
          </cell>
          <cell r="H186">
            <v>5897.98</v>
          </cell>
          <cell r="I186">
            <v>5634.4</v>
          </cell>
          <cell r="K186">
            <v>5634.4</v>
          </cell>
          <cell r="L186">
            <v>2206.85</v>
          </cell>
          <cell r="N186">
            <v>2206.85</v>
          </cell>
          <cell r="O186">
            <v>9653.6</v>
          </cell>
          <cell r="Q186">
            <v>9653.6</v>
          </cell>
          <cell r="R186">
            <v>1225</v>
          </cell>
          <cell r="T186">
            <v>1225</v>
          </cell>
          <cell r="X186">
            <v>1469.85</v>
          </cell>
          <cell r="Z186">
            <v>1469.85</v>
          </cell>
          <cell r="AA186">
            <v>102.5</v>
          </cell>
          <cell r="AC186">
            <v>102.5</v>
          </cell>
          <cell r="AD186">
            <v>1114.4000000000001</v>
          </cell>
          <cell r="AF186">
            <v>1114.4000000000001</v>
          </cell>
          <cell r="AG186">
            <v>800</v>
          </cell>
          <cell r="AI186">
            <v>800</v>
          </cell>
          <cell r="AJ186">
            <v>1321.5</v>
          </cell>
          <cell r="AL186">
            <v>1321.5</v>
          </cell>
          <cell r="AM186">
            <v>871</v>
          </cell>
          <cell r="AN186">
            <v>644.5</v>
          </cell>
          <cell r="AO186">
            <v>226.5</v>
          </cell>
          <cell r="AQ186">
            <v>5897.98</v>
          </cell>
          <cell r="AR186">
            <v>11532.38</v>
          </cell>
          <cell r="AS186">
            <v>13739.23</v>
          </cell>
          <cell r="AT186">
            <v>23392.83</v>
          </cell>
          <cell r="AU186">
            <v>24617.83</v>
          </cell>
          <cell r="AV186">
            <v>24617.83</v>
          </cell>
          <cell r="AW186">
            <v>26087.68</v>
          </cell>
          <cell r="AX186">
            <v>26190.18</v>
          </cell>
          <cell r="AY186">
            <v>27304.58</v>
          </cell>
          <cell r="AZ186">
            <v>28104.58</v>
          </cell>
          <cell r="BA186">
            <v>29426.080000000002</v>
          </cell>
          <cell r="BB186">
            <v>29652.58</v>
          </cell>
          <cell r="BD186">
            <v>5897.98</v>
          </cell>
          <cell r="BE186">
            <v>5634.4</v>
          </cell>
          <cell r="BF186">
            <v>2206.8500000000004</v>
          </cell>
          <cell r="BG186">
            <v>9653.6000000000022</v>
          </cell>
          <cell r="BH186">
            <v>1225</v>
          </cell>
          <cell r="BI186">
            <v>0</v>
          </cell>
          <cell r="BJ186">
            <v>1469.8499999999985</v>
          </cell>
          <cell r="BK186">
            <v>102.5</v>
          </cell>
          <cell r="BL186">
            <v>1114.4000000000015</v>
          </cell>
          <cell r="BM186">
            <v>800</v>
          </cell>
          <cell r="BN186">
            <v>1321.5</v>
          </cell>
          <cell r="BO186">
            <v>226.5</v>
          </cell>
        </row>
        <row r="187">
          <cell r="A187" t="str">
            <v>982000-HO - TRAVELLING (HO )</v>
          </cell>
          <cell r="B187">
            <v>116660.02</v>
          </cell>
          <cell r="C187">
            <v>71867.820000000007</v>
          </cell>
          <cell r="D187">
            <v>2846.4</v>
          </cell>
          <cell r="E187">
            <v>185681.44</v>
          </cell>
          <cell r="F187">
            <v>6442.95</v>
          </cell>
          <cell r="H187">
            <v>6442.95</v>
          </cell>
          <cell r="I187">
            <v>4691.4799999999996</v>
          </cell>
          <cell r="J187">
            <v>0.4</v>
          </cell>
          <cell r="K187">
            <v>4691.08</v>
          </cell>
          <cell r="L187">
            <v>7272.4</v>
          </cell>
          <cell r="N187">
            <v>7272.4</v>
          </cell>
          <cell r="O187">
            <v>5377.4</v>
          </cell>
          <cell r="Q187">
            <v>5377.4</v>
          </cell>
          <cell r="R187">
            <v>2791</v>
          </cell>
          <cell r="T187">
            <v>2791</v>
          </cell>
          <cell r="U187">
            <v>3328</v>
          </cell>
          <cell r="W187">
            <v>3328</v>
          </cell>
          <cell r="X187">
            <v>17818.099999999999</v>
          </cell>
          <cell r="Z187">
            <v>17818.099999999999</v>
          </cell>
          <cell r="AA187">
            <v>3916.3</v>
          </cell>
          <cell r="AB187">
            <v>2846</v>
          </cell>
          <cell r="AC187">
            <v>1070.3</v>
          </cell>
          <cell r="AD187">
            <v>9472.74</v>
          </cell>
          <cell r="AF187">
            <v>9472.74</v>
          </cell>
          <cell r="AG187">
            <v>2930</v>
          </cell>
          <cell r="AI187">
            <v>2930</v>
          </cell>
          <cell r="AJ187">
            <v>2929.45</v>
          </cell>
          <cell r="AL187">
            <v>2929.45</v>
          </cell>
          <cell r="AM187">
            <v>4898</v>
          </cell>
          <cell r="AO187">
            <v>4898</v>
          </cell>
          <cell r="AQ187">
            <v>6442.95</v>
          </cell>
          <cell r="AR187">
            <v>11134.03</v>
          </cell>
          <cell r="AS187">
            <v>18406.43</v>
          </cell>
          <cell r="AT187">
            <v>23783.83</v>
          </cell>
          <cell r="AU187">
            <v>26574.83</v>
          </cell>
          <cell r="AV187">
            <v>29902.83</v>
          </cell>
          <cell r="AW187">
            <v>47720.93</v>
          </cell>
          <cell r="AX187">
            <v>48791.23</v>
          </cell>
          <cell r="AY187">
            <v>58263.97</v>
          </cell>
          <cell r="AZ187">
            <v>61193.97</v>
          </cell>
          <cell r="BA187">
            <v>64123.42</v>
          </cell>
          <cell r="BB187">
            <v>69021.42</v>
          </cell>
          <cell r="BD187">
            <v>6442.95</v>
          </cell>
          <cell r="BE187">
            <v>4691.0800000000008</v>
          </cell>
          <cell r="BF187">
            <v>7272.4</v>
          </cell>
          <cell r="BG187">
            <v>5377.4000000000015</v>
          </cell>
          <cell r="BH187">
            <v>2791</v>
          </cell>
          <cell r="BI187">
            <v>3328</v>
          </cell>
          <cell r="BJ187">
            <v>17818.099999999999</v>
          </cell>
          <cell r="BK187">
            <v>1070.3000000000029</v>
          </cell>
          <cell r="BL187">
            <v>9472.739999999998</v>
          </cell>
          <cell r="BM187">
            <v>2930</v>
          </cell>
          <cell r="BN187">
            <v>2929.4499999999971</v>
          </cell>
          <cell r="BO187">
            <v>4898</v>
          </cell>
        </row>
        <row r="188">
          <cell r="A188" t="str">
            <v>981500-HO - TRAVEL OVERSEAS (HO )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</row>
        <row r="189">
          <cell r="A189" t="str">
            <v>915000-HO - CONVENTIONS (HO )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</row>
        <row r="190">
          <cell r="A190" t="str">
            <v>901000-HO - ADVERTISING &amp; PROM (HO )</v>
          </cell>
          <cell r="B190">
            <v>2361172.9700000002</v>
          </cell>
          <cell r="C190">
            <v>647913.68999999994</v>
          </cell>
          <cell r="D190">
            <v>85631.66</v>
          </cell>
          <cell r="E190">
            <v>2923455</v>
          </cell>
          <cell r="F190">
            <v>80142.649999999994</v>
          </cell>
          <cell r="G190">
            <v>40212.71</v>
          </cell>
          <cell r="H190">
            <v>39929.94</v>
          </cell>
          <cell r="I190">
            <v>97967.34</v>
          </cell>
          <cell r="J190">
            <v>35112</v>
          </cell>
          <cell r="K190">
            <v>62855.34</v>
          </cell>
          <cell r="L190">
            <v>101800.23</v>
          </cell>
          <cell r="N190">
            <v>101800.23</v>
          </cell>
          <cell r="O190">
            <v>71472.100000000006</v>
          </cell>
          <cell r="Q190">
            <v>71472.100000000006</v>
          </cell>
          <cell r="R190">
            <v>63548.4</v>
          </cell>
          <cell r="T190">
            <v>63548.4</v>
          </cell>
          <cell r="U190">
            <v>28436.400000000001</v>
          </cell>
          <cell r="V190">
            <v>5851.89</v>
          </cell>
          <cell r="W190">
            <v>22584.51</v>
          </cell>
          <cell r="X190">
            <v>22584.51</v>
          </cell>
          <cell r="Z190">
            <v>22584.51</v>
          </cell>
          <cell r="AA190">
            <v>22584.51</v>
          </cell>
          <cell r="AC190">
            <v>22584.51</v>
          </cell>
          <cell r="AD190">
            <v>22584.51</v>
          </cell>
          <cell r="AF190">
            <v>22584.51</v>
          </cell>
          <cell r="AG190">
            <v>22584.51</v>
          </cell>
          <cell r="AI190">
            <v>22584.51</v>
          </cell>
          <cell r="AJ190">
            <v>85204.71</v>
          </cell>
          <cell r="AL190">
            <v>85204.71</v>
          </cell>
          <cell r="AM190">
            <v>29003.82</v>
          </cell>
          <cell r="AN190">
            <v>4455.0600000000004</v>
          </cell>
          <cell r="AO190">
            <v>24548.76</v>
          </cell>
          <cell r="AQ190">
            <v>39929.939999999995</v>
          </cell>
          <cell r="AR190">
            <v>102785.28</v>
          </cell>
          <cell r="AS190">
            <v>204585.51</v>
          </cell>
          <cell r="AT190">
            <v>276057.61</v>
          </cell>
          <cell r="AU190">
            <v>339606.01</v>
          </cell>
          <cell r="AV190">
            <v>362190.52</v>
          </cell>
          <cell r="AW190">
            <v>384775.03</v>
          </cell>
          <cell r="AX190">
            <v>407359.54000000004</v>
          </cell>
          <cell r="AY190">
            <v>429944.05000000005</v>
          </cell>
          <cell r="AZ190">
            <v>452528.56000000006</v>
          </cell>
          <cell r="BA190">
            <v>537733.27</v>
          </cell>
          <cell r="BB190">
            <v>562282.02999999991</v>
          </cell>
          <cell r="BD190">
            <v>39929.939999999995</v>
          </cell>
          <cell r="BE190">
            <v>62855.340000000004</v>
          </cell>
          <cell r="BF190">
            <v>101800.23000000001</v>
          </cell>
          <cell r="BG190">
            <v>71472.099999999977</v>
          </cell>
          <cell r="BH190">
            <v>63548.400000000023</v>
          </cell>
          <cell r="BI190">
            <v>22584.510000000009</v>
          </cell>
          <cell r="BJ190">
            <v>22584.510000000009</v>
          </cell>
          <cell r="BK190">
            <v>22584.510000000009</v>
          </cell>
          <cell r="BL190">
            <v>22584.510000000009</v>
          </cell>
          <cell r="BM190">
            <v>22584.510000000009</v>
          </cell>
          <cell r="BN190">
            <v>85204.709999999963</v>
          </cell>
          <cell r="BO190">
            <v>24548.759999999893</v>
          </cell>
        </row>
        <row r="191">
          <cell r="A191" t="str">
            <v>902000-HO - AGENTS MARKETING (HO )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</row>
        <row r="192">
          <cell r="A192" t="str">
            <v>900000-HO - ADMINISTRATION FEES (HO )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</row>
        <row r="193">
          <cell r="A193" t="str">
            <v>944000-HO - Interest Paid - SARS (HO )</v>
          </cell>
          <cell r="C193">
            <v>60.68</v>
          </cell>
          <cell r="D193">
            <v>60.68</v>
          </cell>
          <cell r="AM193">
            <v>60.68</v>
          </cell>
          <cell r="AN193">
            <v>60.68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</row>
        <row r="194">
          <cell r="A194" t="str">
            <v>943000-HO - INTEREST PAID INSTAL SALES (HO )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</row>
        <row r="195">
          <cell r="A195" t="str">
            <v>630000-HO - SUNDRY INCOME (HO )</v>
          </cell>
          <cell r="B195">
            <v>-367930.9</v>
          </cell>
          <cell r="E195">
            <v>-367930.9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</row>
        <row r="196">
          <cell r="A196" t="str">
            <v>644000-HO - BAD DEBTS RECOVERED (HO )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</row>
        <row r="197">
          <cell r="A197" t="str">
            <v>645000-HO - BAD DEBTS (HO )</v>
          </cell>
          <cell r="B197">
            <v>281716.53999999998</v>
          </cell>
          <cell r="C197">
            <v>1096634.6200000001</v>
          </cell>
          <cell r="E197">
            <v>1378351.16</v>
          </cell>
          <cell r="AM197">
            <v>1096634.6200000001</v>
          </cell>
          <cell r="AO197">
            <v>1096634.6200000001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1096634.6200000001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1096634.6200000001</v>
          </cell>
        </row>
        <row r="198">
          <cell r="A198" t="str">
            <v>800100-HO - Normal Taxation (HO )</v>
          </cell>
          <cell r="C198">
            <v>3532689.33</v>
          </cell>
          <cell r="D198">
            <v>1611633</v>
          </cell>
          <cell r="E198">
            <v>1921056.33</v>
          </cell>
          <cell r="AM198">
            <v>3532689.33</v>
          </cell>
          <cell r="AN198">
            <v>1611633</v>
          </cell>
          <cell r="AO198">
            <v>1921056.33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1921056.33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1921056.33</v>
          </cell>
        </row>
        <row r="199">
          <cell r="A199" t="str">
            <v>912000-HO - COMPANY TAX (HO )</v>
          </cell>
          <cell r="B199">
            <v>4492520.5</v>
          </cell>
          <cell r="C199">
            <v>292391.34000000003</v>
          </cell>
          <cell r="D199">
            <v>292391.34000000003</v>
          </cell>
          <cell r="E199">
            <v>4492520.5</v>
          </cell>
          <cell r="U199">
            <v>292391.34000000003</v>
          </cell>
          <cell r="W199">
            <v>292391.34000000003</v>
          </cell>
          <cell r="AN199">
            <v>292391.34000000003</v>
          </cell>
          <cell r="AO199">
            <v>-292391.34000000003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292391.34000000003</v>
          </cell>
          <cell r="AW199">
            <v>292391.34000000003</v>
          </cell>
          <cell r="AX199">
            <v>292391.34000000003</v>
          </cell>
          <cell r="AY199">
            <v>292391.34000000003</v>
          </cell>
          <cell r="AZ199">
            <v>292391.34000000003</v>
          </cell>
          <cell r="BA199">
            <v>292391.34000000003</v>
          </cell>
          <cell r="BB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292391.34000000003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-292391.34000000003</v>
          </cell>
        </row>
        <row r="200">
          <cell r="A200" t="str">
            <v>800300-HO - Deferred Tax -  Prior year (HO )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</row>
        <row r="201">
          <cell r="A201" t="str">
            <v>800400-HO - Deferred Tax (HO )</v>
          </cell>
          <cell r="B201">
            <v>91395</v>
          </cell>
          <cell r="C201">
            <v>80157.81</v>
          </cell>
          <cell r="E201">
            <v>171552.81</v>
          </cell>
          <cell r="AM201">
            <v>80157.81</v>
          </cell>
          <cell r="AO201">
            <v>80157.81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80157.81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80157.81</v>
          </cell>
        </row>
        <row r="202">
          <cell r="B202" t="str">
            <v>=============</v>
          </cell>
          <cell r="C202" t="str">
            <v>=============</v>
          </cell>
          <cell r="D202" t="str">
            <v>=============</v>
          </cell>
          <cell r="E202" t="str">
            <v>=============</v>
          </cell>
          <cell r="F202" t="str">
            <v>=============</v>
          </cell>
          <cell r="G202" t="str">
            <v>=============</v>
          </cell>
          <cell r="H202" t="str">
            <v>=============</v>
          </cell>
          <cell r="I202" t="str">
            <v>=============</v>
          </cell>
          <cell r="J202" t="str">
            <v>=============</v>
          </cell>
          <cell r="K202" t="str">
            <v>=============</v>
          </cell>
          <cell r="L202" t="str">
            <v>=============</v>
          </cell>
          <cell r="M202" t="str">
            <v>=============</v>
          </cell>
          <cell r="N202" t="str">
            <v>=============</v>
          </cell>
          <cell r="O202" t="str">
            <v>=============</v>
          </cell>
          <cell r="P202" t="str">
            <v>=============</v>
          </cell>
          <cell r="Q202" t="str">
            <v>=============</v>
          </cell>
          <cell r="R202" t="str">
            <v>=============</v>
          </cell>
          <cell r="S202" t="str">
            <v>=============</v>
          </cell>
          <cell r="T202" t="str">
            <v>=============</v>
          </cell>
          <cell r="U202" t="str">
            <v>=============</v>
          </cell>
          <cell r="V202" t="str">
            <v>=============</v>
          </cell>
          <cell r="W202" t="str">
            <v>=============</v>
          </cell>
          <cell r="X202" t="str">
            <v>=============</v>
          </cell>
          <cell r="Y202" t="str">
            <v>=============</v>
          </cell>
          <cell r="Z202" t="str">
            <v>=============</v>
          </cell>
          <cell r="AA202" t="str">
            <v>=============</v>
          </cell>
          <cell r="AB202" t="str">
            <v>=============</v>
          </cell>
          <cell r="AC202" t="str">
            <v>=============</v>
          </cell>
          <cell r="AD202" t="str">
            <v>=============</v>
          </cell>
          <cell r="AE202" t="str">
            <v>=============</v>
          </cell>
          <cell r="AF202" t="str">
            <v>=============</v>
          </cell>
          <cell r="AG202" t="str">
            <v>=============</v>
          </cell>
          <cell r="AH202" t="str">
            <v>=============</v>
          </cell>
          <cell r="AI202" t="str">
            <v>=============</v>
          </cell>
          <cell r="AJ202" t="str">
            <v>=============</v>
          </cell>
          <cell r="AK202" t="str">
            <v>=============</v>
          </cell>
          <cell r="AL202" t="str">
            <v>=============</v>
          </cell>
          <cell r="AM202" t="str">
            <v>=============</v>
          </cell>
          <cell r="AN202" t="str">
            <v>=============</v>
          </cell>
          <cell r="AO202" t="str">
            <v>=============</v>
          </cell>
        </row>
        <row r="203">
          <cell r="A203" t="str">
            <v>Total</v>
          </cell>
          <cell r="C203">
            <v>1545093624.2</v>
          </cell>
          <cell r="D203">
            <v>1545093624.2</v>
          </cell>
          <cell r="F203">
            <v>170614675.69</v>
          </cell>
          <cell r="G203">
            <v>170614675.69</v>
          </cell>
          <cell r="I203">
            <v>133207837.3</v>
          </cell>
          <cell r="J203">
            <v>133207837.3</v>
          </cell>
          <cell r="L203">
            <v>188058010.34</v>
          </cell>
          <cell r="M203">
            <v>188058010.34</v>
          </cell>
          <cell r="O203">
            <v>129582312.83</v>
          </cell>
          <cell r="P203">
            <v>129582312.83</v>
          </cell>
          <cell r="R203">
            <v>96156795.040000007</v>
          </cell>
          <cell r="S203">
            <v>96156795.040000007</v>
          </cell>
          <cell r="U203">
            <v>168936349.03999999</v>
          </cell>
          <cell r="V203">
            <v>168936349.03999999</v>
          </cell>
          <cell r="X203">
            <v>113255919.09999999</v>
          </cell>
          <cell r="Y203">
            <v>113255919.09999999</v>
          </cell>
          <cell r="AA203">
            <v>148818663.00999999</v>
          </cell>
          <cell r="AB203">
            <v>148818663.00999999</v>
          </cell>
          <cell r="AD203">
            <v>97250462.870000005</v>
          </cell>
          <cell r="AE203">
            <v>97250462.870000005</v>
          </cell>
          <cell r="AG203">
            <v>86173505.069999993</v>
          </cell>
          <cell r="AH203">
            <v>86173505.069999993</v>
          </cell>
          <cell r="AJ203">
            <v>101378354.91</v>
          </cell>
          <cell r="AK203">
            <v>101378354.91</v>
          </cell>
          <cell r="AM203">
            <v>111660739</v>
          </cell>
          <cell r="AN203">
            <v>111660739</v>
          </cell>
          <cell r="AQ203">
            <v>-537318.91</v>
          </cell>
          <cell r="AR203">
            <v>-1359967.8000000087</v>
          </cell>
          <cell r="AS203">
            <v>-2572143.4300000174</v>
          </cell>
          <cell r="AT203">
            <v>-3124569.4899999918</v>
          </cell>
          <cell r="AU203">
            <v>-3758620.9099999918</v>
          </cell>
          <cell r="AV203">
            <v>-4428550.6599999964</v>
          </cell>
          <cell r="AW203">
            <v>-4771495.1400000136</v>
          </cell>
          <cell r="AX203">
            <v>-5225835.5699999845</v>
          </cell>
          <cell r="AY203">
            <v>-5445631.370000042</v>
          </cell>
          <cell r="AZ203">
            <v>-5772765.8600000739</v>
          </cell>
          <cell r="BA203">
            <v>-5951186.5600000639</v>
          </cell>
          <cell r="BB203">
            <v>-4034744.6100000856</v>
          </cell>
          <cell r="BD203">
            <v>-537318.91</v>
          </cell>
          <cell r="BE203">
            <v>-822648.89000000909</v>
          </cell>
          <cell r="BF203">
            <v>-1212175.6300000006</v>
          </cell>
          <cell r="BG203">
            <v>-552426.0599999954</v>
          </cell>
          <cell r="BH203">
            <v>-634051.41999998887</v>
          </cell>
          <cell r="BI203">
            <v>-669929.74999998626</v>
          </cell>
          <cell r="BJ203">
            <v>-342944.48000002129</v>
          </cell>
          <cell r="BK203">
            <v>-454340.42999997386</v>
          </cell>
          <cell r="BL203">
            <v>-219795.80000006218</v>
          </cell>
          <cell r="BM203">
            <v>-327134.4900000323</v>
          </cell>
          <cell r="BN203">
            <v>-178420.69999997393</v>
          </cell>
          <cell r="BO203">
            <v>1916441.9499999539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halwe, Joshua, (Mr) (s214283976)" id="{2B6B4F5E-8263-4DE6-887F-3373D0937AEB}" userId="S::s214283976@Mandela.ac.za::d0039d4b-574a-4888-997d-4a47ff26d7f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35" dT="2023-10-31T08:51:34.76" personId="{2B6B4F5E-8263-4DE6-887F-3373D0937AEB}" id="{E22A3631-EB6A-4F09-BD44-8D47167ECF5A}">
    <text>Newspaper wasn't clear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85" dT="2023-10-31T11:09:06.98" personId="{2B6B4F5E-8263-4DE6-887F-3373D0937AEB}" id="{715EE9AB-A626-48CC-9ECD-2759051DFFCA}">
    <text>I added this</text>
  </threadedComment>
  <threadedComment ref="F94" dT="2023-10-31T11:42:21.85" personId="{2B6B4F5E-8263-4DE6-887F-3373D0937AEB}" id="{2939DC33-A3F9-401B-94EB-6573934F4B51}">
    <text>This amount was in the balance sheet as 'assets pledged as collateral' not sure where it goes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0.xml"/><Relationship Id="rId11" Type="http://schemas.microsoft.com/office/2017/10/relationships/threadedComment" Target="../threadedComments/threadedComment1.xml"/><Relationship Id="rId5" Type="http://schemas.openxmlformats.org/officeDocument/2006/relationships/ctrlProp" Target="../ctrlProps/ctrlProp9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2.xml"/><Relationship Id="rId3" Type="http://schemas.openxmlformats.org/officeDocument/2006/relationships/vmlDrawing" Target="../drawings/vmlDrawing5.vml"/><Relationship Id="rId7" Type="http://schemas.openxmlformats.org/officeDocument/2006/relationships/comments" Target="../comments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"/>
  <sheetViews>
    <sheetView showGridLines="0" showRowColHeaders="0" tabSelected="1" workbookViewId="0"/>
  </sheetViews>
  <sheetFormatPr defaultColWidth="9.140625" defaultRowHeight="12.75" x14ac:dyDescent="0.2"/>
  <cols>
    <col min="1" max="16384" width="9.140625" style="277"/>
  </cols>
  <sheetData/>
  <sheetProtection selectLockedCells="1"/>
  <pageMargins left="0.7" right="0.7" top="0.75" bottom="0.75" header="0.3" footer="0.3"/>
  <pageSetup paperSize="9" orientation="portrait" horizontalDpi="4294967292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8C51B"/>
    <pageSetUpPr fitToPage="1"/>
  </sheetPr>
  <dimension ref="A1:AZ189"/>
  <sheetViews>
    <sheetView view="pageBreakPreview" topLeftCell="A2" zoomScale="85" zoomScaleNormal="85" zoomScaleSheetLayoutView="85" workbookViewId="0">
      <pane xSplit="2" ySplit="10" topLeftCell="E67" activePane="bottomRight" state="frozen"/>
      <selection activeCell="X24" sqref="X24:AO24"/>
      <selection pane="topRight" activeCell="X24" sqref="X24:AO24"/>
      <selection pane="bottomLeft" activeCell="X24" sqref="X24:AO24"/>
      <selection pane="bottomRight" activeCell="Q67" sqref="Q67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9" style="3" bestFit="1" customWidth="1"/>
    <col min="4" max="4" width="13.140625" style="3" customWidth="1" outlineLevel="1"/>
    <col min="5" max="5" width="13.42578125" style="3" customWidth="1" outlineLevel="1"/>
    <col min="6" max="6" width="10.7109375" style="3" customWidth="1" outlineLevel="1"/>
    <col min="7" max="9" width="11.28515625" style="3" customWidth="1" outlineLevel="1"/>
    <col min="10" max="10" width="16" style="3" bestFit="1" customWidth="1" outlineLevel="1"/>
    <col min="11" max="11" width="9.5703125" style="3" customWidth="1"/>
    <col min="12" max="12" width="16.140625" style="3" bestFit="1" customWidth="1"/>
    <col min="13" max="13" width="10" style="3" customWidth="1"/>
    <col min="14" max="15" width="11.42578125" style="3" bestFit="1" customWidth="1"/>
    <col min="16" max="16" width="9.7109375" style="3" customWidth="1"/>
    <col min="17" max="17" width="10.42578125" style="3" bestFit="1" customWidth="1"/>
    <col min="18" max="18" width="11.28515625" style="3" customWidth="1"/>
    <col min="19" max="19" width="12.7109375" style="3" bestFit="1" customWidth="1"/>
    <col min="20" max="21" width="12.42578125" style="3" customWidth="1"/>
    <col min="22" max="22" width="11.140625" style="3" customWidth="1"/>
    <col min="23" max="23" width="9.140625" style="3"/>
    <col min="24" max="24" width="9.85546875" style="3" bestFit="1" customWidth="1"/>
    <col min="25" max="26" width="10.5703125" style="3" bestFit="1" customWidth="1"/>
    <col min="27" max="27" width="9.85546875" style="3" bestFit="1" customWidth="1"/>
    <col min="28" max="28" width="10.5703125" style="3" bestFit="1" customWidth="1"/>
    <col min="29" max="31" width="10.5703125" style="3" customWidth="1"/>
    <col min="32" max="16384" width="9.140625" style="3"/>
  </cols>
  <sheetData>
    <row r="1" spans="1:49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49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9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49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49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49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49" collapsed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49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  <c r="T8" s="13"/>
      <c r="U8" s="13"/>
    </row>
    <row r="9" spans="1:49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42">
        <f>T73/'IS, BS &amp; Ratios Mar 26'!S75</f>
        <v>4.1083687485019872E-4</v>
      </c>
      <c r="U9" s="142"/>
    </row>
    <row r="10" spans="1:49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291"/>
      <c r="U10" s="142"/>
      <c r="V10" s="9" t="s">
        <v>227</v>
      </c>
      <c r="W10" s="9" t="s">
        <v>237</v>
      </c>
      <c r="X10" s="9" t="s">
        <v>147</v>
      </c>
      <c r="Y10" s="9" t="s">
        <v>202</v>
      </c>
      <c r="Z10" s="9" t="s">
        <v>130</v>
      </c>
      <c r="AF10" s="221"/>
      <c r="AG10" s="221" t="s">
        <v>203</v>
      </c>
      <c r="AH10" s="221" t="s">
        <v>204</v>
      </c>
      <c r="AI10" s="221" t="s">
        <v>124</v>
      </c>
      <c r="AJ10" s="221" t="s">
        <v>125</v>
      </c>
      <c r="AK10" s="221" t="s">
        <v>120</v>
      </c>
      <c r="AL10" s="221" t="s">
        <v>126</v>
      </c>
      <c r="AM10" s="221" t="s">
        <v>85</v>
      </c>
      <c r="AN10" s="221" t="s">
        <v>88</v>
      </c>
      <c r="AO10" s="221" t="s">
        <v>87</v>
      </c>
      <c r="AP10" s="221" t="s">
        <v>127</v>
      </c>
      <c r="AQ10" s="221" t="s">
        <v>76</v>
      </c>
      <c r="AR10" s="221" t="s">
        <v>154</v>
      </c>
      <c r="AS10" s="221" t="s">
        <v>129</v>
      </c>
      <c r="AT10" s="221" t="s">
        <v>128</v>
      </c>
      <c r="AU10" s="221" t="s">
        <v>86</v>
      </c>
      <c r="AV10" s="221" t="s">
        <v>130</v>
      </c>
      <c r="AW10" s="221" t="s">
        <v>200</v>
      </c>
    </row>
    <row r="11" spans="1:49" s="9" customFormat="1" x14ac:dyDescent="0.2">
      <c r="A11" s="1"/>
      <c r="B11" s="141"/>
      <c r="C11" s="142"/>
      <c r="D11" s="198">
        <f>Drivers!B1</f>
        <v>46203</v>
      </c>
      <c r="E11" s="198">
        <f>D11</f>
        <v>46203</v>
      </c>
      <c r="F11" s="198">
        <f t="shared" ref="F11:S11" si="0">E11</f>
        <v>46203</v>
      </c>
      <c r="G11" s="198">
        <f>F11</f>
        <v>46203</v>
      </c>
      <c r="H11" s="198">
        <f>G11</f>
        <v>46203</v>
      </c>
      <c r="I11" s="198">
        <f t="shared" si="0"/>
        <v>46203</v>
      </c>
      <c r="J11" s="198">
        <f t="shared" si="0"/>
        <v>46203</v>
      </c>
      <c r="K11" s="198">
        <f t="shared" si="0"/>
        <v>46203</v>
      </c>
      <c r="L11" s="198">
        <f t="shared" si="0"/>
        <v>46203</v>
      </c>
      <c r="M11" s="198">
        <f t="shared" si="0"/>
        <v>46203</v>
      </c>
      <c r="N11" s="198">
        <f>M11</f>
        <v>46203</v>
      </c>
      <c r="O11" s="198">
        <f t="shared" si="0"/>
        <v>46203</v>
      </c>
      <c r="P11" s="198">
        <f t="shared" si="0"/>
        <v>46203</v>
      </c>
      <c r="Q11" s="198">
        <f t="shared" si="0"/>
        <v>46203</v>
      </c>
      <c r="R11" s="198">
        <f t="shared" si="0"/>
        <v>46203</v>
      </c>
      <c r="S11" s="198">
        <f t="shared" si="0"/>
        <v>46203</v>
      </c>
      <c r="T11" s="142"/>
      <c r="U11" s="142"/>
    </row>
    <row r="12" spans="1:49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  <c r="U12" s="143"/>
    </row>
    <row r="13" spans="1:49" x14ac:dyDescent="0.2">
      <c r="B13" s="12" t="s">
        <v>5</v>
      </c>
      <c r="C13" s="14"/>
      <c r="D13" s="14">
        <f t="shared" ref="D13:S13" si="1">SUM(D14:D17)</f>
        <v>28904</v>
      </c>
      <c r="E13" s="14">
        <f t="shared" si="1"/>
        <v>423302</v>
      </c>
      <c r="F13" s="14">
        <f t="shared" si="1"/>
        <v>160060</v>
      </c>
      <c r="G13" s="14">
        <f t="shared" si="1"/>
        <v>78787</v>
      </c>
      <c r="H13" s="14">
        <f t="shared" si="1"/>
        <v>38267</v>
      </c>
      <c r="I13" s="14">
        <f t="shared" si="1"/>
        <v>141630</v>
      </c>
      <c r="J13" s="14">
        <f t="shared" si="1"/>
        <v>42118</v>
      </c>
      <c r="K13" s="14">
        <f t="shared" si="1"/>
        <v>80760</v>
      </c>
      <c r="L13" s="14">
        <f t="shared" si="1"/>
        <v>284295</v>
      </c>
      <c r="M13" s="14">
        <f t="shared" si="1"/>
        <v>380731</v>
      </c>
      <c r="N13" s="14">
        <f t="shared" si="1"/>
        <v>2412250</v>
      </c>
      <c r="O13" s="14">
        <f t="shared" si="1"/>
        <v>352164</v>
      </c>
      <c r="P13" s="14">
        <f t="shared" si="1"/>
        <v>84811</v>
      </c>
      <c r="Q13" s="14">
        <f t="shared" si="1"/>
        <v>888106</v>
      </c>
      <c r="R13" s="14">
        <f t="shared" si="1"/>
        <v>30862</v>
      </c>
      <c r="S13" s="14">
        <f t="shared" si="1"/>
        <v>5427047</v>
      </c>
      <c r="T13" s="16">
        <f t="shared" ref="T13:T47" si="2">SUM(D13:R13)</f>
        <v>5427047</v>
      </c>
      <c r="U13" s="16">
        <f>T13-S13</f>
        <v>0</v>
      </c>
      <c r="V13" s="17" t="e">
        <f>#REF!-'IS, BS &amp; Ratios June 25'!#REF!</f>
        <v>#REF!</v>
      </c>
      <c r="W13" s="17">
        <f>H13-'IS, BS &amp; Ratios June 25'!H13</f>
        <v>-390701</v>
      </c>
      <c r="X13" s="17">
        <f>L13-'IS, BS &amp; Ratios June 25'!L13</f>
        <v>-1078212</v>
      </c>
      <c r="Y13" s="41">
        <f>O13-'IS, BS &amp; Ratios June 25'!O13</f>
        <v>-228225</v>
      </c>
      <c r="Z13" s="41">
        <f>Q13-'IS, BS &amp; Ratios June 25'!Q13</f>
        <v>-2166277</v>
      </c>
      <c r="AA13" s="19"/>
      <c r="AB13" s="41"/>
      <c r="AC13" s="41"/>
      <c r="AD13" s="41"/>
      <c r="AE13" s="19"/>
      <c r="AF13" s="19"/>
      <c r="AG13" s="19"/>
      <c r="AH13" s="19"/>
      <c r="AI13" s="19"/>
    </row>
    <row r="14" spans="1:49" outlineLevel="1" x14ac:dyDescent="0.2">
      <c r="B14" s="20" t="s">
        <v>6</v>
      </c>
      <c r="C14" s="16"/>
      <c r="D14" s="199">
        <v>28460</v>
      </c>
      <c r="E14" s="199">
        <v>208991</v>
      </c>
      <c r="F14" s="199">
        <v>46846</v>
      </c>
      <c r="G14" s="199">
        <v>16112</v>
      </c>
      <c r="H14" s="199">
        <v>13148</v>
      </c>
      <c r="I14" s="199">
        <v>43111</v>
      </c>
      <c r="J14" s="199">
        <v>19066</v>
      </c>
      <c r="K14" s="199">
        <v>32612</v>
      </c>
      <c r="L14" s="199">
        <v>154363</v>
      </c>
      <c r="M14" s="199">
        <v>98644</v>
      </c>
      <c r="N14" s="199">
        <f>'IS, BS &amp; Ratios Mar 26'!N14+'IS, Q June 26'!N14</f>
        <v>1479926</v>
      </c>
      <c r="O14" s="199">
        <v>98824</v>
      </c>
      <c r="P14" s="199">
        <v>3367</v>
      </c>
      <c r="Q14" s="199">
        <v>416583</v>
      </c>
      <c r="R14" s="199">
        <v>9745</v>
      </c>
      <c r="S14" s="21">
        <f>D14+E14+F14+G14+H14+I14+J14+K14+L14+M14+N14+O14+P14+R14+Q14</f>
        <v>2669798</v>
      </c>
      <c r="T14" s="16">
        <f t="shared" si="2"/>
        <v>2669798</v>
      </c>
      <c r="U14" s="16">
        <f t="shared" ref="U14:U47" si="3">T14-S14</f>
        <v>0</v>
      </c>
      <c r="V14" s="17"/>
      <c r="W14" s="17"/>
      <c r="X14" s="17"/>
      <c r="Y14" s="41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49" outlineLevel="1" x14ac:dyDescent="0.2">
      <c r="B15" s="20" t="s">
        <v>171</v>
      </c>
      <c r="C15" s="16"/>
      <c r="D15" s="200">
        <v>240</v>
      </c>
      <c r="E15" s="200">
        <v>193774</v>
      </c>
      <c r="F15" s="200">
        <v>105895</v>
      </c>
      <c r="G15" s="200">
        <v>62447</v>
      </c>
      <c r="H15" s="200">
        <v>23761</v>
      </c>
      <c r="I15" s="200">
        <v>95488</v>
      </c>
      <c r="J15" s="200">
        <v>22059</v>
      </c>
      <c r="K15" s="200">
        <v>47501</v>
      </c>
      <c r="L15" s="200">
        <v>124823</v>
      </c>
      <c r="M15" s="200">
        <v>229933</v>
      </c>
      <c r="N15" s="200">
        <f>'IS, BS &amp; Ratios Mar 26'!N15+'IS, Q June 26'!N15</f>
        <v>709359</v>
      </c>
      <c r="O15" s="200">
        <v>225251</v>
      </c>
      <c r="P15" s="200">
        <v>78493</v>
      </c>
      <c r="Q15" s="200">
        <v>363477</v>
      </c>
      <c r="R15" s="200">
        <v>21033</v>
      </c>
      <c r="S15" s="16">
        <f t="shared" ref="S15:S17" si="4">D15+E15+F15+G15+H15+I15+J15+K15+L15+M15+N15+O15+P15+R15+Q15</f>
        <v>2303534</v>
      </c>
      <c r="T15" s="16">
        <f t="shared" si="2"/>
        <v>2303534</v>
      </c>
      <c r="U15" s="16">
        <f t="shared" si="3"/>
        <v>0</v>
      </c>
      <c r="V15" s="17"/>
      <c r="W15" s="17"/>
      <c r="X15" s="17"/>
      <c r="Y15" s="41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49" outlineLevel="1" x14ac:dyDescent="0.2">
      <c r="B16" s="20" t="s">
        <v>113</v>
      </c>
      <c r="C16" s="16"/>
      <c r="D16" s="200">
        <v>0</v>
      </c>
      <c r="E16" s="200">
        <v>17849</v>
      </c>
      <c r="F16" s="200">
        <f>'IS, BS &amp; Ratios Mar 26'!F16+'IS, Q June 26'!F16</f>
        <v>0</v>
      </c>
      <c r="G16" s="200">
        <v>0</v>
      </c>
      <c r="H16" s="200"/>
      <c r="I16" s="200">
        <v>22</v>
      </c>
      <c r="J16" s="200">
        <v>744</v>
      </c>
      <c r="K16" s="200">
        <v>153</v>
      </c>
      <c r="L16" s="200">
        <v>3959</v>
      </c>
      <c r="M16" s="200">
        <v>25179</v>
      </c>
      <c r="N16" s="200">
        <f>'IS, BS &amp; Ratios Mar 26'!N16+'IS, Q June 26'!N16</f>
        <v>118</v>
      </c>
      <c r="O16" s="200">
        <f>'IS, BS &amp; Ratios Mar 26'!O16+'IS, Q June 26'!O16</f>
        <v>21624</v>
      </c>
      <c r="P16" s="200">
        <f>'IS, BS &amp; Ratios Mar 26'!P16+'IS, Q June 26'!P16</f>
        <v>0</v>
      </c>
      <c r="Q16" s="200">
        <f>'IS, BS &amp; Ratios Mar 26'!Q16+'IS, Q June 26'!Q16</f>
        <v>83775</v>
      </c>
      <c r="R16" s="200">
        <v>0</v>
      </c>
      <c r="S16" s="16">
        <f t="shared" si="4"/>
        <v>153423</v>
      </c>
      <c r="T16" s="16">
        <f t="shared" si="2"/>
        <v>153423</v>
      </c>
      <c r="U16" s="16">
        <f t="shared" si="3"/>
        <v>0</v>
      </c>
      <c r="V16" s="17"/>
      <c r="W16" s="17"/>
      <c r="X16" s="17"/>
      <c r="Y16" s="41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outlineLevel="1" x14ac:dyDescent="0.2">
      <c r="B17" s="20" t="s">
        <v>8</v>
      </c>
      <c r="C17" s="16"/>
      <c r="D17" s="202">
        <v>204</v>
      </c>
      <c r="E17" s="202">
        <v>2688</v>
      </c>
      <c r="F17" s="202">
        <v>7319</v>
      </c>
      <c r="G17" s="202">
        <v>228</v>
      </c>
      <c r="H17" s="202">
        <v>1358</v>
      </c>
      <c r="I17" s="202">
        <v>3009</v>
      </c>
      <c r="J17" s="202">
        <v>249</v>
      </c>
      <c r="K17" s="202">
        <v>494</v>
      </c>
      <c r="L17" s="202">
        <v>1150</v>
      </c>
      <c r="M17" s="202">
        <v>26975</v>
      </c>
      <c r="N17" s="202">
        <f>'IS, BS &amp; Ratios Mar 26'!N17+'IS, Q June 26'!N17</f>
        <v>222847</v>
      </c>
      <c r="O17" s="202">
        <v>6465</v>
      </c>
      <c r="P17" s="202">
        <v>2951</v>
      </c>
      <c r="Q17" s="202">
        <v>24271</v>
      </c>
      <c r="R17" s="202">
        <v>84</v>
      </c>
      <c r="S17" s="23">
        <f t="shared" si="4"/>
        <v>300292</v>
      </c>
      <c r="T17" s="16">
        <f t="shared" si="2"/>
        <v>300292</v>
      </c>
      <c r="U17" s="16">
        <f t="shared" si="3"/>
        <v>0</v>
      </c>
      <c r="V17" s="17"/>
      <c r="W17" s="17"/>
      <c r="X17" s="17"/>
      <c r="Y17" s="41"/>
    </row>
    <row r="18" spans="1:35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 t="shared" si="2"/>
        <v>0</v>
      </c>
      <c r="U18" s="16">
        <f t="shared" si="3"/>
        <v>0</v>
      </c>
      <c r="V18" s="17"/>
      <c r="W18" s="17"/>
      <c r="X18" s="17"/>
      <c r="Y18" s="41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x14ac:dyDescent="0.2">
      <c r="B19" s="12" t="s">
        <v>9</v>
      </c>
      <c r="C19" s="14"/>
      <c r="D19" s="24">
        <f t="shared" ref="D19:S19" si="5">SUM(D20:D24)</f>
        <v>-11888</v>
      </c>
      <c r="E19" s="24">
        <f t="shared" si="5"/>
        <v>-211987</v>
      </c>
      <c r="F19" s="24">
        <f t="shared" si="5"/>
        <v>-78995</v>
      </c>
      <c r="G19" s="24">
        <f t="shared" si="5"/>
        <v>-1194</v>
      </c>
      <c r="H19" s="24">
        <f t="shared" si="5"/>
        <v>-29948</v>
      </c>
      <c r="I19" s="24">
        <f t="shared" si="5"/>
        <v>-58147</v>
      </c>
      <c r="J19" s="24">
        <f t="shared" si="5"/>
        <v>-19601</v>
      </c>
      <c r="K19" s="24">
        <f t="shared" si="5"/>
        <v>-21328</v>
      </c>
      <c r="L19" s="24">
        <f t="shared" si="5"/>
        <v>-78719</v>
      </c>
      <c r="M19" s="24">
        <f t="shared" si="5"/>
        <v>-214713</v>
      </c>
      <c r="N19" s="24">
        <f t="shared" si="5"/>
        <v>-389741</v>
      </c>
      <c r="O19" s="24">
        <f t="shared" si="5"/>
        <v>-89400</v>
      </c>
      <c r="P19" s="24">
        <f t="shared" si="5"/>
        <v>-35536</v>
      </c>
      <c r="Q19" s="24">
        <f t="shared" si="5"/>
        <v>-466307</v>
      </c>
      <c r="R19" s="24">
        <f t="shared" si="5"/>
        <v>-16281</v>
      </c>
      <c r="S19" s="24">
        <f t="shared" si="5"/>
        <v>-1723785</v>
      </c>
      <c r="T19" s="16">
        <f t="shared" si="2"/>
        <v>-1723785</v>
      </c>
      <c r="U19" s="16">
        <f t="shared" si="3"/>
        <v>0</v>
      </c>
      <c r="V19" s="17" t="e">
        <f>E19-'IS, BS &amp; Ratios June 25'!#REF!</f>
        <v>#REF!</v>
      </c>
      <c r="W19" s="17">
        <f>H19-'IS, BS &amp; Ratios June 25'!H19</f>
        <v>109003</v>
      </c>
      <c r="X19" s="17">
        <f>L19-'IS, BS &amp; Ratios June 25'!L19</f>
        <v>178385</v>
      </c>
      <c r="Y19" s="41">
        <f>O19-'IS, BS &amp; Ratios June 25'!O19</f>
        <v>79510</v>
      </c>
      <c r="Z19" s="41">
        <f>Q19-'IS, BS &amp; Ratios June 25'!Q19</f>
        <v>507730</v>
      </c>
      <c r="AA19" s="19"/>
      <c r="AB19" s="41"/>
      <c r="AC19" s="41"/>
      <c r="AD19" s="41"/>
      <c r="AE19" s="19"/>
      <c r="AF19" s="19"/>
      <c r="AG19" s="19"/>
      <c r="AH19" s="19"/>
      <c r="AI19" s="19"/>
    </row>
    <row r="20" spans="1:35" outlineLevel="1" x14ac:dyDescent="0.2">
      <c r="A20" s="25"/>
      <c r="B20" s="20" t="s">
        <v>77</v>
      </c>
      <c r="C20" s="16"/>
      <c r="D20" s="199">
        <v>-4878</v>
      </c>
      <c r="E20" s="199">
        <v>-100010</v>
      </c>
      <c r="F20" s="199">
        <v>-52980</v>
      </c>
      <c r="G20" s="199">
        <v>-1160</v>
      </c>
      <c r="H20" s="199">
        <v>-4325</v>
      </c>
      <c r="I20" s="199">
        <v>-34394</v>
      </c>
      <c r="J20" s="199">
        <v>-18926</v>
      </c>
      <c r="K20" s="199">
        <v>-14788</v>
      </c>
      <c r="L20" s="199">
        <v>-64881</v>
      </c>
      <c r="M20" s="199">
        <v>-92167</v>
      </c>
      <c r="N20" s="199">
        <f>'IS, BS &amp; Ratios Mar 26'!N20+'IS, Q June 26'!N20</f>
        <v>-289556</v>
      </c>
      <c r="O20" s="199">
        <v>-79321</v>
      </c>
      <c r="P20" s="199">
        <v>-14771</v>
      </c>
      <c r="Q20" s="199">
        <v>-167398</v>
      </c>
      <c r="R20" s="199">
        <v>-14702</v>
      </c>
      <c r="S20" s="21">
        <f t="shared" ref="S20:S24" si="6">D20+E20+F20+G20+H20+I20+J20+K20+L20+M20+N20+O20+P20+R20+Q20</f>
        <v>-954257</v>
      </c>
      <c r="T20" s="16">
        <f t="shared" si="2"/>
        <v>-954257</v>
      </c>
      <c r="U20" s="16">
        <f t="shared" si="3"/>
        <v>0</v>
      </c>
      <c r="V20" s="17"/>
      <c r="W20" s="17"/>
      <c r="X20" s="17"/>
      <c r="Y20" s="41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outlineLevel="1" x14ac:dyDescent="0.2">
      <c r="A21" s="25"/>
      <c r="B21" s="20" t="s">
        <v>112</v>
      </c>
      <c r="C21" s="16"/>
      <c r="D21" s="200">
        <v>0</v>
      </c>
      <c r="E21" s="200">
        <f>'IS, BS &amp; Ratios Mar 26'!E21+'IS, Q June 26'!E21</f>
        <v>-57015</v>
      </c>
      <c r="F21" s="200">
        <v>0</v>
      </c>
      <c r="G21" s="200">
        <v>0</v>
      </c>
      <c r="H21" s="200">
        <f>'IS, BS &amp; Ratios Mar 26'!H21+'IS, Q June 26'!H21</f>
        <v>0</v>
      </c>
      <c r="I21" s="200">
        <v>0</v>
      </c>
      <c r="J21" s="200">
        <v>0</v>
      </c>
      <c r="K21" s="200">
        <v>0</v>
      </c>
      <c r="L21" s="200">
        <f>'IS, BS &amp; Ratios Mar 26'!L21+'IS, Q June 26'!L21</f>
        <v>0</v>
      </c>
      <c r="M21" s="200">
        <v>-56409</v>
      </c>
      <c r="N21" s="200">
        <f>'IS, BS &amp; Ratios Mar 26'!N21+'IS, Q June 26'!N21</f>
        <v>-6747</v>
      </c>
      <c r="O21" s="200">
        <f>'IS, BS &amp; Ratios Mar 26'!O21+'IS, Q June 26'!O21</f>
        <v>0</v>
      </c>
      <c r="P21" s="200"/>
      <c r="Q21" s="200">
        <v>-71711</v>
      </c>
      <c r="R21" s="200">
        <v>-1579</v>
      </c>
      <c r="S21" s="16">
        <f t="shared" si="6"/>
        <v>-193461</v>
      </c>
      <c r="T21" s="16">
        <f t="shared" si="2"/>
        <v>-193461</v>
      </c>
      <c r="U21" s="16">
        <f t="shared" si="3"/>
        <v>0</v>
      </c>
      <c r="V21" s="17"/>
      <c r="W21" s="17"/>
      <c r="X21" s="17"/>
      <c r="Y21" s="41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outlineLevel="1" x14ac:dyDescent="0.2">
      <c r="A22" s="25"/>
      <c r="B22" s="20" t="s">
        <v>145</v>
      </c>
      <c r="C22" s="16"/>
      <c r="D22" s="200">
        <v>0</v>
      </c>
      <c r="E22" s="200">
        <v>-6733</v>
      </c>
      <c r="F22" s="200">
        <v>-1072</v>
      </c>
      <c r="G22" s="200">
        <v>0</v>
      </c>
      <c r="H22" s="200">
        <f>'IS, BS &amp; Ratios Mar 26'!H22+'IS, Q June 26'!H22</f>
        <v>0</v>
      </c>
      <c r="I22" s="200">
        <v>0</v>
      </c>
      <c r="J22" s="200">
        <v>0</v>
      </c>
      <c r="K22" s="200">
        <v>0</v>
      </c>
      <c r="L22" s="200">
        <v>-7280</v>
      </c>
      <c r="M22" s="200">
        <f>'IS, BS &amp; Ratios Mar 26'!M22+'IS, Q June 26'!M22</f>
        <v>0</v>
      </c>
      <c r="N22" s="200">
        <f>'IS, BS &amp; Ratios Mar 26'!N22+'IS, Q June 26'!N22</f>
        <v>-6351</v>
      </c>
      <c r="O22" s="200">
        <v>-838</v>
      </c>
      <c r="P22" s="200">
        <f>'IS, BS &amp; Ratios Mar 26'!P22+'IS, Q June 26'!P22</f>
        <v>0</v>
      </c>
      <c r="Q22" s="200">
        <f>'IS, BS &amp; Ratios Mar 26'!Q22+'IS, Q June 26'!Q22</f>
        <v>0</v>
      </c>
      <c r="R22" s="200">
        <v>0</v>
      </c>
      <c r="S22" s="16">
        <f t="shared" si="6"/>
        <v>-22274</v>
      </c>
      <c r="T22" s="16">
        <f t="shared" si="2"/>
        <v>-22274</v>
      </c>
      <c r="U22" s="16">
        <f t="shared" si="3"/>
        <v>0</v>
      </c>
      <c r="V22" s="17"/>
      <c r="W22" s="17"/>
      <c r="X22" s="17"/>
      <c r="Y22" s="41"/>
    </row>
    <row r="23" spans="1:35" outlineLevel="1" x14ac:dyDescent="0.2">
      <c r="A23" s="25"/>
      <c r="B23" s="20" t="s">
        <v>113</v>
      </c>
      <c r="C23" s="16"/>
      <c r="D23" s="200">
        <v>-286</v>
      </c>
      <c r="E23" s="200">
        <v>-313</v>
      </c>
      <c r="F23" s="200">
        <v>-4536</v>
      </c>
      <c r="G23" s="200">
        <v>-34</v>
      </c>
      <c r="H23" s="200">
        <v>-33</v>
      </c>
      <c r="I23" s="200">
        <v>-4275</v>
      </c>
      <c r="J23" s="200">
        <v>-408</v>
      </c>
      <c r="K23" s="200">
        <v>0</v>
      </c>
      <c r="L23" s="200">
        <v>-2134</v>
      </c>
      <c r="M23" s="200">
        <f>'IS, BS &amp; Ratios Mar 26'!M23+'IS, Q June 26'!M23</f>
        <v>-237</v>
      </c>
      <c r="N23" s="200">
        <f>'IS, BS &amp; Ratios Mar 26'!N23+'IS, Q June 26'!N23</f>
        <v>-13266</v>
      </c>
      <c r="O23" s="200">
        <f>'IS, BS &amp; Ratios Mar 26'!O23+'IS, Q June 26'!O23</f>
        <v>-2510</v>
      </c>
      <c r="P23" s="200">
        <f>'IS, BS &amp; Ratios Mar 26'!P23+'IS, Q June 26'!P23</f>
        <v>-2072</v>
      </c>
      <c r="Q23" s="200">
        <f>'IS, BS &amp; Ratios Mar 26'!Q23+'IS, Q June 26'!Q23</f>
        <v>0</v>
      </c>
      <c r="R23" s="200">
        <v>0</v>
      </c>
      <c r="S23" s="16">
        <f t="shared" si="6"/>
        <v>-30104</v>
      </c>
      <c r="T23" s="16">
        <f t="shared" si="2"/>
        <v>-30104</v>
      </c>
      <c r="U23" s="16">
        <f t="shared" si="3"/>
        <v>0</v>
      </c>
      <c r="V23" s="17"/>
      <c r="W23" s="17"/>
      <c r="X23" s="17"/>
      <c r="Y23" s="41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outlineLevel="1" x14ac:dyDescent="0.2">
      <c r="A24" s="25"/>
      <c r="B24" s="20" t="s">
        <v>10</v>
      </c>
      <c r="C24" s="16"/>
      <c r="D24" s="202">
        <v>-6724</v>
      </c>
      <c r="E24" s="202">
        <f>'IS, BS &amp; Ratios Mar 26'!E24+'IS, Q June 26'!E24</f>
        <v>-47916</v>
      </c>
      <c r="F24" s="202">
        <v>-20407</v>
      </c>
      <c r="G24" s="202">
        <v>0</v>
      </c>
      <c r="H24" s="202">
        <f>'IS, BS &amp; Ratios Mar 26'!H24+'IS, Q June 26'!H24</f>
        <v>-25590</v>
      </c>
      <c r="I24" s="200">
        <v>-19478</v>
      </c>
      <c r="J24" s="202">
        <v>-267</v>
      </c>
      <c r="K24" s="202">
        <v>-6540</v>
      </c>
      <c r="L24" s="202">
        <v>-4424</v>
      </c>
      <c r="M24" s="202">
        <f>'IS, BS &amp; Ratios Mar 26'!M24+'IS, Q June 26'!M24</f>
        <v>-65900</v>
      </c>
      <c r="N24" s="202">
        <f>'IS, BS &amp; Ratios Mar 26'!N24+'IS, Q June 26'!N24</f>
        <v>-73821</v>
      </c>
      <c r="O24" s="202">
        <v>-6731</v>
      </c>
      <c r="P24" s="202">
        <v>-18693</v>
      </c>
      <c r="Q24" s="202">
        <f>'IS, BS &amp; Ratios Mar 26'!Q24+'IS, Q June 26'!Q24</f>
        <v>-227198</v>
      </c>
      <c r="R24" s="202">
        <v>0</v>
      </c>
      <c r="S24" s="23">
        <f t="shared" si="6"/>
        <v>-523689</v>
      </c>
      <c r="T24" s="16">
        <f t="shared" si="2"/>
        <v>-523689</v>
      </c>
      <c r="U24" s="16">
        <f t="shared" si="3"/>
        <v>0</v>
      </c>
      <c r="V24" s="290" t="e">
        <f>V25/'IS, BS &amp; Ratios June 25'!#REF!</f>
        <v>#REF!</v>
      </c>
      <c r="W24" s="290">
        <f>W25/'IS, BS &amp; Ratios June 25'!H25</f>
        <v>-0.97131547461010903</v>
      </c>
      <c r="X24" s="290">
        <f>X25/'IS, BS &amp; Ratios June 25'!L25</f>
        <v>-0.81402619678072163</v>
      </c>
      <c r="Y24" s="290">
        <f>Y25/'IS, BS &amp; Ratios June 25'!O25</f>
        <v>-0.36141577091419003</v>
      </c>
      <c r="Z24" s="22">
        <f>Z25/'IS, BS &amp; Ratios June 25'!Q25</f>
        <v>-0.79724574662099479</v>
      </c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9" customFormat="1" ht="25.5" x14ac:dyDescent="0.2">
      <c r="A25" s="25"/>
      <c r="B25" s="223" t="s">
        <v>84</v>
      </c>
      <c r="C25" s="162"/>
      <c r="D25" s="162">
        <f t="shared" ref="D25:S25" si="7">D13+D19</f>
        <v>17016</v>
      </c>
      <c r="E25" s="162">
        <f t="shared" si="7"/>
        <v>211315</v>
      </c>
      <c r="F25" s="162">
        <f t="shared" si="7"/>
        <v>81065</v>
      </c>
      <c r="G25" s="162">
        <f t="shared" si="7"/>
        <v>77593</v>
      </c>
      <c r="H25" s="162">
        <f t="shared" si="7"/>
        <v>8319</v>
      </c>
      <c r="I25" s="162">
        <f t="shared" si="7"/>
        <v>83483</v>
      </c>
      <c r="J25" s="162">
        <f t="shared" si="7"/>
        <v>22517</v>
      </c>
      <c r="K25" s="162">
        <f t="shared" si="7"/>
        <v>59432</v>
      </c>
      <c r="L25" s="162">
        <f t="shared" si="7"/>
        <v>205576</v>
      </c>
      <c r="M25" s="162">
        <f t="shared" si="7"/>
        <v>166018</v>
      </c>
      <c r="N25" s="162">
        <f t="shared" si="7"/>
        <v>2022509</v>
      </c>
      <c r="O25" s="162">
        <f t="shared" si="7"/>
        <v>262764</v>
      </c>
      <c r="P25" s="162">
        <f t="shared" si="7"/>
        <v>49275</v>
      </c>
      <c r="Q25" s="162">
        <f t="shared" si="7"/>
        <v>421799</v>
      </c>
      <c r="R25" s="162">
        <f t="shared" si="7"/>
        <v>14581</v>
      </c>
      <c r="S25" s="162">
        <f t="shared" si="7"/>
        <v>3703262</v>
      </c>
      <c r="T25" s="16">
        <f t="shared" si="2"/>
        <v>3703262</v>
      </c>
      <c r="U25" s="16">
        <f t="shared" si="3"/>
        <v>0</v>
      </c>
      <c r="V25" s="17" t="e">
        <f>#REF!-'IS, BS &amp; Ratios June 25'!#REF!</f>
        <v>#REF!</v>
      </c>
      <c r="W25" s="17">
        <f>H25-'IS, BS &amp; Ratios June 25'!H25</f>
        <v>-281698</v>
      </c>
      <c r="X25" s="17">
        <f>L25-'IS, BS &amp; Ratios June 25'!L25</f>
        <v>-899827</v>
      </c>
      <c r="Y25" s="41">
        <f>O25-'IS, BS &amp; Ratios June 25'!O25</f>
        <v>-148715</v>
      </c>
      <c r="Z25" s="41">
        <f>Q25-'IS, BS &amp; Ratios June 25'!Q25</f>
        <v>-1658547</v>
      </c>
      <c r="AA25" s="298"/>
      <c r="AB25" s="41"/>
      <c r="AC25" s="41"/>
      <c r="AD25" s="41"/>
      <c r="AE25" s="298"/>
      <c r="AF25" s="264"/>
    </row>
    <row r="26" spans="1:35" x14ac:dyDescent="0.2">
      <c r="A26" s="25"/>
      <c r="B26" s="12" t="s">
        <v>11</v>
      </c>
      <c r="C26" s="16"/>
      <c r="D26" s="202">
        <v>-1154</v>
      </c>
      <c r="E26" s="202">
        <v>-67580</v>
      </c>
      <c r="F26" s="202">
        <v>-13521</v>
      </c>
      <c r="G26" s="202">
        <v>1439</v>
      </c>
      <c r="H26" s="202">
        <v>2187</v>
      </c>
      <c r="I26" s="202">
        <v>-443</v>
      </c>
      <c r="J26" s="202">
        <v>-2037</v>
      </c>
      <c r="K26" s="202">
        <v>-800</v>
      </c>
      <c r="L26" s="202">
        <v>-20888</v>
      </c>
      <c r="M26" s="202">
        <v>-20001</v>
      </c>
      <c r="N26" s="202">
        <f>'IS, BS &amp; Ratios Mar 26'!N26+'IS, Q June 26'!N26</f>
        <v>-37077</v>
      </c>
      <c r="O26" s="202">
        <v>38210</v>
      </c>
      <c r="P26" s="202">
        <v>-1133</v>
      </c>
      <c r="Q26" s="202">
        <v>-10468</v>
      </c>
      <c r="R26" s="202">
        <v>-189</v>
      </c>
      <c r="S26" s="202">
        <f>D26+E26+F26+G26+H26+I26+J26+K26+L26+M26+N26+O26+P26+R26+Q26</f>
        <v>-133455</v>
      </c>
      <c r="T26" s="16">
        <f t="shared" si="2"/>
        <v>-133455</v>
      </c>
      <c r="U26" s="16">
        <f t="shared" si="3"/>
        <v>0</v>
      </c>
      <c r="V26" s="17" t="e">
        <f>#REF!-'IS, BS &amp; Ratios June 25'!#REF!</f>
        <v>#REF!</v>
      </c>
      <c r="W26" s="17">
        <f>H26-'IS, BS &amp; Ratios June 25'!H26</f>
        <v>13331</v>
      </c>
      <c r="X26" s="17">
        <f>L26-'IS, BS &amp; Ratios June 25'!L26</f>
        <v>-22325</v>
      </c>
      <c r="Y26" s="41">
        <f>O26-'IS, BS &amp; Ratios June 25'!O26</f>
        <v>-23554</v>
      </c>
      <c r="Z26" s="41">
        <f>Q26-'IS, BS &amp; Ratios June 25'!Q26</f>
        <v>97964</v>
      </c>
      <c r="AA26" s="298"/>
      <c r="AB26" s="41"/>
      <c r="AC26" s="41"/>
      <c r="AD26" s="41"/>
      <c r="AE26" s="298"/>
      <c r="AF26" s="264"/>
    </row>
    <row r="27" spans="1:35" x14ac:dyDescent="0.2">
      <c r="A27" s="25"/>
      <c r="B27" s="28" t="s">
        <v>12</v>
      </c>
      <c r="C27" s="17"/>
      <c r="D27" s="17">
        <f t="shared" ref="D27:S27" si="8">D25+D26</f>
        <v>15862</v>
      </c>
      <c r="E27" s="17">
        <f t="shared" si="8"/>
        <v>143735</v>
      </c>
      <c r="F27" s="17">
        <f t="shared" si="8"/>
        <v>67544</v>
      </c>
      <c r="G27" s="17">
        <f t="shared" si="8"/>
        <v>79032</v>
      </c>
      <c r="H27" s="17">
        <f t="shared" si="8"/>
        <v>10506</v>
      </c>
      <c r="I27" s="17">
        <f t="shared" si="8"/>
        <v>83040</v>
      </c>
      <c r="J27" s="17">
        <f t="shared" si="8"/>
        <v>20480</v>
      </c>
      <c r="K27" s="17">
        <f t="shared" si="8"/>
        <v>58632</v>
      </c>
      <c r="L27" s="17">
        <f t="shared" si="8"/>
        <v>184688</v>
      </c>
      <c r="M27" s="17">
        <f t="shared" si="8"/>
        <v>146017</v>
      </c>
      <c r="N27" s="17">
        <f t="shared" si="8"/>
        <v>1985432</v>
      </c>
      <c r="O27" s="17">
        <f t="shared" si="8"/>
        <v>300974</v>
      </c>
      <c r="P27" s="17">
        <f>P25+P26</f>
        <v>48142</v>
      </c>
      <c r="Q27" s="17">
        <f>Q25+Q26</f>
        <v>411331</v>
      </c>
      <c r="R27" s="17">
        <f t="shared" si="8"/>
        <v>14392</v>
      </c>
      <c r="S27" s="17">
        <f t="shared" si="8"/>
        <v>3569807</v>
      </c>
      <c r="T27" s="16">
        <f t="shared" si="2"/>
        <v>3569807</v>
      </c>
      <c r="U27" s="16">
        <f t="shared" si="3"/>
        <v>0</v>
      </c>
      <c r="V27" s="17" t="e">
        <f>V25+V26</f>
        <v>#REF!</v>
      </c>
      <c r="W27" s="17">
        <f>W25+W26</f>
        <v>-268367</v>
      </c>
      <c r="X27" s="17">
        <f>X25+X26</f>
        <v>-922152</v>
      </c>
      <c r="Y27" s="17">
        <f>Y25+Y26</f>
        <v>-172269</v>
      </c>
      <c r="Z27" s="17">
        <f>Z25+Z26</f>
        <v>-1560583</v>
      </c>
    </row>
    <row r="28" spans="1:35" ht="9.6" customHeight="1" x14ac:dyDescent="0.2">
      <c r="A28" s="25"/>
      <c r="B28" s="29"/>
      <c r="C28" s="17"/>
      <c r="D28" s="14"/>
      <c r="E28" s="17"/>
      <c r="F28" s="14"/>
      <c r="G28" s="14"/>
      <c r="H28" s="14"/>
      <c r="I28" s="17"/>
      <c r="J28" s="17"/>
      <c r="K28" s="17"/>
      <c r="L28" s="17"/>
      <c r="M28" s="14"/>
      <c r="N28" s="17"/>
      <c r="O28" s="17"/>
      <c r="P28" s="17"/>
      <c r="Q28" s="17"/>
      <c r="R28" s="17"/>
      <c r="S28" s="17"/>
      <c r="T28" s="16">
        <f t="shared" si="2"/>
        <v>0</v>
      </c>
      <c r="U28" s="16">
        <f t="shared" si="3"/>
        <v>0</v>
      </c>
      <c r="V28" s="17"/>
      <c r="W28" s="17"/>
      <c r="X28" s="17"/>
      <c r="Y28" s="41"/>
    </row>
    <row r="29" spans="1:35" s="9" customFormat="1" x14ac:dyDescent="0.2">
      <c r="A29" s="25"/>
      <c r="B29" s="28" t="s">
        <v>13</v>
      </c>
      <c r="C29" s="14"/>
      <c r="D29" s="24">
        <f t="shared" ref="D29:S29" si="9">SUM(D30:D35)</f>
        <v>9661</v>
      </c>
      <c r="E29" s="24">
        <f t="shared" si="9"/>
        <v>180088</v>
      </c>
      <c r="F29" s="24">
        <f t="shared" si="9"/>
        <v>20347</v>
      </c>
      <c r="G29" s="24">
        <f t="shared" si="9"/>
        <v>19754</v>
      </c>
      <c r="H29" s="24">
        <f t="shared" si="9"/>
        <v>30926</v>
      </c>
      <c r="I29" s="24">
        <f t="shared" si="9"/>
        <v>56008</v>
      </c>
      <c r="J29" s="24">
        <f t="shared" si="9"/>
        <v>9715</v>
      </c>
      <c r="K29" s="24">
        <f t="shared" si="9"/>
        <v>23788</v>
      </c>
      <c r="L29" s="24">
        <f t="shared" si="9"/>
        <v>208967</v>
      </c>
      <c r="M29" s="24">
        <f t="shared" si="9"/>
        <v>57015</v>
      </c>
      <c r="N29" s="24">
        <f t="shared" si="9"/>
        <v>913378</v>
      </c>
      <c r="O29" s="24">
        <f t="shared" si="9"/>
        <v>52622</v>
      </c>
      <c r="P29" s="24">
        <f t="shared" si="9"/>
        <v>32146</v>
      </c>
      <c r="Q29" s="24">
        <f t="shared" si="9"/>
        <v>1290455</v>
      </c>
      <c r="R29" s="24">
        <f t="shared" si="9"/>
        <v>11570</v>
      </c>
      <c r="S29" s="24">
        <f t="shared" si="9"/>
        <v>2916440</v>
      </c>
      <c r="T29" s="16">
        <f t="shared" si="2"/>
        <v>2916440</v>
      </c>
      <c r="U29" s="16">
        <f t="shared" si="3"/>
        <v>0</v>
      </c>
      <c r="V29" s="17" t="e">
        <f>#REF!-'IS, BS &amp; Ratios June 25'!#REF!</f>
        <v>#REF!</v>
      </c>
      <c r="W29" s="17">
        <f>H29-'IS, BS &amp; Ratios June 25'!H31</f>
        <v>-203759</v>
      </c>
      <c r="X29" s="17">
        <f>L29-'IS, BS &amp; Ratios June 25'!L31</f>
        <v>-378647</v>
      </c>
      <c r="Y29" s="41">
        <f>O29-'IS, BS &amp; Ratios June 25'!O31</f>
        <v>-209327</v>
      </c>
      <c r="Z29" s="41">
        <f>Q29-'IS, BS &amp; Ratios June 25'!Q31</f>
        <v>155577</v>
      </c>
      <c r="AA29" s="298"/>
      <c r="AB29" s="41"/>
      <c r="AC29" s="41"/>
      <c r="AD29" s="41"/>
      <c r="AE29" s="298"/>
    </row>
    <row r="30" spans="1:35" s="9" customFormat="1" x14ac:dyDescent="0.2">
      <c r="A30" s="25"/>
      <c r="B30" s="30" t="s">
        <v>78</v>
      </c>
      <c r="C30" s="14"/>
      <c r="D30" s="203">
        <v>5034</v>
      </c>
      <c r="E30" s="203">
        <v>83669</v>
      </c>
      <c r="F30" s="203">
        <v>8147</v>
      </c>
      <c r="G30" s="203">
        <v>12028</v>
      </c>
      <c r="H30" s="203">
        <v>6499</v>
      </c>
      <c r="I30" s="203">
        <v>18021</v>
      </c>
      <c r="J30" s="203">
        <v>3668</v>
      </c>
      <c r="K30" s="203">
        <v>5310</v>
      </c>
      <c r="L30" s="203">
        <v>108702</v>
      </c>
      <c r="M30" s="203">
        <v>28228</v>
      </c>
      <c r="N30" s="203">
        <f>'IS, BS &amp; Ratios Mar 26'!N32+'IS, Q June 26'!N32</f>
        <v>410690</v>
      </c>
      <c r="O30" s="203">
        <v>17472</v>
      </c>
      <c r="P30" s="203">
        <v>24735</v>
      </c>
      <c r="Q30" s="203">
        <v>159112</v>
      </c>
      <c r="R30" s="203">
        <v>967</v>
      </c>
      <c r="S30" s="14">
        <f t="shared" ref="S30:S35" si="10">D30+E30+F30+G30+H30+I30+J30+K30+L30+M30+N30+O30+P30+R30+Q30</f>
        <v>892282</v>
      </c>
      <c r="T30" s="16">
        <f t="shared" si="2"/>
        <v>892282</v>
      </c>
      <c r="U30" s="16">
        <f t="shared" si="3"/>
        <v>0</v>
      </c>
      <c r="V30" s="290" t="e">
        <f>V29/'IS, BS &amp; Ratios June 25'!#REF!</f>
        <v>#REF!</v>
      </c>
      <c r="W30" s="290">
        <f>W29/'IS, BS &amp; Ratios June 25'!H31</f>
        <v>-0.86822336323156568</v>
      </c>
      <c r="X30" s="290">
        <f>X29/'IS, BS &amp; Ratios June 25'!L31</f>
        <v>-0.64438049467847947</v>
      </c>
      <c r="Y30" s="290">
        <f>Y29/'IS, BS &amp; Ratios June 25'!O31</f>
        <v>-0.79911356790825694</v>
      </c>
      <c r="Z30" s="307">
        <f>Z29/'IS, BS &amp; Ratios June 25'!Q31</f>
        <v>0.13708698203683567</v>
      </c>
    </row>
    <row r="31" spans="1:35" s="9" customFormat="1" x14ac:dyDescent="0.2">
      <c r="A31" s="25"/>
      <c r="B31" s="30" t="s">
        <v>158</v>
      </c>
      <c r="C31" s="14"/>
      <c r="D31" s="203">
        <f>'IS, BS &amp; Ratios Mar 26'!D33+'IS, Q June 26'!D33</f>
        <v>0</v>
      </c>
      <c r="E31" s="203">
        <v>0</v>
      </c>
      <c r="F31" s="203">
        <f>'IS, BS &amp; Ratios Mar 26'!F33+'IS, Q June 26'!F33</f>
        <v>0</v>
      </c>
      <c r="G31" s="203">
        <v>0</v>
      </c>
      <c r="H31" s="203">
        <f>'IS, BS &amp; Ratios Mar 26'!H33+'IS, Q June 26'!H33</f>
        <v>0</v>
      </c>
      <c r="I31" s="203">
        <f>'IS, BS &amp; Ratios Mar 26'!I33+'IS, Q June 26'!I33</f>
        <v>0</v>
      </c>
      <c r="J31" s="203">
        <f>'IS, BS &amp; Ratios Mar 26'!J33+'IS, Q June 26'!J33</f>
        <v>0</v>
      </c>
      <c r="K31" s="203">
        <f>'IS, BS &amp; Ratios Mar 26'!K33+'IS, Q June 26'!K33</f>
        <v>0</v>
      </c>
      <c r="L31" s="203">
        <f>'IS, BS &amp; Ratios Mar 26'!L33+'IS, Q June 26'!L33</f>
        <v>0</v>
      </c>
      <c r="M31" s="203">
        <f>'IS, BS &amp; Ratios Mar 26'!M33+'IS, Q June 26'!M33</f>
        <v>0</v>
      </c>
      <c r="N31" s="203">
        <f>'IS, BS &amp; Ratios Mar 26'!N33+'IS, Q June 26'!N33</f>
        <v>0</v>
      </c>
      <c r="O31" s="203">
        <f>'IS, BS &amp; Ratios Mar 26'!O33+'IS, Q June 26'!O33</f>
        <v>0</v>
      </c>
      <c r="P31" s="203">
        <f>'IS, BS &amp; Ratios Mar 26'!P33+'IS, Q June 26'!P33</f>
        <v>0</v>
      </c>
      <c r="Q31" s="203">
        <f>'IS, BS &amp; Ratios Mar 26'!Q33+'IS, Q June 26'!Q33</f>
        <v>0</v>
      </c>
      <c r="R31" s="203">
        <f>'IS, BS &amp; Ratios Mar 26'!R33+'IS, Q June 26'!R33</f>
        <v>0</v>
      </c>
      <c r="S31" s="14">
        <f t="shared" si="10"/>
        <v>0</v>
      </c>
      <c r="T31" s="16">
        <f t="shared" si="2"/>
        <v>0</v>
      </c>
      <c r="U31" s="16">
        <f t="shared" si="3"/>
        <v>0</v>
      </c>
      <c r="V31" s="17"/>
      <c r="W31" s="17"/>
      <c r="X31" s="17"/>
      <c r="Y31" s="41"/>
    </row>
    <row r="32" spans="1:35" s="9" customFormat="1" x14ac:dyDescent="0.2">
      <c r="A32" s="25"/>
      <c r="B32" s="30" t="s">
        <v>159</v>
      </c>
      <c r="C32" s="14"/>
      <c r="D32" s="203">
        <v>126</v>
      </c>
      <c r="E32" s="203">
        <v>0</v>
      </c>
      <c r="F32" s="203">
        <v>0</v>
      </c>
      <c r="G32" s="203">
        <v>0</v>
      </c>
      <c r="H32" s="203">
        <f>'IS, BS &amp; Ratios Mar 26'!H34+'IS, Q June 26'!H34</f>
        <v>0</v>
      </c>
      <c r="I32" s="203">
        <v>0</v>
      </c>
      <c r="J32" s="203">
        <v>1025</v>
      </c>
      <c r="K32" s="203">
        <v>5433</v>
      </c>
      <c r="L32" s="203">
        <f>'IS, BS &amp; Ratios Mar 26'!L34+'IS, Q June 26'!L34</f>
        <v>20298</v>
      </c>
      <c r="M32" s="203">
        <v>9323</v>
      </c>
      <c r="N32" s="203">
        <f>'IS, BS &amp; Ratios Mar 26'!N34+'IS, Q June 26'!N34</f>
        <v>292</v>
      </c>
      <c r="O32" s="203">
        <v>27122</v>
      </c>
      <c r="P32" s="203">
        <v>44</v>
      </c>
      <c r="Q32" s="203">
        <f>'IS, BS &amp; Ratios Mar 26'!Q34+'IS, Q June 26'!Q34</f>
        <v>0</v>
      </c>
      <c r="R32" s="203">
        <v>380</v>
      </c>
      <c r="S32" s="14">
        <f t="shared" si="10"/>
        <v>64043</v>
      </c>
      <c r="T32" s="16">
        <f t="shared" si="2"/>
        <v>64043</v>
      </c>
      <c r="U32" s="16">
        <f t="shared" si="3"/>
        <v>0</v>
      </c>
      <c r="V32" s="17"/>
      <c r="W32" s="17"/>
      <c r="X32" s="17"/>
      <c r="Y32" s="41"/>
      <c r="Z32" s="27">
        <f>SUM(Y32:Y35)</f>
        <v>0</v>
      </c>
      <c r="AD32" s="27"/>
    </row>
    <row r="33" spans="1:31" s="9" customFormat="1" x14ac:dyDescent="0.2">
      <c r="A33" s="25"/>
      <c r="B33" s="30" t="s">
        <v>160</v>
      </c>
      <c r="C33" s="14"/>
      <c r="D33" s="203">
        <v>281</v>
      </c>
      <c r="E33" s="203">
        <v>96357</v>
      </c>
      <c r="F33" s="203">
        <v>7218</v>
      </c>
      <c r="G33" s="203">
        <v>6521</v>
      </c>
      <c r="H33" s="203">
        <v>16027</v>
      </c>
      <c r="I33" s="203">
        <v>16377</v>
      </c>
      <c r="J33" s="203">
        <v>4496</v>
      </c>
      <c r="K33" s="203">
        <v>13593</v>
      </c>
      <c r="L33" s="203">
        <v>82270</v>
      </c>
      <c r="M33" s="203">
        <v>17652</v>
      </c>
      <c r="N33" s="203">
        <f>'IS, BS &amp; Ratios Mar 26'!N35+'IS, Q June 26'!N35</f>
        <v>465496</v>
      </c>
      <c r="O33" s="203">
        <v>9996</v>
      </c>
      <c r="P33" s="203">
        <v>8114</v>
      </c>
      <c r="Q33" s="203">
        <v>94890</v>
      </c>
      <c r="R33" s="203">
        <v>1045</v>
      </c>
      <c r="S33" s="14">
        <f t="shared" si="10"/>
        <v>840333</v>
      </c>
      <c r="T33" s="16">
        <f t="shared" si="2"/>
        <v>840333</v>
      </c>
      <c r="U33" s="16">
        <f t="shared" si="3"/>
        <v>0</v>
      </c>
      <c r="V33" s="17"/>
      <c r="W33" s="17"/>
      <c r="X33" s="17"/>
      <c r="Y33" s="41"/>
    </row>
    <row r="34" spans="1:31" s="9" customFormat="1" x14ac:dyDescent="0.2">
      <c r="A34" s="25"/>
      <c r="B34" s="30" t="s">
        <v>161</v>
      </c>
      <c r="C34" s="14"/>
      <c r="D34" s="203">
        <v>524</v>
      </c>
      <c r="E34" s="203">
        <v>0</v>
      </c>
      <c r="F34" s="203">
        <v>4184</v>
      </c>
      <c r="G34" s="203">
        <v>1205</v>
      </c>
      <c r="H34" s="203">
        <v>6579</v>
      </c>
      <c r="I34" s="203">
        <f>'IS, BS &amp; Ratios Mar 26'!I36+'IS, Q June 26'!I36</f>
        <v>16184</v>
      </c>
      <c r="J34" s="203">
        <v>526</v>
      </c>
      <c r="K34" s="203">
        <v>-599</v>
      </c>
      <c r="L34" s="203">
        <v>-197</v>
      </c>
      <c r="M34" s="203">
        <f>'IS, BS &amp; Ratios Mar 26'!M36+'IS, Q June 26'!M36</f>
        <v>0</v>
      </c>
      <c r="N34" s="203">
        <f>'IS, BS &amp; Ratios Mar 26'!N36+'IS, Q June 26'!N36</f>
        <v>0</v>
      </c>
      <c r="O34" s="203">
        <v>-15522</v>
      </c>
      <c r="P34" s="203">
        <v>-747</v>
      </c>
      <c r="Q34" s="203">
        <f>'IS, BS &amp; Ratios Mar 26'!Q36+'IS, Q June 26'!Q36</f>
        <v>1029709</v>
      </c>
      <c r="R34" s="203">
        <v>1672</v>
      </c>
      <c r="S34" s="14">
        <f t="shared" si="10"/>
        <v>1043518</v>
      </c>
      <c r="T34" s="16">
        <f t="shared" si="2"/>
        <v>1043518</v>
      </c>
      <c r="U34" s="16">
        <f t="shared" si="3"/>
        <v>0</v>
      </c>
      <c r="V34" s="17"/>
      <c r="W34" s="17"/>
      <c r="X34" s="17"/>
      <c r="Y34" s="41"/>
    </row>
    <row r="35" spans="1:31" s="9" customFormat="1" x14ac:dyDescent="0.2">
      <c r="A35" s="25"/>
      <c r="B35" s="30" t="s">
        <v>79</v>
      </c>
      <c r="C35" s="14"/>
      <c r="D35" s="203">
        <v>3696</v>
      </c>
      <c r="E35" s="203">
        <v>62</v>
      </c>
      <c r="F35" s="203">
        <v>798</v>
      </c>
      <c r="G35" s="203">
        <v>0</v>
      </c>
      <c r="H35" s="203">
        <v>1821</v>
      </c>
      <c r="I35" s="203">
        <v>5426</v>
      </c>
      <c r="J35" s="203">
        <v>0</v>
      </c>
      <c r="K35" s="203">
        <v>51</v>
      </c>
      <c r="L35" s="203">
        <v>-2106</v>
      </c>
      <c r="M35" s="203">
        <v>1812</v>
      </c>
      <c r="N35" s="203">
        <f>'IS, BS &amp; Ratios Mar 26'!N37+'IS, Q June 26'!N37</f>
        <v>36900</v>
      </c>
      <c r="O35" s="203">
        <v>13554</v>
      </c>
      <c r="P35" s="203">
        <f>'IS, BS &amp; Ratios Mar 26'!P37+'IS, Q June 26'!P37</f>
        <v>0</v>
      </c>
      <c r="Q35" s="203">
        <v>6744</v>
      </c>
      <c r="R35" s="203">
        <v>7506</v>
      </c>
      <c r="S35" s="14">
        <f t="shared" si="10"/>
        <v>76264</v>
      </c>
      <c r="T35" s="16">
        <f t="shared" si="2"/>
        <v>76264</v>
      </c>
      <c r="U35" s="16">
        <f t="shared" si="3"/>
        <v>0</v>
      </c>
      <c r="V35" s="17"/>
      <c r="W35" s="17"/>
      <c r="X35" s="17"/>
      <c r="Y35" s="41"/>
    </row>
    <row r="36" spans="1:31" s="9" customFormat="1" x14ac:dyDescent="0.2">
      <c r="A36" s="25"/>
      <c r="B36" s="28" t="s">
        <v>83</v>
      </c>
      <c r="C36" s="14"/>
      <c r="D36" s="145">
        <f t="shared" ref="D36:S36" si="11">D27+D29</f>
        <v>25523</v>
      </c>
      <c r="E36" s="145">
        <f t="shared" si="11"/>
        <v>323823</v>
      </c>
      <c r="F36" s="145">
        <f t="shared" si="11"/>
        <v>87891</v>
      </c>
      <c r="G36" s="145">
        <f t="shared" si="11"/>
        <v>98786</v>
      </c>
      <c r="H36" s="145">
        <f t="shared" si="11"/>
        <v>41432</v>
      </c>
      <c r="I36" s="145">
        <f t="shared" si="11"/>
        <v>139048</v>
      </c>
      <c r="J36" s="145">
        <f t="shared" si="11"/>
        <v>30195</v>
      </c>
      <c r="K36" s="145">
        <f t="shared" si="11"/>
        <v>82420</v>
      </c>
      <c r="L36" s="145">
        <f t="shared" si="11"/>
        <v>393655</v>
      </c>
      <c r="M36" s="145">
        <f t="shared" si="11"/>
        <v>203032</v>
      </c>
      <c r="N36" s="145">
        <f t="shared" si="11"/>
        <v>2898810</v>
      </c>
      <c r="O36" s="145">
        <f t="shared" si="11"/>
        <v>353596</v>
      </c>
      <c r="P36" s="145">
        <f>P27+P29</f>
        <v>80288</v>
      </c>
      <c r="Q36" s="145">
        <f>Q27+Q29</f>
        <v>1701786</v>
      </c>
      <c r="R36" s="145">
        <f t="shared" si="11"/>
        <v>25962</v>
      </c>
      <c r="S36" s="145">
        <f t="shared" si="11"/>
        <v>6486247</v>
      </c>
      <c r="T36" s="16">
        <f t="shared" si="2"/>
        <v>6486247</v>
      </c>
      <c r="U36" s="16">
        <f t="shared" si="3"/>
        <v>0</v>
      </c>
      <c r="V36" s="145" t="e">
        <f>V27+V29</f>
        <v>#REF!</v>
      </c>
      <c r="W36" s="17">
        <f>H36-'IS, BS &amp; Ratios June 25'!H38</f>
        <v>-472126</v>
      </c>
      <c r="X36" s="17">
        <f>L36-'IS, BS &amp; Ratios June 25'!L38</f>
        <v>-1300799</v>
      </c>
      <c r="Y36" s="41">
        <f>O36-'IS, BS &amp; Ratios June 25'!O38</f>
        <v>-381596</v>
      </c>
      <c r="Z36" s="41">
        <f>Q36-'IS, BS &amp; Ratios June 25'!Q38</f>
        <v>-1405006</v>
      </c>
      <c r="AB36" s="41"/>
      <c r="AC36" s="41"/>
      <c r="AD36" s="41"/>
    </row>
    <row r="37" spans="1:31" s="9" customFormat="1" ht="12" customHeight="1" x14ac:dyDescent="0.2">
      <c r="A37" s="25"/>
      <c r="B37" s="3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6">
        <f t="shared" si="2"/>
        <v>0</v>
      </c>
      <c r="U37" s="16">
        <f t="shared" si="3"/>
        <v>0</v>
      </c>
      <c r="V37" s="290" t="e">
        <f>V36/'IS, BS &amp; Ratios June 25'!#REF!</f>
        <v>#REF!</v>
      </c>
      <c r="W37" s="290">
        <f>W36/'IS, BS &amp; Ratios June 25'!H38</f>
        <v>-0.91932362070106977</v>
      </c>
      <c r="X37" s="290">
        <f>X36/'IS, BS &amp; Ratios June 25'!L38</f>
        <v>-0.76768032652406026</v>
      </c>
      <c r="Y37" s="290">
        <f>Y36/'IS, BS &amp; Ratios June 25'!O38</f>
        <v>-0.51904264464248795</v>
      </c>
      <c r="Z37" s="307">
        <f>Z36/'IS, BS &amp; Ratios June 25'!Q38</f>
        <v>-0.45223690546389972</v>
      </c>
    </row>
    <row r="38" spans="1:31" s="9" customFormat="1" x14ac:dyDescent="0.2">
      <c r="A38" s="25"/>
      <c r="B38" s="28" t="s">
        <v>80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6">
        <f t="shared" si="2"/>
        <v>0</v>
      </c>
      <c r="U38" s="16">
        <f t="shared" si="3"/>
        <v>0</v>
      </c>
      <c r="V38" s="17"/>
      <c r="W38" s="17"/>
      <c r="X38" s="17"/>
      <c r="Y38" s="41"/>
    </row>
    <row r="39" spans="1:31" s="9" customFormat="1" ht="15" customHeight="1" x14ac:dyDescent="0.2">
      <c r="A39" s="25"/>
      <c r="B39" s="152" t="s">
        <v>81</v>
      </c>
      <c r="C39" s="31"/>
      <c r="D39" s="205">
        <v>-2520</v>
      </c>
      <c r="E39" s="205">
        <v>-11217</v>
      </c>
      <c r="F39" s="205">
        <v>-3757</v>
      </c>
      <c r="G39" s="205">
        <v>-867</v>
      </c>
      <c r="H39" s="205">
        <v>-2373</v>
      </c>
      <c r="I39" s="205">
        <v>-5330</v>
      </c>
      <c r="J39" s="205">
        <v>-897</v>
      </c>
      <c r="K39" s="205">
        <v>-1939</v>
      </c>
      <c r="L39" s="205">
        <v>-15907</v>
      </c>
      <c r="M39" s="205">
        <v>-8566</v>
      </c>
      <c r="N39" s="205">
        <f>'IS, BS &amp; Ratios Mar 26'!N41+'IS, Q June 26'!N41</f>
        <v>-53608</v>
      </c>
      <c r="O39" s="205">
        <v>-19173</v>
      </c>
      <c r="P39" s="205">
        <v>-2766</v>
      </c>
      <c r="Q39" s="205">
        <v>-28803</v>
      </c>
      <c r="R39" s="205">
        <v>-450</v>
      </c>
      <c r="S39" s="31">
        <f t="shared" ref="S39:S40" si="12">D39+E39+F39+G39+H39+I39+J39+K39+L39+M39+N39+O39+P39+R39+Q39</f>
        <v>-158173</v>
      </c>
      <c r="T39" s="16">
        <f t="shared" si="2"/>
        <v>-158173</v>
      </c>
      <c r="U39" s="16">
        <f t="shared" si="3"/>
        <v>0</v>
      </c>
      <c r="V39" s="17"/>
      <c r="W39" s="17"/>
      <c r="X39" s="17"/>
      <c r="Y39" s="41"/>
    </row>
    <row r="40" spans="1:31" s="9" customFormat="1" ht="11.45" customHeight="1" x14ac:dyDescent="0.2">
      <c r="A40" s="25"/>
      <c r="B40" s="12" t="s">
        <v>157</v>
      </c>
      <c r="C40" s="31"/>
      <c r="D40" s="205">
        <v>-25914</v>
      </c>
      <c r="E40" s="205">
        <v>-280519</v>
      </c>
      <c r="F40" s="205">
        <v>-68519.09</v>
      </c>
      <c r="G40" s="205">
        <v>-45150</v>
      </c>
      <c r="H40" s="205">
        <v>-52803</v>
      </c>
      <c r="I40" s="205">
        <v>-46073</v>
      </c>
      <c r="J40" s="205">
        <v>-22781</v>
      </c>
      <c r="K40" s="205">
        <v>-38356</v>
      </c>
      <c r="L40" s="205">
        <v>-201713</v>
      </c>
      <c r="M40" s="205">
        <v>-163498</v>
      </c>
      <c r="N40" s="205">
        <f>'IS, BS &amp; Ratios Mar 26'!N42+'IS, Q June 26'!N42</f>
        <v>-1229244</v>
      </c>
      <c r="O40" s="205">
        <v>-80427</v>
      </c>
      <c r="P40" s="205">
        <v>-34018</v>
      </c>
      <c r="Q40" s="205">
        <v>-488835</v>
      </c>
      <c r="R40" s="205">
        <v>-22526</v>
      </c>
      <c r="S40" s="31">
        <f t="shared" si="12"/>
        <v>-2800376.09</v>
      </c>
      <c r="T40" s="16">
        <f t="shared" si="2"/>
        <v>-2800376.09</v>
      </c>
      <c r="U40" s="16">
        <f t="shared" si="3"/>
        <v>0</v>
      </c>
      <c r="V40" s="17"/>
      <c r="W40" s="17"/>
      <c r="X40" s="17"/>
      <c r="Y40" s="41"/>
    </row>
    <row r="41" spans="1:31" s="9" customFormat="1" ht="10.5" customHeight="1" x14ac:dyDescent="0.2">
      <c r="A41" s="25"/>
      <c r="B41" s="26" t="s">
        <v>82</v>
      </c>
      <c r="C41" s="31"/>
      <c r="D41" s="144">
        <f>SUM(D39:D40)</f>
        <v>-28434</v>
      </c>
      <c r="E41" s="144">
        <f t="shared" ref="E41:S41" si="13">SUM(E39:E40)</f>
        <v>-291736</v>
      </c>
      <c r="F41" s="144">
        <f t="shared" si="13"/>
        <v>-72276.09</v>
      </c>
      <c r="G41" s="144">
        <f t="shared" si="13"/>
        <v>-46017</v>
      </c>
      <c r="H41" s="144">
        <f t="shared" si="13"/>
        <v>-55176</v>
      </c>
      <c r="I41" s="144">
        <f t="shared" si="13"/>
        <v>-51403</v>
      </c>
      <c r="J41" s="144">
        <f t="shared" si="13"/>
        <v>-23678</v>
      </c>
      <c r="K41" s="144">
        <f t="shared" si="13"/>
        <v>-40295</v>
      </c>
      <c r="L41" s="144">
        <f t="shared" si="13"/>
        <v>-217620</v>
      </c>
      <c r="M41" s="144">
        <f t="shared" si="13"/>
        <v>-172064</v>
      </c>
      <c r="N41" s="144">
        <f t="shared" si="13"/>
        <v>-1282852</v>
      </c>
      <c r="O41" s="144">
        <f t="shared" si="13"/>
        <v>-99600</v>
      </c>
      <c r="P41" s="144">
        <f t="shared" si="13"/>
        <v>-36784</v>
      </c>
      <c r="Q41" s="144">
        <f t="shared" si="13"/>
        <v>-517638</v>
      </c>
      <c r="R41" s="144">
        <f t="shared" si="13"/>
        <v>-22976</v>
      </c>
      <c r="S41" s="144">
        <f t="shared" si="13"/>
        <v>-2958549.09</v>
      </c>
      <c r="T41" s="16">
        <f t="shared" si="2"/>
        <v>-2958549.09</v>
      </c>
      <c r="U41" s="16">
        <f t="shared" si="3"/>
        <v>0</v>
      </c>
      <c r="V41" s="17" t="e">
        <f>#REF!-'IS, BS &amp; Ratios June 25'!#REF!</f>
        <v>#REF!</v>
      </c>
      <c r="W41" s="17">
        <f>H41-'IS, BS &amp; Ratios June 25'!H43</f>
        <v>90957</v>
      </c>
      <c r="X41" s="17">
        <f>L41-'IS, BS &amp; Ratios June 25'!L43</f>
        <v>601015</v>
      </c>
      <c r="Y41" s="41">
        <f>O41-'IS, BS &amp; Ratios June 25'!O43</f>
        <v>397412</v>
      </c>
      <c r="Z41" s="41">
        <f>Q41-'IS, BS &amp; Ratios June 25'!Q43</f>
        <v>1383623</v>
      </c>
      <c r="AA41" s="264"/>
      <c r="AB41" s="41"/>
      <c r="AC41" s="41"/>
      <c r="AD41" s="41"/>
      <c r="AE41" s="264"/>
    </row>
    <row r="42" spans="1:31" s="9" customFormat="1" ht="12.75" customHeight="1" x14ac:dyDescent="0.2">
      <c r="A42" s="25"/>
      <c r="B42" s="1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16">
        <f t="shared" si="2"/>
        <v>0</v>
      </c>
      <c r="U42" s="16">
        <f t="shared" si="3"/>
        <v>0</v>
      </c>
      <c r="V42" s="290" t="e">
        <f>V41/'IS, BS &amp; Ratios June 25'!#REF!</f>
        <v>#REF!</v>
      </c>
      <c r="W42" s="290">
        <f>W41/'IS, BS &amp; Ratios June 25'!H43</f>
        <v>-0.62242614604504121</v>
      </c>
      <c r="X42" s="290">
        <f>X41/'IS, BS &amp; Ratios June 25'!L43</f>
        <v>-0.73416724181106352</v>
      </c>
      <c r="Y42" s="290">
        <f>Y41/'IS, BS &amp; Ratios June 25'!O43</f>
        <v>-0.79960242408633997</v>
      </c>
      <c r="Z42" s="307">
        <f>Z41/'IS, BS &amp; Ratios June 25'!Q43</f>
        <v>-0.72773964226899934</v>
      </c>
    </row>
    <row r="43" spans="1:31" s="9" customFormat="1" x14ac:dyDescent="0.2">
      <c r="A43" s="25"/>
      <c r="B43" s="26" t="s">
        <v>170</v>
      </c>
      <c r="C43" s="27"/>
      <c r="D43" s="27">
        <f t="shared" ref="D43:S43" si="14">D36+D41</f>
        <v>-2911</v>
      </c>
      <c r="E43" s="27">
        <f t="shared" si="14"/>
        <v>32087</v>
      </c>
      <c r="F43" s="27">
        <f t="shared" si="14"/>
        <v>15614.910000000003</v>
      </c>
      <c r="G43" s="27">
        <f t="shared" si="14"/>
        <v>52769</v>
      </c>
      <c r="H43" s="27">
        <f t="shared" si="14"/>
        <v>-13744</v>
      </c>
      <c r="I43" s="27">
        <f t="shared" si="14"/>
        <v>87645</v>
      </c>
      <c r="J43" s="27">
        <f t="shared" si="14"/>
        <v>6517</v>
      </c>
      <c r="K43" s="27">
        <f t="shared" si="14"/>
        <v>42125</v>
      </c>
      <c r="L43" s="27">
        <f t="shared" si="14"/>
        <v>176035</v>
      </c>
      <c r="M43" s="27">
        <f t="shared" si="14"/>
        <v>30968</v>
      </c>
      <c r="N43" s="27">
        <f t="shared" si="14"/>
        <v>1615958</v>
      </c>
      <c r="O43" s="27">
        <f t="shared" si="14"/>
        <v>253996</v>
      </c>
      <c r="P43" s="27">
        <f t="shared" si="14"/>
        <v>43504</v>
      </c>
      <c r="Q43" s="27">
        <f t="shared" si="14"/>
        <v>1184148</v>
      </c>
      <c r="R43" s="27">
        <f t="shared" si="14"/>
        <v>2986</v>
      </c>
      <c r="S43" s="27">
        <f t="shared" si="14"/>
        <v>3527697.91</v>
      </c>
      <c r="T43" s="16">
        <f t="shared" si="2"/>
        <v>3527697.91</v>
      </c>
      <c r="U43" s="16">
        <f t="shared" si="3"/>
        <v>0</v>
      </c>
      <c r="V43" s="27" t="e">
        <f>V36+V41</f>
        <v>#REF!</v>
      </c>
      <c r="W43" s="27">
        <f>W36+W41</f>
        <v>-381169</v>
      </c>
      <c r="X43" s="27">
        <f>X36+X41</f>
        <v>-699784</v>
      </c>
      <c r="Y43" s="27">
        <f>Y36+Y41</f>
        <v>15816</v>
      </c>
      <c r="Z43" s="27">
        <f>Z36+Z41</f>
        <v>-21383</v>
      </c>
      <c r="AB43" s="41"/>
      <c r="AC43" s="41"/>
      <c r="AD43" s="41"/>
    </row>
    <row r="44" spans="1:31" s="9" customFormat="1" x14ac:dyDescent="0.2">
      <c r="A44" s="25"/>
      <c r="B44" s="26" t="s">
        <v>131</v>
      </c>
      <c r="C44" s="27"/>
      <c r="D44" s="225">
        <f>'IS, BS &amp; Ratios Mar 26'!D46+'IS, Q June 26'!D46</f>
        <v>0</v>
      </c>
      <c r="E44" s="225">
        <f>'IS, BS &amp; Ratios Mar 26'!E46+'IS, Q June 26'!E46</f>
        <v>0</v>
      </c>
      <c r="F44" s="225">
        <f>'IS, BS &amp; Ratios Mar 26'!F46+'IS, Q June 26'!F46</f>
        <v>0</v>
      </c>
      <c r="G44" s="204">
        <f>'IS, BS &amp; Ratios Mar 26'!G46+'IS, Q June 26'!G46</f>
        <v>0</v>
      </c>
      <c r="H44" s="225">
        <f>'IS, BS &amp; Ratios Mar 26'!H46+'IS, Q June 26'!H46</f>
        <v>0</v>
      </c>
      <c r="I44" s="225">
        <f>'IS, BS &amp; Ratios Mar 26'!I46+'IS, Q June 26'!I46</f>
        <v>0</v>
      </c>
      <c r="J44" s="225">
        <v>0</v>
      </c>
      <c r="K44" s="225">
        <f>'IS, BS &amp; Ratios Mar 26'!K46+'IS, Q June 26'!K46</f>
        <v>0</v>
      </c>
      <c r="L44" s="225">
        <f>'IS, BS &amp; Ratios Mar 26'!L46+'IS, Q June 26'!L46</f>
        <v>0</v>
      </c>
      <c r="M44" s="225">
        <f>'IS, BS &amp; Ratios Mar 26'!M46+'IS, Q June 26'!M46</f>
        <v>0</v>
      </c>
      <c r="N44" s="225">
        <f>'IS, BS &amp; Ratios Mar 26'!N46+'IS, Q June 26'!N46</f>
        <v>0</v>
      </c>
      <c r="O44" s="225">
        <f>'IS, BS &amp; Ratios Mar 26'!O46+'IS, Q June 26'!O46</f>
        <v>0</v>
      </c>
      <c r="P44" s="225">
        <f>'IS, BS &amp; Ratios Mar 26'!P46+'IS, Q June 26'!P46</f>
        <v>0</v>
      </c>
      <c r="Q44" s="225">
        <f>'IS, BS &amp; Ratios Mar 26'!Q46+'IS, Q June 26'!Q46</f>
        <v>0</v>
      </c>
      <c r="R44" s="225">
        <f>'IS, BS &amp; Ratios Mar 26'!R46+'IS, Q June 26'!R46</f>
        <v>0</v>
      </c>
      <c r="S44" s="226">
        <f>D44+E44+F44+G44+H44+I44+J44+K44+L44+M44+N44+O44+P44+R44+Q44</f>
        <v>0</v>
      </c>
      <c r="T44" s="16">
        <f t="shared" si="2"/>
        <v>0</v>
      </c>
      <c r="U44" s="16">
        <f t="shared" si="3"/>
        <v>0</v>
      </c>
      <c r="V44" s="17" t="e">
        <f>#REF!-'IS, BS &amp; Ratios June 25'!#REF!</f>
        <v>#REF!</v>
      </c>
      <c r="W44" s="17">
        <f>H44-'IS, BS &amp; Ratios June 25'!H46</f>
        <v>0</v>
      </c>
      <c r="X44" s="17">
        <f>L44-'IS, BS &amp; Ratios June 25'!L46</f>
        <v>0</v>
      </c>
      <c r="Y44" s="41">
        <f>O44-'IS, BS &amp; Ratios June 25'!O46</f>
        <v>0</v>
      </c>
      <c r="Z44" s="41">
        <f>Q44-'IS, BS &amp; Ratios June 25'!Q46</f>
        <v>0</v>
      </c>
    </row>
    <row r="45" spans="1:31" s="9" customFormat="1" x14ac:dyDescent="0.2">
      <c r="A45" s="25"/>
      <c r="B45" s="26" t="s">
        <v>14</v>
      </c>
      <c r="C45" s="27"/>
      <c r="D45" s="17">
        <f>SUM(D43:D44)</f>
        <v>-2911</v>
      </c>
      <c r="E45" s="17">
        <f t="shared" ref="E45:S45" si="15">SUM(E43:E44)</f>
        <v>32087</v>
      </c>
      <c r="F45" s="17">
        <f t="shared" si="15"/>
        <v>15614.910000000003</v>
      </c>
      <c r="G45" s="17">
        <f t="shared" si="15"/>
        <v>52769</v>
      </c>
      <c r="H45" s="17">
        <f t="shared" si="15"/>
        <v>-13744</v>
      </c>
      <c r="I45" s="17">
        <f t="shared" si="15"/>
        <v>87645</v>
      </c>
      <c r="J45" s="17">
        <f t="shared" si="15"/>
        <v>6517</v>
      </c>
      <c r="K45" s="17">
        <f t="shared" si="15"/>
        <v>42125</v>
      </c>
      <c r="L45" s="17">
        <f t="shared" si="15"/>
        <v>176035</v>
      </c>
      <c r="M45" s="17">
        <f t="shared" si="15"/>
        <v>30968</v>
      </c>
      <c r="N45" s="17">
        <f t="shared" si="15"/>
        <v>1615958</v>
      </c>
      <c r="O45" s="17">
        <f t="shared" si="15"/>
        <v>253996</v>
      </c>
      <c r="P45" s="17">
        <f t="shared" si="15"/>
        <v>43504</v>
      </c>
      <c r="Q45" s="17">
        <f t="shared" si="15"/>
        <v>1184148</v>
      </c>
      <c r="R45" s="17">
        <f t="shared" si="15"/>
        <v>2986</v>
      </c>
      <c r="S45" s="17">
        <f t="shared" si="15"/>
        <v>3527697.91</v>
      </c>
      <c r="T45" s="16">
        <f t="shared" si="2"/>
        <v>3527697.91</v>
      </c>
      <c r="U45" s="16">
        <f t="shared" si="3"/>
        <v>0</v>
      </c>
      <c r="V45" s="17" t="e">
        <f>SUM(V43:V44)</f>
        <v>#REF!</v>
      </c>
      <c r="W45" s="17">
        <f>SUM(W43:W44)</f>
        <v>-381169</v>
      </c>
      <c r="X45" s="17">
        <f>SUM(X43:X44)</f>
        <v>-699784</v>
      </c>
      <c r="Y45" s="17">
        <f>SUM(Y43:Y44)</f>
        <v>15816</v>
      </c>
      <c r="Z45" s="17">
        <f>SUM(Z43:Z44)</f>
        <v>-21383</v>
      </c>
      <c r="AB45" s="41"/>
      <c r="AC45" s="41"/>
      <c r="AD45" s="41"/>
    </row>
    <row r="46" spans="1:31" x14ac:dyDescent="0.2">
      <c r="A46" s="25"/>
      <c r="B46" s="12" t="s">
        <v>15</v>
      </c>
      <c r="C46" s="16"/>
      <c r="D46" s="200">
        <v>938</v>
      </c>
      <c r="E46" s="200">
        <v>-77568</v>
      </c>
      <c r="F46" s="200">
        <v>-6152</v>
      </c>
      <c r="G46" s="200">
        <v>-18756</v>
      </c>
      <c r="H46" s="200">
        <v>-5720</v>
      </c>
      <c r="I46" s="200">
        <v>-25320</v>
      </c>
      <c r="J46" s="200">
        <v>-3068</v>
      </c>
      <c r="K46" s="200">
        <v>-14223</v>
      </c>
      <c r="L46" s="200">
        <v>-59483</v>
      </c>
      <c r="M46" s="200">
        <v>-39000</v>
      </c>
      <c r="N46" s="200">
        <f>'IS, BS &amp; Ratios Mar 26'!N48+'IS, Q June 26'!N48</f>
        <v>-509030</v>
      </c>
      <c r="O46" s="200">
        <v>-84696</v>
      </c>
      <c r="P46" s="200">
        <v>-16173</v>
      </c>
      <c r="Q46" s="200">
        <v>-88925</v>
      </c>
      <c r="R46" s="200">
        <v>0</v>
      </c>
      <c r="S46" s="16">
        <f>D46+E46+F46+G46+H46+I46+J46+K46+L46+M46+N46+O46+P46+R46+Q46</f>
        <v>-947176</v>
      </c>
      <c r="T46" s="16">
        <f t="shared" si="2"/>
        <v>-947176</v>
      </c>
      <c r="U46" s="16">
        <f t="shared" si="3"/>
        <v>0</v>
      </c>
      <c r="V46" s="17" t="e">
        <f>#REF!-'IS, BS &amp; Ratios June 25'!#REF!</f>
        <v>#REF!</v>
      </c>
      <c r="W46" s="17">
        <f>H46-'IS, BS &amp; Ratios June 25'!H48</f>
        <v>117140</v>
      </c>
      <c r="X46" s="17">
        <f>L46-'IS, BS &amp; Ratios June 25'!L48</f>
        <v>228705</v>
      </c>
      <c r="Y46" s="41">
        <f>O46-'IS, BS &amp; Ratios June 25'!O48</f>
        <v>-8196</v>
      </c>
      <c r="Z46" s="41">
        <f>Q46-'IS, BS &amp; Ratios June 25'!Q48</f>
        <v>308900</v>
      </c>
      <c r="AB46" s="41"/>
      <c r="AC46" s="41"/>
      <c r="AD46" s="41"/>
    </row>
    <row r="47" spans="1:31" s="9" customFormat="1" x14ac:dyDescent="0.2">
      <c r="A47" s="25"/>
      <c r="B47" s="26" t="s">
        <v>16</v>
      </c>
      <c r="C47" s="27"/>
      <c r="D47" s="32">
        <f>SUM(D45:D46)</f>
        <v>-1973</v>
      </c>
      <c r="E47" s="32">
        <f t="shared" ref="E47:S47" si="16">SUM(E45:E46)</f>
        <v>-45481</v>
      </c>
      <c r="F47" s="32">
        <f t="shared" si="16"/>
        <v>9462.9100000000035</v>
      </c>
      <c r="G47" s="32">
        <f t="shared" si="16"/>
        <v>34013</v>
      </c>
      <c r="H47" s="32">
        <f t="shared" si="16"/>
        <v>-19464</v>
      </c>
      <c r="I47" s="32">
        <f t="shared" si="16"/>
        <v>62325</v>
      </c>
      <c r="J47" s="32">
        <f t="shared" si="16"/>
        <v>3449</v>
      </c>
      <c r="K47" s="32">
        <f t="shared" si="16"/>
        <v>27902</v>
      </c>
      <c r="L47" s="32">
        <f t="shared" si="16"/>
        <v>116552</v>
      </c>
      <c r="M47" s="32">
        <f t="shared" si="16"/>
        <v>-8032</v>
      </c>
      <c r="N47" s="32">
        <f t="shared" si="16"/>
        <v>1106928</v>
      </c>
      <c r="O47" s="32">
        <f t="shared" si="16"/>
        <v>169300</v>
      </c>
      <c r="P47" s="32">
        <f t="shared" si="16"/>
        <v>27331</v>
      </c>
      <c r="Q47" s="32">
        <f t="shared" si="16"/>
        <v>1095223</v>
      </c>
      <c r="R47" s="32">
        <f t="shared" si="16"/>
        <v>2986</v>
      </c>
      <c r="S47" s="32">
        <f t="shared" si="16"/>
        <v>2580521.91</v>
      </c>
      <c r="T47" s="16">
        <f t="shared" si="2"/>
        <v>2580521.91</v>
      </c>
      <c r="U47" s="16">
        <f t="shared" si="3"/>
        <v>0</v>
      </c>
      <c r="V47" s="32" t="e">
        <f>SUM(V45:V46)</f>
        <v>#REF!</v>
      </c>
      <c r="W47" s="32">
        <f>SUM(W45:W46)</f>
        <v>-264029</v>
      </c>
      <c r="X47" s="32">
        <f>SUM(X45:X46)</f>
        <v>-471079</v>
      </c>
      <c r="Y47" s="32">
        <f>SUM(Y45:Y46)</f>
        <v>7620</v>
      </c>
      <c r="Z47" s="32">
        <f>SUM(Z45:Z46)</f>
        <v>287517</v>
      </c>
      <c r="AB47" s="41"/>
      <c r="AC47" s="41"/>
      <c r="AD47" s="41"/>
    </row>
    <row r="48" spans="1:31" s="9" customFormat="1" x14ac:dyDescent="0.2">
      <c r="A48" s="25"/>
      <c r="B48" s="26"/>
      <c r="C48" s="27"/>
      <c r="D48" s="300"/>
      <c r="E48" s="301"/>
      <c r="F48" s="301"/>
      <c r="G48" s="300"/>
      <c r="H48" s="300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27"/>
      <c r="T48" s="16">
        <f>'IS, BS &amp; Ratios June 25'!S49</f>
        <v>4984675</v>
      </c>
      <c r="U48" s="45">
        <f>T48/'IS, BS &amp; Ratios June 25'!S49</f>
        <v>1</v>
      </c>
      <c r="V48" s="290" t="e">
        <f>V47/'IS, BS &amp; Ratios June 25'!#REF!</f>
        <v>#REF!</v>
      </c>
      <c r="W48" s="290">
        <f>W47/'IS, BS &amp; Ratios June 25'!H49</f>
        <v>-1.0795862040766258</v>
      </c>
      <c r="X48" s="290">
        <f>X47/'IS, BS &amp; Ratios June 25'!L49</f>
        <v>-0.80165784310221888</v>
      </c>
      <c r="Y48" s="290">
        <f>Y47/'IS, BS &amp; Ratios June 25'!O49</f>
        <v>4.7130133597229097E-2</v>
      </c>
      <c r="Z48" s="307">
        <f>Z47/'IS, BS &amp; Ratios June 25'!Q49</f>
        <v>0.35596739407655759</v>
      </c>
    </row>
    <row r="49" spans="1:52" s="9" customFormat="1" x14ac:dyDescent="0.2">
      <c r="A49" s="25"/>
      <c r="B49" s="28"/>
      <c r="E49" s="34"/>
      <c r="I49" s="34"/>
      <c r="J49" s="34"/>
      <c r="K49" s="34"/>
      <c r="L49" s="34"/>
      <c r="M49" s="33"/>
      <c r="N49" s="34"/>
      <c r="O49" s="34"/>
      <c r="P49" s="34"/>
      <c r="Q49" s="34"/>
      <c r="R49" s="34"/>
      <c r="S49" s="34"/>
      <c r="T49" s="35">
        <f>T48-T47</f>
        <v>2404153.09</v>
      </c>
      <c r="U49" s="299">
        <f>T49/T48</f>
        <v>0.48230889476244687</v>
      </c>
      <c r="V49" s="27"/>
    </row>
    <row r="50" spans="1:52" s="9" customFormat="1" ht="13.5" thickBot="1" x14ac:dyDescent="0.25">
      <c r="A50" s="25"/>
      <c r="B50" s="36" t="s">
        <v>156</v>
      </c>
      <c r="C50" s="37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35"/>
      <c r="U50" s="35"/>
    </row>
    <row r="51" spans="1:52" s="9" customFormat="1" ht="13.5" thickTop="1" x14ac:dyDescent="0.2">
      <c r="A51" s="25"/>
      <c r="B51" s="146"/>
      <c r="C51" s="13"/>
      <c r="D51" s="198">
        <f>Drivers!B1</f>
        <v>46203</v>
      </c>
      <c r="E51" s="198">
        <f>D51</f>
        <v>46203</v>
      </c>
      <c r="F51" s="198">
        <f t="shared" ref="F51:S51" si="17">E51</f>
        <v>46203</v>
      </c>
      <c r="G51" s="198" t="e">
        <f>#REF!</f>
        <v>#REF!</v>
      </c>
      <c r="H51" s="198" t="e">
        <f>G51</f>
        <v>#REF!</v>
      </c>
      <c r="I51" s="198" t="e">
        <f t="shared" si="17"/>
        <v>#REF!</v>
      </c>
      <c r="J51" s="198" t="e">
        <f t="shared" si="17"/>
        <v>#REF!</v>
      </c>
      <c r="K51" s="198" t="e">
        <f t="shared" si="17"/>
        <v>#REF!</v>
      </c>
      <c r="L51" s="198" t="e">
        <f t="shared" si="17"/>
        <v>#REF!</v>
      </c>
      <c r="M51" s="198" t="e">
        <f t="shared" si="17"/>
        <v>#REF!</v>
      </c>
      <c r="N51" s="198" t="e">
        <f>M51</f>
        <v>#REF!</v>
      </c>
      <c r="O51" s="198" t="e">
        <f t="shared" si="17"/>
        <v>#REF!</v>
      </c>
      <c r="P51" s="198" t="e">
        <f t="shared" si="17"/>
        <v>#REF!</v>
      </c>
      <c r="Q51" s="198" t="e">
        <f t="shared" si="17"/>
        <v>#REF!</v>
      </c>
      <c r="R51" s="198" t="e">
        <f t="shared" si="17"/>
        <v>#REF!</v>
      </c>
      <c r="S51" s="198" t="e">
        <f t="shared" si="17"/>
        <v>#REF!</v>
      </c>
      <c r="T51" s="35"/>
      <c r="U51" s="35"/>
    </row>
    <row r="52" spans="1:52" s="9" customFormat="1" x14ac:dyDescent="0.2">
      <c r="A52" s="25"/>
      <c r="B52" s="146"/>
      <c r="C52" s="13"/>
      <c r="D52" s="143" t="s">
        <v>75</v>
      </c>
      <c r="E52" s="143" t="s">
        <v>75</v>
      </c>
      <c r="F52" s="143" t="s">
        <v>75</v>
      </c>
      <c r="G52" s="143" t="s">
        <v>75</v>
      </c>
      <c r="H52" s="143" t="s">
        <v>75</v>
      </c>
      <c r="I52" s="143" t="s">
        <v>75</v>
      </c>
      <c r="J52" s="143" t="s">
        <v>75</v>
      </c>
      <c r="K52" s="143" t="s">
        <v>75</v>
      </c>
      <c r="L52" s="143" t="s">
        <v>75</v>
      </c>
      <c r="M52" s="143" t="s">
        <v>75</v>
      </c>
      <c r="N52" s="143" t="s">
        <v>75</v>
      </c>
      <c r="O52" s="143" t="s">
        <v>75</v>
      </c>
      <c r="P52" s="143" t="s">
        <v>75</v>
      </c>
      <c r="Q52" s="143" t="s">
        <v>75</v>
      </c>
      <c r="R52" s="143" t="s">
        <v>75</v>
      </c>
      <c r="S52" s="143" t="s">
        <v>75</v>
      </c>
      <c r="T52" s="35"/>
      <c r="U52" s="35"/>
    </row>
    <row r="53" spans="1:52" s="9" customFormat="1" ht="18.75" customHeight="1" x14ac:dyDescent="0.2">
      <c r="A53" s="25"/>
      <c r="B53" s="28" t="s">
        <v>17</v>
      </c>
      <c r="C53" s="38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6"/>
      <c r="U53" s="16"/>
    </row>
    <row r="54" spans="1:52" s="9" customFormat="1" ht="13.5" customHeight="1" x14ac:dyDescent="0.2">
      <c r="A54" s="25"/>
      <c r="B54" s="30" t="s">
        <v>90</v>
      </c>
      <c r="C54" s="27"/>
      <c r="D54" s="205">
        <f>'IS, BS &amp; Ratios June 26'!D56-'IS, BS &amp; Ratios Mar 26'!D56</f>
        <v>4607</v>
      </c>
      <c r="E54" s="205">
        <f>'IS, BS &amp; Ratios June 26'!E56-'IS, BS &amp; Ratios Mar 26'!E56</f>
        <v>631274</v>
      </c>
      <c r="F54" s="205">
        <f>'IS, BS &amp; Ratios June 26'!F56-'IS, BS &amp; Ratios Mar 26'!F56</f>
        <v>-90108</v>
      </c>
      <c r="G54" s="205">
        <f>'IS, BS &amp; Ratios June 26'!G56-'IS, BS &amp; Ratios Mar 26'!G56</f>
        <v>9908</v>
      </c>
      <c r="H54" s="205">
        <f>'IS, BS &amp; Ratios June 26'!H56-'IS, BS &amp; Ratios Mar 26'!H56</f>
        <v>-45563</v>
      </c>
      <c r="I54" s="205">
        <f>'IS, BS &amp; Ratios June 26'!I56-'IS, BS &amp; Ratios Mar 26'!I56</f>
        <v>-67259</v>
      </c>
      <c r="J54" s="205">
        <f>'IS, BS &amp; Ratios June 26'!J56-'IS, BS &amp; Ratios Mar 26'!J56</f>
        <v>-18517</v>
      </c>
      <c r="K54" s="205">
        <f>'IS, BS &amp; Ratios June 26'!K56-'IS, BS &amp; Ratios Mar 26'!K56</f>
        <v>56531</v>
      </c>
      <c r="L54" s="205">
        <f>'IS, BS &amp; Ratios June 26'!L56-'IS, BS &amp; Ratios Mar 26'!L56</f>
        <v>641020</v>
      </c>
      <c r="M54" s="205">
        <f>'IS, BS &amp; Ratios June 26'!M56-'IS, BS &amp; Ratios Mar 26'!M56</f>
        <v>189856</v>
      </c>
      <c r="N54" s="205">
        <f>'IS, BS &amp; Ratios June 26'!N56-'IS, BS &amp; Ratios Mar 26'!N56</f>
        <v>58551</v>
      </c>
      <c r="O54" s="205">
        <f>'IS, BS &amp; Ratios June 26'!O56-'IS, BS &amp; Ratios Mar 26'!O56</f>
        <v>-235707</v>
      </c>
      <c r="P54" s="205">
        <f>'IS, BS &amp; Ratios June 26'!P56-'IS, BS &amp; Ratios Mar 26'!P56</f>
        <v>11827</v>
      </c>
      <c r="Q54" s="205">
        <f>'IS, BS &amp; Ratios June 26'!Q56-'IS, BS &amp; Ratios Mar 26'!Q56</f>
        <v>323133</v>
      </c>
      <c r="R54" s="205">
        <f>'IS, BS &amp; Ratios June 26'!R56-'IS, BS &amp; Ratios Mar 26'!R56</f>
        <v>3107</v>
      </c>
      <c r="S54" s="31">
        <f>D54+E54+F54+G54+H54+I54+J54+K54+L54+M54+N54+O54+P54+R54+Q54</f>
        <v>1472660</v>
      </c>
      <c r="T54" s="16">
        <f>'IS, BS &amp; Ratios June 26'!S56-'IS, BS &amp; Ratios Mar 26'!S56</f>
        <v>1472660</v>
      </c>
      <c r="U54" s="16">
        <f t="shared" ref="U54:U96" si="18">T54-S54</f>
        <v>0</v>
      </c>
      <c r="V54" s="27">
        <f>S54-T54</f>
        <v>0</v>
      </c>
      <c r="W54" s="35"/>
      <c r="X54" s="264"/>
      <c r="AY54" s="27">
        <f>I54-'[36]IS, BS &amp; Ratios Mar 20'!K53</f>
        <v>-116686</v>
      </c>
      <c r="AZ54" s="27">
        <f>J54-'[36]IS, BS &amp; Ratios Mar 20'!L53</f>
        <v>-94910</v>
      </c>
    </row>
    <row r="55" spans="1:52" s="9" customFormat="1" ht="13.5" customHeight="1" thickBot="1" x14ac:dyDescent="0.25">
      <c r="A55" s="25"/>
      <c r="B55" s="30" t="s">
        <v>91</v>
      </c>
      <c r="C55" s="27"/>
      <c r="D55" s="16">
        <f>SUM(D56:D59)</f>
        <v>33861</v>
      </c>
      <c r="E55" s="16">
        <f t="shared" ref="E55:R55" si="19">SUM(E56:E59)</f>
        <v>-611272</v>
      </c>
      <c r="F55" s="16">
        <f t="shared" si="19"/>
        <v>2448118</v>
      </c>
      <c r="G55" s="16">
        <f t="shared" si="19"/>
        <v>-341270</v>
      </c>
      <c r="H55" s="16">
        <f t="shared" si="19"/>
        <v>-268653</v>
      </c>
      <c r="I55" s="16">
        <f t="shared" si="19"/>
        <v>59990</v>
      </c>
      <c r="J55" s="16">
        <f t="shared" si="19"/>
        <v>39738</v>
      </c>
      <c r="K55" s="16">
        <f t="shared" si="19"/>
        <v>-152924</v>
      </c>
      <c r="L55" s="16">
        <f t="shared" si="19"/>
        <v>1580872</v>
      </c>
      <c r="M55" s="16">
        <f t="shared" si="19"/>
        <v>329515</v>
      </c>
      <c r="N55" s="16">
        <f t="shared" si="19"/>
        <v>1313202</v>
      </c>
      <c r="O55" s="16">
        <f t="shared" si="19"/>
        <v>87145</v>
      </c>
      <c r="P55" s="16">
        <f t="shared" si="19"/>
        <v>354895</v>
      </c>
      <c r="Q55" s="16">
        <f t="shared" si="19"/>
        <v>-718861</v>
      </c>
      <c r="R55" s="16">
        <f t="shared" si="19"/>
        <v>-237236</v>
      </c>
      <c r="S55" s="16">
        <f>SUM(S56:S59)</f>
        <v>3917120</v>
      </c>
      <c r="T55" s="16">
        <f>'IS, BS &amp; Ratios June 26'!S57-'IS, BS &amp; Ratios Mar 26'!S57</f>
        <v>3917120</v>
      </c>
      <c r="U55" s="16">
        <f t="shared" si="18"/>
        <v>0</v>
      </c>
      <c r="V55" s="27">
        <f t="shared" ref="V55:V92" si="20">S55-T55</f>
        <v>0</v>
      </c>
      <c r="AY55" s="27">
        <f>I55-'[36]IS, BS &amp; Ratios Mar 20'!K54</f>
        <v>-209817</v>
      </c>
      <c r="AZ55" s="27">
        <f>J55-'[36]IS, BS &amp; Ratios Mar 20'!L54</f>
        <v>-50075</v>
      </c>
    </row>
    <row r="56" spans="1:52" s="9" customFormat="1" ht="13.5" customHeight="1" thickBot="1" x14ac:dyDescent="0.25">
      <c r="A56" s="25"/>
      <c r="B56" s="30" t="s">
        <v>162</v>
      </c>
      <c r="C56" s="27"/>
      <c r="D56" s="207">
        <f>'IS, BS &amp; Ratios June 26'!D58-'IS, BS &amp; Ratios Mar 26'!D58</f>
        <v>8713</v>
      </c>
      <c r="E56" s="207">
        <f>'IS, BS &amp; Ratios June 26'!E58-'IS, BS &amp; Ratios Mar 26'!E58</f>
        <v>-333424</v>
      </c>
      <c r="F56" s="207">
        <f>'IS, BS &amp; Ratios June 26'!F58-'IS, BS &amp; Ratios Mar 26'!F58</f>
        <v>560496</v>
      </c>
      <c r="G56" s="207">
        <f>'IS, BS &amp; Ratios June 26'!G58-'IS, BS &amp; Ratios Mar 26'!G58</f>
        <v>204595</v>
      </c>
      <c r="H56" s="207">
        <f>'IS, BS &amp; Ratios June 26'!H58-'IS, BS &amp; Ratios Mar 26'!H58</f>
        <v>177573</v>
      </c>
      <c r="I56" s="207">
        <f>'IS, BS &amp; Ratios June 26'!I58-'IS, BS &amp; Ratios Mar 26'!I58</f>
        <v>7319</v>
      </c>
      <c r="J56" s="207">
        <f>'IS, BS &amp; Ratios June 26'!J58-'IS, BS &amp; Ratios Mar 26'!J58</f>
        <v>20495</v>
      </c>
      <c r="K56" s="207">
        <f>'IS, BS &amp; Ratios June 26'!K58-'IS, BS &amp; Ratios Mar 26'!K58</f>
        <v>-56616</v>
      </c>
      <c r="L56" s="207">
        <f>'IS, BS &amp; Ratios June 26'!L58-'IS, BS &amp; Ratios Mar 26'!L58</f>
        <v>-84101</v>
      </c>
      <c r="M56" s="207">
        <f>'IS, BS &amp; Ratios June 26'!M58-'IS, BS &amp; Ratios Mar 26'!M58</f>
        <v>-9393</v>
      </c>
      <c r="N56" s="207">
        <f>'IS, BS &amp; Ratios June 26'!N58-'IS, BS &amp; Ratios Mar 26'!N58</f>
        <v>-28063</v>
      </c>
      <c r="O56" s="207">
        <f>'IS, BS &amp; Ratios June 26'!O58-'IS, BS &amp; Ratios Mar 26'!O58</f>
        <v>286990</v>
      </c>
      <c r="P56" s="207">
        <f>'IS, BS &amp; Ratios June 26'!P58-'IS, BS &amp; Ratios Mar 26'!P58</f>
        <v>-9</v>
      </c>
      <c r="Q56" s="207">
        <f>'IS, BS &amp; Ratios June 26'!Q58-'IS, BS &amp; Ratios Mar 26'!Q58</f>
        <v>730885</v>
      </c>
      <c r="R56" s="207">
        <f>'IS, BS &amp; Ratios June 26'!R58-'IS, BS &amp; Ratios Mar 26'!R58</f>
        <v>-20403</v>
      </c>
      <c r="S56" s="147">
        <f>D56+E56+F56+G56+H56+I56+J56+K56+L56+M56+N56+O56+P56+R56+Q56</f>
        <v>1465057</v>
      </c>
      <c r="T56" s="16">
        <f>'IS, BS &amp; Ratios June 26'!S58-'IS, BS &amp; Ratios Mar 26'!S58</f>
        <v>1465057</v>
      </c>
      <c r="U56" s="16">
        <f t="shared" si="18"/>
        <v>0</v>
      </c>
      <c r="V56" s="27">
        <f t="shared" si="20"/>
        <v>0</v>
      </c>
      <c r="AY56" s="27">
        <f>I56-'[36]IS, BS &amp; Ratios Mar 20'!K55</f>
        <v>-70022</v>
      </c>
      <c r="AZ56" s="27">
        <f>J56-'[36]IS, BS &amp; Ratios Mar 20'!L55</f>
        <v>18612</v>
      </c>
    </row>
    <row r="57" spans="1:52" s="9" customFormat="1" ht="13.5" customHeight="1" x14ac:dyDescent="0.2">
      <c r="A57" s="25"/>
      <c r="B57" s="30" t="s">
        <v>163</v>
      </c>
      <c r="C57" s="27"/>
      <c r="D57" s="210">
        <f>'IS, BS &amp; Ratios June 26'!D59-'IS, BS &amp; Ratios Mar 26'!D59</f>
        <v>25148</v>
      </c>
      <c r="E57" s="210">
        <f>'IS, BS &amp; Ratios June 26'!E59-'IS, BS &amp; Ratios Mar 26'!E59</f>
        <v>-77848</v>
      </c>
      <c r="F57" s="210">
        <f>'IS, BS &amp; Ratios June 26'!F59-'IS, BS &amp; Ratios Mar 26'!F59</f>
        <v>837623</v>
      </c>
      <c r="G57" s="210">
        <f>'IS, BS &amp; Ratios June 26'!G59-'IS, BS &amp; Ratios Mar 26'!G59</f>
        <v>-545863</v>
      </c>
      <c r="H57" s="210">
        <f>'IS, BS &amp; Ratios June 26'!H59-'IS, BS &amp; Ratios Mar 26'!H59</f>
        <v>-246223</v>
      </c>
      <c r="I57" s="210">
        <f>'IS, BS &amp; Ratios June 26'!I59-'IS, BS &amp; Ratios Mar 26'!I59</f>
        <v>52671</v>
      </c>
      <c r="J57" s="210">
        <f>'IS, BS &amp; Ratios June 26'!J59-'IS, BS &amp; Ratios Mar 26'!J59</f>
        <v>19243</v>
      </c>
      <c r="K57" s="210">
        <f>'IS, BS &amp; Ratios June 26'!K59-'IS, BS &amp; Ratios Mar 26'!K59</f>
        <v>-96308</v>
      </c>
      <c r="L57" s="210">
        <f>'IS, BS &amp; Ratios June 26'!L59-'IS, BS &amp; Ratios Mar 26'!L59</f>
        <v>739973</v>
      </c>
      <c r="M57" s="210">
        <f>'IS, BS &amp; Ratios June 26'!M59-'IS, BS &amp; Ratios Mar 26'!M59</f>
        <v>-361092</v>
      </c>
      <c r="N57" s="210">
        <f>'IS, BS &amp; Ratios June 26'!N59-'IS, BS &amp; Ratios Mar 26'!N59</f>
        <v>291265</v>
      </c>
      <c r="O57" s="210">
        <f>'IS, BS &amp; Ratios June 26'!O59-'IS, BS &amp; Ratios Mar 26'!O59</f>
        <v>-199845</v>
      </c>
      <c r="P57" s="210">
        <f>'IS, BS &amp; Ratios June 26'!P59-'IS, BS &amp; Ratios Mar 26'!P59</f>
        <v>14904</v>
      </c>
      <c r="Q57" s="210">
        <f>'IS, BS &amp; Ratios June 26'!Q59-'IS, BS &amp; Ratios Mar 26'!Q59</f>
        <v>150254</v>
      </c>
      <c r="R57" s="210">
        <f>'IS, BS &amp; Ratios June 26'!R59-'IS, BS &amp; Ratios Mar 26'!R59</f>
        <v>-241166</v>
      </c>
      <c r="S57" s="147">
        <f t="shared" ref="S57:S59" si="21">D57+E57+F57+G57+H57+I57+J57+K57+L57+M57+N57+O57+P57+R57+Q57</f>
        <v>362736</v>
      </c>
      <c r="T57" s="16">
        <f>'IS, BS &amp; Ratios June 26'!S59-'IS, BS &amp; Ratios Mar 26'!S59</f>
        <v>362736</v>
      </c>
      <c r="U57" s="16">
        <f t="shared" si="18"/>
        <v>0</v>
      </c>
      <c r="V57" s="27">
        <f t="shared" si="20"/>
        <v>0</v>
      </c>
      <c r="AY57" s="27">
        <f>I57-'[36]IS, BS &amp; Ratios Mar 20'!K56</f>
        <v>-139795</v>
      </c>
      <c r="AZ57" s="27">
        <f>J57-'[36]IS, BS &amp; Ratios Mar 20'!L56</f>
        <v>-68687</v>
      </c>
    </row>
    <row r="58" spans="1:52" s="9" customFormat="1" ht="13.5" customHeight="1" x14ac:dyDescent="0.2">
      <c r="A58" s="25"/>
      <c r="B58" s="30" t="s">
        <v>164</v>
      </c>
      <c r="C58" s="27"/>
      <c r="D58" s="210">
        <f>'IS, BS &amp; Ratios June 26'!D60-'IS, BS &amp; Ratios Mar 26'!D60</f>
        <v>0</v>
      </c>
      <c r="E58" s="210">
        <f>'IS, BS &amp; Ratios June 26'!E60-'IS, BS &amp; Ratios Mar 26'!E60</f>
        <v>-200000</v>
      </c>
      <c r="F58" s="210">
        <f>'IS, BS &amp; Ratios June 26'!F60-'IS, BS &amp; Ratios Mar 26'!F60</f>
        <v>1050000</v>
      </c>
      <c r="G58" s="210">
        <f>'IS, BS &amp; Ratios June 26'!G60-'IS, BS &amp; Ratios Mar 26'!G60</f>
        <v>0</v>
      </c>
      <c r="H58" s="210">
        <f>'IS, BS &amp; Ratios June 26'!H60-'IS, BS &amp; Ratios Mar 26'!H60</f>
        <v>-200000</v>
      </c>
      <c r="I58" s="210">
        <f>'IS, BS &amp; Ratios June 26'!I60-'IS, BS &amp; Ratios Mar 26'!I60</f>
        <v>0</v>
      </c>
      <c r="J58" s="210">
        <f>'IS, BS &amp; Ratios June 26'!J60-'IS, BS &amp; Ratios Mar 26'!J60</f>
        <v>0</v>
      </c>
      <c r="K58" s="210">
        <f>'IS, BS &amp; Ratios June 26'!K60-'IS, BS &amp; Ratios Mar 26'!K60</f>
        <v>0</v>
      </c>
      <c r="L58" s="210">
        <f>'IS, BS &amp; Ratios June 26'!L60-'IS, BS &amp; Ratios Mar 26'!L60</f>
        <v>925000</v>
      </c>
      <c r="M58" s="210">
        <f>'IS, BS &amp; Ratios June 26'!M60-'IS, BS &amp; Ratios Mar 26'!M60</f>
        <v>1050000</v>
      </c>
      <c r="N58" s="210">
        <f>'IS, BS &amp; Ratios June 26'!N60-'IS, BS &amp; Ratios Mar 26'!N60</f>
        <v>1050000</v>
      </c>
      <c r="O58" s="210">
        <f>'IS, BS &amp; Ratios June 26'!O60-'IS, BS &amp; Ratios Mar 26'!O60</f>
        <v>0</v>
      </c>
      <c r="P58" s="210">
        <f>'IS, BS &amp; Ratios June 26'!P60-'IS, BS &amp; Ratios Mar 26'!P60</f>
        <v>340000</v>
      </c>
      <c r="Q58" s="210">
        <f>'IS, BS &amp; Ratios June 26'!Q60-'IS, BS &amp; Ratios Mar 26'!Q60</f>
        <v>-1600000</v>
      </c>
      <c r="R58" s="210">
        <f>'IS, BS &amp; Ratios June 26'!R60-'IS, BS &amp; Ratios Mar 26'!R60</f>
        <v>0</v>
      </c>
      <c r="S58" s="224">
        <f t="shared" si="21"/>
        <v>2415000</v>
      </c>
      <c r="T58" s="16">
        <f>'IS, BS &amp; Ratios June 26'!S60-'IS, BS &amp; Ratios Mar 26'!S60</f>
        <v>2415000</v>
      </c>
      <c r="U58" s="16">
        <f t="shared" si="18"/>
        <v>0</v>
      </c>
      <c r="V58" s="27">
        <f t="shared" si="20"/>
        <v>0</v>
      </c>
      <c r="AY58" s="27">
        <f>I58-'[36]IS, BS &amp; Ratios Mar 20'!K57</f>
        <v>0</v>
      </c>
      <c r="AZ58" s="27">
        <f>J58-'[36]IS, BS &amp; Ratios Mar 20'!L57</f>
        <v>0</v>
      </c>
    </row>
    <row r="59" spans="1:52" ht="13.5" thickBot="1" x14ac:dyDescent="0.25">
      <c r="A59" s="25"/>
      <c r="B59" s="12" t="s">
        <v>165</v>
      </c>
      <c r="C59" s="39"/>
      <c r="D59" s="208">
        <f>'IS, BS &amp; Ratios June 26'!D61-'IS, BS &amp; Ratios Mar 26'!D61</f>
        <v>0</v>
      </c>
      <c r="E59" s="208">
        <f>'IS, BS &amp; Ratios June 26'!E61-'IS, BS &amp; Ratios Mar 26'!E61</f>
        <v>0</v>
      </c>
      <c r="F59" s="208">
        <f>'IS, BS &amp; Ratios June 26'!F61-'IS, BS &amp; Ratios Mar 26'!F61</f>
        <v>-1</v>
      </c>
      <c r="G59" s="208">
        <f>'IS, BS &amp; Ratios June 26'!G61-'IS, BS &amp; Ratios Mar 26'!G61</f>
        <v>-2</v>
      </c>
      <c r="H59" s="208">
        <f>'IS, BS &amp; Ratios June 26'!H61-'IS, BS &amp; Ratios Mar 26'!H61</f>
        <v>-3</v>
      </c>
      <c r="I59" s="208">
        <f>'IS, BS &amp; Ratios June 26'!I61-'IS, BS &amp; Ratios Mar 26'!I61</f>
        <v>0</v>
      </c>
      <c r="J59" s="208">
        <f>'IS, BS &amp; Ratios June 26'!J61-'IS, BS &amp; Ratios Mar 26'!J61</f>
        <v>0</v>
      </c>
      <c r="K59" s="208">
        <f>'IS, BS &amp; Ratios June 26'!K61-'IS, BS &amp; Ratios Mar 26'!K61</f>
        <v>0</v>
      </c>
      <c r="L59" s="208">
        <f>'IS, BS &amp; Ratios June 26'!L61-'IS, BS &amp; Ratios Mar 26'!L61</f>
        <v>0</v>
      </c>
      <c r="M59" s="208">
        <f>'IS, BS &amp; Ratios June 26'!M61-'IS, BS &amp; Ratios Mar 26'!M61</f>
        <v>-350000</v>
      </c>
      <c r="N59" s="208">
        <f>'IS, BS &amp; Ratios June 26'!N61-'IS, BS &amp; Ratios Mar 26'!N61</f>
        <v>0</v>
      </c>
      <c r="O59" s="208">
        <f>'IS, BS &amp; Ratios June 26'!O61-'IS, BS &amp; Ratios Mar 26'!O61</f>
        <v>0</v>
      </c>
      <c r="P59" s="208">
        <f>'IS, BS &amp; Ratios June 26'!P61-'IS, BS &amp; Ratios Mar 26'!P61</f>
        <v>0</v>
      </c>
      <c r="Q59" s="208">
        <f>'IS, BS &amp; Ratios June 26'!Q61-'IS, BS &amp; Ratios Mar 26'!Q61</f>
        <v>0</v>
      </c>
      <c r="R59" s="208">
        <f>'IS, BS &amp; Ratios June 26'!R61-'IS, BS &amp; Ratios Mar 26'!R61</f>
        <v>24333</v>
      </c>
      <c r="S59" s="148">
        <f t="shared" si="21"/>
        <v>-325673</v>
      </c>
      <c r="T59" s="16">
        <f>'IS, BS &amp; Ratios June 26'!S61-'IS, BS &amp; Ratios Mar 26'!S61</f>
        <v>-325673</v>
      </c>
      <c r="U59" s="16">
        <f t="shared" si="18"/>
        <v>0</v>
      </c>
      <c r="V59" s="27">
        <f t="shared" si="20"/>
        <v>0</v>
      </c>
      <c r="AY59" s="27">
        <f>I59-'[36]IS, BS &amp; Ratios Mar 20'!K58</f>
        <v>0</v>
      </c>
      <c r="AZ59" s="27">
        <f>J59-'[36]IS, BS &amp; Ratios Mar 20'!L58</f>
        <v>0</v>
      </c>
    </row>
    <row r="60" spans="1:52" ht="13.5" thickBot="1" x14ac:dyDescent="0.25">
      <c r="A60" s="25"/>
      <c r="B60" s="12" t="s">
        <v>18</v>
      </c>
      <c r="C60" s="14"/>
      <c r="D60" s="16">
        <f>SUM(D61:D62)</f>
        <v>-46833</v>
      </c>
      <c r="E60" s="16">
        <f t="shared" ref="E60:S60" si="22">SUM(E61:E62)</f>
        <v>-898757</v>
      </c>
      <c r="F60" s="16">
        <f t="shared" si="22"/>
        <v>1068118</v>
      </c>
      <c r="G60" s="16">
        <f t="shared" si="22"/>
        <v>-465733</v>
      </c>
      <c r="H60" s="16">
        <f t="shared" si="22"/>
        <v>-534499</v>
      </c>
      <c r="I60" s="16">
        <f t="shared" si="22"/>
        <v>-45459</v>
      </c>
      <c r="J60" s="16">
        <f t="shared" si="22"/>
        <v>-38911</v>
      </c>
      <c r="K60" s="16">
        <f t="shared" si="22"/>
        <v>700503</v>
      </c>
      <c r="L60" s="16">
        <f t="shared" si="22"/>
        <v>-642534</v>
      </c>
      <c r="M60" s="16">
        <f t="shared" si="22"/>
        <v>-193869</v>
      </c>
      <c r="N60" s="16">
        <f t="shared" si="22"/>
        <v>-1734546</v>
      </c>
      <c r="O60" s="16">
        <f t="shared" si="22"/>
        <v>-247813</v>
      </c>
      <c r="P60" s="16">
        <f t="shared" si="22"/>
        <v>-174503</v>
      </c>
      <c r="Q60" s="16">
        <f t="shared" si="22"/>
        <v>637195</v>
      </c>
      <c r="R60" s="16">
        <f t="shared" si="22"/>
        <v>-548519</v>
      </c>
      <c r="S60" s="16">
        <f t="shared" si="22"/>
        <v>-3166160</v>
      </c>
      <c r="T60" s="16">
        <f>'IS, BS &amp; Ratios June 26'!S62-'IS, BS &amp; Ratios Mar 26'!S62</f>
        <v>-3166160</v>
      </c>
      <c r="U60" s="16">
        <f t="shared" si="18"/>
        <v>0</v>
      </c>
      <c r="V60" s="27">
        <f t="shared" si="20"/>
        <v>0</v>
      </c>
      <c r="AY60" s="27">
        <f>I60-'[36]IS, BS &amp; Ratios Mar 20'!K59</f>
        <v>-1128189</v>
      </c>
      <c r="AZ60" s="27">
        <f>J60-'[36]IS, BS &amp; Ratios Mar 20'!L59</f>
        <v>-125198</v>
      </c>
    </row>
    <row r="61" spans="1:52" ht="25.5" x14ac:dyDescent="0.2">
      <c r="A61" s="25"/>
      <c r="B61" s="152" t="s">
        <v>166</v>
      </c>
      <c r="C61" s="14"/>
      <c r="D61" s="207">
        <f>'IS, BS &amp; Ratios June 26'!D63-'IS, BS &amp; Ratios Mar 26'!D63</f>
        <v>-38687</v>
      </c>
      <c r="E61" s="207">
        <f>'IS, BS &amp; Ratios June 26'!E63-'IS, BS &amp; Ratios Mar 26'!E63</f>
        <v>-113242</v>
      </c>
      <c r="F61" s="207">
        <f>'IS, BS &amp; Ratios June 26'!F63-'IS, BS &amp; Ratios Mar 26'!F63</f>
        <v>555019</v>
      </c>
      <c r="G61" s="207">
        <f>'IS, BS &amp; Ratios June 26'!G63-'IS, BS &amp; Ratios Mar 26'!G63</f>
        <v>-735</v>
      </c>
      <c r="H61" s="207">
        <f>'IS, BS &amp; Ratios June 26'!H63-'IS, BS &amp; Ratios Mar 26'!H63</f>
        <v>-4353</v>
      </c>
      <c r="I61" s="207">
        <f>'IS, BS &amp; Ratios June 26'!I63-'IS, BS &amp; Ratios Mar 26'!I63</f>
        <v>11132</v>
      </c>
      <c r="J61" s="207">
        <f>'IS, BS &amp; Ratios June 26'!J63-'IS, BS &amp; Ratios Mar 26'!J63</f>
        <v>-37769</v>
      </c>
      <c r="K61" s="207">
        <f>'IS, BS &amp; Ratios June 26'!K63-'IS, BS &amp; Ratios Mar 26'!K63</f>
        <v>0</v>
      </c>
      <c r="L61" s="207">
        <f>'IS, BS &amp; Ratios June 26'!L63-'IS, BS &amp; Ratios Mar 26'!L63</f>
        <v>0</v>
      </c>
      <c r="M61" s="207">
        <f>'IS, BS &amp; Ratios June 26'!M63-'IS, BS &amp; Ratios Mar 26'!M63</f>
        <v>116822</v>
      </c>
      <c r="N61" s="207">
        <f>'IS, BS &amp; Ratios June 26'!N63-'IS, BS &amp; Ratios Mar 26'!N63</f>
        <v>-111837</v>
      </c>
      <c r="O61" s="207">
        <f>'IS, BS &amp; Ratios June 26'!O63-'IS, BS &amp; Ratios Mar 26'!O63</f>
        <v>0</v>
      </c>
      <c r="P61" s="207">
        <f>'IS, BS &amp; Ratios June 26'!P63-'IS, BS &amp; Ratios Mar 26'!P63</f>
        <v>-170413</v>
      </c>
      <c r="Q61" s="207">
        <f>'IS, BS &amp; Ratios June 26'!Q63-'IS, BS &amp; Ratios Mar 26'!Q63</f>
        <v>99913</v>
      </c>
      <c r="R61" s="207">
        <f>'IS, BS &amp; Ratios June 26'!R63-'IS, BS &amp; Ratios Mar 26'!R63</f>
        <v>-91641</v>
      </c>
      <c r="S61" s="207">
        <f t="shared" ref="S61:S62" si="23">D61+E61+F61+G61+H61+I61+J61+K61+L61+M61+N61+O61+P61+R61+Q61</f>
        <v>214209</v>
      </c>
      <c r="T61" s="16">
        <f>'IS, BS &amp; Ratios June 26'!S63-'IS, BS &amp; Ratios Mar 26'!S63</f>
        <v>214209</v>
      </c>
      <c r="U61" s="16">
        <f t="shared" si="18"/>
        <v>0</v>
      </c>
      <c r="V61" s="27">
        <f t="shared" si="20"/>
        <v>0</v>
      </c>
      <c r="AY61" s="27">
        <f>I61-'[36]IS, BS &amp; Ratios Mar 20'!K60</f>
        <v>-10799</v>
      </c>
      <c r="AZ61" s="27">
        <f>J61-'[36]IS, BS &amp; Ratios Mar 20'!L60</f>
        <v>-99629</v>
      </c>
    </row>
    <row r="62" spans="1:52" ht="26.25" thickBot="1" x14ac:dyDescent="0.25">
      <c r="A62" s="25"/>
      <c r="B62" s="152" t="s">
        <v>167</v>
      </c>
      <c r="C62" s="14"/>
      <c r="D62" s="208">
        <f>'IS, BS &amp; Ratios June 26'!D64-'IS, BS &amp; Ratios Mar 26'!D64</f>
        <v>-8146</v>
      </c>
      <c r="E62" s="208">
        <f>'IS, BS &amp; Ratios June 26'!E64-'IS, BS &amp; Ratios Mar 26'!E64</f>
        <v>-785515</v>
      </c>
      <c r="F62" s="208">
        <f>'IS, BS &amp; Ratios June 26'!F64-'IS, BS &amp; Ratios Mar 26'!F64</f>
        <v>513099</v>
      </c>
      <c r="G62" s="208">
        <f>'IS, BS &amp; Ratios June 26'!G64-'IS, BS &amp; Ratios Mar 26'!G64</f>
        <v>-464998</v>
      </c>
      <c r="H62" s="208">
        <f>'IS, BS &amp; Ratios June 26'!H64-'IS, BS &amp; Ratios Mar 26'!H64</f>
        <v>-530146</v>
      </c>
      <c r="I62" s="208">
        <f>'IS, BS &amp; Ratios June 26'!I64-'IS, BS &amp; Ratios Mar 26'!I64</f>
        <v>-56591</v>
      </c>
      <c r="J62" s="208">
        <f>'IS, BS &amp; Ratios June 26'!J64-'IS, BS &amp; Ratios Mar 26'!J64</f>
        <v>-1142</v>
      </c>
      <c r="K62" s="208">
        <f>'IS, BS &amp; Ratios June 26'!K64-'IS, BS &amp; Ratios Mar 26'!K64</f>
        <v>700503</v>
      </c>
      <c r="L62" s="208">
        <f>'IS, BS &amp; Ratios June 26'!L64-'IS, BS &amp; Ratios Mar 26'!L64</f>
        <v>-642534</v>
      </c>
      <c r="M62" s="208">
        <f>'IS, BS &amp; Ratios June 26'!M64-'IS, BS &amp; Ratios Mar 26'!M64</f>
        <v>-310691</v>
      </c>
      <c r="N62" s="208">
        <f>'IS, BS &amp; Ratios June 26'!N64-'IS, BS &amp; Ratios Mar 26'!N64</f>
        <v>-1622709</v>
      </c>
      <c r="O62" s="208">
        <f>'IS, BS &amp; Ratios June 26'!O64-'IS, BS &amp; Ratios Mar 26'!O64</f>
        <v>-247813</v>
      </c>
      <c r="P62" s="208">
        <f>'IS, BS &amp; Ratios June 26'!P64-'IS, BS &amp; Ratios Mar 26'!P64</f>
        <v>-4090</v>
      </c>
      <c r="Q62" s="208">
        <f>'IS, BS &amp; Ratios June 26'!Q64-'IS, BS &amp; Ratios Mar 26'!Q64</f>
        <v>537282</v>
      </c>
      <c r="R62" s="208">
        <f>'IS, BS &amp; Ratios June 26'!R64-'IS, BS &amp; Ratios Mar 26'!R64</f>
        <v>-456878</v>
      </c>
      <c r="S62" s="208">
        <f t="shared" si="23"/>
        <v>-3380369</v>
      </c>
      <c r="T62" s="16">
        <f>'IS, BS &amp; Ratios June 26'!S64-'IS, BS &amp; Ratios Mar 26'!S64</f>
        <v>-3380369</v>
      </c>
      <c r="U62" s="16">
        <f t="shared" si="18"/>
        <v>0</v>
      </c>
      <c r="V62" s="27">
        <f t="shared" si="20"/>
        <v>0</v>
      </c>
      <c r="AY62" s="27">
        <f>I62-'[36]IS, BS &amp; Ratios Mar 20'!K61</f>
        <v>-1117390</v>
      </c>
      <c r="AZ62" s="27">
        <f>J62-'[36]IS, BS &amp; Ratios Mar 20'!L61</f>
        <v>-25569</v>
      </c>
    </row>
    <row r="63" spans="1:52" ht="13.5" thickBot="1" x14ac:dyDescent="0.25">
      <c r="A63" s="25"/>
      <c r="B63" s="12" t="s">
        <v>92</v>
      </c>
      <c r="C63" s="14"/>
      <c r="D63" s="16">
        <f t="shared" ref="D63:S63" si="24">SUM(D64:D66)</f>
        <v>-21976</v>
      </c>
      <c r="E63" s="16">
        <f t="shared" si="24"/>
        <v>-48864</v>
      </c>
      <c r="F63" s="16">
        <f t="shared" si="24"/>
        <v>-73864</v>
      </c>
      <c r="G63" s="16">
        <f t="shared" si="24"/>
        <v>56163</v>
      </c>
      <c r="H63" s="16">
        <f t="shared" si="24"/>
        <v>-583390</v>
      </c>
      <c r="I63" s="16">
        <f t="shared" si="24"/>
        <v>43999</v>
      </c>
      <c r="J63" s="16">
        <f t="shared" si="24"/>
        <v>-50814</v>
      </c>
      <c r="K63" s="16">
        <f t="shared" si="24"/>
        <v>-142933</v>
      </c>
      <c r="L63" s="16">
        <f t="shared" si="24"/>
        <v>-581284</v>
      </c>
      <c r="M63" s="16">
        <f t="shared" si="24"/>
        <v>80847</v>
      </c>
      <c r="N63" s="16">
        <f t="shared" si="24"/>
        <v>-2287376</v>
      </c>
      <c r="O63" s="16">
        <f t="shared" si="24"/>
        <v>703885</v>
      </c>
      <c r="P63" s="16">
        <f t="shared" si="24"/>
        <v>-519458</v>
      </c>
      <c r="Q63" s="16">
        <f t="shared" si="24"/>
        <v>1964112</v>
      </c>
      <c r="R63" s="16">
        <f t="shared" si="24"/>
        <v>129530</v>
      </c>
      <c r="S63" s="16">
        <f t="shared" si="24"/>
        <v>-1331423</v>
      </c>
      <c r="T63" s="16">
        <f>'IS, BS &amp; Ratios June 26'!S65-'IS, BS &amp; Ratios Mar 26'!S65</f>
        <v>-1331423</v>
      </c>
      <c r="U63" s="16">
        <f t="shared" si="18"/>
        <v>0</v>
      </c>
      <c r="V63" s="27">
        <f>N63-'IS, BS &amp; Ratios June 25'!N65</f>
        <v>-14366775</v>
      </c>
      <c r="W63" s="14">
        <f>V63</f>
        <v>-14366775</v>
      </c>
      <c r="AY63" s="27">
        <f>I63-'[36]IS, BS &amp; Ratios Mar 20'!K62</f>
        <v>-1028030</v>
      </c>
      <c r="AZ63" s="27">
        <f>J63-'[36]IS, BS &amp; Ratios Mar 20'!L62</f>
        <v>-273883</v>
      </c>
    </row>
    <row r="64" spans="1:52" outlineLevel="1" x14ac:dyDescent="0.2">
      <c r="A64" s="25"/>
      <c r="B64" s="12" t="s">
        <v>19</v>
      </c>
      <c r="C64" s="39"/>
      <c r="D64" s="207">
        <f>'IS, BS &amp; Ratios June 26'!D66-'IS, BS &amp; Ratios Mar 26'!D66</f>
        <v>2540</v>
      </c>
      <c r="E64" s="207">
        <f>'IS, BS &amp; Ratios June 26'!E66-'IS, BS &amp; Ratios Mar 26'!E66</f>
        <v>4939564</v>
      </c>
      <c r="F64" s="207">
        <f>'IS, BS &amp; Ratios June 26'!F66-'IS, BS &amp; Ratios Mar 26'!F66</f>
        <v>-199109</v>
      </c>
      <c r="G64" s="207">
        <f>'IS, BS &amp; Ratios June 26'!G66-'IS, BS &amp; Ratios Mar 26'!G66</f>
        <v>56163</v>
      </c>
      <c r="H64" s="207">
        <f>'IS, BS &amp; Ratios June 26'!H66-'IS, BS &amp; Ratios Mar 26'!H66</f>
        <v>0</v>
      </c>
      <c r="I64" s="207">
        <f>'IS, BS &amp; Ratios June 26'!I66-'IS, BS &amp; Ratios Mar 26'!I66</f>
        <v>518361</v>
      </c>
      <c r="J64" s="207">
        <f>'IS, BS &amp; Ratios June 26'!J66-'IS, BS &amp; Ratios Mar 26'!J66</f>
        <v>-42389</v>
      </c>
      <c r="K64" s="207">
        <f>'IS, BS &amp; Ratios June 26'!K66-'IS, BS &amp; Ratios Mar 26'!K66</f>
        <v>1171806</v>
      </c>
      <c r="L64" s="207">
        <f>'IS, BS &amp; Ratios June 26'!L66-'IS, BS &amp; Ratios Mar 26'!L66</f>
        <v>7152919</v>
      </c>
      <c r="M64" s="207">
        <f>'IS, BS &amp; Ratios June 26'!M66-'IS, BS &amp; Ratios Mar 26'!M66</f>
        <v>-449152</v>
      </c>
      <c r="N64" s="207">
        <f>'IS, BS &amp; Ratios June 26'!N66-'IS, BS &amp; Ratios Mar 26'!N66</f>
        <v>7127754</v>
      </c>
      <c r="O64" s="207">
        <f>'IS, BS &amp; Ratios June 26'!O66-'IS, BS &amp; Ratios Mar 26'!O66</f>
        <v>106846</v>
      </c>
      <c r="P64" s="207">
        <f>'IS, BS &amp; Ratios June 26'!P66-'IS, BS &amp; Ratios Mar 26'!P66</f>
        <v>-242458</v>
      </c>
      <c r="Q64" s="207">
        <f>'IS, BS &amp; Ratios June 26'!Q66-'IS, BS &amp; Ratios Mar 26'!Q66</f>
        <v>1643516</v>
      </c>
      <c r="R64" s="207">
        <f>'IS, BS &amp; Ratios June 26'!R66-'IS, BS &amp; Ratios Mar 26'!R66</f>
        <v>189101</v>
      </c>
      <c r="S64" s="149">
        <f t="shared" ref="S64:S69" si="25">D64+E64+F64+G64+H64+I64+J64+K64+L64+M64+N64+O64+P64+R64+Q64</f>
        <v>21975462</v>
      </c>
      <c r="T64" s="16">
        <f>'IS, BS &amp; Ratios June 26'!S66-'IS, BS &amp; Ratios Mar 26'!S66</f>
        <v>21975462</v>
      </c>
      <c r="U64" s="16">
        <f t="shared" si="18"/>
        <v>0</v>
      </c>
      <c r="V64" s="27">
        <f t="shared" si="20"/>
        <v>0</v>
      </c>
      <c r="AY64" s="27">
        <f>I64-'[36]IS, BS &amp; Ratios Mar 20'!K63</f>
        <v>-74764</v>
      </c>
      <c r="AZ64" s="27">
        <f>J64-'[36]IS, BS &amp; Ratios Mar 20'!L63</f>
        <v>-234379</v>
      </c>
    </row>
    <row r="65" spans="1:52" ht="13.5" outlineLevel="1" thickBot="1" x14ac:dyDescent="0.25">
      <c r="A65" s="25"/>
      <c r="B65" s="12" t="s">
        <v>7</v>
      </c>
      <c r="C65" s="39"/>
      <c r="D65" s="210">
        <f>'IS, BS &amp; Ratios June 26'!D67-'IS, BS &amp; Ratios Mar 26'!D67</f>
        <v>-25272</v>
      </c>
      <c r="E65" s="210">
        <f>'IS, BS &amp; Ratios June 26'!E67-'IS, BS &amp; Ratios Mar 26'!E67</f>
        <v>-4889622</v>
      </c>
      <c r="F65" s="210">
        <f>'IS, BS &amp; Ratios June 26'!F67-'IS, BS &amp; Ratios Mar 26'!F67</f>
        <v>3850700</v>
      </c>
      <c r="G65" s="210">
        <f>'IS, BS &amp; Ratios June 26'!G67-'IS, BS &amp; Ratios Mar 26'!G67</f>
        <v>0</v>
      </c>
      <c r="H65" s="210">
        <f>'IS, BS &amp; Ratios June 26'!H67-'IS, BS &amp; Ratios Mar 26'!H67</f>
        <v>-583394</v>
      </c>
      <c r="I65" s="210">
        <f>'IS, BS &amp; Ratios June 26'!I67-'IS, BS &amp; Ratios Mar 26'!I67</f>
        <v>0</v>
      </c>
      <c r="J65" s="210">
        <f>'IS, BS &amp; Ratios June 26'!J67-'IS, BS &amp; Ratios Mar 26'!J67</f>
        <v>-159101</v>
      </c>
      <c r="K65" s="210">
        <f>'IS, BS &amp; Ratios June 26'!K67-'IS, BS &amp; Ratios Mar 26'!K67</f>
        <v>-1314739</v>
      </c>
      <c r="L65" s="210">
        <f>'IS, BS &amp; Ratios June 26'!L67-'IS, BS &amp; Ratios Mar 26'!L67</f>
        <v>-4715808</v>
      </c>
      <c r="M65" s="210">
        <f>'IS, BS &amp; Ratios June 26'!M67-'IS, BS &amp; Ratios Mar 26'!M67</f>
        <v>292047</v>
      </c>
      <c r="N65" s="210">
        <f>'IS, BS &amp; Ratios June 26'!N67-'IS, BS &amp; Ratios Mar 26'!N67</f>
        <v>0</v>
      </c>
      <c r="O65" s="210">
        <f>'IS, BS &amp; Ratios June 26'!O67-'IS, BS &amp; Ratios Mar 26'!O67</f>
        <v>203581</v>
      </c>
      <c r="P65" s="210">
        <f>'IS, BS &amp; Ratios June 26'!P67-'IS, BS &amp; Ratios Mar 26'!P67</f>
        <v>-277000</v>
      </c>
      <c r="Q65" s="210">
        <f>'IS, BS &amp; Ratios June 26'!Q67-'IS, BS &amp; Ratios Mar 26'!Q67</f>
        <v>-1929513</v>
      </c>
      <c r="R65" s="210">
        <f>'IS, BS &amp; Ratios June 26'!R67-'IS, BS &amp; Ratios Mar 26'!R67</f>
        <v>0</v>
      </c>
      <c r="S65" s="151">
        <f t="shared" si="25"/>
        <v>-9548121</v>
      </c>
      <c r="T65" s="16">
        <f>'IS, BS &amp; Ratios June 26'!S67-'IS, BS &amp; Ratios Mar 26'!S67</f>
        <v>-9548121</v>
      </c>
      <c r="U65" s="16">
        <f t="shared" si="18"/>
        <v>0</v>
      </c>
      <c r="V65" s="27">
        <f t="shared" si="20"/>
        <v>0</v>
      </c>
      <c r="AY65" s="27">
        <f>I65-'[36]IS, BS &amp; Ratios Mar 20'!K64</f>
        <v>-478904</v>
      </c>
      <c r="AZ65" s="27">
        <f>J65-'[36]IS, BS &amp; Ratios Mar 20'!L64</f>
        <v>-161862</v>
      </c>
    </row>
    <row r="66" spans="1:52" ht="14.25" customHeight="1" outlineLevel="1" thickTop="1" thickBot="1" x14ac:dyDescent="0.25">
      <c r="A66" s="25"/>
      <c r="B66" s="12" t="s">
        <v>93</v>
      </c>
      <c r="C66" s="39"/>
      <c r="D66" s="208">
        <f>'IS, BS &amp; Ratios June 26'!D68-'IS, BS &amp; Ratios Mar 26'!D68</f>
        <v>756</v>
      </c>
      <c r="E66" s="208">
        <f>'IS, BS &amp; Ratios June 26'!E68-'IS, BS &amp; Ratios Mar 26'!E68</f>
        <v>-98806</v>
      </c>
      <c r="F66" s="208">
        <f>'IS, BS &amp; Ratios June 26'!F68-'IS, BS &amp; Ratios Mar 26'!F68</f>
        <v>-3725455</v>
      </c>
      <c r="G66" s="208">
        <f>'IS, BS &amp; Ratios June 26'!G68-'IS, BS &amp; Ratios Mar 26'!G68</f>
        <v>0</v>
      </c>
      <c r="H66" s="208">
        <f>'IS, BS &amp; Ratios June 26'!H68-'IS, BS &amp; Ratios Mar 26'!H68</f>
        <v>4</v>
      </c>
      <c r="I66" s="208">
        <f>'IS, BS &amp; Ratios June 26'!I68-'IS, BS &amp; Ratios Mar 26'!I68</f>
        <v>-474362</v>
      </c>
      <c r="J66" s="208">
        <f>'IS, BS &amp; Ratios June 26'!J68-'IS, BS &amp; Ratios Mar 26'!J68</f>
        <v>150676</v>
      </c>
      <c r="K66" s="208">
        <f>'IS, BS &amp; Ratios June 26'!K68-'IS, BS &amp; Ratios Mar 26'!K68</f>
        <v>0</v>
      </c>
      <c r="L66" s="208">
        <f>'IS, BS &amp; Ratios June 26'!L68-'IS, BS &amp; Ratios Mar 26'!L68</f>
        <v>-3018395</v>
      </c>
      <c r="M66" s="208">
        <f>'IS, BS &amp; Ratios June 26'!M68-'IS, BS &amp; Ratios Mar 26'!M68</f>
        <v>237952</v>
      </c>
      <c r="N66" s="208">
        <f>'IS, BS &amp; Ratios June 26'!N68-'IS, BS &amp; Ratios Mar 26'!N68</f>
        <v>-9415130</v>
      </c>
      <c r="O66" s="208">
        <f>'IS, BS &amp; Ratios June 26'!O68-'IS, BS &amp; Ratios Mar 26'!O68</f>
        <v>393458</v>
      </c>
      <c r="P66" s="208">
        <f>'IS, BS &amp; Ratios June 26'!P68-'IS, BS &amp; Ratios Mar 26'!P68</f>
        <v>0</v>
      </c>
      <c r="Q66" s="208">
        <f>'IS, BS &amp; Ratios June 26'!Q68-'IS, BS &amp; Ratios Mar 26'!Q68</f>
        <v>2250109</v>
      </c>
      <c r="R66" s="208">
        <f>'IS, BS &amp; Ratios June 26'!R68-'IS, BS &amp; Ratios Mar 26'!R68</f>
        <v>-59571</v>
      </c>
      <c r="S66" s="150">
        <f t="shared" si="25"/>
        <v>-13758764</v>
      </c>
      <c r="T66" s="16">
        <f>'IS, BS &amp; Ratios June 26'!S68-'IS, BS &amp; Ratios Mar 26'!S68</f>
        <v>-13758764</v>
      </c>
      <c r="U66" s="16">
        <f t="shared" si="18"/>
        <v>0</v>
      </c>
      <c r="V66" s="27">
        <f t="shared" si="20"/>
        <v>0</v>
      </c>
      <c r="W66" s="221" t="s">
        <v>123</v>
      </c>
      <c r="X66" s="221" t="s">
        <v>203</v>
      </c>
      <c r="Y66" s="221" t="s">
        <v>125</v>
      </c>
      <c r="Z66" s="221" t="s">
        <v>120</v>
      </c>
      <c r="AA66" s="221" t="s">
        <v>126</v>
      </c>
      <c r="AB66" s="221" t="s">
        <v>85</v>
      </c>
      <c r="AC66" s="221"/>
      <c r="AD66" s="221"/>
      <c r="AE66" s="221"/>
      <c r="AF66" s="221" t="s">
        <v>88</v>
      </c>
      <c r="AG66" s="221" t="s">
        <v>87</v>
      </c>
      <c r="AH66" s="221" t="s">
        <v>127</v>
      </c>
      <c r="AI66" s="221" t="s">
        <v>76</v>
      </c>
      <c r="AJ66" s="221" t="s">
        <v>154</v>
      </c>
      <c r="AK66" s="221" t="s">
        <v>129</v>
      </c>
      <c r="AL66" s="221" t="s">
        <v>128</v>
      </c>
      <c r="AM66" s="221" t="s">
        <v>86</v>
      </c>
      <c r="AN66" s="221" t="s">
        <v>130</v>
      </c>
      <c r="AO66" s="221" t="s">
        <v>200</v>
      </c>
      <c r="AY66" s="27">
        <f>I66-'[36]IS, BS &amp; Ratios Mar 20'!K65</f>
        <v>-474362</v>
      </c>
      <c r="AZ66" s="27">
        <f>J66-'[36]IS, BS &amp; Ratios Mar 20'!L65</f>
        <v>122358</v>
      </c>
    </row>
    <row r="67" spans="1:52" ht="25.5" x14ac:dyDescent="0.2">
      <c r="B67" s="152" t="s">
        <v>94</v>
      </c>
      <c r="C67" s="40"/>
      <c r="D67" s="16">
        <f>'IS, BS &amp; Ratios June 26'!D69-'IS, BS &amp; Ratios Mar 26'!D69</f>
        <v>17586</v>
      </c>
      <c r="E67" s="305">
        <f>'IS, BS &amp; Ratios June 26'!E69-'IS, BS &amp; Ratios Mar 26'!E69</f>
        <v>259840</v>
      </c>
      <c r="F67" s="305">
        <f>'IS, BS &amp; Ratios June 26'!F69-'IS, BS &amp; Ratios Mar 26'!F69</f>
        <v>330492</v>
      </c>
      <c r="G67" s="43">
        <f>'IS, BS &amp; Ratios June 26'!G69-'IS, BS &amp; Ratios Mar 26'!G69</f>
        <v>-66081</v>
      </c>
      <c r="H67" s="43">
        <f>'IS, BS &amp; Ratios June 26'!H69-'IS, BS &amp; Ratios Mar 26'!H69</f>
        <v>87625</v>
      </c>
      <c r="I67" s="43">
        <f>'IS, BS &amp; Ratios June 26'!I69-'IS, BS &amp; Ratios Mar 26'!I69</f>
        <v>-119423</v>
      </c>
      <c r="J67" s="43">
        <f>'IS, BS &amp; Ratios June 26'!J69-'IS, BS &amp; Ratios Mar 26'!J69</f>
        <v>480</v>
      </c>
      <c r="K67" s="305">
        <f>'IS, BS &amp; Ratios June 26'!K69-'IS, BS &amp; Ratios Mar 26'!K69</f>
        <v>279764</v>
      </c>
      <c r="L67" s="305">
        <f>'IS, BS &amp; Ratios June 26'!L69-'IS, BS &amp; Ratios Mar 26'!L69</f>
        <v>1355337</v>
      </c>
      <c r="M67" s="43">
        <f>'IS, BS &amp; Ratios June 26'!M69-'IS, BS &amp; Ratios Mar 26'!M69</f>
        <v>14504</v>
      </c>
      <c r="N67" s="305">
        <f>'IS, BS &amp; Ratios June 26'!N69-'IS, BS &amp; Ratios Mar 26'!N69</f>
        <v>1438083</v>
      </c>
      <c r="O67" s="43">
        <f>'IS, BS &amp; Ratios June 26'!O69-'IS, BS &amp; Ratios Mar 26'!O69</f>
        <v>-168861</v>
      </c>
      <c r="P67" s="43">
        <f>'IS, BS &amp; Ratios June 26'!P69-'IS, BS &amp; Ratios Mar 26'!P69</f>
        <v>-49381</v>
      </c>
      <c r="Q67" s="305">
        <f>'IS, BS &amp; Ratios June 26'!Q69-'IS, BS &amp; Ratios Mar 26'!Q69</f>
        <v>-1352557</v>
      </c>
      <c r="R67" s="43">
        <f>'IS, BS &amp; Ratios June 26'!R69-'IS, BS &amp; Ratios Mar 26'!R69</f>
        <v>116405</v>
      </c>
      <c r="S67" s="16">
        <f t="shared" si="25"/>
        <v>2143813</v>
      </c>
      <c r="T67" s="16">
        <f>'IS, BS &amp; Ratios June 26'!S69-'IS, BS &amp; Ratios Mar 26'!S69</f>
        <v>2143813</v>
      </c>
      <c r="U67" s="16">
        <f t="shared" si="18"/>
        <v>0</v>
      </c>
      <c r="V67" s="27" t="e">
        <f>SUM(W67:AO67)</f>
        <v>#REF!</v>
      </c>
      <c r="W67" s="14">
        <f>D67-'IS, BS &amp; Ratios Mar 26'!D69</f>
        <v>-510563</v>
      </c>
      <c r="X67" s="52">
        <f>E67-'IS, BS &amp; Ratios Mar 26'!E69</f>
        <v>-15199576</v>
      </c>
      <c r="Y67" s="14">
        <f>G67-'IS, BS &amp; Ratios Mar 26'!G69</f>
        <v>-504415</v>
      </c>
      <c r="Z67" s="14" t="e">
        <f>#REF!-'IS, BS &amp; Ratios Mar 26'!#REF!</f>
        <v>#REF!</v>
      </c>
      <c r="AA67" s="14">
        <f>H67-'IS, BS &amp; Ratios Mar 26'!H69</f>
        <v>-1097959</v>
      </c>
      <c r="AB67" s="14">
        <f>I67-'IS, BS &amp; Ratios Mar 26'!I69</f>
        <v>-2783175</v>
      </c>
      <c r="AC67" s="14"/>
      <c r="AD67" s="14"/>
      <c r="AE67" s="14"/>
      <c r="AF67" s="14">
        <f>J67-'IS, BS &amp; Ratios Mar 26'!J69</f>
        <v>-208202</v>
      </c>
      <c r="AG67" s="14">
        <f>K67-'IS, BS &amp; Ratios Mar 26'!K69</f>
        <v>-2586964</v>
      </c>
      <c r="AH67" s="52">
        <f>L67-'IS, BS &amp; Ratios Mar 26'!L69</f>
        <v>-8388862</v>
      </c>
      <c r="AI67" s="14">
        <f>M67-'IS, BS &amp; Ratios Mar 26'!M69</f>
        <v>-10888103</v>
      </c>
      <c r="AJ67" s="14" t="e">
        <f>#REF!-'IS, BS &amp; Ratios Mar 26'!#REF!</f>
        <v>#REF!</v>
      </c>
      <c r="AK67" s="52">
        <f>N67-'IS, BS &amp; Ratios Mar 26'!N69</f>
        <v>-14892015</v>
      </c>
      <c r="AL67" s="14">
        <f>O67-'IS, BS &amp; Ratios Mar 26'!O69</f>
        <v>-2724764</v>
      </c>
      <c r="AM67" s="52">
        <f>P67-'IS, BS &amp; Ratios Mar 26'!P69</f>
        <v>-2236844</v>
      </c>
      <c r="AN67" s="52">
        <f>Q67-'IS, BS &amp; Ratios Mar 26'!Q69</f>
        <v>-22771694</v>
      </c>
      <c r="AO67" s="14">
        <f>R67-'IS, BS &amp; Ratios Mar 26'!R69</f>
        <v>-1434833</v>
      </c>
      <c r="AP67" s="14">
        <f>S67-'IS, BS &amp; Ratios Mar 26'!S69</f>
        <v>-94951892</v>
      </c>
      <c r="AQ67" s="14"/>
      <c r="AR67" s="14"/>
      <c r="AS67" s="14"/>
      <c r="AT67" s="14"/>
      <c r="AU67" s="14"/>
      <c r="AV67" s="14"/>
      <c r="AW67" s="14"/>
      <c r="AY67" s="27">
        <f>I67-'[36]IS, BS &amp; Ratios Mar 20'!K66</f>
        <v>-1084967</v>
      </c>
      <c r="AZ67" s="27">
        <f>J67-'[36]IS, BS &amp; Ratios Mar 20'!L66</f>
        <v>-482779</v>
      </c>
    </row>
    <row r="68" spans="1:52" x14ac:dyDescent="0.2">
      <c r="B68" s="12" t="s">
        <v>95</v>
      </c>
      <c r="C68" s="14"/>
      <c r="D68" s="206">
        <f>'IS, BS &amp; Ratios June 26'!D70-'IS, BS &amp; Ratios Mar 26'!D70</f>
        <v>-2889</v>
      </c>
      <c r="E68" s="206">
        <f>'IS, BS &amp; Ratios June 26'!E70-'IS, BS &amp; Ratios Mar 26'!E70</f>
        <v>-94416</v>
      </c>
      <c r="F68" s="206">
        <f>'IS, BS &amp; Ratios June 26'!F70-'IS, BS &amp; Ratios Mar 26'!F70</f>
        <v>-441473</v>
      </c>
      <c r="G68" s="206">
        <f>'IS, BS &amp; Ratios June 26'!G70-'IS, BS &amp; Ratios Mar 26'!G70</f>
        <v>-6384</v>
      </c>
      <c r="H68" s="206">
        <f>'IS, BS &amp; Ratios June 26'!H70-'IS, BS &amp; Ratios Mar 26'!H70</f>
        <v>30457</v>
      </c>
      <c r="I68" s="206">
        <f>'IS, BS &amp; Ratios June 26'!I70-'IS, BS &amp; Ratios Mar 26'!I70</f>
        <v>59492</v>
      </c>
      <c r="J68" s="206">
        <f>'IS, BS &amp; Ratios June 26'!J70-'IS, BS &amp; Ratios Mar 26'!J70</f>
        <v>-316374</v>
      </c>
      <c r="K68" s="206">
        <f>'IS, BS &amp; Ratios June 26'!K70-'IS, BS &amp; Ratios Mar 26'!K70</f>
        <v>17085</v>
      </c>
      <c r="L68" s="206">
        <f>'IS, BS &amp; Ratios June 26'!L70-'IS, BS &amp; Ratios Mar 26'!L70</f>
        <v>108375</v>
      </c>
      <c r="M68" s="206">
        <f>'IS, BS &amp; Ratios June 26'!M70-'IS, BS &amp; Ratios Mar 26'!M70</f>
        <v>112676</v>
      </c>
      <c r="N68" s="206">
        <f>'IS, BS &amp; Ratios June 26'!N70-'IS, BS &amp; Ratios Mar 26'!N70</f>
        <v>-161763</v>
      </c>
      <c r="O68" s="206">
        <f>'IS, BS &amp; Ratios June 26'!O70-'IS, BS &amp; Ratios Mar 26'!O70</f>
        <v>91210</v>
      </c>
      <c r="P68" s="206">
        <f>'IS, BS &amp; Ratios June 26'!P70-'IS, BS &amp; Ratios Mar 26'!P70</f>
        <v>-96063</v>
      </c>
      <c r="Q68" s="206">
        <f>'IS, BS &amp; Ratios June 26'!Q70-'IS, BS &amp; Ratios Mar 26'!Q70</f>
        <v>-499599</v>
      </c>
      <c r="R68" s="206">
        <f>'IS, BS &amp; Ratios June 26'!R70-'IS, BS &amp; Ratios Mar 26'!R70</f>
        <v>-28410</v>
      </c>
      <c r="S68" s="16">
        <f t="shared" si="25"/>
        <v>-1228076</v>
      </c>
      <c r="T68" s="16">
        <f>'IS, BS &amp; Ratios June 26'!S70-'IS, BS &amp; Ratios Mar 26'!S70</f>
        <v>-1228076</v>
      </c>
      <c r="U68" s="16">
        <f t="shared" si="18"/>
        <v>0</v>
      </c>
      <c r="V68" s="27">
        <f t="shared" si="20"/>
        <v>0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Y68" s="27">
        <f>I68-'[36]IS, BS &amp; Ratios Mar 20'!K67</f>
        <v>-175098</v>
      </c>
      <c r="AZ68" s="27">
        <f>J68-'[36]IS, BS &amp; Ratios Mar 20'!L67</f>
        <v>-375422</v>
      </c>
    </row>
    <row r="69" spans="1:52" x14ac:dyDescent="0.2">
      <c r="B69" s="12" t="s">
        <v>141</v>
      </c>
      <c r="C69" s="14"/>
      <c r="D69" s="200">
        <f>'IS, BS &amp; Ratios June 26'!D71-'IS, BS &amp; Ratios Mar 26'!D71</f>
        <v>381</v>
      </c>
      <c r="E69" s="200">
        <f>'IS, BS &amp; Ratios June 26'!E71-'IS, BS &amp; Ratios Mar 26'!E71</f>
        <v>-15968</v>
      </c>
      <c r="F69" s="200">
        <f>'IS, BS &amp; Ratios June 26'!F71-'IS, BS &amp; Ratios Mar 26'!F71</f>
        <v>-7040</v>
      </c>
      <c r="G69" s="200">
        <f>'IS, BS &amp; Ratios June 26'!G71-'IS, BS &amp; Ratios Mar 26'!G71</f>
        <v>-2324</v>
      </c>
      <c r="H69" s="200">
        <f>'IS, BS &amp; Ratios June 26'!H71-'IS, BS &amp; Ratios Mar 26'!H71</f>
        <v>4059</v>
      </c>
      <c r="I69" s="200">
        <f>'IS, BS &amp; Ratios June 26'!I71-'IS, BS &amp; Ratios Mar 26'!I71</f>
        <v>24</v>
      </c>
      <c r="J69" s="200">
        <f>'IS, BS &amp; Ratios June 26'!J71-'IS, BS &amp; Ratios Mar 26'!J71</f>
        <v>296651</v>
      </c>
      <c r="K69" s="200">
        <f>'IS, BS &amp; Ratios June 26'!K71-'IS, BS &amp; Ratios Mar 26'!K71</f>
        <v>-4760</v>
      </c>
      <c r="L69" s="200">
        <f>'IS, BS &amp; Ratios June 26'!L71-'IS, BS &amp; Ratios Mar 26'!L71</f>
        <v>40303</v>
      </c>
      <c r="M69" s="200">
        <f>'IS, BS &amp; Ratios June 26'!M71-'IS, BS &amp; Ratios Mar 26'!M71</f>
        <v>15648</v>
      </c>
      <c r="N69" s="200">
        <f>'IS, BS &amp; Ratios June 26'!N71-'IS, BS &amp; Ratios Mar 26'!N71</f>
        <v>-12097</v>
      </c>
      <c r="O69" s="200">
        <f>'IS, BS &amp; Ratios June 26'!O71-'IS, BS &amp; Ratios Mar 26'!O71</f>
        <v>3204</v>
      </c>
      <c r="P69" s="200">
        <f>'IS, BS &amp; Ratios June 26'!P71-'IS, BS &amp; Ratios Mar 26'!P71</f>
        <v>4821</v>
      </c>
      <c r="Q69" s="200">
        <f>'IS, BS &amp; Ratios June 26'!Q71-'IS, BS &amp; Ratios Mar 26'!Q71</f>
        <v>25044</v>
      </c>
      <c r="R69" s="200">
        <f>'IS, BS &amp; Ratios June 26'!R71-'IS, BS &amp; Ratios Mar 26'!R71</f>
        <v>2488</v>
      </c>
      <c r="S69" s="16">
        <f t="shared" si="25"/>
        <v>350434</v>
      </c>
      <c r="T69" s="16">
        <f>'IS, BS &amp; Ratios June 26'!S71-'IS, BS &amp; Ratios Mar 26'!S71</f>
        <v>350434</v>
      </c>
      <c r="U69" s="16">
        <f t="shared" si="18"/>
        <v>0</v>
      </c>
      <c r="V69" s="27">
        <f t="shared" si="20"/>
        <v>0</v>
      </c>
      <c r="AY69" s="27">
        <f>I69-'[36]IS, BS &amp; Ratios Mar 20'!K68</f>
        <v>-21725</v>
      </c>
      <c r="AZ69" s="27">
        <f>J69-'[36]IS, BS &amp; Ratios Mar 20'!L68</f>
        <v>260036</v>
      </c>
    </row>
    <row r="70" spans="1:52" ht="13.5" thickBot="1" x14ac:dyDescent="0.25">
      <c r="B70" s="28" t="s">
        <v>20</v>
      </c>
      <c r="C70" s="27"/>
      <c r="D70" s="153">
        <f>D54+D55+D60+D63+D67+D68+D69</f>
        <v>-15263</v>
      </c>
      <c r="E70" s="153">
        <f t="shared" ref="E70:R70" si="26">E54+E55+E60+E63+E67+E68+E69</f>
        <v>-778163</v>
      </c>
      <c r="F70" s="153">
        <f t="shared" si="26"/>
        <v>3234243</v>
      </c>
      <c r="G70" s="153">
        <f t="shared" si="26"/>
        <v>-815721</v>
      </c>
      <c r="H70" s="153">
        <f t="shared" si="26"/>
        <v>-1309964</v>
      </c>
      <c r="I70" s="153">
        <f t="shared" si="26"/>
        <v>-68636</v>
      </c>
      <c r="J70" s="153">
        <f t="shared" si="26"/>
        <v>-87747</v>
      </c>
      <c r="K70" s="153">
        <f t="shared" si="26"/>
        <v>753266</v>
      </c>
      <c r="L70" s="153">
        <f t="shared" si="26"/>
        <v>2502089</v>
      </c>
      <c r="M70" s="153">
        <f t="shared" si="26"/>
        <v>549177</v>
      </c>
      <c r="N70" s="153">
        <f t="shared" si="26"/>
        <v>-1385946</v>
      </c>
      <c r="O70" s="153">
        <f t="shared" si="26"/>
        <v>233063</v>
      </c>
      <c r="P70" s="153">
        <f t="shared" si="26"/>
        <v>-467862</v>
      </c>
      <c r="Q70" s="153">
        <f t="shared" si="26"/>
        <v>378467</v>
      </c>
      <c r="R70" s="153">
        <f t="shared" si="26"/>
        <v>-562635</v>
      </c>
      <c r="S70" s="153">
        <f>S54+S55+S60+S63+S67+S68+S69</f>
        <v>2158368</v>
      </c>
      <c r="T70" s="16">
        <f>'IS, BS &amp; Ratios June 26'!S72-'IS, BS &amp; Ratios Mar 26'!S72</f>
        <v>2158368</v>
      </c>
      <c r="U70" s="16">
        <f t="shared" si="18"/>
        <v>0</v>
      </c>
      <c r="V70" s="27">
        <f>N70-'IS, BS &amp; Ratios June 25'!N72</f>
        <v>-49867314</v>
      </c>
      <c r="X70" s="17">
        <f>M70-'IS, BS &amp; Ratios June 25'!M72</f>
        <v>-24455796</v>
      </c>
      <c r="AY70" s="27">
        <f>I70-'[36]IS, BS &amp; Ratios Mar 20'!K69</f>
        <v>-3764512</v>
      </c>
      <c r="AZ70" s="27">
        <f>J70-'[36]IS, BS &amp; Ratios Mar 20'!L69</f>
        <v>-1142231</v>
      </c>
    </row>
    <row r="71" spans="1:52" ht="14.25" thickTop="1" thickBot="1" x14ac:dyDescent="0.25">
      <c r="B71" s="12"/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>
        <f>'IS, BS &amp; Ratios June 25'!S72</f>
        <v>281112338</v>
      </c>
      <c r="T71" s="16">
        <f>'IS, BS &amp; Ratios June 26'!S73-'IS, BS &amp; Ratios Mar 26'!S73</f>
        <v>0</v>
      </c>
      <c r="U71" s="16">
        <f t="shared" si="18"/>
        <v>-281112338</v>
      </c>
      <c r="V71" s="27">
        <f t="shared" si="20"/>
        <v>281112338</v>
      </c>
      <c r="AY71" s="27">
        <f>I71-'[36]IS, BS &amp; Ratios Mar 20'!K70</f>
        <v>0</v>
      </c>
      <c r="AZ71" s="27">
        <f>J71-'[36]IS, BS &amp; Ratios Mar 20'!L70</f>
        <v>0</v>
      </c>
    </row>
    <row r="72" spans="1:52" ht="13.5" thickTop="1" x14ac:dyDescent="0.2">
      <c r="B72" s="28" t="s">
        <v>21</v>
      </c>
      <c r="C72" s="27"/>
      <c r="D72" s="35"/>
      <c r="E72" s="45"/>
      <c r="F72" s="35"/>
      <c r="G72" s="35">
        <f>10579228-G70</f>
        <v>11394949</v>
      </c>
      <c r="H72" s="35"/>
      <c r="I72" s="45"/>
      <c r="J72" s="45"/>
      <c r="K72" s="45"/>
      <c r="L72" s="45"/>
      <c r="M72" s="44"/>
      <c r="N72" s="45"/>
      <c r="O72" s="45"/>
      <c r="P72" s="45"/>
      <c r="Q72" s="45"/>
      <c r="R72" s="45"/>
      <c r="S72" s="45"/>
      <c r="T72" s="16">
        <f>'IS, BS &amp; Ratios June 26'!S74-'IS, BS &amp; Ratios Mar 26'!S74</f>
        <v>0</v>
      </c>
      <c r="U72" s="16">
        <f t="shared" si="18"/>
        <v>0</v>
      </c>
      <c r="V72" s="27">
        <f t="shared" si="20"/>
        <v>0</v>
      </c>
      <c r="W72" s="221" t="str">
        <f>D10</f>
        <v>AB Bank</v>
      </c>
      <c r="X72" s="221" t="str">
        <f>E10</f>
        <v>ABSA (Frmly Barclays)</v>
      </c>
      <c r="Y72" s="221" t="str">
        <f>F10</f>
        <v xml:space="preserve">Access Bank </v>
      </c>
      <c r="Z72" s="221" t="e">
        <f>#REF!</f>
        <v>#REF!</v>
      </c>
      <c r="AA72" s="221" t="str">
        <f>G10</f>
        <v>Bank of China</v>
      </c>
      <c r="AB72" s="221" t="e">
        <f>#REF!</f>
        <v>#REF!</v>
      </c>
      <c r="AC72" s="221" t="str">
        <f t="shared" ref="AC72:AH72" si="27">H10</f>
        <v>Citi Bank</v>
      </c>
      <c r="AD72" s="221" t="str">
        <f t="shared" si="27"/>
        <v>Eco Bank</v>
      </c>
      <c r="AE72" s="221" t="str">
        <f t="shared" si="27"/>
        <v>First Alliance Bank</v>
      </c>
      <c r="AF72" s="221" t="str">
        <f t="shared" si="27"/>
        <v>First Capital</v>
      </c>
      <c r="AG72" s="221" t="str">
        <f t="shared" si="27"/>
        <v>First National Bank</v>
      </c>
      <c r="AH72" s="221" t="str">
        <f t="shared" si="27"/>
        <v>Indo Zambia bank</v>
      </c>
      <c r="AI72" s="221" t="e">
        <f>#REF!</f>
        <v>#REF!</v>
      </c>
      <c r="AJ72" s="221" t="str">
        <f t="shared" ref="AJ72:AO72" si="28">N10</f>
        <v>Stanbic</v>
      </c>
      <c r="AK72" s="221" t="str">
        <f t="shared" si="28"/>
        <v>Standard chartered</v>
      </c>
      <c r="AL72" s="221" t="str">
        <f t="shared" si="28"/>
        <v>UBA</v>
      </c>
      <c r="AM72" s="221" t="str">
        <f t="shared" si="28"/>
        <v>ZANACO</v>
      </c>
      <c r="AN72" s="221" t="str">
        <f t="shared" si="28"/>
        <v>ZICB</v>
      </c>
      <c r="AO72" s="221" t="str">
        <f t="shared" si="28"/>
        <v>Total</v>
      </c>
      <c r="AY72" s="27">
        <f>I72-'[36]IS, BS &amp; Ratios Mar 20'!K71</f>
        <v>0</v>
      </c>
      <c r="AZ72" s="27">
        <f>J72-'[36]IS, BS &amp; Ratios Mar 20'!L71</f>
        <v>0</v>
      </c>
    </row>
    <row r="73" spans="1:52" ht="13.5" thickBot="1" x14ac:dyDescent="0.25">
      <c r="B73" s="12" t="s">
        <v>22</v>
      </c>
      <c r="C73" s="42"/>
      <c r="D73" s="46">
        <f t="shared" ref="D73:S73" si="29">SUM(D74:D76)</f>
        <v>-8012</v>
      </c>
      <c r="E73" s="388">
        <f t="shared" si="29"/>
        <v>-1151276</v>
      </c>
      <c r="F73" s="388">
        <f t="shared" si="29"/>
        <v>2157851</v>
      </c>
      <c r="G73" s="388">
        <f t="shared" si="29"/>
        <v>-2449409</v>
      </c>
      <c r="H73" s="46">
        <f t="shared" si="29"/>
        <v>168368</v>
      </c>
      <c r="I73" s="46">
        <f t="shared" si="29"/>
        <v>-115974</v>
      </c>
      <c r="J73" s="46">
        <f t="shared" si="29"/>
        <v>6941</v>
      </c>
      <c r="K73" s="388">
        <f t="shared" si="29"/>
        <v>499849</v>
      </c>
      <c r="L73" s="388">
        <f t="shared" si="29"/>
        <v>1675024</v>
      </c>
      <c r="M73" s="388">
        <f t="shared" si="29"/>
        <v>534576</v>
      </c>
      <c r="N73" s="388">
        <f t="shared" si="29"/>
        <v>-1383152</v>
      </c>
      <c r="O73" s="46">
        <f t="shared" si="29"/>
        <v>210202</v>
      </c>
      <c r="P73" s="388">
        <f t="shared" si="29"/>
        <v>-237687</v>
      </c>
      <c r="Q73" s="388">
        <f t="shared" si="29"/>
        <v>1018142</v>
      </c>
      <c r="R73" s="388">
        <f t="shared" si="29"/>
        <v>-834903</v>
      </c>
      <c r="S73" s="46">
        <f t="shared" si="29"/>
        <v>90540</v>
      </c>
      <c r="T73" s="16">
        <f>'IS, BS &amp; Ratios June 26'!S75-'IS, BS &amp; Ratios Mar 26'!S75</f>
        <v>90540</v>
      </c>
      <c r="U73" s="16">
        <f t="shared" si="18"/>
        <v>0</v>
      </c>
      <c r="V73" s="27" t="e">
        <f>SUM(W73:AO73)</f>
        <v>#REF!</v>
      </c>
      <c r="W73" s="14">
        <f>D73-'IS, BS &amp; Ratios Mar 26'!D75</f>
        <v>-716309</v>
      </c>
      <c r="X73" s="14">
        <f>E73-'IS, BS &amp; Ratios Mar 26'!E75</f>
        <v>-27404424</v>
      </c>
      <c r="Y73" s="14">
        <f>F73-'IS, BS &amp; Ratios Mar 26'!F75</f>
        <v>-17622669</v>
      </c>
      <c r="Z73" s="14" t="e">
        <f>#REF!-'IS, BS &amp; Ratios Mar 26'!#REF!</f>
        <v>#REF!</v>
      </c>
      <c r="AA73" s="14">
        <f>G73-'IS, BS &amp; Ratios Mar 26'!G75</f>
        <v>-12074356</v>
      </c>
      <c r="AB73" s="14" t="e">
        <f>#REF!-'IS, BS &amp; Ratios Mar 26'!#REF!</f>
        <v>#REF!</v>
      </c>
      <c r="AC73" s="14">
        <f>H73-'IS, BS &amp; Ratios Mar 26'!H75</f>
        <v>-6828658</v>
      </c>
      <c r="AD73" s="14">
        <f>I73-'IS, BS &amp; Ratios Mar 26'!I75</f>
        <v>-7025295</v>
      </c>
      <c r="AE73" s="14">
        <f>J73-'IS, BS &amp; Ratios Mar 26'!J75</f>
        <v>-1060181</v>
      </c>
      <c r="AF73" s="14">
        <f>K73-'IS, BS &amp; Ratios Mar 26'!K75</f>
        <v>-5098289</v>
      </c>
      <c r="AG73" s="14">
        <f>L73-'IS, BS &amp; Ratios Mar 26'!L75</f>
        <v>-18301548</v>
      </c>
      <c r="AH73" s="14">
        <f>M73-'IS, BS &amp; Ratios Mar 26'!M75</f>
        <v>-20042119</v>
      </c>
      <c r="AI73" s="14" t="e">
        <f>#REF!-'IS, BS &amp; Ratios Mar 26'!#REF!</f>
        <v>#REF!</v>
      </c>
      <c r="AJ73" s="14">
        <f>N73-'IS, BS &amp; Ratios Mar 26'!N75</f>
        <v>-42730575</v>
      </c>
      <c r="AK73" s="14">
        <f>O73-'IS, BS &amp; Ratios Mar 26'!O75</f>
        <v>-11278775</v>
      </c>
      <c r="AL73" s="14">
        <f>P73-'IS, BS &amp; Ratios Mar 26'!P75</f>
        <v>-5212894</v>
      </c>
      <c r="AM73" s="14">
        <f>Q73-'IS, BS &amp; Ratios Mar 26'!Q75</f>
        <v>-38282620</v>
      </c>
      <c r="AN73" s="14">
        <f>R73-'IS, BS &amp; Ratios Mar 26'!R75</f>
        <v>-6610187</v>
      </c>
      <c r="AO73" s="14" t="e">
        <f>SUM(W73:AN73)</f>
        <v>#REF!</v>
      </c>
      <c r="AP73" s="14">
        <f>S73-'IS, BS &amp; Ratios Mar 26'!S75</f>
        <v>-220288899</v>
      </c>
      <c r="AQ73" s="14"/>
      <c r="AR73" s="14" t="e">
        <f>#REF!-'IS, BS &amp; Ratios Mar 26'!#REF!</f>
        <v>#REF!</v>
      </c>
      <c r="AS73" s="14">
        <f>N73-'IS, BS &amp; Ratios Mar 26'!N75</f>
        <v>-42730575</v>
      </c>
      <c r="AT73" s="14">
        <f>O73-'IS, BS &amp; Ratios Mar 26'!O75</f>
        <v>-11278775</v>
      </c>
      <c r="AU73" s="14">
        <f>P73-'IS, BS &amp; Ratios Mar 26'!P75</f>
        <v>-5212894</v>
      </c>
      <c r="AV73" s="14">
        <f>Q73-'IS, BS &amp; Ratios Mar 26'!Q75</f>
        <v>-38282620</v>
      </c>
      <c r="AW73" s="14">
        <f>R73-'IS, BS &amp; Ratios Mar 26'!R75</f>
        <v>-6610187</v>
      </c>
      <c r="AY73" s="27">
        <f>I73-'[36]IS, BS &amp; Ratios Mar 20'!K72</f>
        <v>-2135859</v>
      </c>
      <c r="AZ73" s="27">
        <f>J73-'[36]IS, BS &amp; Ratios Mar 20'!L72</f>
        <v>-708247</v>
      </c>
    </row>
    <row r="74" spans="1:52" x14ac:dyDescent="0.2">
      <c r="B74" s="12" t="s">
        <v>23</v>
      </c>
      <c r="C74" s="14"/>
      <c r="D74" s="207">
        <f>'IS, BS &amp; Ratios June 26'!D76-'IS, BS &amp; Ratios Mar 26'!D76</f>
        <v>143</v>
      </c>
      <c r="E74" s="207">
        <f>'IS, BS &amp; Ratios June 26'!E76-'IS, BS &amp; Ratios Mar 26'!E76</f>
        <v>63765</v>
      </c>
      <c r="F74" s="207">
        <f>'IS, BS &amp; Ratios June 26'!F76-'IS, BS &amp; Ratios Mar 26'!F76</f>
        <v>60471</v>
      </c>
      <c r="G74" s="207">
        <f>'IS, BS &amp; Ratios June 26'!G76-'IS, BS &amp; Ratios Mar 26'!G76</f>
        <v>-8378</v>
      </c>
      <c r="H74" s="207">
        <f>'IS, BS &amp; Ratios June 26'!H76-'IS, BS &amp; Ratios Mar 26'!H76</f>
        <v>0</v>
      </c>
      <c r="I74" s="207">
        <f>'IS, BS &amp; Ratios June 26'!I76-'IS, BS &amp; Ratios Mar 26'!I76</f>
        <v>221493</v>
      </c>
      <c r="J74" s="207">
        <f>'IS, BS &amp; Ratios June 26'!J76-'IS, BS &amp; Ratios Mar 26'!J76</f>
        <v>579</v>
      </c>
      <c r="K74" s="207">
        <f>'IS, BS &amp; Ratios June 26'!K76-'IS, BS &amp; Ratios Mar 26'!K76</f>
        <v>16432</v>
      </c>
      <c r="L74" s="207">
        <f>'IS, BS &amp; Ratios June 26'!L76-'IS, BS &amp; Ratios Mar 26'!L76</f>
        <v>49156</v>
      </c>
      <c r="M74" s="207">
        <f>'IS, BS &amp; Ratios June 26'!M76-'IS, BS &amp; Ratios Mar 26'!M76</f>
        <v>145995</v>
      </c>
      <c r="N74" s="207">
        <f>'IS, BS &amp; Ratios June 26'!N76-'IS, BS &amp; Ratios Mar 26'!N76</f>
        <v>-96497</v>
      </c>
      <c r="O74" s="207">
        <f>'IS, BS &amp; Ratios June 26'!O76-'IS, BS &amp; Ratios Mar 26'!O76</f>
        <v>-20849</v>
      </c>
      <c r="P74" s="207">
        <f>'IS, BS &amp; Ratios June 26'!P76-'IS, BS &amp; Ratios Mar 26'!P76</f>
        <v>1646</v>
      </c>
      <c r="Q74" s="207">
        <f>'IS, BS &amp; Ratios June 26'!Q76-'IS, BS &amp; Ratios Mar 26'!Q76</f>
        <v>-84130</v>
      </c>
      <c r="R74" s="207">
        <f>'IS, BS &amp; Ratios June 26'!R76-'IS, BS &amp; Ratios Mar 26'!R76</f>
        <v>3521</v>
      </c>
      <c r="S74" s="149">
        <f t="shared" ref="S74:S81" si="30">D74+E74+F74+G74+H74+I74+J74+K74+L74+M74+N74+O74+P74+R74+Q74</f>
        <v>353347</v>
      </c>
      <c r="T74" s="16">
        <f>'IS, BS &amp; Ratios June 26'!S76-'IS, BS &amp; Ratios Mar 26'!S76</f>
        <v>353347</v>
      </c>
      <c r="U74" s="16">
        <f t="shared" si="18"/>
        <v>0</v>
      </c>
      <c r="V74" s="27">
        <f t="shared" si="20"/>
        <v>0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 t="e">
        <f>#REF!-'IS, BS &amp; Ratios Mar 26'!#REF!</f>
        <v>#REF!</v>
      </c>
      <c r="AS74" s="14">
        <f>N73-'IS, BS &amp; Ratios Mar 26'!N75</f>
        <v>-42730575</v>
      </c>
      <c r="AT74" s="14">
        <f>O73-'IS, BS &amp; Ratios Mar 26'!O75</f>
        <v>-11278775</v>
      </c>
      <c r="AU74" s="14">
        <f>P73-'IS, BS &amp; Ratios Mar 26'!P75</f>
        <v>-5212894</v>
      </c>
      <c r="AV74" s="14">
        <f>Q73-'IS, BS &amp; Ratios Mar 26'!Q75</f>
        <v>-38282620</v>
      </c>
      <c r="AW74" s="14">
        <f>R73-'IS, BS &amp; Ratios Mar 26'!R75</f>
        <v>-6610187</v>
      </c>
      <c r="AY74" s="27">
        <f>I74-'[36]IS, BS &amp; Ratios Mar 20'!K73</f>
        <v>128798</v>
      </c>
      <c r="AZ74" s="27">
        <f>J74-'[36]IS, BS &amp; Ratios Mar 20'!L73</f>
        <v>-767</v>
      </c>
    </row>
    <row r="75" spans="1:52" x14ac:dyDescent="0.2">
      <c r="B75" s="12" t="s">
        <v>24</v>
      </c>
      <c r="C75" s="14"/>
      <c r="D75" s="210">
        <f>'IS, BS &amp; Ratios June 26'!D77-'IS, BS &amp; Ratios Mar 26'!D77</f>
        <v>-23573</v>
      </c>
      <c r="E75" s="210">
        <f>'IS, BS &amp; Ratios June 26'!E77-'IS, BS &amp; Ratios Mar 26'!E77</f>
        <v>-3028658</v>
      </c>
      <c r="F75" s="210">
        <f>'IS, BS &amp; Ratios June 26'!F77-'IS, BS &amp; Ratios Mar 26'!F77</f>
        <v>-772884</v>
      </c>
      <c r="G75" s="210">
        <f>'IS, BS &amp; Ratios June 26'!G77-'IS, BS &amp; Ratios Mar 26'!G77</f>
        <v>-1081037</v>
      </c>
      <c r="H75" s="210">
        <f>'IS, BS &amp; Ratios June 26'!H77-'IS, BS &amp; Ratios Mar 26'!H77</f>
        <v>146358</v>
      </c>
      <c r="I75" s="210">
        <f>'IS, BS &amp; Ratios June 26'!I77-'IS, BS &amp; Ratios Mar 26'!I77</f>
        <v>91388</v>
      </c>
      <c r="J75" s="210">
        <f>'IS, BS &amp; Ratios June 26'!J77-'IS, BS &amp; Ratios Mar 26'!J77</f>
        <v>17523</v>
      </c>
      <c r="K75" s="210">
        <f>'IS, BS &amp; Ratios June 26'!K77-'IS, BS &amp; Ratios Mar 26'!K77</f>
        <v>1020294</v>
      </c>
      <c r="L75" s="210">
        <f>'IS, BS &amp; Ratios June 26'!L77-'IS, BS &amp; Ratios Mar 26'!L77</f>
        <v>1129196</v>
      </c>
      <c r="M75" s="210">
        <f>'IS, BS &amp; Ratios June 26'!M77-'IS, BS &amp; Ratios Mar 26'!M77</f>
        <v>960945</v>
      </c>
      <c r="N75" s="210">
        <f>'IS, BS &amp; Ratios June 26'!N77-'IS, BS &amp; Ratios Mar 26'!N77</f>
        <v>-2781756</v>
      </c>
      <c r="O75" s="210">
        <f>'IS, BS &amp; Ratios June 26'!O77-'IS, BS &amp; Ratios Mar 26'!O77</f>
        <v>-212352</v>
      </c>
      <c r="P75" s="210">
        <f>'IS, BS &amp; Ratios June 26'!P77-'IS, BS &amp; Ratios Mar 26'!P77</f>
        <v>137402</v>
      </c>
      <c r="Q75" s="210">
        <f>'IS, BS &amp; Ratios June 26'!Q77-'IS, BS &amp; Ratios Mar 26'!Q77</f>
        <v>1854023</v>
      </c>
      <c r="R75" s="210">
        <f>'IS, BS &amp; Ratios June 26'!R77-'IS, BS &amp; Ratios Mar 26'!R77</f>
        <v>-319366</v>
      </c>
      <c r="S75" s="151">
        <f t="shared" si="30"/>
        <v>-2862497</v>
      </c>
      <c r="T75" s="16">
        <f>'IS, BS &amp; Ratios June 26'!S77-'IS, BS &amp; Ratios Mar 26'!S77</f>
        <v>-2862497</v>
      </c>
      <c r="U75" s="16">
        <f t="shared" si="18"/>
        <v>0</v>
      </c>
      <c r="V75" s="27">
        <f t="shared" si="20"/>
        <v>0</v>
      </c>
      <c r="AY75" s="27">
        <f>I75-'[36]IS, BS &amp; Ratios Mar 20'!K74</f>
        <v>-1054940</v>
      </c>
      <c r="AZ75" s="27">
        <f>J75-'[36]IS, BS &amp; Ratios Mar 20'!L74</f>
        <v>-331711</v>
      </c>
    </row>
    <row r="76" spans="1:52" ht="13.5" thickBot="1" x14ac:dyDescent="0.25">
      <c r="B76" s="12" t="s">
        <v>25</v>
      </c>
      <c r="C76" s="14"/>
      <c r="D76" s="208">
        <f>'IS, BS &amp; Ratios June 26'!D78-'IS, BS &amp; Ratios Mar 26'!D78</f>
        <v>15418</v>
      </c>
      <c r="E76" s="208">
        <f>'IS, BS &amp; Ratios June 26'!E78-'IS, BS &amp; Ratios Mar 26'!E78</f>
        <v>1813617</v>
      </c>
      <c r="F76" s="208">
        <f>'IS, BS &amp; Ratios June 26'!F78-'IS, BS &amp; Ratios Mar 26'!F78</f>
        <v>2870264</v>
      </c>
      <c r="G76" s="208">
        <f>'IS, BS &amp; Ratios June 26'!G78-'IS, BS &amp; Ratios Mar 26'!G78</f>
        <v>-1359994</v>
      </c>
      <c r="H76" s="208">
        <f>'IS, BS &amp; Ratios June 26'!H78-'IS, BS &amp; Ratios Mar 26'!H78</f>
        <v>22010</v>
      </c>
      <c r="I76" s="208">
        <f>'IS, BS &amp; Ratios June 26'!I78-'IS, BS &amp; Ratios Mar 26'!I78</f>
        <v>-428855</v>
      </c>
      <c r="J76" s="208">
        <f>'IS, BS &amp; Ratios June 26'!J78-'IS, BS &amp; Ratios Mar 26'!J78</f>
        <v>-11161</v>
      </c>
      <c r="K76" s="208">
        <f>'IS, BS &amp; Ratios June 26'!K78-'IS, BS &amp; Ratios Mar 26'!K78</f>
        <v>-536877</v>
      </c>
      <c r="L76" s="208">
        <f>'IS, BS &amp; Ratios June 26'!L78-'IS, BS &amp; Ratios Mar 26'!L78</f>
        <v>496672</v>
      </c>
      <c r="M76" s="208">
        <f>'IS, BS &amp; Ratios June 26'!M78-'IS, BS &amp; Ratios Mar 26'!M78</f>
        <v>-572364</v>
      </c>
      <c r="N76" s="208">
        <f>'IS, BS &amp; Ratios June 26'!N78-'IS, BS &amp; Ratios Mar 26'!N78</f>
        <v>1495101</v>
      </c>
      <c r="O76" s="208">
        <f>'IS, BS &amp; Ratios June 26'!O78-'IS, BS &amp; Ratios Mar 26'!O78</f>
        <v>443403</v>
      </c>
      <c r="P76" s="208">
        <f>'IS, BS &amp; Ratios June 26'!P78-'IS, BS &amp; Ratios Mar 26'!P78</f>
        <v>-376735</v>
      </c>
      <c r="Q76" s="208">
        <f>'IS, BS &amp; Ratios June 26'!Q78-'IS, BS &amp; Ratios Mar 26'!Q78</f>
        <v>-751751</v>
      </c>
      <c r="R76" s="208">
        <f>'IS, BS &amp; Ratios June 26'!R78-'IS, BS &amp; Ratios Mar 26'!R78</f>
        <v>-519058</v>
      </c>
      <c r="S76" s="208">
        <f t="shared" si="30"/>
        <v>2599690</v>
      </c>
      <c r="T76" s="16">
        <f>'IS, BS &amp; Ratios June 26'!S78-'IS, BS &amp; Ratios Mar 26'!S78</f>
        <v>2599690</v>
      </c>
      <c r="U76" s="16">
        <f t="shared" si="18"/>
        <v>0</v>
      </c>
      <c r="V76" s="27">
        <f t="shared" si="20"/>
        <v>0</v>
      </c>
      <c r="AY76" s="27">
        <f>I76-'[36]IS, BS &amp; Ratios Mar 20'!K75</f>
        <v>-1209717</v>
      </c>
      <c r="AZ76" s="27">
        <f>J76-'[36]IS, BS &amp; Ratios Mar 20'!L75</f>
        <v>-375769</v>
      </c>
    </row>
    <row r="77" spans="1:52" ht="13.5" customHeight="1" x14ac:dyDescent="0.2">
      <c r="B77" s="12" t="s">
        <v>96</v>
      </c>
      <c r="C77" s="14"/>
      <c r="D77" s="201">
        <f>'IS, BS &amp; Ratios June 26'!D79-'IS, BS &amp; Ratios Mar 26'!D79</f>
        <v>0</v>
      </c>
      <c r="E77" s="201">
        <f>'IS, BS &amp; Ratios June 26'!E79-'IS, BS &amp; Ratios Mar 26'!E79</f>
        <v>-293321</v>
      </c>
      <c r="F77" s="201">
        <f>'IS, BS &amp; Ratios June 26'!F79-'IS, BS &amp; Ratios Mar 26'!F79</f>
        <v>408000</v>
      </c>
      <c r="G77" s="201">
        <f>'IS, BS &amp; Ratios June 26'!G79-'IS, BS &amp; Ratios Mar 26'!G79</f>
        <v>0</v>
      </c>
      <c r="H77" s="201">
        <f>'IS, BS &amp; Ratios June 26'!H79-'IS, BS &amp; Ratios Mar 26'!H79</f>
        <v>0</v>
      </c>
      <c r="I77" s="201">
        <f>'IS, BS &amp; Ratios June 26'!I79-'IS, BS &amp; Ratios Mar 26'!I79</f>
        <v>0</v>
      </c>
      <c r="J77" s="201">
        <f>'IS, BS &amp; Ratios June 26'!J79-'IS, BS &amp; Ratios Mar 26'!J79</f>
        <v>-19677</v>
      </c>
      <c r="K77" s="201">
        <f>'IS, BS &amp; Ratios June 26'!K79-'IS, BS &amp; Ratios Mar 26'!K79</f>
        <v>100000</v>
      </c>
      <c r="L77" s="201">
        <f>'IS, BS &amp; Ratios June 26'!L79-'IS, BS &amp; Ratios Mar 26'!L79</f>
        <v>-107786</v>
      </c>
      <c r="M77" s="201">
        <f>'IS, BS &amp; Ratios June 26'!M79-'IS, BS &amp; Ratios Mar 26'!M79</f>
        <v>-412025</v>
      </c>
      <c r="N77" s="201">
        <f>'IS, BS &amp; Ratios June 26'!N79-'IS, BS &amp; Ratios Mar 26'!N79</f>
        <v>-526095</v>
      </c>
      <c r="O77" s="201">
        <f>'IS, BS &amp; Ratios June 26'!O79-'IS, BS &amp; Ratios Mar 26'!O79</f>
        <v>0</v>
      </c>
      <c r="P77" s="201">
        <f>'IS, BS &amp; Ratios June 26'!P79-'IS, BS &amp; Ratios Mar 26'!P79</f>
        <v>-32961</v>
      </c>
      <c r="Q77" s="201">
        <f>'IS, BS &amp; Ratios June 26'!Q79-'IS, BS &amp; Ratios Mar 26'!Q79</f>
        <v>0</v>
      </c>
      <c r="R77" s="201">
        <f>'IS, BS &amp; Ratios June 26'!R79-'IS, BS &amp; Ratios Mar 26'!R79</f>
        <v>0</v>
      </c>
      <c r="S77" s="16">
        <f t="shared" si="30"/>
        <v>-883865</v>
      </c>
      <c r="T77" s="16">
        <f>'IS, BS &amp; Ratios June 26'!S79-'IS, BS &amp; Ratios Mar 26'!S79</f>
        <v>-883865</v>
      </c>
      <c r="U77" s="16">
        <f t="shared" si="18"/>
        <v>0</v>
      </c>
      <c r="V77" s="27">
        <f t="shared" si="20"/>
        <v>0</v>
      </c>
      <c r="AY77" s="27">
        <f>I77-'[36]IS, BS &amp; Ratios Mar 20'!K76</f>
        <v>-55540</v>
      </c>
      <c r="AZ77" s="27">
        <f>J77-'[36]IS, BS &amp; Ratios Mar 20'!L76</f>
        <v>-19677</v>
      </c>
    </row>
    <row r="78" spans="1:52" ht="25.5" x14ac:dyDescent="0.2">
      <c r="B78" s="152" t="s">
        <v>166</v>
      </c>
      <c r="C78" s="14"/>
      <c r="D78" s="200">
        <f>'IS, BS &amp; Ratios June 26'!D80-'IS, BS &amp; Ratios Mar 26'!D80</f>
        <v>136</v>
      </c>
      <c r="E78" s="200">
        <f>'IS, BS &amp; Ratios June 26'!E80-'IS, BS &amp; Ratios Mar 26'!E80</f>
        <v>-407</v>
      </c>
      <c r="F78" s="200">
        <f>'IS, BS &amp; Ratios June 26'!F80-'IS, BS &amp; Ratios Mar 26'!F80</f>
        <v>22226</v>
      </c>
      <c r="G78" s="200">
        <f>'IS, BS &amp; Ratios June 26'!G80-'IS, BS &amp; Ratios Mar 26'!G80</f>
        <v>-754</v>
      </c>
      <c r="H78" s="200">
        <f>'IS, BS &amp; Ratios June 26'!H80-'IS, BS &amp; Ratios Mar 26'!H80</f>
        <v>-380955</v>
      </c>
      <c r="I78" s="200">
        <f>'IS, BS &amp; Ratios June 26'!I80-'IS, BS &amp; Ratios Mar 26'!I80</f>
        <v>-110000</v>
      </c>
      <c r="J78" s="200">
        <f>'IS, BS &amp; Ratios June 26'!J80-'IS, BS &amp; Ratios Mar 26'!J80</f>
        <v>-43695</v>
      </c>
      <c r="K78" s="200">
        <f>'IS, BS &amp; Ratios June 26'!K80-'IS, BS &amp; Ratios Mar 26'!K80</f>
        <v>0</v>
      </c>
      <c r="L78" s="200">
        <f>'IS, BS &amp; Ratios June 26'!L80-'IS, BS &amp; Ratios Mar 26'!L80</f>
        <v>192500</v>
      </c>
      <c r="M78" s="200">
        <f>'IS, BS &amp; Ratios June 26'!M80-'IS, BS &amp; Ratios Mar 26'!M80</f>
        <v>-547994</v>
      </c>
      <c r="N78" s="200">
        <f>'IS, BS &amp; Ratios June 26'!N80-'IS, BS &amp; Ratios Mar 26'!N80</f>
        <v>11218</v>
      </c>
      <c r="O78" s="200">
        <f>'IS, BS &amp; Ratios June 26'!O80-'IS, BS &amp; Ratios Mar 26'!O80</f>
        <v>0</v>
      </c>
      <c r="P78" s="200">
        <f>'IS, BS &amp; Ratios June 26'!P80-'IS, BS &amp; Ratios Mar 26'!P80</f>
        <v>-605</v>
      </c>
      <c r="Q78" s="200">
        <f>'IS, BS &amp; Ratios June 26'!Q80-'IS, BS &amp; Ratios Mar 26'!Q80</f>
        <v>505432</v>
      </c>
      <c r="R78" s="200">
        <f>'IS, BS &amp; Ratios June 26'!R80-'IS, BS &amp; Ratios Mar 26'!R80</f>
        <v>254809</v>
      </c>
      <c r="S78" s="16">
        <f t="shared" si="30"/>
        <v>-98089</v>
      </c>
      <c r="T78" s="16">
        <f>'IS, BS &amp; Ratios June 26'!S80-'IS, BS &amp; Ratios Mar 26'!S80</f>
        <v>-98089</v>
      </c>
      <c r="U78" s="16">
        <f t="shared" si="18"/>
        <v>0</v>
      </c>
      <c r="V78" s="27">
        <f t="shared" si="20"/>
        <v>0</v>
      </c>
      <c r="AY78" s="27">
        <f>I78-'[36]IS, BS &amp; Ratios Mar 20'!K77</f>
        <v>-195000</v>
      </c>
      <c r="AZ78" s="27">
        <f>J78-'[36]IS, BS &amp; Ratios Mar 20'!L77</f>
        <v>-114439</v>
      </c>
    </row>
    <row r="79" spans="1:52" ht="25.5" x14ac:dyDescent="0.2">
      <c r="B79" s="152" t="s">
        <v>168</v>
      </c>
      <c r="C79" s="14"/>
      <c r="D79" s="200">
        <f>'IS, BS &amp; Ratios June 26'!D81-'IS, BS &amp; Ratios Mar 26'!D81</f>
        <v>0</v>
      </c>
      <c r="E79" s="200">
        <f>'IS, BS &amp; Ratios June 26'!E81-'IS, BS &amp; Ratios Mar 26'!E81</f>
        <v>105902</v>
      </c>
      <c r="F79" s="200">
        <f>'IS, BS &amp; Ratios June 26'!F81-'IS, BS &amp; Ratios Mar 26'!F81</f>
        <v>-28645</v>
      </c>
      <c r="G79" s="200">
        <f>'IS, BS &amp; Ratios June 26'!G81-'IS, BS &amp; Ratios Mar 26'!G81</f>
        <v>1177883</v>
      </c>
      <c r="H79" s="200">
        <f>'IS, BS &amp; Ratios June 26'!H81-'IS, BS &amp; Ratios Mar 26'!H81</f>
        <v>-892134</v>
      </c>
      <c r="I79" s="200">
        <f>'IS, BS &amp; Ratios June 26'!I81-'IS, BS &amp; Ratios Mar 26'!I81</f>
        <v>96459</v>
      </c>
      <c r="J79" s="200">
        <f>'IS, BS &amp; Ratios June 26'!J81-'IS, BS &amp; Ratios Mar 26'!J81</f>
        <v>0</v>
      </c>
      <c r="K79" s="200">
        <f>'IS, BS &amp; Ratios June 26'!K81-'IS, BS &amp; Ratios Mar 26'!K81</f>
        <v>180750</v>
      </c>
      <c r="L79" s="200">
        <f>'IS, BS &amp; Ratios June 26'!L81-'IS, BS &amp; Ratios Mar 26'!L81</f>
        <v>-25729</v>
      </c>
      <c r="M79" s="200">
        <f>'IS, BS &amp; Ratios June 26'!M81-'IS, BS &amp; Ratios Mar 26'!M81</f>
        <v>-2457</v>
      </c>
      <c r="N79" s="200">
        <f>'IS, BS &amp; Ratios June 26'!N81-'IS, BS &amp; Ratios Mar 26'!N81</f>
        <v>179968</v>
      </c>
      <c r="O79" s="200">
        <f>'IS, BS &amp; Ratios June 26'!O81-'IS, BS &amp; Ratios Mar 26'!O81</f>
        <v>-12913</v>
      </c>
      <c r="P79" s="200">
        <f>'IS, BS &amp; Ratios June 26'!P81-'IS, BS &amp; Ratios Mar 26'!P81</f>
        <v>-200990</v>
      </c>
      <c r="Q79" s="200">
        <f>'IS, BS &amp; Ratios June 26'!Q81-'IS, BS &amp; Ratios Mar 26'!Q81</f>
        <v>5081</v>
      </c>
      <c r="R79" s="200">
        <f>'IS, BS &amp; Ratios June 26'!R81-'IS, BS &amp; Ratios Mar 26'!R81</f>
        <v>0</v>
      </c>
      <c r="S79" s="16">
        <f t="shared" si="30"/>
        <v>583175</v>
      </c>
      <c r="T79" s="16">
        <f>'IS, BS &amp; Ratios June 26'!S81-'IS, BS &amp; Ratios Mar 26'!S81</f>
        <v>583175</v>
      </c>
      <c r="U79" s="16">
        <f t="shared" si="18"/>
        <v>0</v>
      </c>
      <c r="V79" s="27">
        <f t="shared" si="20"/>
        <v>0</v>
      </c>
      <c r="AY79" s="27">
        <f>I79-'[36]IS, BS &amp; Ratios Mar 20'!K78</f>
        <v>-137051</v>
      </c>
      <c r="AZ79" s="27">
        <f>J79-'[36]IS, BS &amp; Ratios Mar 20'!L78</f>
        <v>0</v>
      </c>
    </row>
    <row r="80" spans="1:52" ht="13.5" customHeight="1" x14ac:dyDescent="0.2">
      <c r="B80" s="12" t="s">
        <v>169</v>
      </c>
      <c r="C80" s="14"/>
      <c r="D80" s="200">
        <f>'IS, BS &amp; Ratios June 26'!D82-'IS, BS &amp; Ratios Mar 26'!D82</f>
        <v>0</v>
      </c>
      <c r="E80" s="200">
        <f>'IS, BS &amp; Ratios June 26'!E82-'IS, BS &amp; Ratios Mar 26'!E82</f>
        <v>-256687</v>
      </c>
      <c r="F80" s="200">
        <f>'IS, BS &amp; Ratios June 26'!F82-'IS, BS &amp; Ratios Mar 26'!F82</f>
        <v>-49189</v>
      </c>
      <c r="G80" s="200">
        <f>'IS, BS &amp; Ratios June 26'!G82-'IS, BS &amp; Ratios Mar 26'!G82</f>
        <v>0</v>
      </c>
      <c r="H80" s="200">
        <f>'IS, BS &amp; Ratios June 26'!H82-'IS, BS &amp; Ratios Mar 26'!H82</f>
        <v>0</v>
      </c>
      <c r="I80" s="200">
        <f>'IS, BS &amp; Ratios June 26'!I82-'IS, BS &amp; Ratios Mar 26'!I82</f>
        <v>86</v>
      </c>
      <c r="J80" s="200">
        <f>'IS, BS &amp; Ratios June 26'!J82-'IS, BS &amp; Ratios Mar 26'!J82</f>
        <v>0</v>
      </c>
      <c r="K80" s="200">
        <f>'IS, BS &amp; Ratios June 26'!K82-'IS, BS &amp; Ratios Mar 26'!K82</f>
        <v>0</v>
      </c>
      <c r="L80" s="200">
        <f>'IS, BS &amp; Ratios June 26'!L82-'IS, BS &amp; Ratios Mar 26'!L82</f>
        <v>180250</v>
      </c>
      <c r="M80" s="200">
        <f>'IS, BS &amp; Ratios June 26'!M82-'IS, BS &amp; Ratios Mar 26'!M82</f>
        <v>219015</v>
      </c>
      <c r="N80" s="200">
        <f>'IS, BS &amp; Ratios June 26'!N82-'IS, BS &amp; Ratios Mar 26'!N82</f>
        <v>-17925</v>
      </c>
      <c r="O80" s="200">
        <f>'IS, BS &amp; Ratios June 26'!O82-'IS, BS &amp; Ratios Mar 26'!O82</f>
        <v>-38621</v>
      </c>
      <c r="P80" s="200">
        <f>'IS, BS &amp; Ratios June 26'!P82-'IS, BS &amp; Ratios Mar 26'!P82</f>
        <v>0</v>
      </c>
      <c r="Q80" s="200">
        <f>'IS, BS &amp; Ratios June 26'!Q82-'IS, BS &amp; Ratios Mar 26'!Q82</f>
        <v>-764758</v>
      </c>
      <c r="R80" s="200">
        <f>'IS, BS &amp; Ratios June 26'!R82-'IS, BS &amp; Ratios Mar 26'!R82</f>
        <v>0</v>
      </c>
      <c r="S80" s="16">
        <f t="shared" si="30"/>
        <v>-727829</v>
      </c>
      <c r="T80" s="16">
        <f>'IS, BS &amp; Ratios June 26'!S82-'IS, BS &amp; Ratios Mar 26'!S82</f>
        <v>-727829</v>
      </c>
      <c r="U80" s="16">
        <f t="shared" si="18"/>
        <v>0</v>
      </c>
      <c r="V80" s="27">
        <f t="shared" si="20"/>
        <v>0</v>
      </c>
      <c r="AY80" s="27">
        <f>I80-'[36]IS, BS &amp; Ratios Mar 20'!K79</f>
        <v>-205226</v>
      </c>
      <c r="AZ80" s="27">
        <f>J80-'[36]IS, BS &amp; Ratios Mar 20'!L79</f>
        <v>0</v>
      </c>
    </row>
    <row r="81" spans="2:52" ht="13.5" customHeight="1" x14ac:dyDescent="0.2">
      <c r="B81" s="20" t="s">
        <v>240</v>
      </c>
      <c r="C81" s="14"/>
      <c r="D81" s="200">
        <f>'IS, BS &amp; Ratios June 26'!D83-'IS, BS &amp; Ratios Mar 26'!D83</f>
        <v>-10026</v>
      </c>
      <c r="E81" s="200">
        <f>'IS, BS &amp; Ratios June 26'!E83-'IS, BS &amp; Ratios Mar 26'!E83</f>
        <v>379620</v>
      </c>
      <c r="F81" s="200">
        <f>'IS, BS &amp; Ratios June 26'!F83-'IS, BS &amp; Ratios Mar 26'!F83</f>
        <v>322012</v>
      </c>
      <c r="G81" s="200">
        <f>'IS, BS &amp; Ratios June 26'!G83-'IS, BS &amp; Ratios Mar 26'!G83</f>
        <v>427456</v>
      </c>
      <c r="H81" s="200">
        <f>'IS, BS &amp; Ratios June 26'!H83-'IS, BS &amp; Ratios Mar 26'!H83</f>
        <v>-296436</v>
      </c>
      <c r="I81" s="200">
        <f>'IS, BS &amp; Ratios June 26'!I83-'IS, BS &amp; Ratios Mar 26'!I83</f>
        <v>5772</v>
      </c>
      <c r="J81" s="200">
        <f>'IS, BS &amp; Ratios June 26'!J83-'IS, BS &amp; Ratios Mar 26'!J83</f>
        <v>-15739</v>
      </c>
      <c r="K81" s="200">
        <f>'IS, BS &amp; Ratios June 26'!K83-'IS, BS &amp; Ratios Mar 26'!K83</f>
        <v>21203</v>
      </c>
      <c r="L81" s="200">
        <f>'IS, BS &amp; Ratios June 26'!L83-'IS, BS &amp; Ratios Mar 26'!L83</f>
        <v>215033</v>
      </c>
      <c r="M81" s="200">
        <f>'IS, BS &amp; Ratios June 26'!M83-'IS, BS &amp; Ratios Mar 26'!M83</f>
        <v>685536</v>
      </c>
      <c r="N81" s="200">
        <f>'IS, BS &amp; Ratios June 26'!N83-'IS, BS &amp; Ratios Mar 26'!N83</f>
        <v>-188588</v>
      </c>
      <c r="O81" s="200">
        <f>'IS, BS &amp; Ratios June 26'!O83-'IS, BS &amp; Ratios Mar 26'!O83</f>
        <v>1560</v>
      </c>
      <c r="P81" s="200">
        <f>'IS, BS &amp; Ratios June 26'!P83-'IS, BS &amp; Ratios Mar 26'!P83</f>
        <v>18114</v>
      </c>
      <c r="Q81" s="200">
        <f>'IS, BS &amp; Ratios June 26'!Q83-'IS, BS &amp; Ratios Mar 26'!Q83</f>
        <v>-785269.5</v>
      </c>
      <c r="R81" s="200">
        <f>'IS, BS &amp; Ratios June 26'!R83-'IS, BS &amp; Ratios Mar 26'!R83</f>
        <v>30149</v>
      </c>
      <c r="S81" s="16">
        <f t="shared" si="30"/>
        <v>810396.5</v>
      </c>
      <c r="T81" s="16">
        <f>'IS, BS &amp; Ratios June 26'!S83-'IS, BS &amp; Ratios Mar 26'!S83</f>
        <v>810396.5</v>
      </c>
      <c r="U81" s="16">
        <f t="shared" si="18"/>
        <v>0</v>
      </c>
      <c r="V81" s="27">
        <f t="shared" si="20"/>
        <v>0</v>
      </c>
      <c r="AY81" s="27" t="e">
        <f>#REF!-'[36]IS, BS &amp; Ratios Mar 20'!K80</f>
        <v>#REF!</v>
      </c>
      <c r="AZ81" s="27">
        <f>J81-'[36]IS, BS &amp; Ratios Mar 20'!L80</f>
        <v>-15739</v>
      </c>
    </row>
    <row r="82" spans="2:52" x14ac:dyDescent="0.2">
      <c r="B82" s="28" t="s">
        <v>27</v>
      </c>
      <c r="C82" s="27"/>
      <c r="D82" s="154">
        <f t="shared" ref="D82:S82" si="31">D73+SUM(D77:D81)</f>
        <v>-17902</v>
      </c>
      <c r="E82" s="154">
        <f t="shared" si="31"/>
        <v>-1216169</v>
      </c>
      <c r="F82" s="154">
        <f t="shared" si="31"/>
        <v>2832255</v>
      </c>
      <c r="G82" s="154">
        <f t="shared" si="31"/>
        <v>-844824</v>
      </c>
      <c r="H82" s="154">
        <f t="shared" si="31"/>
        <v>-1401157</v>
      </c>
      <c r="I82" s="154">
        <f t="shared" si="31"/>
        <v>-123657</v>
      </c>
      <c r="J82" s="154">
        <f t="shared" si="31"/>
        <v>-72170</v>
      </c>
      <c r="K82" s="154">
        <f t="shared" si="31"/>
        <v>801802</v>
      </c>
      <c r="L82" s="154">
        <f t="shared" si="31"/>
        <v>2129292</v>
      </c>
      <c r="M82" s="154">
        <f t="shared" si="31"/>
        <v>476651</v>
      </c>
      <c r="N82" s="154">
        <f t="shared" si="31"/>
        <v>-1924574</v>
      </c>
      <c r="O82" s="154">
        <f t="shared" si="31"/>
        <v>160228</v>
      </c>
      <c r="P82" s="154">
        <f t="shared" si="31"/>
        <v>-454129</v>
      </c>
      <c r="Q82" s="154">
        <f t="shared" si="31"/>
        <v>-21372.5</v>
      </c>
      <c r="R82" s="154">
        <f t="shared" si="31"/>
        <v>-549945</v>
      </c>
      <c r="S82" s="154">
        <f t="shared" si="31"/>
        <v>-225671.5</v>
      </c>
      <c r="T82" s="16">
        <f>'IS, BS &amp; Ratios June 26'!S84-'IS, BS &amp; Ratios Mar 26'!S84</f>
        <v>-225671.5</v>
      </c>
      <c r="U82" s="16">
        <f t="shared" si="18"/>
        <v>0</v>
      </c>
      <c r="V82" s="27">
        <f t="shared" si="20"/>
        <v>0</v>
      </c>
      <c r="AY82" s="27">
        <f>I82-'[36]IS, BS &amp; Ratios Mar 20'!K82</f>
        <v>-3137988</v>
      </c>
      <c r="AZ82" s="27">
        <f>J82-'[36]IS, BS &amp; Ratios Mar 20'!L82</f>
        <v>-890021</v>
      </c>
    </row>
    <row r="83" spans="2:52" x14ac:dyDescent="0.2">
      <c r="B83" s="12"/>
      <c r="M83" s="47"/>
      <c r="S83" s="14"/>
      <c r="T83" s="16"/>
      <c r="U83" s="16">
        <f t="shared" si="18"/>
        <v>0</v>
      </c>
      <c r="V83" s="27">
        <f t="shared" si="20"/>
        <v>0</v>
      </c>
      <c r="AY83" s="27">
        <f>I83-'[36]IS, BS &amp; Ratios Mar 20'!K83</f>
        <v>0</v>
      </c>
      <c r="AZ83" s="27">
        <f>J83-'[36]IS, BS &amp; Ratios Mar 20'!L83</f>
        <v>0</v>
      </c>
    </row>
    <row r="84" spans="2:52" x14ac:dyDescent="0.2">
      <c r="B84" s="12" t="s">
        <v>28</v>
      </c>
      <c r="C84" s="14"/>
      <c r="D84" s="220">
        <f>'IS, BS &amp; Ratios June 26'!D86-'IS, BS &amp; Ratios Mar 26'!D86</f>
        <v>0</v>
      </c>
      <c r="E84" s="220">
        <f>'IS, BS &amp; Ratios June 26'!E86-'IS, BS &amp; Ratios Mar 26'!E86</f>
        <v>0</v>
      </c>
      <c r="F84" s="220">
        <f>'IS, BS &amp; Ratios June 26'!F86-'IS, BS &amp; Ratios Mar 26'!F86</f>
        <v>0</v>
      </c>
      <c r="G84" s="220">
        <f>'IS, BS &amp; Ratios June 26'!G86-'IS, BS &amp; Ratios Mar 26'!G86</f>
        <v>0</v>
      </c>
      <c r="H84" s="220">
        <f>'IS, BS &amp; Ratios June 26'!H86-'IS, BS &amp; Ratios Mar 26'!H86</f>
        <v>0</v>
      </c>
      <c r="I84" s="220">
        <f>'IS, BS &amp; Ratios June 26'!I86-'IS, BS &amp; Ratios Mar 26'!I86</f>
        <v>0</v>
      </c>
      <c r="J84" s="220">
        <f>'IS, BS &amp; Ratios June 26'!J86-'IS, BS &amp; Ratios Mar 26'!J86</f>
        <v>0</v>
      </c>
      <c r="K84" s="220">
        <f>'IS, BS &amp; Ratios June 26'!K86-'IS, BS &amp; Ratios Mar 26'!K86</f>
        <v>0</v>
      </c>
      <c r="L84" s="220">
        <f>'IS, BS &amp; Ratios June 26'!L86-'IS, BS &amp; Ratios Mar 26'!L86</f>
        <v>104000</v>
      </c>
      <c r="M84" s="220">
        <f>'IS, BS &amp; Ratios June 26'!M86-'IS, BS &amp; Ratios Mar 26'!M86</f>
        <v>0</v>
      </c>
      <c r="N84" s="220">
        <f>'IS, BS &amp; Ratios June 26'!N86-'IS, BS &amp; Ratios Mar 26'!N86</f>
        <v>0</v>
      </c>
      <c r="O84" s="220">
        <f>'IS, BS &amp; Ratios June 26'!O86-'IS, BS &amp; Ratios Mar 26'!O86</f>
        <v>0</v>
      </c>
      <c r="P84" s="220">
        <f>'IS, BS &amp; Ratios June 26'!P86-'IS, BS &amp; Ratios Mar 26'!P86</f>
        <v>0</v>
      </c>
      <c r="Q84" s="220">
        <f>'IS, BS &amp; Ratios June 26'!Q86-'IS, BS &amp; Ratios Mar 26'!Q86</f>
        <v>0</v>
      </c>
      <c r="R84" s="220">
        <f>'IS, BS &amp; Ratios June 26'!R86-'IS, BS &amp; Ratios Mar 26'!R86</f>
        <v>0</v>
      </c>
      <c r="S84" s="14">
        <f t="shared" ref="S84:S89" si="32">D84+E84+F84+G84+H84+I84+J84+K84+L84+M84+N84+O84+P84+R84+Q84</f>
        <v>104000</v>
      </c>
      <c r="T84" s="16">
        <f>'IS, BS &amp; Ratios June 26'!S86-'IS, BS &amp; Ratios Mar 26'!S86</f>
        <v>104000</v>
      </c>
      <c r="U84" s="16">
        <f t="shared" si="18"/>
        <v>0</v>
      </c>
      <c r="V84" s="27">
        <f t="shared" si="20"/>
        <v>0</v>
      </c>
      <c r="X84" s="14"/>
      <c r="AY84" s="27">
        <f>I84-'[36]IS, BS &amp; Ratios Mar 20'!K84</f>
        <v>-514221</v>
      </c>
      <c r="AZ84" s="27">
        <f>J84-'[36]IS, BS &amp; Ratios Mar 20'!L84</f>
        <v>-84000</v>
      </c>
    </row>
    <row r="85" spans="2:52" x14ac:dyDescent="0.2">
      <c r="B85" s="12" t="s">
        <v>97</v>
      </c>
      <c r="C85" s="14"/>
      <c r="D85" s="220">
        <f>'IS, BS &amp; Ratios June 26'!D87-'IS, BS &amp; Ratios Mar 26'!D87</f>
        <v>0</v>
      </c>
      <c r="E85" s="220">
        <f>'IS, BS &amp; Ratios June 26'!E87-'IS, BS &amp; Ratios Mar 26'!E87</f>
        <v>0</v>
      </c>
      <c r="F85" s="220">
        <f>'IS, BS &amp; Ratios June 26'!F87-'IS, BS &amp; Ratios Mar 26'!F87</f>
        <v>0</v>
      </c>
      <c r="G85" s="220">
        <f>'IS, BS &amp; Ratios June 26'!G87-'IS, BS &amp; Ratios Mar 26'!G87</f>
        <v>0</v>
      </c>
      <c r="H85" s="220">
        <f>'IS, BS &amp; Ratios June 26'!H87-'IS, BS &amp; Ratios Mar 26'!H87</f>
        <v>0</v>
      </c>
      <c r="I85" s="220">
        <f>'IS, BS &amp; Ratios June 26'!I87-'IS, BS &amp; Ratios Mar 26'!I87</f>
        <v>0</v>
      </c>
      <c r="J85" s="220">
        <f>'IS, BS &amp; Ratios June 26'!J87-'IS, BS &amp; Ratios Mar 26'!J87</f>
        <v>0</v>
      </c>
      <c r="K85" s="220">
        <f>'IS, BS &amp; Ratios June 26'!K87-'IS, BS &amp; Ratios Mar 26'!K87</f>
        <v>0</v>
      </c>
      <c r="L85" s="220">
        <f>'IS, BS &amp; Ratios June 26'!L87-'IS, BS &amp; Ratios Mar 26'!L87</f>
        <v>0</v>
      </c>
      <c r="M85" s="220">
        <f>'IS, BS &amp; Ratios June 26'!M87-'IS, BS &amp; Ratios Mar 26'!M87</f>
        <v>0</v>
      </c>
      <c r="N85" s="220">
        <f>'IS, BS &amp; Ratios June 26'!N87-'IS, BS &amp; Ratios Mar 26'!N87</f>
        <v>0</v>
      </c>
      <c r="O85" s="220">
        <f>'IS, BS &amp; Ratios June 26'!O87-'IS, BS &amp; Ratios Mar 26'!O87</f>
        <v>0</v>
      </c>
      <c r="P85" s="220">
        <f>'IS, BS &amp; Ratios June 26'!P87-'IS, BS &amp; Ratios Mar 26'!P87</f>
        <v>0</v>
      </c>
      <c r="Q85" s="220">
        <f>'IS, BS &amp; Ratios June 26'!Q87-'IS, BS &amp; Ratios Mar 26'!Q87</f>
        <v>0</v>
      </c>
      <c r="R85" s="220">
        <f>'IS, BS &amp; Ratios June 26'!R87-'IS, BS &amp; Ratios Mar 26'!R87</f>
        <v>0</v>
      </c>
      <c r="S85" s="14">
        <f t="shared" si="32"/>
        <v>0</v>
      </c>
      <c r="T85" s="16">
        <f>'IS, BS &amp; Ratios June 26'!S87-'IS, BS &amp; Ratios Mar 26'!S87</f>
        <v>0</v>
      </c>
      <c r="U85" s="16">
        <f t="shared" si="18"/>
        <v>0</v>
      </c>
      <c r="V85" s="27">
        <f t="shared" si="20"/>
        <v>0</v>
      </c>
      <c r="AY85" s="27">
        <f>I85-'[36]IS, BS &amp; Ratios Mar 20'!K85</f>
        <v>0</v>
      </c>
      <c r="AZ85" s="27">
        <f>J85-'[36]IS, BS &amp; Ratios Mar 20'!L85</f>
        <v>-37899</v>
      </c>
    </row>
    <row r="86" spans="2:52" x14ac:dyDescent="0.2">
      <c r="B86" s="12" t="s">
        <v>146</v>
      </c>
      <c r="C86" s="14"/>
      <c r="D86" s="219">
        <f>'IS, BS &amp; Ratios June 26'!D88-'IS, BS &amp; Ratios Mar 26'!D88</f>
        <v>0</v>
      </c>
      <c r="E86" s="219">
        <f>'IS, BS &amp; Ratios June 26'!E88-'IS, BS &amp; Ratios Mar 26'!E88</f>
        <v>0</v>
      </c>
      <c r="F86" s="219">
        <f>'IS, BS &amp; Ratios June 26'!F88-'IS, BS &amp; Ratios Mar 26'!F88</f>
        <v>0</v>
      </c>
      <c r="G86" s="219">
        <f>'IS, BS &amp; Ratios June 26'!G88-'IS, BS &amp; Ratios Mar 26'!G88</f>
        <v>0</v>
      </c>
      <c r="H86" s="219">
        <f>'IS, BS &amp; Ratios June 26'!H88-'IS, BS &amp; Ratios Mar 26'!H88</f>
        <v>0</v>
      </c>
      <c r="I86" s="219">
        <f>'IS, BS &amp; Ratios June 26'!I88-'IS, BS &amp; Ratios Mar 26'!I88</f>
        <v>0</v>
      </c>
      <c r="J86" s="219">
        <f>'IS, BS &amp; Ratios June 26'!J88-'IS, BS &amp; Ratios Mar 26'!J88</f>
        <v>84000</v>
      </c>
      <c r="K86" s="219">
        <f>'IS, BS &amp; Ratios June 26'!K88-'IS, BS &amp; Ratios Mar 26'!K88</f>
        <v>0</v>
      </c>
      <c r="L86" s="219">
        <f>'IS, BS &amp; Ratios June 26'!L88-'IS, BS &amp; Ratios Mar 26'!L88</f>
        <v>-104000</v>
      </c>
      <c r="M86" s="219">
        <f>'IS, BS &amp; Ratios June 26'!M88-'IS, BS &amp; Ratios Mar 26'!M88</f>
        <v>0</v>
      </c>
      <c r="N86" s="219">
        <f>'IS, BS &amp; Ratios June 26'!N88-'IS, BS &amp; Ratios Mar 26'!N88</f>
        <v>0</v>
      </c>
      <c r="O86" s="219">
        <f>'IS, BS &amp; Ratios June 26'!O88-'IS, BS &amp; Ratios Mar 26'!O88</f>
        <v>0</v>
      </c>
      <c r="P86" s="219">
        <f>'IS, BS &amp; Ratios June 26'!P88-'IS, BS &amp; Ratios Mar 26'!P88</f>
        <v>0</v>
      </c>
      <c r="Q86" s="219">
        <f>'IS, BS &amp; Ratios June 26'!Q88-'IS, BS &amp; Ratios Mar 26'!Q88</f>
        <v>0</v>
      </c>
      <c r="R86" s="219">
        <f>'IS, BS &amp; Ratios June 26'!R88-'IS, BS &amp; Ratios Mar 26'!R88</f>
        <v>0</v>
      </c>
      <c r="S86" s="14">
        <f t="shared" si="32"/>
        <v>-20000</v>
      </c>
      <c r="T86" s="16">
        <f>'IS, BS &amp; Ratios June 26'!S88-'IS, BS &amp; Ratios Mar 26'!S88</f>
        <v>-20000</v>
      </c>
      <c r="U86" s="16">
        <f t="shared" si="18"/>
        <v>0</v>
      </c>
      <c r="V86" s="27">
        <f t="shared" si="20"/>
        <v>0</v>
      </c>
      <c r="AY86" s="27">
        <f>I86-'[36]IS, BS &amp; Ratios Mar 20'!K86</f>
        <v>0</v>
      </c>
      <c r="AZ86" s="27">
        <f>J86-'[36]IS, BS &amp; Ratios Mar 20'!L86</f>
        <v>84000</v>
      </c>
    </row>
    <row r="87" spans="2:52" x14ac:dyDescent="0.2">
      <c r="B87" s="12" t="s">
        <v>133</v>
      </c>
      <c r="C87" s="14"/>
      <c r="D87" s="219">
        <f>'IS, BS &amp; Ratios June 26'!D89-'IS, BS &amp; Ratios Mar 26'!D89</f>
        <v>0</v>
      </c>
      <c r="E87" s="219">
        <f>'IS, BS &amp; Ratios June 26'!E89-'IS, BS &amp; Ratios Mar 26'!E89</f>
        <v>-453746</v>
      </c>
      <c r="F87" s="219">
        <f>'IS, BS &amp; Ratios June 26'!F89-'IS, BS &amp; Ratios Mar 26'!F89</f>
        <v>0</v>
      </c>
      <c r="G87" s="219">
        <f>'IS, BS &amp; Ratios June 26'!G89-'IS, BS &amp; Ratios Mar 26'!G89</f>
        <v>-230</v>
      </c>
      <c r="H87" s="219">
        <f>'IS, BS &amp; Ratios June 26'!H89-'IS, BS &amp; Ratios Mar 26'!H89</f>
        <v>1093242</v>
      </c>
      <c r="I87" s="219">
        <f>'IS, BS &amp; Ratios June 26'!I89-'IS, BS &amp; Ratios Mar 26'!I89</f>
        <v>0</v>
      </c>
      <c r="J87" s="219">
        <f>'IS, BS &amp; Ratios June 26'!J89-'IS, BS &amp; Ratios Mar 26'!J89</f>
        <v>-84012</v>
      </c>
      <c r="K87" s="219">
        <f>'IS, BS &amp; Ratios June 26'!K89-'IS, BS &amp; Ratios Mar 26'!K89</f>
        <v>0</v>
      </c>
      <c r="L87" s="219">
        <f>'IS, BS &amp; Ratios June 26'!L89-'IS, BS &amp; Ratios Mar 26'!L89</f>
        <v>-8630</v>
      </c>
      <c r="M87" s="219">
        <f>'IS, BS &amp; Ratios June 26'!M89-'IS, BS &amp; Ratios Mar 26'!M89</f>
        <v>0</v>
      </c>
      <c r="N87" s="219">
        <f>'IS, BS &amp; Ratios June 26'!N89-'IS, BS &amp; Ratios Mar 26'!N89</f>
        <v>-75473</v>
      </c>
      <c r="O87" s="219">
        <f>'IS, BS &amp; Ratios June 26'!O89-'IS, BS &amp; Ratios Mar 26'!O89</f>
        <v>42777</v>
      </c>
      <c r="P87" s="219">
        <f>'IS, BS &amp; Ratios June 26'!P89-'IS, BS &amp; Ratios Mar 26'!P89</f>
        <v>9495</v>
      </c>
      <c r="Q87" s="219">
        <f>'IS, BS &amp; Ratios June 26'!Q89-'IS, BS &amp; Ratios Mar 26'!Q89</f>
        <v>0.5</v>
      </c>
      <c r="R87" s="219">
        <f>'IS, BS &amp; Ratios June 26'!R89-'IS, BS &amp; Ratios Mar 26'!R89</f>
        <v>0</v>
      </c>
      <c r="S87" s="14">
        <f t="shared" si="32"/>
        <v>523423.5</v>
      </c>
      <c r="T87" s="16">
        <f>'IS, BS &amp; Ratios June 26'!S89-'IS, BS &amp; Ratios Mar 26'!S89</f>
        <v>523423.5</v>
      </c>
      <c r="U87" s="16">
        <f t="shared" si="18"/>
        <v>0</v>
      </c>
      <c r="V87" s="27">
        <f t="shared" si="20"/>
        <v>0</v>
      </c>
      <c r="AY87" s="27">
        <f>I87-'[36]IS, BS &amp; Ratios Mar 20'!K87</f>
        <v>0</v>
      </c>
      <c r="AZ87" s="27">
        <f>J87-'[36]IS, BS &amp; Ratios Mar 20'!L87</f>
        <v>-124774</v>
      </c>
    </row>
    <row r="88" spans="2:52" x14ac:dyDescent="0.2">
      <c r="B88" s="12" t="s">
        <v>98</v>
      </c>
      <c r="C88" s="14"/>
      <c r="D88" s="218">
        <f>'IS, BS &amp; Ratios June 26'!D90-'IS, BS &amp; Ratios Mar 26'!D90</f>
        <v>0</v>
      </c>
      <c r="E88" s="218">
        <f>'IS, BS &amp; Ratios June 26'!E90-'IS, BS &amp; Ratios Mar 26'!E90</f>
        <v>891752</v>
      </c>
      <c r="F88" s="218">
        <f>'IS, BS &amp; Ratios June 26'!F90-'IS, BS &amp; Ratios Mar 26'!F90</f>
        <v>0</v>
      </c>
      <c r="G88" s="218">
        <f>'IS, BS &amp; Ratios June 26'!G90-'IS, BS &amp; Ratios Mar 26'!G90</f>
        <v>197</v>
      </c>
      <c r="H88" s="218">
        <f>'IS, BS &amp; Ratios June 26'!H90-'IS, BS &amp; Ratios Mar 26'!H90</f>
        <v>0</v>
      </c>
      <c r="I88" s="218">
        <f>'IS, BS &amp; Ratios June 26'!I90-'IS, BS &amp; Ratios Mar 26'!I90</f>
        <v>0</v>
      </c>
      <c r="J88" s="218">
        <f>'IS, BS &amp; Ratios June 26'!J90-'IS, BS &amp; Ratios Mar 26'!J90</f>
        <v>0</v>
      </c>
      <c r="K88" s="218">
        <f>'IS, BS &amp; Ratios June 26'!K90-'IS, BS &amp; Ratios Mar 26'!K90</f>
        <v>0</v>
      </c>
      <c r="L88" s="218">
        <f>'IS, BS &amp; Ratios June 26'!L90-'IS, BS &amp; Ratios Mar 26'!L90</f>
        <v>0</v>
      </c>
      <c r="M88" s="218">
        <f>'IS, BS &amp; Ratios June 26'!M90-'IS, BS &amp; Ratios Mar 26'!M90</f>
        <v>-218746</v>
      </c>
      <c r="N88" s="218">
        <f>'IS, BS &amp; Ratios June 26'!N90-'IS, BS &amp; Ratios Mar 26'!N90</f>
        <v>75447</v>
      </c>
      <c r="O88" s="218">
        <f>'IS, BS &amp; Ratios June 26'!O90-'IS, BS &amp; Ratios Mar 26'!O90</f>
        <v>0</v>
      </c>
      <c r="P88" s="218">
        <f>'IS, BS &amp; Ratios June 26'!P90-'IS, BS &amp; Ratios Mar 26'!P90</f>
        <v>0</v>
      </c>
      <c r="Q88" s="218">
        <f>'IS, BS &amp; Ratios June 26'!Q90-'IS, BS &amp; Ratios Mar 26'!Q90</f>
        <v>0</v>
      </c>
      <c r="R88" s="218">
        <f>'IS, BS &amp; Ratios June 26'!R90-'IS, BS &amp; Ratios Mar 26'!R90</f>
        <v>0</v>
      </c>
      <c r="S88" s="14">
        <f t="shared" si="32"/>
        <v>748650</v>
      </c>
      <c r="T88" s="16">
        <f>'IS, BS &amp; Ratios June 26'!S90-'IS, BS &amp; Ratios Mar 26'!S90</f>
        <v>748650</v>
      </c>
      <c r="U88" s="16">
        <f t="shared" si="18"/>
        <v>0</v>
      </c>
      <c r="V88" s="27">
        <f t="shared" si="20"/>
        <v>0</v>
      </c>
      <c r="AY88" s="27">
        <f>I88-'[36]IS, BS &amp; Ratios Mar 20'!K88</f>
        <v>0</v>
      </c>
      <c r="AZ88" s="27">
        <f>J88-'[36]IS, BS &amp; Ratios Mar 20'!L88</f>
        <v>-25131</v>
      </c>
    </row>
    <row r="89" spans="2:52" x14ac:dyDescent="0.2">
      <c r="B89" s="12" t="s">
        <v>29</v>
      </c>
      <c r="C89" s="48"/>
      <c r="D89" s="219">
        <f>'IS, BS &amp; Ratios June 26'!D91-'IS, BS &amp; Ratios Mar 26'!D91</f>
        <v>2639</v>
      </c>
      <c r="E89" s="219">
        <f>'IS, BS &amp; Ratios June 26'!E91-'IS, BS &amp; Ratios Mar 26'!E91</f>
        <v>0</v>
      </c>
      <c r="F89" s="219">
        <f>'IS, BS &amp; Ratios June 26'!F91-'IS, BS &amp; Ratios Mar 26'!F91</f>
        <v>401988</v>
      </c>
      <c r="G89" s="219">
        <f>'IS, BS &amp; Ratios June 26'!G91-'IS, BS &amp; Ratios Mar 26'!G91</f>
        <v>29136</v>
      </c>
      <c r="H89" s="219">
        <f>'IS, BS &amp; Ratios June 26'!H91-'IS, BS &amp; Ratios Mar 26'!H91</f>
        <v>-1002049</v>
      </c>
      <c r="I89" s="219">
        <f>'IS, BS &amp; Ratios June 26'!I91-'IS, BS &amp; Ratios Mar 26'!I91</f>
        <v>55021</v>
      </c>
      <c r="J89" s="219">
        <f>'IS, BS &amp; Ratios June 26'!J91-'IS, BS &amp; Ratios Mar 26'!J91</f>
        <v>-15565</v>
      </c>
      <c r="K89" s="219">
        <f>'IS, BS &amp; Ratios June 26'!K91-'IS, BS &amp; Ratios Mar 26'!K91</f>
        <v>-48536</v>
      </c>
      <c r="L89" s="219">
        <f>'IS, BS &amp; Ratios June 26'!L91-'IS, BS &amp; Ratios Mar 26'!L91</f>
        <v>381427</v>
      </c>
      <c r="M89" s="219">
        <f>'IS, BS &amp; Ratios June 26'!M91-'IS, BS &amp; Ratios Mar 26'!M91</f>
        <v>291272</v>
      </c>
      <c r="N89" s="219">
        <f>'IS, BS &amp; Ratios June 26'!N91-'IS, BS &amp; Ratios Mar 26'!N91</f>
        <v>538654</v>
      </c>
      <c r="O89" s="219">
        <f>'IS, BS &amp; Ratios June 26'!O91-'IS, BS &amp; Ratios Mar 26'!O91</f>
        <v>30058</v>
      </c>
      <c r="P89" s="219">
        <f>'IS, BS &amp; Ratios June 26'!P91-'IS, BS &amp; Ratios Mar 26'!P91</f>
        <v>-23228</v>
      </c>
      <c r="Q89" s="219">
        <f>'IS, BS &amp; Ratios June 26'!Q91-'IS, BS &amp; Ratios Mar 26'!Q91</f>
        <v>399839</v>
      </c>
      <c r="R89" s="219">
        <f>'IS, BS &amp; Ratios June 26'!R91-'IS, BS &amp; Ratios Mar 26'!R91</f>
        <v>-12690</v>
      </c>
      <c r="S89" s="203">
        <f t="shared" si="32"/>
        <v>1027966</v>
      </c>
      <c r="T89" s="16">
        <f>'IS, BS &amp; Ratios June 26'!S91-'IS, BS &amp; Ratios Mar 26'!S91</f>
        <v>1027966</v>
      </c>
      <c r="U89" s="16">
        <f t="shared" si="18"/>
        <v>0</v>
      </c>
      <c r="V89" s="27">
        <f t="shared" si="20"/>
        <v>0</v>
      </c>
      <c r="AY89" s="27">
        <f>I89-'[36]IS, BS &amp; Ratios Mar 20'!K89</f>
        <v>-112303</v>
      </c>
      <c r="AZ89" s="27">
        <f>J89-'[36]IS, BS &amp; Ratios Mar 20'!L89</f>
        <v>-64406</v>
      </c>
    </row>
    <row r="90" spans="2:52" x14ac:dyDescent="0.2">
      <c r="B90" s="26" t="s">
        <v>30</v>
      </c>
      <c r="C90" s="17"/>
      <c r="D90" s="49">
        <f t="shared" ref="D90:S90" si="33">SUM(D84:D89)</f>
        <v>2639</v>
      </c>
      <c r="E90" s="49">
        <f t="shared" si="33"/>
        <v>438006</v>
      </c>
      <c r="F90" s="49">
        <f t="shared" si="33"/>
        <v>401988</v>
      </c>
      <c r="G90" s="49">
        <f t="shared" si="33"/>
        <v>29103</v>
      </c>
      <c r="H90" s="49">
        <f t="shared" si="33"/>
        <v>91193</v>
      </c>
      <c r="I90" s="49">
        <f t="shared" si="33"/>
        <v>55021</v>
      </c>
      <c r="J90" s="49">
        <f t="shared" si="33"/>
        <v>-15577</v>
      </c>
      <c r="K90" s="49">
        <f t="shared" si="33"/>
        <v>-48536</v>
      </c>
      <c r="L90" s="49">
        <f t="shared" si="33"/>
        <v>372797</v>
      </c>
      <c r="M90" s="49">
        <f t="shared" si="33"/>
        <v>72526</v>
      </c>
      <c r="N90" s="49">
        <f t="shared" si="33"/>
        <v>538628</v>
      </c>
      <c r="O90" s="49">
        <f t="shared" si="33"/>
        <v>72835</v>
      </c>
      <c r="P90" s="49">
        <f t="shared" si="33"/>
        <v>-13733</v>
      </c>
      <c r="Q90" s="49">
        <f t="shared" si="33"/>
        <v>399839.5</v>
      </c>
      <c r="R90" s="49">
        <f t="shared" si="33"/>
        <v>-12690</v>
      </c>
      <c r="S90" s="49">
        <f t="shared" si="33"/>
        <v>2384039.5</v>
      </c>
      <c r="T90" s="16">
        <f>'IS, BS &amp; Ratios June 26'!S92-'IS, BS &amp; Ratios Mar 26'!S92</f>
        <v>2384039.5</v>
      </c>
      <c r="U90" s="16">
        <f t="shared" si="18"/>
        <v>0</v>
      </c>
      <c r="V90" s="27">
        <f t="shared" si="20"/>
        <v>0</v>
      </c>
      <c r="AY90" s="27">
        <f>I90-'[36]IS, BS &amp; Ratios Mar 20'!K93</f>
        <v>-626524</v>
      </c>
      <c r="AZ90" s="27">
        <f>J90-'[36]IS, BS &amp; Ratios Mar 20'!L93</f>
        <v>-252210</v>
      </c>
    </row>
    <row r="91" spans="2:52" x14ac:dyDescent="0.2">
      <c r="B91" s="12"/>
      <c r="C91" s="14"/>
      <c r="E91" s="14"/>
      <c r="I91" s="14"/>
      <c r="J91" s="14"/>
      <c r="K91" s="14"/>
      <c r="L91" s="14"/>
      <c r="M91" s="46"/>
      <c r="N91" s="14"/>
      <c r="O91" s="14"/>
      <c r="P91" s="14"/>
      <c r="Q91" s="14"/>
      <c r="R91" s="14"/>
      <c r="S91" s="14"/>
      <c r="T91" s="16">
        <f>'IS, BS &amp; Ratios June 26'!S93-'IS, BS &amp; Ratios Mar 26'!S93</f>
        <v>0</v>
      </c>
      <c r="U91" s="16">
        <f t="shared" si="18"/>
        <v>0</v>
      </c>
      <c r="V91" s="27">
        <f t="shared" si="20"/>
        <v>0</v>
      </c>
      <c r="AY91" s="27">
        <f>I91-'[36]IS, BS &amp; Ratios Mar 20'!K94</f>
        <v>0</v>
      </c>
      <c r="AZ91" s="27">
        <f>J91-'[36]IS, BS &amp; Ratios Mar 20'!L94</f>
        <v>0</v>
      </c>
    </row>
    <row r="92" spans="2:52" ht="13.5" thickBot="1" x14ac:dyDescent="0.25">
      <c r="B92" s="28" t="s">
        <v>31</v>
      </c>
      <c r="C92" s="27"/>
      <c r="D92" s="50">
        <f t="shared" ref="D92:S92" si="34">D82+D90</f>
        <v>-15263</v>
      </c>
      <c r="E92" s="156">
        <f t="shared" si="34"/>
        <v>-778163</v>
      </c>
      <c r="F92" s="50">
        <f t="shared" si="34"/>
        <v>3234243</v>
      </c>
      <c r="G92" s="156">
        <f t="shared" si="34"/>
        <v>-815721</v>
      </c>
      <c r="H92" s="155">
        <f t="shared" si="34"/>
        <v>-1309964</v>
      </c>
      <c r="I92" s="156">
        <f t="shared" si="34"/>
        <v>-68636</v>
      </c>
      <c r="J92" s="156">
        <f t="shared" si="34"/>
        <v>-87747</v>
      </c>
      <c r="K92" s="156">
        <f t="shared" si="34"/>
        <v>753266</v>
      </c>
      <c r="L92" s="156">
        <f t="shared" si="34"/>
        <v>2502089</v>
      </c>
      <c r="M92" s="156">
        <f t="shared" si="34"/>
        <v>549177</v>
      </c>
      <c r="N92" s="156">
        <f t="shared" si="34"/>
        <v>-1385946</v>
      </c>
      <c r="O92" s="156">
        <f t="shared" si="34"/>
        <v>233063</v>
      </c>
      <c r="P92" s="156">
        <f t="shared" si="34"/>
        <v>-467862</v>
      </c>
      <c r="Q92" s="156">
        <f t="shared" si="34"/>
        <v>378467</v>
      </c>
      <c r="R92" s="156">
        <f t="shared" si="34"/>
        <v>-562635</v>
      </c>
      <c r="S92" s="156">
        <f t="shared" si="34"/>
        <v>2158368</v>
      </c>
      <c r="T92" s="16">
        <f>'IS, BS &amp; Ratios June 26'!S94-'IS, BS &amp; Ratios Mar 26'!S94</f>
        <v>2158368</v>
      </c>
      <c r="U92" s="16">
        <f t="shared" si="18"/>
        <v>0</v>
      </c>
      <c r="V92" s="27">
        <f t="shared" si="20"/>
        <v>0</v>
      </c>
      <c r="AY92" s="27">
        <f>I92-'[36]IS, BS &amp; Ratios Mar 20'!K95</f>
        <v>-3764512</v>
      </c>
      <c r="AZ92" s="27">
        <f>J92-'[36]IS, BS &amp; Ratios Mar 20'!L95</f>
        <v>-1142231</v>
      </c>
    </row>
    <row r="93" spans="2:52" ht="13.5" thickTop="1" x14ac:dyDescent="0.2">
      <c r="B93" s="12"/>
      <c r="D93" s="53">
        <f t="shared" ref="D93:S93" si="35">D70-D92</f>
        <v>0</v>
      </c>
      <c r="E93" s="53">
        <f t="shared" si="35"/>
        <v>0</v>
      </c>
      <c r="F93" s="53">
        <f t="shared" si="35"/>
        <v>0</v>
      </c>
      <c r="G93" s="53">
        <f t="shared" si="35"/>
        <v>0</v>
      </c>
      <c r="H93" s="53">
        <f t="shared" si="35"/>
        <v>0</v>
      </c>
      <c r="I93" s="53">
        <f t="shared" si="35"/>
        <v>0</v>
      </c>
      <c r="J93" s="53">
        <f t="shared" si="35"/>
        <v>0</v>
      </c>
      <c r="K93" s="53">
        <f t="shared" si="35"/>
        <v>0</v>
      </c>
      <c r="L93" s="53">
        <f t="shared" si="35"/>
        <v>0</v>
      </c>
      <c r="M93" s="53">
        <f t="shared" si="35"/>
        <v>0</v>
      </c>
      <c r="N93" s="53">
        <f t="shared" si="35"/>
        <v>0</v>
      </c>
      <c r="O93" s="53">
        <f t="shared" si="35"/>
        <v>0</v>
      </c>
      <c r="P93" s="53">
        <f t="shared" si="35"/>
        <v>0</v>
      </c>
      <c r="Q93" s="53">
        <f t="shared" si="35"/>
        <v>0</v>
      </c>
      <c r="R93" s="53">
        <f t="shared" si="35"/>
        <v>0</v>
      </c>
      <c r="S93" s="53">
        <f t="shared" si="35"/>
        <v>0</v>
      </c>
      <c r="T93" s="16">
        <f>'IS, BS &amp; Ratios June 26'!S95-'IS, BS &amp; Ratios Mar 26'!S95</f>
        <v>0</v>
      </c>
      <c r="U93" s="16">
        <f t="shared" si="18"/>
        <v>0</v>
      </c>
    </row>
    <row r="94" spans="2:52" x14ac:dyDescent="0.2">
      <c r="B94" s="12" t="s">
        <v>143</v>
      </c>
      <c r="D94" s="219">
        <v>19396</v>
      </c>
      <c r="E94" s="203"/>
      <c r="F94" s="203"/>
      <c r="G94" s="213"/>
      <c r="H94" s="203">
        <v>39018</v>
      </c>
      <c r="I94" s="213"/>
      <c r="J94" s="213"/>
      <c r="K94" s="213"/>
      <c r="L94" s="203">
        <v>562088</v>
      </c>
      <c r="M94" s="203">
        <v>385548</v>
      </c>
      <c r="N94" s="200">
        <v>837818</v>
      </c>
      <c r="O94" s="213"/>
      <c r="P94" s="213"/>
      <c r="Q94" s="213"/>
      <c r="R94" s="213"/>
      <c r="S94" s="53">
        <f t="shared" ref="S94:S95" si="36">D94+E94+F94+G94+H94+I94+J94+K94+L94+M94+N94+O94+P94+R94+Q94</f>
        <v>1843868</v>
      </c>
      <c r="T94" s="16">
        <f>'IS, BS &amp; Ratios June 26'!S96-'IS, BS &amp; Ratios Mar 26'!S96</f>
        <v>-7938195</v>
      </c>
      <c r="U94" s="16">
        <f t="shared" si="18"/>
        <v>-9782063</v>
      </c>
    </row>
    <row r="95" spans="2:52" x14ac:dyDescent="0.2">
      <c r="B95" s="12" t="s">
        <v>144</v>
      </c>
      <c r="D95" s="201"/>
      <c r="E95" s="200">
        <v>796009</v>
      </c>
      <c r="F95" s="200">
        <f>1402183+233954</f>
        <v>1636137</v>
      </c>
      <c r="G95" s="200">
        <v>4466421</v>
      </c>
      <c r="H95" s="200">
        <v>993345</v>
      </c>
      <c r="I95" s="200">
        <v>557729</v>
      </c>
      <c r="J95" s="200">
        <v>9562</v>
      </c>
      <c r="K95" s="200">
        <v>127229</v>
      </c>
      <c r="L95" s="200">
        <v>207458</v>
      </c>
      <c r="M95" s="200">
        <f>100624+3484</f>
        <v>104108</v>
      </c>
      <c r="N95" s="200">
        <v>3169153</v>
      </c>
      <c r="O95" s="200">
        <v>1384714</v>
      </c>
      <c r="P95" s="200">
        <v>268400</v>
      </c>
      <c r="Q95" s="200">
        <v>478352</v>
      </c>
      <c r="R95" s="200"/>
      <c r="S95" s="16">
        <f t="shared" si="36"/>
        <v>14198617</v>
      </c>
      <c r="T95" s="16">
        <f>'IS, BS &amp; Ratios June 26'!S97-'IS, BS &amp; Ratios Mar 26'!S97</f>
        <v>9679567</v>
      </c>
      <c r="U95" s="16">
        <f t="shared" si="18"/>
        <v>-4519050</v>
      </c>
    </row>
    <row r="96" spans="2:52" ht="13.5" thickBot="1" x14ac:dyDescent="0.25">
      <c r="B96" s="26" t="s">
        <v>226</v>
      </c>
      <c r="C96" s="18"/>
      <c r="D96" s="188">
        <f t="shared" ref="D96:S96" si="37">SUM(D94:D95)</f>
        <v>19396</v>
      </c>
      <c r="E96" s="188">
        <f t="shared" si="37"/>
        <v>796009</v>
      </c>
      <c r="F96" s="189">
        <f t="shared" si="37"/>
        <v>1636137</v>
      </c>
      <c r="G96" s="189">
        <f t="shared" si="37"/>
        <v>4466421</v>
      </c>
      <c r="H96" s="189">
        <f t="shared" si="37"/>
        <v>1032363</v>
      </c>
      <c r="I96" s="189">
        <f t="shared" si="37"/>
        <v>557729</v>
      </c>
      <c r="J96" s="189">
        <f t="shared" si="37"/>
        <v>9562</v>
      </c>
      <c r="K96" s="189">
        <f t="shared" si="37"/>
        <v>127229</v>
      </c>
      <c r="L96" s="189">
        <f>SUM(L94:L95)</f>
        <v>769546</v>
      </c>
      <c r="M96" s="189">
        <f t="shared" si="37"/>
        <v>489656</v>
      </c>
      <c r="N96" s="188">
        <f t="shared" si="37"/>
        <v>4006971</v>
      </c>
      <c r="O96" s="188">
        <f t="shared" si="37"/>
        <v>1384714</v>
      </c>
      <c r="P96" s="188">
        <f t="shared" si="37"/>
        <v>268400</v>
      </c>
      <c r="Q96" s="188">
        <f t="shared" si="37"/>
        <v>478352</v>
      </c>
      <c r="R96" s="188">
        <f t="shared" si="37"/>
        <v>0</v>
      </c>
      <c r="S96" s="188">
        <f t="shared" si="37"/>
        <v>16042485</v>
      </c>
      <c r="T96" s="16">
        <f>'IS, BS &amp; Ratios June 26'!S98-'IS, BS &amp; Ratios Mar 26'!S98</f>
        <v>1741372</v>
      </c>
      <c r="U96" s="16">
        <f t="shared" si="18"/>
        <v>-14301113</v>
      </c>
    </row>
    <row r="97" spans="1:22" ht="13.5" hidden="1" thickTop="1" x14ac:dyDescent="0.2">
      <c r="B97" s="26" t="s">
        <v>99</v>
      </c>
      <c r="C97" s="18"/>
      <c r="D97" s="18"/>
      <c r="E97" s="16"/>
      <c r="F97" s="18"/>
      <c r="G97" s="41"/>
      <c r="H97" s="18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 t="e">
        <f>D97+E97+F97+#REF!+G97+#REF!+H97+I97+J97+K97+L97+M97+#REF!+N97+O97+P97+R97</f>
        <v>#REF!</v>
      </c>
      <c r="T97" s="16"/>
      <c r="U97" s="16"/>
    </row>
    <row r="98" spans="1:22" ht="13.5" hidden="1" thickTop="1" x14ac:dyDescent="0.2">
      <c r="B98" s="26" t="s">
        <v>101</v>
      </c>
      <c r="C98" s="18"/>
      <c r="D98" s="18"/>
      <c r="E98" s="16"/>
      <c r="F98" s="18"/>
      <c r="G98" s="18"/>
      <c r="H98" s="18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 t="e">
        <f>D98+E98+F98+#REF!+G98+#REF!+H98+I98+J98+K98+L98+M98+#REF!+N98+O98+P98+R98</f>
        <v>#REF!</v>
      </c>
      <c r="T98" s="16"/>
      <c r="U98" s="16"/>
    </row>
    <row r="99" spans="1:22" ht="13.5" hidden="1" thickTop="1" x14ac:dyDescent="0.2">
      <c r="B99" s="26" t="s">
        <v>103</v>
      </c>
      <c r="C99" s="18"/>
      <c r="D99" s="16">
        <f t="shared" ref="D99:S99" si="38">SUM(D100:D101)</f>
        <v>0</v>
      </c>
      <c r="E99" s="16">
        <f t="shared" si="38"/>
        <v>0</v>
      </c>
      <c r="F99" s="16">
        <f t="shared" si="38"/>
        <v>0</v>
      </c>
      <c r="G99" s="16">
        <f t="shared" si="38"/>
        <v>0</v>
      </c>
      <c r="H99" s="16">
        <f t="shared" si="38"/>
        <v>0</v>
      </c>
      <c r="I99" s="16">
        <f t="shared" si="38"/>
        <v>0</v>
      </c>
      <c r="J99" s="16">
        <f t="shared" si="38"/>
        <v>0</v>
      </c>
      <c r="K99" s="16">
        <f t="shared" si="38"/>
        <v>0</v>
      </c>
      <c r="L99" s="16">
        <f t="shared" si="38"/>
        <v>0</v>
      </c>
      <c r="M99" s="16">
        <f t="shared" si="38"/>
        <v>0</v>
      </c>
      <c r="N99" s="16">
        <f t="shared" si="38"/>
        <v>0</v>
      </c>
      <c r="O99" s="16">
        <f t="shared" si="38"/>
        <v>0</v>
      </c>
      <c r="P99" s="16">
        <f t="shared" si="38"/>
        <v>0</v>
      </c>
      <c r="Q99" s="16"/>
      <c r="R99" s="16">
        <f t="shared" si="38"/>
        <v>0</v>
      </c>
      <c r="S99" s="16" t="e">
        <f t="shared" si="38"/>
        <v>#REF!</v>
      </c>
      <c r="T99" s="16"/>
      <c r="U99" s="16"/>
    </row>
    <row r="100" spans="1:22" ht="13.5" hidden="1" thickTop="1" x14ac:dyDescent="0.2">
      <c r="B100" s="157" t="s">
        <v>109</v>
      </c>
      <c r="C100" s="1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 t="e">
        <f>D100+E100+F100+#REF!+G100+#REF!+H100+I100+J100+K100+L100+M100+#REF!+N100+O100+P100+R100</f>
        <v>#REF!</v>
      </c>
      <c r="T100" s="16"/>
      <c r="U100" s="16"/>
    </row>
    <row r="101" spans="1:22" ht="13.5" hidden="1" thickTop="1" x14ac:dyDescent="0.2">
      <c r="B101" s="157" t="s">
        <v>104</v>
      </c>
      <c r="C101" s="18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 t="e">
        <f>D101+E101+F101+#REF!+G101+#REF!+H101+I101+J101+K101+L101+M101+#REF!+N101+O101+P101+R101</f>
        <v>#REF!</v>
      </c>
      <c r="T101" s="16"/>
      <c r="U101" s="16"/>
    </row>
    <row r="102" spans="1:22" ht="13.5" hidden="1" thickTop="1" x14ac:dyDescent="0.2">
      <c r="B102" s="157" t="s">
        <v>100</v>
      </c>
      <c r="C102" s="18"/>
      <c r="D102" s="18"/>
      <c r="E102" s="16"/>
      <c r="F102" s="18"/>
      <c r="G102" s="18"/>
      <c r="H102" s="18"/>
      <c r="I102" s="16"/>
      <c r="J102" s="16"/>
      <c r="K102" s="16"/>
      <c r="L102" s="16"/>
      <c r="M102" s="16"/>
      <c r="N102" s="16">
        <v>102</v>
      </c>
      <c r="O102" s="16"/>
      <c r="P102" s="16"/>
      <c r="Q102" s="16"/>
      <c r="R102" s="16"/>
      <c r="S102" s="16"/>
      <c r="T102" s="16"/>
      <c r="U102" s="16"/>
    </row>
    <row r="103" spans="1:22" ht="13.5" hidden="1" thickTop="1" x14ac:dyDescent="0.2">
      <c r="B103" s="160" t="s">
        <v>102</v>
      </c>
      <c r="C103" s="18"/>
      <c r="D103" s="18"/>
      <c r="E103" s="16"/>
      <c r="F103" s="18"/>
      <c r="G103" s="18"/>
      <c r="H103" s="18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2" ht="13.5" hidden="1" thickTop="1" x14ac:dyDescent="0.2">
      <c r="B104" s="3" t="s">
        <v>105</v>
      </c>
      <c r="E104" s="16"/>
      <c r="I104" s="16"/>
      <c r="J104" s="16"/>
      <c r="K104" s="16"/>
      <c r="L104" s="16"/>
      <c r="N104" s="16"/>
      <c r="O104" s="16"/>
      <c r="P104" s="16"/>
      <c r="Q104" s="16"/>
      <c r="R104" s="16"/>
      <c r="S104" s="16"/>
      <c r="T104" s="16"/>
      <c r="U104" s="16"/>
    </row>
    <row r="105" spans="1:22" ht="13.5" hidden="1" thickTop="1" x14ac:dyDescent="0.2">
      <c r="B105" s="56" t="s">
        <v>132</v>
      </c>
      <c r="C105" s="55"/>
      <c r="D105" s="55"/>
      <c r="E105" s="55"/>
      <c r="F105" s="55"/>
      <c r="G105" s="55"/>
      <c r="H105" s="178"/>
      <c r="I105" s="178"/>
      <c r="J105" s="55"/>
      <c r="K105" s="55"/>
      <c r="L105" s="178"/>
      <c r="M105" s="55"/>
      <c r="N105" s="55"/>
      <c r="O105" s="178"/>
      <c r="P105" s="56"/>
      <c r="Q105" s="56"/>
      <c r="R105" s="178"/>
      <c r="S105" s="24" t="e">
        <f>D105+E105+F105+#REF!+G105+#REF!+H105+I105+J105+K105+L105+M105+#REF!+N105+O105+P105+R105</f>
        <v>#REF!</v>
      </c>
      <c r="T105" s="16"/>
      <c r="U105" s="16"/>
    </row>
    <row r="106" spans="1:22" ht="13.5" hidden="1" thickTop="1" x14ac:dyDescent="0.2">
      <c r="T106" s="16"/>
      <c r="U106" s="16"/>
    </row>
    <row r="107" spans="1:22" ht="13.5" thickTop="1" x14ac:dyDescent="0.2">
      <c r="B107" s="47"/>
      <c r="C107" s="47"/>
      <c r="D107" s="47"/>
      <c r="E107" s="309"/>
      <c r="F107" s="47"/>
      <c r="G107" s="47"/>
      <c r="H107" s="47"/>
      <c r="I107" s="309"/>
      <c r="J107" s="309"/>
      <c r="K107" s="310"/>
      <c r="L107" s="310"/>
      <c r="M107" s="47"/>
      <c r="N107" s="310"/>
      <c r="O107" s="310"/>
      <c r="P107" s="310"/>
      <c r="Q107" s="309"/>
      <c r="R107" s="310"/>
      <c r="S107" s="22"/>
      <c r="T107" s="43"/>
      <c r="U107" s="43"/>
      <c r="V107" s="47"/>
    </row>
    <row r="108" spans="1:22" x14ac:dyDescent="0.2">
      <c r="B108" s="57" t="s">
        <v>32</v>
      </c>
      <c r="C108" s="57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16"/>
      <c r="U108" s="16"/>
    </row>
    <row r="109" spans="1:22" x14ac:dyDescent="0.2"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6"/>
      <c r="U109" s="16"/>
    </row>
    <row r="110" spans="1:22" s="47" customFormat="1" ht="30" customHeight="1" x14ac:dyDescent="0.2">
      <c r="A110" s="1"/>
      <c r="B110" s="59" t="s">
        <v>33</v>
      </c>
      <c r="C110" s="60"/>
      <c r="D110" s="59"/>
      <c r="E110" s="61">
        <f>E53</f>
        <v>0</v>
      </c>
      <c r="F110" s="61">
        <f>F53</f>
        <v>0</v>
      </c>
      <c r="G110" s="61"/>
      <c r="H110" s="61"/>
      <c r="I110" s="61">
        <f t="shared" ref="I110:S110" si="39">I53</f>
        <v>0</v>
      </c>
      <c r="J110" s="61">
        <f t="shared" si="39"/>
        <v>0</v>
      </c>
      <c r="K110" s="61">
        <f t="shared" si="39"/>
        <v>0</v>
      </c>
      <c r="L110" s="61">
        <f t="shared" si="39"/>
        <v>0</v>
      </c>
      <c r="M110" s="61">
        <f t="shared" si="39"/>
        <v>0</v>
      </c>
      <c r="N110" s="61">
        <f t="shared" si="39"/>
        <v>0</v>
      </c>
      <c r="O110" s="61">
        <f t="shared" si="39"/>
        <v>0</v>
      </c>
      <c r="P110" s="61">
        <f t="shared" si="39"/>
        <v>0</v>
      </c>
      <c r="Q110" s="61">
        <f t="shared" si="39"/>
        <v>0</v>
      </c>
      <c r="R110" s="61">
        <f t="shared" si="39"/>
        <v>0</v>
      </c>
      <c r="S110" s="61">
        <f t="shared" si="39"/>
        <v>0</v>
      </c>
      <c r="T110" s="62"/>
      <c r="U110" s="62"/>
    </row>
    <row r="111" spans="1:22" s="47" customFormat="1" x14ac:dyDescent="0.2">
      <c r="A111" s="1"/>
      <c r="B111" s="63" t="s">
        <v>34</v>
      </c>
      <c r="C111" s="64"/>
      <c r="D111" s="190">
        <f t="shared" ref="D111:S111" si="40">D54+D55+D60+D63</f>
        <v>-30341</v>
      </c>
      <c r="E111" s="190">
        <f t="shared" si="40"/>
        <v>-927619</v>
      </c>
      <c r="F111" s="190">
        <f t="shared" si="40"/>
        <v>3352264</v>
      </c>
      <c r="G111" s="190">
        <f t="shared" si="40"/>
        <v>-740932</v>
      </c>
      <c r="H111" s="190">
        <f t="shared" si="40"/>
        <v>-1432105</v>
      </c>
      <c r="I111" s="190">
        <f t="shared" si="40"/>
        <v>-8729</v>
      </c>
      <c r="J111" s="190">
        <f t="shared" si="40"/>
        <v>-68504</v>
      </c>
      <c r="K111" s="190">
        <f t="shared" si="40"/>
        <v>461177</v>
      </c>
      <c r="L111" s="190">
        <f t="shared" si="40"/>
        <v>998074</v>
      </c>
      <c r="M111" s="190">
        <f t="shared" si="40"/>
        <v>406349</v>
      </c>
      <c r="N111" s="190">
        <f t="shared" si="40"/>
        <v>-2650169</v>
      </c>
      <c r="O111" s="190">
        <f t="shared" si="40"/>
        <v>307510</v>
      </c>
      <c r="P111" s="190">
        <f t="shared" si="40"/>
        <v>-327239</v>
      </c>
      <c r="Q111" s="190">
        <f t="shared" si="40"/>
        <v>2205579</v>
      </c>
      <c r="R111" s="190">
        <f t="shared" si="40"/>
        <v>-653118</v>
      </c>
      <c r="S111" s="190">
        <f t="shared" si="40"/>
        <v>892197</v>
      </c>
      <c r="T111" s="62"/>
      <c r="U111" s="62"/>
    </row>
    <row r="112" spans="1:22" s="47" customFormat="1" x14ac:dyDescent="0.2">
      <c r="A112" s="1"/>
      <c r="B112" s="66" t="s">
        <v>35</v>
      </c>
      <c r="C112" s="3"/>
      <c r="D112" s="14">
        <f>(D70+'IS, BS &amp; Ratios Dec 25base'!D72)/2</f>
        <v>514496</v>
      </c>
      <c r="E112" s="14">
        <f>(E70+'IS, BS &amp; Ratios Dec 25base'!E72)/2</f>
        <v>20048814.5</v>
      </c>
      <c r="F112" s="14">
        <f>(F70+'IS, BS &amp; Ratios Dec 25base'!F72)/2</f>
        <v>15603781.5</v>
      </c>
      <c r="G112" s="14">
        <f>(G70+'IS, BS &amp; Ratios Dec 25base'!G72)/2</f>
        <v>4192622</v>
      </c>
      <c r="H112" s="14">
        <f>(H70+'IS, BS &amp; Ratios Dec 25base'!H72)/2</f>
        <v>3212946</v>
      </c>
      <c r="I112" s="14">
        <f>(I70+'IS, BS &amp; Ratios Dec 25base'!I72)/2</f>
        <v>4893307.5</v>
      </c>
      <c r="J112" s="14">
        <f>(J70+'IS, BS &amp; Ratios Dec 25base'!J72)/2</f>
        <v>730380.5</v>
      </c>
      <c r="K112" s="14">
        <f>(K70+'IS, BS &amp; Ratios Dec 25base'!K72)/2</f>
        <v>4368942</v>
      </c>
      <c r="L112" s="14">
        <f>(L70+'IS, BS &amp; Ratios Dec 25base'!L72)/2</f>
        <v>15183201</v>
      </c>
      <c r="M112" s="14">
        <f>(M70+'IS, BS &amp; Ratios Dec 25base'!M72)/2</f>
        <v>13902600</v>
      </c>
      <c r="N112" s="14">
        <f>(N70+'IS, BS &amp; Ratios Dec 25base'!N72)/2</f>
        <v>26556718</v>
      </c>
      <c r="O112" s="14">
        <f>(O70+'IS, BS &amp; Ratios Dec 25base'!O72)/2</f>
        <v>6875682</v>
      </c>
      <c r="P112" s="14">
        <f>(P70+'IS, BS &amp; Ratios Dec 25base'!P72)/2</f>
        <v>3340651</v>
      </c>
      <c r="Q112" s="14">
        <f>(Q70+'IS, BS &amp; Ratios Dec 25base'!Q72)/2</f>
        <v>30126997.5</v>
      </c>
      <c r="R112" s="14">
        <f>(R70+'IS, BS &amp; Ratios Dec 25base'!R72)/2</f>
        <v>2996490.5</v>
      </c>
      <c r="S112" s="14">
        <f>(S70+'IS, BS &amp; Ratios Dec 25base'!S72)/2</f>
        <v>152547630</v>
      </c>
      <c r="T112" s="62"/>
      <c r="U112" s="62"/>
    </row>
    <row r="113" spans="1:21" s="47" customFormat="1" x14ac:dyDescent="0.2">
      <c r="A113" s="1"/>
      <c r="B113" s="66" t="s">
        <v>36</v>
      </c>
      <c r="C113" s="3"/>
      <c r="D113" s="14">
        <f>(D60+D63+D67+'IS, BS &amp; Ratios Dec 25base'!D62+'IS, BS &amp; Ratios Dec 25base'!D65+'IS, BS &amp; Ratios Dec 25base'!D69)/2</f>
        <v>325152.5</v>
      </c>
      <c r="E113" s="14">
        <f>(E60+E63+E67+'IS, BS &amp; Ratios Dec 25base'!E62+'IS, BS &amp; Ratios Dec 25base'!E65+'IS, BS &amp; Ratios Dec 25base'!E69)/2</f>
        <v>13940353</v>
      </c>
      <c r="F113" s="14">
        <f>(F60+F63+F67+'IS, BS &amp; Ratios Dec 25base'!F62+'IS, BS &amp; Ratios Dec 25base'!F65+'IS, BS &amp; Ratios Dec 25base'!F69)/2</f>
        <v>9784250</v>
      </c>
      <c r="G113" s="14">
        <f>(G60+G63+G67+'IS, BS &amp; Ratios Dec 25base'!G62+'IS, BS &amp; Ratios Dec 25base'!G65+'IS, BS &amp; Ratios Dec 25base'!G69)/2</f>
        <v>2872551</v>
      </c>
      <c r="H113" s="14">
        <f>(H60+H63+H67+'IS, BS &amp; Ratios Dec 25base'!H62+'IS, BS &amp; Ratios Dec 25base'!H65+'IS, BS &amp; Ratios Dec 25base'!H69)/2</f>
        <v>2250653</v>
      </c>
      <c r="I113" s="14">
        <f>(I60+I63+I67+'IS, BS &amp; Ratios Dec 25base'!I62+'IS, BS &amp; Ratios Dec 25base'!I65+'IS, BS &amp; Ratios Dec 25base'!I69)/2</f>
        <v>3412104</v>
      </c>
      <c r="J113" s="14">
        <f>(J60+J63+J67+'IS, BS &amp; Ratios Dec 25base'!J62+'IS, BS &amp; Ratios Dec 25base'!J65+'IS, BS &amp; Ratios Dec 25base'!J69)/2</f>
        <v>358192</v>
      </c>
      <c r="K113" s="14">
        <f>(K60+K63+K67+'IS, BS &amp; Ratios Dec 25base'!K62+'IS, BS &amp; Ratios Dec 25base'!K65+'IS, BS &amp; Ratios Dec 25base'!K69)/2</f>
        <v>3228198.5</v>
      </c>
      <c r="L113" s="14">
        <f>(L60+L63+L67+'IS, BS &amp; Ratios Dec 25base'!L62+'IS, BS &amp; Ratios Dec 25base'!L65+'IS, BS &amp; Ratios Dec 25base'!L69)/2</f>
        <v>9716930.5</v>
      </c>
      <c r="M113" s="14">
        <f>(M60+M63+M67+'IS, BS &amp; Ratios Dec 25base'!M62+'IS, BS &amp; Ratios Dec 25base'!M65+'IS, BS &amp; Ratios Dec 25base'!M69)/2</f>
        <v>9184554.5</v>
      </c>
      <c r="N113" s="14">
        <f>(N60+N63+N67+'IS, BS &amp; Ratios Dec 25base'!N62+'IS, BS &amp; Ratios Dec 25base'!N65+'IS, BS &amp; Ratios Dec 25base'!N69)/2</f>
        <v>18358717.5</v>
      </c>
      <c r="O113" s="14">
        <f>(O60+O63+O67+'IS, BS &amp; Ratios Dec 25base'!O62+'IS, BS &amp; Ratios Dec 25base'!O65+'IS, BS &amp; Ratios Dec 25base'!O69)/2</f>
        <v>3866912</v>
      </c>
      <c r="P113" s="14">
        <f>(P60+P63+P67+'IS, BS &amp; Ratios Dec 25base'!P62+'IS, BS &amp; Ratios Dec 25base'!P65+'IS, BS &amp; Ratios Dec 25base'!P69)/2</f>
        <v>2371844.5</v>
      </c>
      <c r="Q113" s="14">
        <f>(Q60+Q63+Q67+'IS, BS &amp; Ratios Dec 25base'!Q62+'IS, BS &amp; Ratios Dec 25base'!Q65+'IS, BS &amp; Ratios Dec 25base'!Q69)/2</f>
        <v>22769828.5</v>
      </c>
      <c r="R113" s="14">
        <f>(R60+R63+R67+'IS, BS &amp; Ratios Dec 25base'!R62+'IS, BS &amp; Ratios Dec 25base'!R65+'IS, BS &amp; Ratios Dec 25base'!R69)/2</f>
        <v>2090142.5</v>
      </c>
      <c r="S113" s="14">
        <f>(S60+S63+S67+'IS, BS &amp; Ratios Dec 25base'!S62+'IS, BS &amp; Ratios Dec 25base'!S65+'IS, BS &amp; Ratios Dec 25base'!S69)/2</f>
        <v>104530384</v>
      </c>
      <c r="T113" s="62"/>
      <c r="U113" s="62"/>
    </row>
    <row r="114" spans="1:21" s="47" customFormat="1" x14ac:dyDescent="0.2">
      <c r="A114" s="1"/>
      <c r="B114" s="66" t="s">
        <v>37</v>
      </c>
      <c r="C114" s="3"/>
      <c r="D114" s="14">
        <f>(D73+D77+D78+D79+D80+'IS, BS &amp; Ratios Dec 25base'!D75+'IS, BS &amp; Ratios Dec 25base'!D79+'IS, BS &amp; Ratios Dec 25base'!D80+'IS, BS &amp; Ratios Dec 25base'!D81+'IS, BS &amp; Ratios Dec 25base'!D82)/2</f>
        <v>345055.5</v>
      </c>
      <c r="E114" s="14">
        <f>(E73+E77+E78+E79+E80+'IS, BS &amp; Ratios Dec 25base'!E75+'IS, BS &amp; Ratios Dec 25base'!E79+'IS, BS &amp; Ratios Dec 25base'!E80+'IS, BS &amp; Ratios Dec 25base'!E81+'IS, BS &amp; Ratios Dec 25base'!E82)/2</f>
        <v>15458870</v>
      </c>
      <c r="F114" s="14">
        <f>(F73+F77+F78+F79+F80+'IS, BS &amp; Ratios Dec 25base'!F75+'IS, BS &amp; Ratios Dec 25base'!F79+'IS, BS &amp; Ratios Dec 25base'!F80+'IS, BS &amp; Ratios Dec 25base'!F81+'IS, BS &amp; Ratios Dec 25base'!F82)/2</f>
        <v>13038024.5</v>
      </c>
      <c r="G114" s="14">
        <f>(G73+G77+G78+G79+G80+'IS, BS &amp; Ratios Dec 25base'!G75+'IS, BS &amp; Ratios Dec 25base'!G79+'IS, BS &amp; Ratios Dec 25base'!G80+'IS, BS &amp; Ratios Dec 25base'!G81+'IS, BS &amp; Ratios Dec 25base'!G82)/2</f>
        <v>2920647</v>
      </c>
      <c r="H114" s="14">
        <f>(H73+H77+H78+H79+H80+'IS, BS &amp; Ratios Dec 25base'!H75+'IS, BS &amp; Ratios Dec 25base'!H79+'IS, BS &amp; Ratios Dec 25base'!H80+'IS, BS &amp; Ratios Dec 25base'!H81+'IS, BS &amp; Ratios Dec 25base'!H82)/2</f>
        <v>2193135.5</v>
      </c>
      <c r="I114" s="14">
        <f>(I73+I77+I78+I79+I80+'IS, BS &amp; Ratios Dec 25base'!I75+'IS, BS &amp; Ratios Dec 25base'!I79+'IS, BS &amp; Ratios Dec 25base'!I80+'IS, BS &amp; Ratios Dec 25base'!I81+'IS, BS &amp; Ratios Dec 25base'!I82)/2</f>
        <v>3818252.5</v>
      </c>
      <c r="J114" s="14">
        <f>(J73+J77+J78+J79+J80+'IS, BS &amp; Ratios Dec 25base'!J75+'IS, BS &amp; Ratios Dec 25base'!J79+'IS, BS &amp; Ratios Dec 25base'!J80+'IS, BS &amp; Ratios Dec 25base'!J81+'IS, BS &amp; Ratios Dec 25base'!J82)/2</f>
        <v>612112</v>
      </c>
      <c r="K114" s="14">
        <f>(K73+K77+K78+K79+K80+'IS, BS &amp; Ratios Dec 25base'!K75+'IS, BS &amp; Ratios Dec 25base'!K79+'IS, BS &amp; Ratios Dec 25base'!K80+'IS, BS &amp; Ratios Dec 25base'!K81+'IS, BS &amp; Ratios Dec 25base'!K82)/2</f>
        <v>3692537.5</v>
      </c>
      <c r="L114" s="14">
        <f>(L73+L77+L78+L79+L80+'IS, BS &amp; Ratios Dec 25base'!L75+'IS, BS &amp; Ratios Dec 25base'!L79+'IS, BS &amp; Ratios Dec 25base'!L80+'IS, BS &amp; Ratios Dec 25base'!L81+'IS, BS &amp; Ratios Dec 25base'!L82)/2</f>
        <v>11937989</v>
      </c>
      <c r="M114" s="14">
        <f>(M73+M77+M78+M79+M80+'IS, BS &amp; Ratios Dec 25base'!M75+'IS, BS &amp; Ratios Dec 25base'!M79+'IS, BS &amp; Ratios Dec 25base'!M80+'IS, BS &amp; Ratios Dec 25base'!M81+'IS, BS &amp; Ratios Dec 25base'!M82)/2</f>
        <v>11084573</v>
      </c>
      <c r="N114" s="14">
        <f>(N73+N77+N78+N79+N80+'IS, BS &amp; Ratios Dec 25base'!N75+'IS, BS &amp; Ratios Dec 25base'!N79+'IS, BS &amp; Ratios Dec 25base'!N80+'IS, BS &amp; Ratios Dec 25base'!N81+'IS, BS &amp; Ratios Dec 25base'!N82)/2</f>
        <v>21702332</v>
      </c>
      <c r="O114" s="14">
        <f>(O73+O77+O78+O79+O80+'IS, BS &amp; Ratios Dec 25base'!O75+'IS, BS &amp; Ratios Dec 25base'!O79+'IS, BS &amp; Ratios Dec 25base'!O80+'IS, BS &amp; Ratios Dec 25base'!O81+'IS, BS &amp; Ratios Dec 25base'!O82)/2</f>
        <v>5817187.5</v>
      </c>
      <c r="P114" s="14">
        <f>(P73+P77+P78+P79+P80+'IS, BS &amp; Ratios Dec 25base'!P75+'IS, BS &amp; Ratios Dec 25base'!P79+'IS, BS &amp; Ratios Dec 25base'!P80+'IS, BS &amp; Ratios Dec 25base'!P81+'IS, BS &amp; Ratios Dec 25base'!P82)/2</f>
        <v>2781599.5</v>
      </c>
      <c r="Q114" s="14">
        <f>(Q73+Q77+Q78+Q79+Q80+'IS, BS &amp; Ratios Dec 25base'!Q75+'IS, BS &amp; Ratios Dec 25base'!Q79+'IS, BS &amp; Ratios Dec 25base'!Q80+'IS, BS &amp; Ratios Dec 25base'!Q81+'IS, BS &amp; Ratios Dec 25base'!Q82)/2</f>
        <v>25664638</v>
      </c>
      <c r="R114" s="14">
        <f>(R73+R77+R78+R79+R80+'IS, BS &amp; Ratios Dec 25base'!R75+'IS, BS &amp; Ratios Dec 25base'!R79+'IS, BS &amp; Ratios Dec 25base'!R80+'IS, BS &amp; Ratios Dec 25base'!R81+'IS, BS &amp; Ratios Dec 25base'!R82)/2</f>
        <v>2639123.5</v>
      </c>
      <c r="S114" s="14">
        <f>(S73+S77+S78+S79+S80+'IS, BS &amp; Ratios Dec 25base'!S75+'IS, BS &amp; Ratios Dec 25base'!S79+'IS, BS &amp; Ratios Dec 25base'!S80+'IS, BS &amp; Ratios Dec 25base'!S81+'IS, BS &amp; Ratios Dec 25base'!S82)/2</f>
        <v>123706077</v>
      </c>
      <c r="T114" s="62"/>
      <c r="U114" s="62"/>
    </row>
    <row r="115" spans="1:21" s="47" customFormat="1" x14ac:dyDescent="0.2">
      <c r="A115" s="1"/>
      <c r="B115" s="66" t="s">
        <v>38</v>
      </c>
      <c r="C115" s="3"/>
      <c r="D115" s="14">
        <f>(D82+'IS, BS &amp; Ratios Dec 25base'!D84)/2</f>
        <v>408653.5</v>
      </c>
      <c r="E115" s="14">
        <f>(E82+'IS, BS &amp; Ratios Dec 25base'!E84)/2</f>
        <v>16794849.5</v>
      </c>
      <c r="F115" s="14">
        <f>(F82+'IS, BS &amp; Ratios Dec 25base'!F84)/2</f>
        <v>13952695.5</v>
      </c>
      <c r="G115" s="14">
        <f>(G82+'IS, BS &amp; Ratios Dec 25base'!G84)/2</f>
        <v>3311479</v>
      </c>
      <c r="H115" s="14">
        <f>(H82+'IS, BS &amp; Ratios Dec 25base'!H84)/2</f>
        <v>2405009.5</v>
      </c>
      <c r="I115" s="14">
        <f>(I82+'IS, BS &amp; Ratios Dec 25base'!I84)/2</f>
        <v>4137296</v>
      </c>
      <c r="J115" s="14">
        <f>(J82+'IS, BS &amp; Ratios Dec 25base'!J84)/2</f>
        <v>666664</v>
      </c>
      <c r="K115" s="14">
        <f>(K82+'IS, BS &amp; Ratios Dec 25base'!K84)/2</f>
        <v>3914409</v>
      </c>
      <c r="L115" s="14">
        <f>(L82+'IS, BS &amp; Ratios Dec 25base'!L84)/2</f>
        <v>12668777.5</v>
      </c>
      <c r="M115" s="14">
        <f>(M82+'IS, BS &amp; Ratios Dec 25base'!M84)/2</f>
        <v>11930909.5</v>
      </c>
      <c r="N115" s="14">
        <f>(N82+'IS, BS &amp; Ratios Dec 25base'!N84)/2</f>
        <v>22766288.5</v>
      </c>
      <c r="O115" s="14">
        <f>(O82+'IS, BS &amp; Ratios Dec 25base'!O84)/2</f>
        <v>6226183.5</v>
      </c>
      <c r="P115" s="14">
        <f>(P82+'IS, BS &amp; Ratios Dec 25base'!P84)/2</f>
        <v>2914948</v>
      </c>
      <c r="Q115" s="14">
        <f>(Q82+'IS, BS &amp; Ratios Dec 25base'!Q84)/2</f>
        <v>26294614.75</v>
      </c>
      <c r="R115" s="14">
        <f>(R82+'IS, BS &amp; Ratios Dec 25base'!R84)/2</f>
        <v>2714952.5</v>
      </c>
      <c r="S115" s="14">
        <f>(S82+'IS, BS &amp; Ratios Dec 25base'!S84)/2</f>
        <v>131107730.25</v>
      </c>
      <c r="T115" s="62"/>
      <c r="U115" s="62"/>
    </row>
    <row r="116" spans="1:21" s="47" customFormat="1" x14ac:dyDescent="0.2">
      <c r="A116" s="1"/>
      <c r="B116" s="69" t="s">
        <v>39</v>
      </c>
      <c r="C116" s="70"/>
      <c r="D116" s="14">
        <f>(D90+'IS, BS &amp; Ratios June 25'!D93)/2</f>
        <v>1319.5</v>
      </c>
      <c r="E116" s="14">
        <f>(E90+'IS, BS &amp; Ratios June 25'!E93)/2</f>
        <v>219003</v>
      </c>
      <c r="F116" s="14">
        <f>(F90+'IS, BS &amp; Ratios June 25'!F93)/2</f>
        <v>200994</v>
      </c>
      <c r="G116" s="14">
        <f>(G90+'IS, BS &amp; Ratios June 25'!G93)/2</f>
        <v>14551.5</v>
      </c>
      <c r="H116" s="14">
        <f>(H90+'IS, BS &amp; Ratios June 25'!H93)/2</f>
        <v>45596.5</v>
      </c>
      <c r="I116" s="14">
        <f>(I90+'IS, BS &amp; Ratios June 25'!I93)/2</f>
        <v>27510.5</v>
      </c>
      <c r="J116" s="14">
        <f>(J90+'IS, BS &amp; Ratios June 25'!J93)/2</f>
        <v>-7788.5</v>
      </c>
      <c r="K116" s="14">
        <f>(K90+'IS, BS &amp; Ratios June 25'!K93)/2</f>
        <v>-24268</v>
      </c>
      <c r="L116" s="14">
        <f>(L90+'IS, BS &amp; Ratios June 25'!L93)/2</f>
        <v>186398.5</v>
      </c>
      <c r="M116" s="14">
        <f>(M90+'IS, BS &amp; Ratios June 25'!M93)/2</f>
        <v>36263</v>
      </c>
      <c r="N116" s="14">
        <f>(N90+'IS, BS &amp; Ratios June 25'!N93)/2</f>
        <v>269314</v>
      </c>
      <c r="O116" s="14">
        <f>(O90+'IS, BS &amp; Ratios June 25'!O93)/2</f>
        <v>36417.5</v>
      </c>
      <c r="P116" s="14">
        <f>(P90+'IS, BS &amp; Ratios June 25'!P93)/2</f>
        <v>-6866.5</v>
      </c>
      <c r="Q116" s="14">
        <f>(Q90+'IS, BS &amp; Ratios June 25'!Q93)/2</f>
        <v>199919.75</v>
      </c>
      <c r="R116" s="14">
        <f>(R90+'IS, BS &amp; Ratios June 25'!R93)/2</f>
        <v>-6345</v>
      </c>
      <c r="S116" s="14">
        <f>(S90+'IS, BS &amp; Ratios June 25'!S93)/2</f>
        <v>1192019.75</v>
      </c>
      <c r="T116" s="62"/>
      <c r="U116" s="62"/>
    </row>
    <row r="117" spans="1:21" s="47" customFormat="1" x14ac:dyDescent="0.2">
      <c r="A117" s="1"/>
      <c r="B117" s="66" t="s">
        <v>183</v>
      </c>
      <c r="C117" s="3"/>
      <c r="D117" s="14">
        <f>('IS, BS &amp; Ratios Dec 25base'!D69+D67)/2</f>
        <v>268158.5</v>
      </c>
      <c r="E117" s="14">
        <f>('IS, BS &amp; Ratios Dec 25base'!E69+E67)/2</f>
        <v>8427352</v>
      </c>
      <c r="F117" s="14">
        <f>('IS, BS &amp; Ratios Dec 25base'!F69+F67)/2</f>
        <v>4913500</v>
      </c>
      <c r="G117" s="14">
        <f>('IS, BS &amp; Ratios Dec 25base'!G69+G67)/2</f>
        <v>130108.5</v>
      </c>
      <c r="H117" s="14">
        <f>('IS, BS &amp; Ratios Dec 25base'!H69+H67)/2</f>
        <v>400639</v>
      </c>
      <c r="I117" s="14">
        <f>('IS, BS &amp; Ratios Dec 25base'!I69+I67)/2</f>
        <v>1314615</v>
      </c>
      <c r="J117" s="14">
        <f>('IS, BS &amp; Ratios Dec 25base'!J69+J67)/2</f>
        <v>101941.5</v>
      </c>
      <c r="K117" s="14">
        <f>('IS, BS &amp; Ratios Dec 25base'!K69+K67)/2</f>
        <v>1584395</v>
      </c>
      <c r="L117" s="14">
        <f>('IS, BS &amp; Ratios Dec 25base'!L69+L67)/2</f>
        <v>5487714</v>
      </c>
      <c r="M117" s="14">
        <f>('IS, BS &amp; Ratios Dec 25base'!M69+M67)/2</f>
        <v>5035552.5</v>
      </c>
      <c r="N117" s="14">
        <f>('IS, BS &amp; Ratios Dec 25base'!N69+N67)/2</f>
        <v>9359686.5</v>
      </c>
      <c r="O117" s="14">
        <f>('IS, BS &amp; Ratios Dec 25base'!O69+O67)/2</f>
        <v>1255306.5</v>
      </c>
      <c r="P117" s="14">
        <f>('IS, BS &amp; Ratios Dec 25base'!P69+P67)/2</f>
        <v>1309226</v>
      </c>
      <c r="Q117" s="14">
        <f>('IS, BS &amp; Ratios Dec 25base'!Q69+Q67)/2</f>
        <v>11325168.5</v>
      </c>
      <c r="R117" s="14">
        <f>('IS, BS &amp; Ratios Dec 25base'!R69+R67)/2</f>
        <v>840779</v>
      </c>
      <c r="S117" s="14">
        <f>('IS, BS &amp; Ratios Dec 25base'!S69+S67)/2</f>
        <v>51754142.5</v>
      </c>
      <c r="T117" s="62"/>
      <c r="U117" s="62"/>
    </row>
    <row r="118" spans="1:21" s="72" customFormat="1" x14ac:dyDescent="0.2">
      <c r="A118" s="1"/>
      <c r="B118" s="72" t="s">
        <v>184</v>
      </c>
      <c r="D118" s="14">
        <f>('IS, BS &amp; Ratios Dec 25base'!D75+D73)/2</f>
        <v>344747</v>
      </c>
      <c r="E118" s="14">
        <f>('IS, BS &amp; Ratios Dec 25base'!E75+E73)/2</f>
        <v>13347145.5</v>
      </c>
      <c r="F118" s="14">
        <f>('IS, BS &amp; Ratios Dec 25base'!F75+F73)/2</f>
        <v>10821820</v>
      </c>
      <c r="G118" s="14">
        <f>('IS, BS &amp; Ratios Dec 25base'!G75+G73)/2</f>
        <v>2323246.5</v>
      </c>
      <c r="H118" s="14">
        <f>('IS, BS &amp; Ratios Dec 25base'!H75+H73)/2</f>
        <v>2296892.5</v>
      </c>
      <c r="I118" s="14">
        <f>('IS, BS &amp; Ratios Dec 25base'!I75+I73)/2</f>
        <v>3596539</v>
      </c>
      <c r="J118" s="14">
        <f>('IS, BS &amp; Ratios Dec 25base'!J75+J73)/2</f>
        <v>598013</v>
      </c>
      <c r="K118" s="14">
        <f>('IS, BS &amp; Ratios Dec 25base'!K75+K73)/2</f>
        <v>3552162.5</v>
      </c>
      <c r="L118" s="14">
        <f>('IS, BS &amp; Ratios Dec 25base'!L75+L73)/2</f>
        <v>11242940</v>
      </c>
      <c r="M118" s="14">
        <f>('IS, BS &amp; Ratios Dec 25base'!M75+M73)/2</f>
        <v>10922293</v>
      </c>
      <c r="N118" s="14">
        <f>('IS, BS &amp; Ratios Dec 25base'!N75+N73)/2</f>
        <v>20249824</v>
      </c>
      <c r="O118" s="14">
        <f>('IS, BS &amp; Ratios Dec 25base'!O75+O73)/2</f>
        <v>5829148.5</v>
      </c>
      <c r="P118" s="14">
        <f>('IS, BS &amp; Ratios Dec 25base'!P75+P73)/2</f>
        <v>2528086</v>
      </c>
      <c r="Q118" s="14">
        <f>('IS, BS &amp; Ratios Dec 25base'!Q75+Q73)/2</f>
        <v>22886051</v>
      </c>
      <c r="R118" s="14">
        <f>('IS, BS &amp; Ratios Dec 25base'!R75+R73)/2</f>
        <v>2494416.5</v>
      </c>
      <c r="S118" s="14">
        <f>('IS, BS &amp; Ratios Dec 25base'!S75+S73)/2</f>
        <v>113033325</v>
      </c>
      <c r="T118" s="75"/>
      <c r="U118" s="75"/>
    </row>
    <row r="119" spans="1:21" s="72" customFormat="1" x14ac:dyDescent="0.2">
      <c r="A119" s="1"/>
      <c r="B119" s="76" t="s">
        <v>40</v>
      </c>
      <c r="C119" s="76"/>
      <c r="D119" s="198">
        <f>Drivers!B1</f>
        <v>46203</v>
      </c>
      <c r="E119" s="198">
        <f>D119</f>
        <v>46203</v>
      </c>
      <c r="F119" s="198">
        <f t="shared" ref="F119:S119" si="41">E119</f>
        <v>46203</v>
      </c>
      <c r="G119" s="198" t="e">
        <f>#REF!</f>
        <v>#REF!</v>
      </c>
      <c r="H119" s="198" t="e">
        <f>G119</f>
        <v>#REF!</v>
      </c>
      <c r="I119" s="198" t="e">
        <f t="shared" si="41"/>
        <v>#REF!</v>
      </c>
      <c r="J119" s="198" t="e">
        <f t="shared" si="41"/>
        <v>#REF!</v>
      </c>
      <c r="K119" s="198" t="e">
        <f t="shared" si="41"/>
        <v>#REF!</v>
      </c>
      <c r="L119" s="198" t="e">
        <f t="shared" si="41"/>
        <v>#REF!</v>
      </c>
      <c r="M119" s="198" t="e">
        <f t="shared" si="41"/>
        <v>#REF!</v>
      </c>
      <c r="N119" s="198" t="e">
        <f>M119</f>
        <v>#REF!</v>
      </c>
      <c r="O119" s="198" t="e">
        <f t="shared" si="41"/>
        <v>#REF!</v>
      </c>
      <c r="P119" s="198" t="e">
        <f t="shared" si="41"/>
        <v>#REF!</v>
      </c>
      <c r="Q119" s="198" t="e">
        <f t="shared" si="41"/>
        <v>#REF!</v>
      </c>
      <c r="R119" s="198" t="e">
        <f t="shared" si="41"/>
        <v>#REF!</v>
      </c>
      <c r="S119" s="198" t="e">
        <f t="shared" si="41"/>
        <v>#REF!</v>
      </c>
      <c r="T119" s="77"/>
      <c r="U119" s="77"/>
    </row>
    <row r="120" spans="1:21" s="47" customFormat="1" x14ac:dyDescent="0.2">
      <c r="A120" s="1"/>
      <c r="B120" s="78" t="s">
        <v>41</v>
      </c>
      <c r="C120" s="79"/>
      <c r="D120" s="81">
        <f>(D25*4/Drivers!$B$4)/D112</f>
        <v>6.6146286851598457E-2</v>
      </c>
      <c r="E120" s="81">
        <f>(E25*4/Drivers!$B$4)/E112</f>
        <v>2.108004939643688E-2</v>
      </c>
      <c r="F120" s="81">
        <f>(F25*4/Drivers!$B$4)/F112</f>
        <v>1.0390430037744376E-2</v>
      </c>
      <c r="G120" s="81">
        <f>(G25*4/Drivers!$B$4)/G112</f>
        <v>3.7014069000258075E-2</v>
      </c>
      <c r="H120" s="81">
        <f>(H25*4/Drivers!$B$4)/H112</f>
        <v>5.1784250342209303E-3</v>
      </c>
      <c r="I120" s="81">
        <f>(I25*4/Drivers!$B$4)/I112</f>
        <v>3.4121297302489167E-2</v>
      </c>
      <c r="J120" s="81">
        <f>(J25*4/Drivers!$B$4)/J112</f>
        <v>6.1658272640082806E-2</v>
      </c>
      <c r="K120" s="81">
        <f>(K25*4/Drivers!$B$4)/K112</f>
        <v>2.7206586857870852E-2</v>
      </c>
      <c r="L120" s="81">
        <f>(L25*4/Drivers!$B$4)/L112</f>
        <v>2.7079401767782695E-2</v>
      </c>
      <c r="M120" s="81">
        <f>(M25*4/Drivers!$B$4)/M112</f>
        <v>2.3883014687900106E-2</v>
      </c>
      <c r="N120" s="81">
        <f>(N25*4/Drivers!$B$4)/N112</f>
        <v>0.15231618605883454</v>
      </c>
      <c r="O120" s="81">
        <f>(O25*4/Drivers!$B$4)/O112</f>
        <v>7.643285422449729E-2</v>
      </c>
      <c r="P120" s="81">
        <f>(P25*4/Drivers!$B$4)/P112</f>
        <v>2.9500238127239273E-2</v>
      </c>
      <c r="Q120" s="81">
        <f>(Q25*4/Drivers!$B$4)/Q112</f>
        <v>2.8001396421930197E-2</v>
      </c>
      <c r="R120" s="81">
        <f>(R25*4/Drivers!$B$4)/R112</f>
        <v>9.7320515449656857E-3</v>
      </c>
      <c r="S120" s="81">
        <f>(S25*4/Drivers!$B$4)/S112</f>
        <v>4.8552206284686296E-2</v>
      </c>
      <c r="T120" s="62"/>
      <c r="U120" s="62"/>
    </row>
    <row r="121" spans="1:21" s="47" customFormat="1" x14ac:dyDescent="0.2">
      <c r="A121" s="1"/>
      <c r="B121" s="82" t="s">
        <v>42</v>
      </c>
      <c r="C121" s="83"/>
      <c r="D121" s="85">
        <f>(D13*4/Drivers!$B$4)/D113</f>
        <v>0.1777873459376754</v>
      </c>
      <c r="E121" s="85">
        <f>(E13*4/Drivers!$B$4)/E113</f>
        <v>6.0730456395185976E-2</v>
      </c>
      <c r="F121" s="85">
        <f>(F13*4/Drivers!$B$4)/F113</f>
        <v>3.2717888443161203E-2</v>
      </c>
      <c r="G121" s="85">
        <f>(G13*4/Drivers!$B$4)/G113</f>
        <v>5.4855074809811909E-2</v>
      </c>
      <c r="H121" s="85">
        <f>(H13*4/Drivers!$B$4)/H113</f>
        <v>3.4005242034200737E-2</v>
      </c>
      <c r="I121" s="85">
        <f>(I13*4/Drivers!$B$4)/I113</f>
        <v>8.3016226937983134E-2</v>
      </c>
      <c r="J121" s="85">
        <f>(J13*4/Drivers!$B$4)/J113</f>
        <v>0.23516996471166302</v>
      </c>
      <c r="K121" s="85">
        <f>(K13*4/Drivers!$B$4)/K113</f>
        <v>5.0034097965165399E-2</v>
      </c>
      <c r="L121" s="85">
        <f>(L13*4/Drivers!$B$4)/L113</f>
        <v>5.8515392283602315E-2</v>
      </c>
      <c r="M121" s="85">
        <f>(M13*4/Drivers!$B$4)/M113</f>
        <v>8.2906797493552897E-2</v>
      </c>
      <c r="N121" s="85">
        <f>(N13*4/Drivers!$B$4)/N113</f>
        <v>0.26279068785714471</v>
      </c>
      <c r="O121" s="85">
        <f>(O13*4/Drivers!$B$4)/O113</f>
        <v>0.18214223649258116</v>
      </c>
      <c r="P121" s="85">
        <f>(P13*4/Drivers!$B$4)/P113</f>
        <v>7.151480630370162E-2</v>
      </c>
      <c r="Q121" s="85">
        <f>(Q13*4/Drivers!$B$4)/Q113</f>
        <v>7.8007262988388337E-2</v>
      </c>
      <c r="R121" s="85">
        <f>(R13*4/Drivers!$B$4)/R113</f>
        <v>2.9531000876734482E-2</v>
      </c>
      <c r="S121" s="85">
        <f>(S13*4/Drivers!$B$4)/S113</f>
        <v>0.10383673707732673</v>
      </c>
      <c r="T121" s="62"/>
      <c r="U121" s="62"/>
    </row>
    <row r="122" spans="1:21" s="47" customFormat="1" x14ac:dyDescent="0.2">
      <c r="A122" s="1"/>
      <c r="B122" s="82" t="s">
        <v>43</v>
      </c>
      <c r="C122" s="83"/>
      <c r="D122" s="85">
        <f>-(D19*4/Drivers!$B$4)/D114</f>
        <v>6.8904857334544739E-2</v>
      </c>
      <c r="E122" s="85">
        <f>-(E19*4/Drivers!$B$4)/E114</f>
        <v>2.7425937342121384E-2</v>
      </c>
      <c r="F122" s="85">
        <f>-(F19*4/Drivers!$B$4)/F114</f>
        <v>1.2117633311703012E-2</v>
      </c>
      <c r="G122" s="85">
        <f>-(G19*4/Drivers!$B$4)/G114</f>
        <v>8.1762705318376373E-4</v>
      </c>
      <c r="H122" s="85">
        <f>-(H19*4/Drivers!$B$4)/H114</f>
        <v>2.7310670042959041E-2</v>
      </c>
      <c r="I122" s="85">
        <f>-(I19*4/Drivers!$B$4)/I114</f>
        <v>3.0457388556676124E-2</v>
      </c>
      <c r="J122" s="85">
        <f>-(J19*4/Drivers!$B$4)/J114</f>
        <v>6.4043835115142334E-2</v>
      </c>
      <c r="K122" s="85">
        <f>-(K19*4/Drivers!$B$4)/K114</f>
        <v>1.1551947678256484E-2</v>
      </c>
      <c r="L122" s="85">
        <f>-(L19*4/Drivers!$B$4)/L114</f>
        <v>1.3187983336221872E-2</v>
      </c>
      <c r="M122" s="85">
        <f>-(M19*4/Drivers!$B$4)/M114</f>
        <v>3.8740869855789666E-2</v>
      </c>
      <c r="N122" s="85">
        <f>-(N19*4/Drivers!$B$4)/N114</f>
        <v>3.5916969660219004E-2</v>
      </c>
      <c r="O122" s="85">
        <f>-(O19*4/Drivers!$B$4)/O114</f>
        <v>3.0736502820306204E-2</v>
      </c>
      <c r="P122" s="85">
        <f>-(P19*4/Drivers!$B$4)/P114</f>
        <v>2.5550766744098136E-2</v>
      </c>
      <c r="Q122" s="85">
        <f>-(Q19*4/Drivers!$B$4)/Q114</f>
        <v>3.6338482545516519E-2</v>
      </c>
      <c r="R122" s="85">
        <f>-(R19*4/Drivers!$B$4)/R114</f>
        <v>1.2338187280739231E-2</v>
      </c>
      <c r="S122" s="85">
        <f>-(S19*4/Drivers!$B$4)/S114</f>
        <v>2.786904316753978E-2</v>
      </c>
      <c r="T122" s="62"/>
      <c r="U122" s="62"/>
    </row>
    <row r="123" spans="1:21" s="47" customFormat="1" x14ac:dyDescent="0.2">
      <c r="A123" s="1"/>
      <c r="B123" s="82" t="s">
        <v>189</v>
      </c>
      <c r="C123" s="83"/>
      <c r="D123" s="85">
        <f>(D14*4/Drivers!$B$4)/D117</f>
        <v>0.21226252384317484</v>
      </c>
      <c r="E123" s="85">
        <f>(E14*4/Drivers!$B$4)/E117</f>
        <v>4.9598260521217102E-2</v>
      </c>
      <c r="F123" s="85">
        <f>(F14*4/Drivers!$B$4)/F117</f>
        <v>1.9068281265900072E-2</v>
      </c>
      <c r="G123" s="85">
        <f>(G14*4/Drivers!$B$4)/G117</f>
        <v>0.24767021370625286</v>
      </c>
      <c r="H123" s="85">
        <f>(H14*4/Drivers!$B$4)/H117</f>
        <v>6.5635147851307543E-2</v>
      </c>
      <c r="I123" s="85">
        <f>(I14*4/Drivers!$B$4)/I117</f>
        <v>6.5587263191124401E-2</v>
      </c>
      <c r="J123" s="85">
        <f>(J14*4/Drivers!$B$4)/J117</f>
        <v>0.37405767033053272</v>
      </c>
      <c r="K123" s="85">
        <f>(K14*4/Drivers!$B$4)/K117</f>
        <v>4.1166502040210932E-2</v>
      </c>
      <c r="L123" s="85">
        <f>(L14*4/Drivers!$B$4)/L117</f>
        <v>5.625766940478312E-2</v>
      </c>
      <c r="M123" s="85">
        <f>(M14*4/Drivers!$B$4)/M117</f>
        <v>3.9179017595387992E-2</v>
      </c>
      <c r="N123" s="85">
        <f>(N14*4/Drivers!$B$4)/N117</f>
        <v>0.31623409608858161</v>
      </c>
      <c r="O123" s="85">
        <f>(O14*4/Drivers!$B$4)/O117</f>
        <v>0.15744999328849169</v>
      </c>
      <c r="P123" s="85">
        <f>(P14*4/Drivers!$B$4)/P117</f>
        <v>5.1434969974626229E-3</v>
      </c>
      <c r="Q123" s="85">
        <f>(Q14*4/Drivers!$B$4)/Q117</f>
        <v>7.3567647139201511E-2</v>
      </c>
      <c r="R123" s="85">
        <f>(R14*4/Drivers!$B$4)/R117</f>
        <v>2.3180883442616908E-2</v>
      </c>
      <c r="S123" s="85">
        <f>(S14*4/Drivers!$B$4)/S117</f>
        <v>0.1031723402624244</v>
      </c>
      <c r="T123" s="62"/>
      <c r="U123" s="62"/>
    </row>
    <row r="124" spans="1:21" s="47" customFormat="1" x14ac:dyDescent="0.2">
      <c r="A124" s="1"/>
      <c r="B124" s="82" t="s">
        <v>190</v>
      </c>
      <c r="C124" s="83"/>
      <c r="D124" s="85">
        <f>-(D20*4/Drivers!$B$4)/D118</f>
        <v>2.8299013479450148E-2</v>
      </c>
      <c r="E124" s="85">
        <f>-(E20*4/Drivers!$B$4)/E118</f>
        <v>1.4985975840302333E-2</v>
      </c>
      <c r="F124" s="85">
        <f>-(F20*4/Drivers!$B$4)/F118</f>
        <v>9.7913290001127359E-3</v>
      </c>
      <c r="G124" s="85">
        <f>-(G20*4/Drivers!$B$4)/G118</f>
        <v>9.9860260200542654E-4</v>
      </c>
      <c r="H124" s="85">
        <f>-(H20*4/Drivers!$B$4)/H118</f>
        <v>3.7659577015467637E-3</v>
      </c>
      <c r="I124" s="85">
        <f>-(I20*4/Drivers!$B$4)/I118</f>
        <v>1.9126165460738781E-2</v>
      </c>
      <c r="J124" s="85">
        <f>-(J20*4/Drivers!$B$4)/J118</f>
        <v>6.3296282856727198E-2</v>
      </c>
      <c r="K124" s="85">
        <f>-(K20*4/Drivers!$B$4)/K118</f>
        <v>8.3261956625013643E-3</v>
      </c>
      <c r="L124" s="85">
        <f>-(L20*4/Drivers!$B$4)/L118</f>
        <v>1.154164302219882E-2</v>
      </c>
      <c r="M124" s="85">
        <f>-(M20*4/Drivers!$B$4)/M118</f>
        <v>1.6876859099092104E-2</v>
      </c>
      <c r="N124" s="85">
        <f>-(N20*4/Drivers!$B$4)/N118</f>
        <v>2.8598372015480232E-2</v>
      </c>
      <c r="O124" s="85">
        <f>-(O20*4/Drivers!$B$4)/O118</f>
        <v>2.7215295681693476E-2</v>
      </c>
      <c r="P124" s="85">
        <f>-(P20*4/Drivers!$B$4)/P118</f>
        <v>1.1685520191955494E-2</v>
      </c>
      <c r="Q124" s="85">
        <f>-(Q20*4/Drivers!$B$4)/Q118</f>
        <v>1.4628823469807001E-2</v>
      </c>
      <c r="R124" s="85">
        <f>-(R20*4/Drivers!$B$4)/R118</f>
        <v>1.1787927156511353E-2</v>
      </c>
      <c r="S124" s="85">
        <f>-(S20*4/Drivers!$B$4)/S118</f>
        <v>1.6884524984114198E-2</v>
      </c>
      <c r="T124" s="62"/>
      <c r="U124" s="62"/>
    </row>
    <row r="125" spans="1:21" s="47" customFormat="1" x14ac:dyDescent="0.2">
      <c r="A125" s="1"/>
      <c r="B125" s="86" t="s">
        <v>44</v>
      </c>
      <c r="C125" s="87"/>
      <c r="D125" s="88">
        <f>D121-D122</f>
        <v>0.10888248860313066</v>
      </c>
      <c r="E125" s="88">
        <f t="shared" ref="E125:S125" si="42">E121-E122</f>
        <v>3.3304519053064592E-2</v>
      </c>
      <c r="F125" s="88">
        <f t="shared" si="42"/>
        <v>2.0600255131458189E-2</v>
      </c>
      <c r="G125" s="88">
        <f t="shared" si="42"/>
        <v>5.4037447756628144E-2</v>
      </c>
      <c r="H125" s="88">
        <f t="shared" si="42"/>
        <v>6.6945719912416962E-3</v>
      </c>
      <c r="I125" s="88">
        <f t="shared" si="42"/>
        <v>5.255883838130701E-2</v>
      </c>
      <c r="J125" s="88">
        <f t="shared" si="42"/>
        <v>0.17112612959652068</v>
      </c>
      <c r="K125" s="88">
        <f t="shared" si="42"/>
        <v>3.8482150286908913E-2</v>
      </c>
      <c r="L125" s="88">
        <f t="shared" si="42"/>
        <v>4.5327408947380445E-2</v>
      </c>
      <c r="M125" s="88">
        <f t="shared" si="42"/>
        <v>4.4165927637763232E-2</v>
      </c>
      <c r="N125" s="88">
        <f t="shared" si="42"/>
        <v>0.2268737181969257</v>
      </c>
      <c r="O125" s="88">
        <f t="shared" si="42"/>
        <v>0.15140573367227494</v>
      </c>
      <c r="P125" s="88">
        <f t="shared" si="42"/>
        <v>4.5964039559603487E-2</v>
      </c>
      <c r="Q125" s="88">
        <f t="shared" si="42"/>
        <v>4.1668780442871818E-2</v>
      </c>
      <c r="R125" s="88">
        <f t="shared" si="42"/>
        <v>1.7192813595995251E-2</v>
      </c>
      <c r="S125" s="88">
        <f t="shared" si="42"/>
        <v>7.5967693909786943E-2</v>
      </c>
      <c r="T125" s="62"/>
      <c r="U125" s="62"/>
    </row>
    <row r="126" spans="1:21" s="47" customFormat="1" x14ac:dyDescent="0.2">
      <c r="A126" s="1"/>
      <c r="B126" s="76" t="s">
        <v>106</v>
      </c>
      <c r="C126" s="89"/>
      <c r="D126" s="76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62"/>
      <c r="U126" s="62"/>
    </row>
    <row r="127" spans="1:21" s="47" customFormat="1" x14ac:dyDescent="0.2">
      <c r="A127" s="1"/>
      <c r="B127" s="78" t="s">
        <v>45</v>
      </c>
      <c r="C127" s="79"/>
      <c r="D127" s="81">
        <f t="shared" ref="D127:S127" si="43">-D41/(D25+D29)</f>
        <v>1.0658619784833376</v>
      </c>
      <c r="E127" s="81">
        <f t="shared" si="43"/>
        <v>0.74535964210800632</v>
      </c>
      <c r="F127" s="81">
        <f t="shared" si="43"/>
        <v>0.71269760975032537</v>
      </c>
      <c r="G127" s="81">
        <f t="shared" si="43"/>
        <v>0.47271102345218652</v>
      </c>
      <c r="H127" s="81">
        <f t="shared" si="43"/>
        <v>1.4059370620461205</v>
      </c>
      <c r="I127" s="81">
        <f t="shared" si="43"/>
        <v>0.36850406119391216</v>
      </c>
      <c r="J127" s="81">
        <f t="shared" si="43"/>
        <v>0.73461156614544554</v>
      </c>
      <c r="K127" s="81">
        <f t="shared" si="43"/>
        <v>0.48419850997356406</v>
      </c>
      <c r="L127" s="81">
        <f t="shared" si="43"/>
        <v>0.52496363465309992</v>
      </c>
      <c r="M127" s="81">
        <f t="shared" si="43"/>
        <v>0.7714732797388727</v>
      </c>
      <c r="N127" s="81">
        <f t="shared" si="43"/>
        <v>0.43695550952744433</v>
      </c>
      <c r="O127" s="81">
        <f t="shared" si="43"/>
        <v>0.31580349159442717</v>
      </c>
      <c r="P127" s="81">
        <f t="shared" si="43"/>
        <v>0.451775340514118</v>
      </c>
      <c r="Q127" s="81">
        <f t="shared" si="43"/>
        <v>0.30231379222942389</v>
      </c>
      <c r="R127" s="81">
        <f t="shared" si="43"/>
        <v>0.87858972888226072</v>
      </c>
      <c r="S127" s="81">
        <f t="shared" si="43"/>
        <v>0.4469308573104952</v>
      </c>
      <c r="T127" s="62"/>
      <c r="U127" s="62"/>
    </row>
    <row r="128" spans="1:21" s="47" customFormat="1" x14ac:dyDescent="0.2">
      <c r="A128" s="1"/>
      <c r="B128" s="84" t="s">
        <v>46</v>
      </c>
      <c r="C128" s="83"/>
      <c r="D128" s="85">
        <f t="shared" ref="D128:S128" si="44">D29/(D29+D25)</f>
        <v>0.3621471679724107</v>
      </c>
      <c r="E128" s="85">
        <f t="shared" si="44"/>
        <v>0.46010889032531688</v>
      </c>
      <c r="F128" s="85">
        <f t="shared" si="44"/>
        <v>0.2006370054825859</v>
      </c>
      <c r="G128" s="85">
        <f t="shared" si="44"/>
        <v>0.2029235621025815</v>
      </c>
      <c r="H128" s="85">
        <f t="shared" si="44"/>
        <v>0.78802395209580833</v>
      </c>
      <c r="I128" s="85">
        <f t="shared" si="44"/>
        <v>0.40151694374547464</v>
      </c>
      <c r="J128" s="85">
        <f t="shared" si="44"/>
        <v>0.30140853809878382</v>
      </c>
      <c r="K128" s="85">
        <f t="shared" si="44"/>
        <v>0.28584474885844746</v>
      </c>
      <c r="L128" s="85">
        <f t="shared" si="44"/>
        <v>0.5040900461472031</v>
      </c>
      <c r="M128" s="85">
        <f t="shared" si="44"/>
        <v>0.25563481637246505</v>
      </c>
      <c r="N128" s="85">
        <f t="shared" si="44"/>
        <v>0.3111080228905268</v>
      </c>
      <c r="O128" s="85">
        <f t="shared" si="44"/>
        <v>0.16684951139238902</v>
      </c>
      <c r="P128" s="85">
        <f t="shared" si="44"/>
        <v>0.39481214919983787</v>
      </c>
      <c r="Q128" s="85">
        <f t="shared" si="44"/>
        <v>0.75365862775032211</v>
      </c>
      <c r="R128" s="85">
        <f t="shared" si="44"/>
        <v>0.44243049978968302</v>
      </c>
      <c r="S128" s="85">
        <f t="shared" si="44"/>
        <v>0.4405696812333848</v>
      </c>
      <c r="T128" s="62"/>
      <c r="U128" s="62"/>
    </row>
    <row r="129" spans="1:21" s="47" customFormat="1" x14ac:dyDescent="0.2">
      <c r="A129" s="1"/>
      <c r="B129" s="84" t="s">
        <v>173</v>
      </c>
      <c r="C129" s="83"/>
      <c r="D129" s="67">
        <f t="shared" ref="D129:S129" si="45">D32+D33+D34</f>
        <v>931</v>
      </c>
      <c r="E129" s="67">
        <f t="shared" si="45"/>
        <v>96357</v>
      </c>
      <c r="F129" s="67">
        <f t="shared" si="45"/>
        <v>11402</v>
      </c>
      <c r="G129" s="67">
        <f t="shared" si="45"/>
        <v>7726</v>
      </c>
      <c r="H129" s="67">
        <f t="shared" si="45"/>
        <v>22606</v>
      </c>
      <c r="I129" s="67">
        <f t="shared" si="45"/>
        <v>32561</v>
      </c>
      <c r="J129" s="67">
        <f t="shared" si="45"/>
        <v>6047</v>
      </c>
      <c r="K129" s="67">
        <f t="shared" si="45"/>
        <v>18427</v>
      </c>
      <c r="L129" s="67">
        <f t="shared" si="45"/>
        <v>102371</v>
      </c>
      <c r="M129" s="67">
        <f t="shared" si="45"/>
        <v>26975</v>
      </c>
      <c r="N129" s="67">
        <f t="shared" si="45"/>
        <v>465788</v>
      </c>
      <c r="O129" s="67">
        <f t="shared" si="45"/>
        <v>21596</v>
      </c>
      <c r="P129" s="67">
        <f t="shared" si="45"/>
        <v>7411</v>
      </c>
      <c r="Q129" s="67">
        <f t="shared" si="45"/>
        <v>1124599</v>
      </c>
      <c r="R129" s="67">
        <f t="shared" si="45"/>
        <v>3097</v>
      </c>
      <c r="S129" s="67">
        <f t="shared" si="45"/>
        <v>1947894</v>
      </c>
      <c r="T129" s="62"/>
      <c r="U129" s="62"/>
    </row>
    <row r="130" spans="1:21" s="47" customFormat="1" x14ac:dyDescent="0.2">
      <c r="A130" s="1"/>
      <c r="B130" s="84" t="s">
        <v>83</v>
      </c>
      <c r="C130" s="83"/>
      <c r="D130" s="67">
        <f t="shared" ref="D130:S130" si="46">D36</f>
        <v>25523</v>
      </c>
      <c r="E130" s="67">
        <f t="shared" si="46"/>
        <v>323823</v>
      </c>
      <c r="F130" s="67">
        <f t="shared" si="46"/>
        <v>87891</v>
      </c>
      <c r="G130" s="67">
        <f t="shared" si="46"/>
        <v>98786</v>
      </c>
      <c r="H130" s="67">
        <f t="shared" si="46"/>
        <v>41432</v>
      </c>
      <c r="I130" s="67">
        <f t="shared" si="46"/>
        <v>139048</v>
      </c>
      <c r="J130" s="67">
        <f t="shared" si="46"/>
        <v>30195</v>
      </c>
      <c r="K130" s="67">
        <f t="shared" si="46"/>
        <v>82420</v>
      </c>
      <c r="L130" s="67">
        <f t="shared" si="46"/>
        <v>393655</v>
      </c>
      <c r="M130" s="67">
        <f t="shared" si="46"/>
        <v>203032</v>
      </c>
      <c r="N130" s="67">
        <f t="shared" si="46"/>
        <v>2898810</v>
      </c>
      <c r="O130" s="67">
        <f t="shared" si="46"/>
        <v>353596</v>
      </c>
      <c r="P130" s="67">
        <f t="shared" si="46"/>
        <v>80288</v>
      </c>
      <c r="Q130" s="67">
        <f t="shared" si="46"/>
        <v>1701786</v>
      </c>
      <c r="R130" s="67">
        <f t="shared" si="46"/>
        <v>25962</v>
      </c>
      <c r="S130" s="67">
        <f t="shared" si="46"/>
        <v>6486247</v>
      </c>
      <c r="T130" s="62"/>
      <c r="U130" s="62"/>
    </row>
    <row r="131" spans="1:21" s="47" customFormat="1" x14ac:dyDescent="0.2">
      <c r="A131" s="1"/>
      <c r="B131" s="86" t="s">
        <v>80</v>
      </c>
      <c r="C131" s="87"/>
      <c r="D131" s="228">
        <f t="shared" ref="D131:S131" si="47">-D41</f>
        <v>28434</v>
      </c>
      <c r="E131" s="228">
        <f t="shared" si="47"/>
        <v>291736</v>
      </c>
      <c r="F131" s="228">
        <f t="shared" si="47"/>
        <v>72276.09</v>
      </c>
      <c r="G131" s="228">
        <f t="shared" si="47"/>
        <v>46017</v>
      </c>
      <c r="H131" s="228">
        <f t="shared" si="47"/>
        <v>55176</v>
      </c>
      <c r="I131" s="228">
        <f t="shared" si="47"/>
        <v>51403</v>
      </c>
      <c r="J131" s="228">
        <f t="shared" si="47"/>
        <v>23678</v>
      </c>
      <c r="K131" s="228">
        <f t="shared" si="47"/>
        <v>40295</v>
      </c>
      <c r="L131" s="228">
        <f t="shared" si="47"/>
        <v>217620</v>
      </c>
      <c r="M131" s="228">
        <f t="shared" si="47"/>
        <v>172064</v>
      </c>
      <c r="N131" s="228">
        <f t="shared" si="47"/>
        <v>1282852</v>
      </c>
      <c r="O131" s="228">
        <f t="shared" si="47"/>
        <v>99600</v>
      </c>
      <c r="P131" s="228">
        <f t="shared" si="47"/>
        <v>36784</v>
      </c>
      <c r="Q131" s="228">
        <f t="shared" si="47"/>
        <v>517638</v>
      </c>
      <c r="R131" s="228">
        <f t="shared" si="47"/>
        <v>22976</v>
      </c>
      <c r="S131" s="228">
        <f t="shared" si="47"/>
        <v>2958549.09</v>
      </c>
      <c r="T131" s="62"/>
      <c r="U131" s="62"/>
    </row>
    <row r="132" spans="1:21" s="47" customFormat="1" x14ac:dyDescent="0.2">
      <c r="A132" s="1"/>
      <c r="B132" s="76" t="s">
        <v>47</v>
      </c>
      <c r="C132" s="89"/>
      <c r="D132" s="76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62"/>
      <c r="U132" s="62"/>
    </row>
    <row r="133" spans="1:21" s="47" customFormat="1" x14ac:dyDescent="0.2">
      <c r="A133" s="1"/>
      <c r="B133" s="78" t="s">
        <v>48</v>
      </c>
      <c r="C133" s="79"/>
      <c r="D133" s="81">
        <f>-(D26*4/Drivers!$B$4)/(D67)</f>
        <v>0.13124075969521209</v>
      </c>
      <c r="E133" s="81">
        <f>-(E26*4/Drivers!$B$4)/(E67)</f>
        <v>0.52016625615763545</v>
      </c>
      <c r="F133" s="81">
        <f>-(F26*4/Drivers!$B$4)/(F67)</f>
        <v>8.1823463200319524E-2</v>
      </c>
      <c r="G133" s="81">
        <f>-(G26*4/Drivers!$B$4)/(G67)</f>
        <v>4.355260967600369E-2</v>
      </c>
      <c r="H133" s="81">
        <f>-(H26*4/Drivers!$B$4)/(H67)</f>
        <v>-4.9917261055634807E-2</v>
      </c>
      <c r="I133" s="81">
        <f>-(I26*4/Drivers!$B$4)/(I67)</f>
        <v>-7.4190063890540352E-3</v>
      </c>
      <c r="J133" s="81">
        <f>-(J26*4/Drivers!$B$4)/(J67)</f>
        <v>8.4875000000000007</v>
      </c>
      <c r="K133" s="81">
        <f>-(K26*4/Drivers!$B$4)/(K67)</f>
        <v>5.7191061037159888E-3</v>
      </c>
      <c r="L133" s="81">
        <f>-(L26*4/Drivers!$B$4)/(L67)</f>
        <v>3.082333028612072E-2</v>
      </c>
      <c r="M133" s="81">
        <f>-(M26*4/Drivers!$B$4)/(M67)</f>
        <v>2.7579977937120796</v>
      </c>
      <c r="N133" s="81">
        <f>-(N26*4/Drivers!$B$4)/(N67)</f>
        <v>5.1564478545396891E-2</v>
      </c>
      <c r="O133" s="81">
        <f>-(O26*4/Drivers!$B$4)/(O67)</f>
        <v>0.4525615743126003</v>
      </c>
      <c r="P133" s="81">
        <f>-(P26*4/Drivers!$B$4)/(P67)</f>
        <v>-4.588809461128774E-2</v>
      </c>
      <c r="Q133" s="81">
        <f>-(Q26*4/Drivers!$B$4)/(Q67)</f>
        <v>-1.5478830097363734E-2</v>
      </c>
      <c r="R133" s="81">
        <f>-(R26*4/Drivers!$B$4)/(R67)</f>
        <v>3.2472831923027363E-3</v>
      </c>
      <c r="S133" s="81">
        <f>-(S26*4/Drivers!$B$4)/(S67)</f>
        <v>0.12450246360106969</v>
      </c>
      <c r="T133" s="62"/>
      <c r="U133" s="62"/>
    </row>
    <row r="134" spans="1:21" s="47" customFormat="1" x14ac:dyDescent="0.2">
      <c r="A134" s="1"/>
      <c r="B134" s="86" t="s">
        <v>49</v>
      </c>
      <c r="C134" s="87"/>
      <c r="D134" s="88">
        <f t="shared" ref="D134:S134" si="48">D156/D70</f>
        <v>-18.980344624254734</v>
      </c>
      <c r="E134" s="88">
        <f t="shared" si="48"/>
        <v>-14.193749895587429</v>
      </c>
      <c r="F134" s="88">
        <f t="shared" si="48"/>
        <v>0</v>
      </c>
      <c r="G134" s="88">
        <f t="shared" si="48"/>
        <v>-8.4554412599405921</v>
      </c>
      <c r="H134" s="88">
        <f t="shared" si="48"/>
        <v>-1.2476411565508669</v>
      </c>
      <c r="I134" s="88">
        <f t="shared" si="48"/>
        <v>-29.276866367503935</v>
      </c>
      <c r="J134" s="88">
        <f t="shared" si="48"/>
        <v>-8.3102898104778511</v>
      </c>
      <c r="K134" s="88">
        <f t="shared" si="48"/>
        <v>1.9570058916770436</v>
      </c>
      <c r="L134" s="88">
        <f t="shared" si="48"/>
        <v>1.6917116057822084</v>
      </c>
      <c r="M134" s="88">
        <f t="shared" si="48"/>
        <v>7.7700395318813422</v>
      </c>
      <c r="N134" s="88">
        <f t="shared" si="48"/>
        <v>-8.8965197778268426</v>
      </c>
      <c r="O134" s="88">
        <f t="shared" si="48"/>
        <v>20.504644666892641</v>
      </c>
      <c r="P134" s="88">
        <f t="shared" si="48"/>
        <v>-2.1981887821622617</v>
      </c>
      <c r="Q134" s="88">
        <f t="shared" si="48"/>
        <v>24.127517062253776</v>
      </c>
      <c r="R134" s="88">
        <f t="shared" si="48"/>
        <v>-0.68864539177264128</v>
      </c>
      <c r="S134" s="88">
        <f t="shared" si="48"/>
        <v>27.907879471897285</v>
      </c>
      <c r="T134" s="62"/>
      <c r="U134" s="62"/>
    </row>
    <row r="135" spans="1:21" s="47" customFormat="1" x14ac:dyDescent="0.2">
      <c r="A135" s="1"/>
      <c r="B135" s="90" t="s">
        <v>50</v>
      </c>
      <c r="C135" s="90"/>
      <c r="D135" s="90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62"/>
      <c r="U135" s="62"/>
    </row>
    <row r="136" spans="1:21" s="47" customFormat="1" x14ac:dyDescent="0.2">
      <c r="A136" s="1"/>
      <c r="B136" s="78" t="s">
        <v>51</v>
      </c>
      <c r="C136" s="79"/>
      <c r="D136" s="81">
        <f t="shared" ref="D136:S136" si="49">(D67)/D70</f>
        <v>-1.1521981261875123</v>
      </c>
      <c r="E136" s="81">
        <f t="shared" si="49"/>
        <v>-0.3339146168604778</v>
      </c>
      <c r="F136" s="81">
        <f t="shared" si="49"/>
        <v>0.1021852717931213</v>
      </c>
      <c r="G136" s="81">
        <f t="shared" si="49"/>
        <v>8.1009315685142344E-2</v>
      </c>
      <c r="H136" s="81">
        <f t="shared" si="49"/>
        <v>-6.6891151207208746E-2</v>
      </c>
      <c r="I136" s="81">
        <f t="shared" si="49"/>
        <v>1.7399469666064455</v>
      </c>
      <c r="J136" s="81">
        <f t="shared" si="49"/>
        <v>-5.4702724879483059E-3</v>
      </c>
      <c r="K136" s="81">
        <f t="shared" si="49"/>
        <v>0.37140133764168304</v>
      </c>
      <c r="L136" s="81">
        <f t="shared" si="49"/>
        <v>0.5416821703784318</v>
      </c>
      <c r="M136" s="81">
        <f t="shared" si="49"/>
        <v>2.6410428696030604E-2</v>
      </c>
      <c r="N136" s="81">
        <f t="shared" si="49"/>
        <v>-1.0376183487668351</v>
      </c>
      <c r="O136" s="81">
        <f t="shared" si="49"/>
        <v>-0.72452941908411028</v>
      </c>
      <c r="P136" s="81">
        <f t="shared" si="49"/>
        <v>0.10554607982695752</v>
      </c>
      <c r="Q136" s="81">
        <f t="shared" si="49"/>
        <v>-3.5737778987335753</v>
      </c>
      <c r="R136" s="81">
        <f t="shared" si="49"/>
        <v>-0.20689256800590081</v>
      </c>
      <c r="S136" s="81">
        <f t="shared" si="49"/>
        <v>0.99325647896929536</v>
      </c>
      <c r="T136" s="62"/>
      <c r="U136" s="62"/>
    </row>
    <row r="137" spans="1:21" s="47" customFormat="1" x14ac:dyDescent="0.2">
      <c r="A137" s="1"/>
      <c r="B137" s="82" t="s">
        <v>174</v>
      </c>
      <c r="C137" s="83"/>
      <c r="D137" s="85">
        <f t="shared" ref="D137:S137" si="50">SUM(D54)/D70</f>
        <v>-0.30184105352813995</v>
      </c>
      <c r="E137" s="85">
        <f t="shared" si="50"/>
        <v>-0.81123620629611015</v>
      </c>
      <c r="F137" s="85">
        <f t="shared" si="50"/>
        <v>-2.7860615296995309E-2</v>
      </c>
      <c r="G137" s="85">
        <f t="shared" si="50"/>
        <v>-1.2146309828973387E-2</v>
      </c>
      <c r="H137" s="85">
        <f t="shared" si="50"/>
        <v>3.4781871868234546E-2</v>
      </c>
      <c r="I137" s="85">
        <f t="shared" si="50"/>
        <v>0.97993764205373268</v>
      </c>
      <c r="J137" s="85">
        <f t="shared" si="50"/>
        <v>0.21102715762362245</v>
      </c>
      <c r="K137" s="85">
        <f t="shared" si="50"/>
        <v>7.5047858259897571E-2</v>
      </c>
      <c r="L137" s="85">
        <f t="shared" si="50"/>
        <v>0.25619392435680743</v>
      </c>
      <c r="M137" s="85">
        <f t="shared" si="50"/>
        <v>0.34571003519812371</v>
      </c>
      <c r="N137" s="85">
        <f t="shared" si="50"/>
        <v>-4.2246234701784915E-2</v>
      </c>
      <c r="O137" s="85">
        <f t="shared" si="50"/>
        <v>-1.0113445720684966</v>
      </c>
      <c r="P137" s="85">
        <f t="shared" si="50"/>
        <v>-2.5278821532845157E-2</v>
      </c>
      <c r="Q137" s="85">
        <f t="shared" si="50"/>
        <v>0.85379438630052285</v>
      </c>
      <c r="R137" s="85">
        <f t="shared" si="50"/>
        <v>-5.5222302203026827E-3</v>
      </c>
      <c r="S137" s="85">
        <f t="shared" si="50"/>
        <v>0.68230255452267641</v>
      </c>
      <c r="T137" s="62"/>
      <c r="U137" s="62"/>
    </row>
    <row r="138" spans="1:21" s="47" customFormat="1" x14ac:dyDescent="0.2">
      <c r="A138" s="1"/>
      <c r="B138" s="82" t="s">
        <v>108</v>
      </c>
      <c r="C138" s="83"/>
      <c r="D138" s="85">
        <f t="shared" ref="D138:S138" si="51">D54/D73</f>
        <v>-0.57501248127808291</v>
      </c>
      <c r="E138" s="85">
        <f t="shared" si="51"/>
        <v>-0.54832551012963004</v>
      </c>
      <c r="F138" s="85">
        <f t="shared" si="51"/>
        <v>-4.1758212221325752E-2</v>
      </c>
      <c r="G138" s="85">
        <f t="shared" si="51"/>
        <v>-4.0450573995604658E-3</v>
      </c>
      <c r="H138" s="85">
        <f t="shared" si="51"/>
        <v>-0.27061555640026608</v>
      </c>
      <c r="I138" s="85">
        <f t="shared" si="51"/>
        <v>0.57994895407591351</v>
      </c>
      <c r="J138" s="85">
        <f t="shared" si="51"/>
        <v>-2.6677712145224031</v>
      </c>
      <c r="K138" s="85">
        <f t="shared" si="51"/>
        <v>0.11309615503882173</v>
      </c>
      <c r="L138" s="85">
        <f t="shared" si="51"/>
        <v>0.38269302409995321</v>
      </c>
      <c r="M138" s="85">
        <f t="shared" si="51"/>
        <v>0.35515249468737842</v>
      </c>
      <c r="N138" s="85">
        <f t="shared" si="51"/>
        <v>-4.2331573102594652E-2</v>
      </c>
      <c r="O138" s="85">
        <f t="shared" si="51"/>
        <v>-1.1213356675959316</v>
      </c>
      <c r="P138" s="85">
        <f t="shared" si="51"/>
        <v>-4.9758716294959336E-2</v>
      </c>
      <c r="Q138" s="85">
        <f t="shared" si="51"/>
        <v>0.31737517949362665</v>
      </c>
      <c r="R138" s="85">
        <f t="shared" si="51"/>
        <v>-3.7213903890631608E-3</v>
      </c>
      <c r="S138" s="85">
        <f t="shared" si="51"/>
        <v>16.265297106251381</v>
      </c>
      <c r="T138" s="62"/>
      <c r="U138" s="62"/>
    </row>
    <row r="139" spans="1:21" s="47" customFormat="1" x14ac:dyDescent="0.2">
      <c r="A139" s="1"/>
      <c r="B139" s="82" t="s">
        <v>52</v>
      </c>
      <c r="C139" s="83"/>
      <c r="D139" s="85">
        <f t="shared" ref="D139:S139" si="52">D111/D73</f>
        <v>3.7869445831253121</v>
      </c>
      <c r="E139" s="85">
        <f t="shared" si="52"/>
        <v>0.80573120607048176</v>
      </c>
      <c r="F139" s="85">
        <f t="shared" si="52"/>
        <v>1.5535196823135611</v>
      </c>
      <c r="G139" s="85">
        <f t="shared" si="52"/>
        <v>0.30249419349728851</v>
      </c>
      <c r="H139" s="85">
        <f t="shared" si="52"/>
        <v>-8.5058027653710919</v>
      </c>
      <c r="I139" s="85">
        <f t="shared" si="52"/>
        <v>7.5266870160553223E-2</v>
      </c>
      <c r="J139" s="85">
        <f t="shared" si="52"/>
        <v>-9.8694712577438413</v>
      </c>
      <c r="K139" s="85">
        <f t="shared" si="52"/>
        <v>0.92263263505578685</v>
      </c>
      <c r="L139" s="85">
        <f t="shared" si="52"/>
        <v>0.59585653698096264</v>
      </c>
      <c r="M139" s="85">
        <f t="shared" si="52"/>
        <v>0.76013326449372964</v>
      </c>
      <c r="N139" s="85">
        <f t="shared" si="52"/>
        <v>1.9160359815840919</v>
      </c>
      <c r="O139" s="85">
        <f t="shared" si="52"/>
        <v>1.4629261377151501</v>
      </c>
      <c r="P139" s="85">
        <f t="shared" si="52"/>
        <v>1.3767644002406527</v>
      </c>
      <c r="Q139" s="85">
        <f t="shared" si="52"/>
        <v>2.1662783776722696</v>
      </c>
      <c r="R139" s="85">
        <f t="shared" si="52"/>
        <v>0.78226811976960198</v>
      </c>
      <c r="S139" s="85">
        <f t="shared" si="52"/>
        <v>9.8541749502982103</v>
      </c>
      <c r="T139" s="62"/>
      <c r="U139" s="62"/>
    </row>
    <row r="140" spans="1:21" s="47" customFormat="1" x14ac:dyDescent="0.2">
      <c r="A140" s="1"/>
      <c r="B140" s="82" t="s">
        <v>53</v>
      </c>
      <c r="C140" s="83"/>
      <c r="D140" s="85">
        <f t="shared" ref="D140:S140" si="53">D111/D67</f>
        <v>-1.7252928465825088</v>
      </c>
      <c r="E140" s="85">
        <f t="shared" si="53"/>
        <v>-3.5699622844827585</v>
      </c>
      <c r="F140" s="85">
        <f t="shared" si="53"/>
        <v>10.143253089333479</v>
      </c>
      <c r="G140" s="85">
        <f t="shared" si="53"/>
        <v>11.21248165130673</v>
      </c>
      <c r="H140" s="85">
        <f t="shared" si="53"/>
        <v>-16.343566333808845</v>
      </c>
      <c r="I140" s="85">
        <f t="shared" si="53"/>
        <v>7.3093122765296462E-2</v>
      </c>
      <c r="J140" s="85">
        <f t="shared" si="53"/>
        <v>-142.71666666666667</v>
      </c>
      <c r="K140" s="85">
        <f t="shared" si="53"/>
        <v>1.6484501222458929</v>
      </c>
      <c r="L140" s="85">
        <f t="shared" si="53"/>
        <v>0.7364028282264854</v>
      </c>
      <c r="M140" s="85">
        <f t="shared" si="53"/>
        <v>28.016340319911748</v>
      </c>
      <c r="N140" s="85">
        <f t="shared" si="53"/>
        <v>-1.8428484308624746</v>
      </c>
      <c r="O140" s="85">
        <f t="shared" si="53"/>
        <v>-1.8210836131492767</v>
      </c>
      <c r="P140" s="85">
        <f t="shared" si="53"/>
        <v>6.6268200319961119</v>
      </c>
      <c r="Q140" s="85">
        <f t="shared" si="53"/>
        <v>-1.6306736056225357</v>
      </c>
      <c r="R140" s="85">
        <f t="shared" si="53"/>
        <v>-5.6107383703449161</v>
      </c>
      <c r="S140" s="85">
        <f t="shared" si="53"/>
        <v>0.41617295911537061</v>
      </c>
      <c r="T140" s="62"/>
      <c r="U140" s="62"/>
    </row>
    <row r="141" spans="1:21" s="47" customFormat="1" x14ac:dyDescent="0.2">
      <c r="A141" s="1"/>
      <c r="B141" s="82" t="s">
        <v>54</v>
      </c>
      <c r="C141" s="83"/>
      <c r="D141" s="91">
        <f t="shared" ref="D141:S141" si="54">D111/(D60+D63+D67)</f>
        <v>0.59233156980262769</v>
      </c>
      <c r="E141" s="91">
        <f t="shared" si="54"/>
        <v>1.3487127443183222</v>
      </c>
      <c r="F141" s="91">
        <f t="shared" si="54"/>
        <v>2.5304956572807162</v>
      </c>
      <c r="G141" s="91">
        <f t="shared" si="54"/>
        <v>1.5577219431894394</v>
      </c>
      <c r="H141" s="91">
        <f t="shared" si="54"/>
        <v>1.3900369225751845</v>
      </c>
      <c r="I141" s="91">
        <f t="shared" si="54"/>
        <v>7.2210319068851697E-2</v>
      </c>
      <c r="J141" s="91">
        <f t="shared" si="54"/>
        <v>0.76759482323939721</v>
      </c>
      <c r="K141" s="91">
        <f t="shared" si="54"/>
        <v>0.55076827168131237</v>
      </c>
      <c r="L141" s="91">
        <f t="shared" si="54"/>
        <v>7.5888198663311002</v>
      </c>
      <c r="M141" s="91">
        <f t="shared" si="54"/>
        <v>-4.1246168212915411</v>
      </c>
      <c r="N141" s="91">
        <f t="shared" si="54"/>
        <v>1.0256711041206514</v>
      </c>
      <c r="O141" s="91">
        <f t="shared" si="54"/>
        <v>1.0706762623994206</v>
      </c>
      <c r="P141" s="91">
        <f t="shared" si="54"/>
        <v>0.44022670587697182</v>
      </c>
      <c r="Q141" s="91">
        <f t="shared" si="54"/>
        <v>1.7662294294294294</v>
      </c>
      <c r="R141" s="91">
        <f t="shared" si="54"/>
        <v>2.1584683922481029</v>
      </c>
      <c r="S141" s="91">
        <f t="shared" si="54"/>
        <v>-0.37905020456544181</v>
      </c>
      <c r="T141" s="62"/>
      <c r="U141" s="62"/>
    </row>
    <row r="142" spans="1:21" s="47" customFormat="1" x14ac:dyDescent="0.2">
      <c r="A142" s="1"/>
      <c r="B142" s="82" t="s">
        <v>55</v>
      </c>
      <c r="C142" s="83"/>
      <c r="D142" s="85">
        <f t="shared" ref="D142:S142" si="55">D67/D73</f>
        <v>-2.1949575636545182</v>
      </c>
      <c r="E142" s="85">
        <f t="shared" si="55"/>
        <v>-0.22569740010214753</v>
      </c>
      <c r="F142" s="85">
        <f t="shared" si="55"/>
        <v>0.15315793351811594</v>
      </c>
      <c r="G142" s="85">
        <f t="shared" si="55"/>
        <v>2.6978344572098821E-2</v>
      </c>
      <c r="H142" s="85">
        <f t="shared" si="55"/>
        <v>0.5204373752732111</v>
      </c>
      <c r="I142" s="85">
        <f t="shared" si="55"/>
        <v>1.0297394243537346</v>
      </c>
      <c r="J142" s="85">
        <f t="shared" si="55"/>
        <v>6.91543005330644E-2</v>
      </c>
      <c r="K142" s="85">
        <f t="shared" si="55"/>
        <v>0.55969702850260783</v>
      </c>
      <c r="L142" s="85">
        <f t="shared" si="55"/>
        <v>0.80914482419356382</v>
      </c>
      <c r="M142" s="85">
        <f t="shared" si="55"/>
        <v>2.7131782945736434E-2</v>
      </c>
      <c r="N142" s="85">
        <f t="shared" si="55"/>
        <v>-1.039714362557405</v>
      </c>
      <c r="O142" s="85">
        <f t="shared" si="55"/>
        <v>-0.80332727566816686</v>
      </c>
      <c r="P142" s="85">
        <f t="shared" si="55"/>
        <v>0.20775641915628537</v>
      </c>
      <c r="Q142" s="85">
        <f t="shared" si="55"/>
        <v>-1.3284561485529522</v>
      </c>
      <c r="R142" s="85">
        <f t="shared" si="55"/>
        <v>-0.13942338211744359</v>
      </c>
      <c r="S142" s="85">
        <f t="shared" si="55"/>
        <v>23.678075988513363</v>
      </c>
      <c r="T142" s="62"/>
      <c r="U142" s="62"/>
    </row>
    <row r="143" spans="1:21" s="47" customFormat="1" x14ac:dyDescent="0.2">
      <c r="A143" s="1"/>
      <c r="B143" s="82" t="s">
        <v>56</v>
      </c>
      <c r="C143" s="83"/>
      <c r="D143" s="85">
        <f>D116/D112</f>
        <v>2.5646457892772733E-3</v>
      </c>
      <c r="E143" s="85">
        <f t="shared" ref="E143:S143" si="56">E116/E112</f>
        <v>1.0923488767877023E-2</v>
      </c>
      <c r="F143" s="85">
        <f t="shared" si="56"/>
        <v>1.2881108339026665E-2</v>
      </c>
      <c r="G143" s="85">
        <f t="shared" si="56"/>
        <v>3.4707397900406952E-3</v>
      </c>
      <c r="H143" s="85">
        <f t="shared" si="56"/>
        <v>1.4191492791973473E-2</v>
      </c>
      <c r="I143" s="85">
        <f t="shared" si="56"/>
        <v>5.6220664652691455E-3</v>
      </c>
      <c r="J143" s="85">
        <f t="shared" si="56"/>
        <v>-1.0663619852939666E-2</v>
      </c>
      <c r="K143" s="85">
        <f t="shared" si="56"/>
        <v>-5.5546628909241644E-3</v>
      </c>
      <c r="L143" s="85">
        <f t="shared" si="56"/>
        <v>1.2276627306718788E-2</v>
      </c>
      <c r="M143" s="85">
        <f t="shared" si="56"/>
        <v>2.6083610259951375E-3</v>
      </c>
      <c r="N143" s="85">
        <f t="shared" si="56"/>
        <v>1.0141087464196442E-2</v>
      </c>
      <c r="O143" s="85">
        <f t="shared" si="56"/>
        <v>5.2965654897943219E-3</v>
      </c>
      <c r="P143" s="85">
        <f t="shared" si="56"/>
        <v>-2.0554376976224097E-3</v>
      </c>
      <c r="Q143" s="85">
        <f t="shared" si="56"/>
        <v>6.6359002419673586E-3</v>
      </c>
      <c r="R143" s="85">
        <f t="shared" si="56"/>
        <v>-2.1174770952886385E-3</v>
      </c>
      <c r="S143" s="85">
        <f t="shared" si="56"/>
        <v>7.8140823951181673E-3</v>
      </c>
      <c r="T143" s="62"/>
      <c r="U143" s="62"/>
    </row>
    <row r="144" spans="1:21" s="47" customFormat="1" x14ac:dyDescent="0.2">
      <c r="A144" s="1"/>
      <c r="B144" s="82" t="s">
        <v>57</v>
      </c>
      <c r="C144" s="83"/>
      <c r="D144" s="85">
        <f>D113/D112</f>
        <v>0.63198256157482269</v>
      </c>
      <c r="E144" s="85">
        <f t="shared" ref="E144:S144" si="57">E113/E112</f>
        <v>0.69532056371712148</v>
      </c>
      <c r="F144" s="85">
        <f t="shared" si="57"/>
        <v>0.62704351506075628</v>
      </c>
      <c r="G144" s="85">
        <f t="shared" si="57"/>
        <v>0.68514428441199804</v>
      </c>
      <c r="H144" s="85">
        <f t="shared" si="57"/>
        <v>0.70049512192237284</v>
      </c>
      <c r="I144" s="85">
        <f t="shared" si="57"/>
        <v>0.69730013901640153</v>
      </c>
      <c r="J144" s="85">
        <f t="shared" si="57"/>
        <v>0.49041835043514992</v>
      </c>
      <c r="K144" s="85">
        <f t="shared" si="57"/>
        <v>0.7388970830924283</v>
      </c>
      <c r="L144" s="85">
        <f t="shared" si="57"/>
        <v>0.63997904657917659</v>
      </c>
      <c r="M144" s="85">
        <f t="shared" si="57"/>
        <v>0.6606357443931351</v>
      </c>
      <c r="N144" s="85">
        <f t="shared" si="57"/>
        <v>0.69130219705612717</v>
      </c>
      <c r="O144" s="85">
        <f t="shared" si="57"/>
        <v>0.56240413678235845</v>
      </c>
      <c r="P144" s="85">
        <f t="shared" si="57"/>
        <v>0.70999469863807985</v>
      </c>
      <c r="Q144" s="85">
        <f t="shared" si="57"/>
        <v>0.75579481493301814</v>
      </c>
      <c r="R144" s="85">
        <f t="shared" si="57"/>
        <v>0.69753016069965845</v>
      </c>
      <c r="S144" s="85">
        <f t="shared" si="57"/>
        <v>0.68523112420691168</v>
      </c>
      <c r="T144" s="62"/>
      <c r="U144" s="62"/>
    </row>
    <row r="145" spans="1:23" s="47" customFormat="1" x14ac:dyDescent="0.2">
      <c r="A145" s="1"/>
      <c r="B145" s="86" t="s">
        <v>58</v>
      </c>
      <c r="C145" s="87"/>
      <c r="D145" s="88">
        <f t="shared" ref="D145:S145" si="58">D114/D115</f>
        <v>0.84437182111495435</v>
      </c>
      <c r="E145" s="88">
        <f t="shared" si="58"/>
        <v>0.92045302341054025</v>
      </c>
      <c r="F145" s="88">
        <f t="shared" si="58"/>
        <v>0.93444485332601146</v>
      </c>
      <c r="G145" s="88">
        <f t="shared" si="58"/>
        <v>0.88197660320358362</v>
      </c>
      <c r="H145" s="88">
        <f t="shared" si="58"/>
        <v>0.91190305069481015</v>
      </c>
      <c r="I145" s="88">
        <f t="shared" si="58"/>
        <v>0.92288598640271324</v>
      </c>
      <c r="J145" s="88">
        <f t="shared" si="58"/>
        <v>0.91817167268669075</v>
      </c>
      <c r="K145" s="88">
        <f t="shared" si="58"/>
        <v>0.94331928523565112</v>
      </c>
      <c r="L145" s="88">
        <f t="shared" si="58"/>
        <v>0.94231578382365622</v>
      </c>
      <c r="M145" s="88">
        <f t="shared" si="58"/>
        <v>0.92906353870172265</v>
      </c>
      <c r="N145" s="88">
        <f t="shared" si="58"/>
        <v>0.95326614173408197</v>
      </c>
      <c r="O145" s="88">
        <f t="shared" si="58"/>
        <v>0.93431032027886751</v>
      </c>
      <c r="P145" s="88">
        <f t="shared" si="58"/>
        <v>0.95425355786792765</v>
      </c>
      <c r="Q145" s="88">
        <f t="shared" si="58"/>
        <v>0.9760416056295329</v>
      </c>
      <c r="R145" s="88">
        <f t="shared" si="58"/>
        <v>0.97206986125908279</v>
      </c>
      <c r="S145" s="88">
        <f t="shared" si="58"/>
        <v>0.94354525674507284</v>
      </c>
      <c r="T145" s="62"/>
      <c r="U145" s="62"/>
    </row>
    <row r="146" spans="1:23" s="47" customFormat="1" x14ac:dyDescent="0.2">
      <c r="A146" s="1"/>
      <c r="B146" s="76" t="s">
        <v>59</v>
      </c>
      <c r="C146" s="89"/>
      <c r="D146" s="76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62"/>
      <c r="U146" s="62"/>
    </row>
    <row r="147" spans="1:23" s="47" customFormat="1" x14ac:dyDescent="0.2">
      <c r="A147" s="1"/>
      <c r="B147" s="78" t="s">
        <v>60</v>
      </c>
      <c r="C147" s="79"/>
      <c r="D147" s="81">
        <f>(D47*4/Drivers!$B$4)/D112</f>
        <v>-7.6696417464858814E-3</v>
      </c>
      <c r="E147" s="81">
        <f>(E47*4/Drivers!$B$4)/E112</f>
        <v>-4.5370263663220582E-3</v>
      </c>
      <c r="F147" s="81">
        <f>(F47*4/Drivers!$B$4)/F112</f>
        <v>1.2128995782208312E-3</v>
      </c>
      <c r="G147" s="81">
        <f>(G47*4/Drivers!$B$4)/G112</f>
        <v>1.62251688799992E-2</v>
      </c>
      <c r="H147" s="81">
        <f>(H47*4/Drivers!$B$4)/H112</f>
        <v>-1.2115983275162421E-2</v>
      </c>
      <c r="I147" s="81">
        <f>(I47*4/Drivers!$B$4)/I112</f>
        <v>2.5473567724897731E-2</v>
      </c>
      <c r="J147" s="81">
        <f>(J47*4/Drivers!$B$4)/J112</f>
        <v>9.4443923407046045E-3</v>
      </c>
      <c r="K147" s="81">
        <f>(K47*4/Drivers!$B$4)/K112</f>
        <v>1.2772886433374488E-2</v>
      </c>
      <c r="L147" s="81">
        <f>(L47*4/Drivers!$B$4)/L112</f>
        <v>1.5352757300650896E-2</v>
      </c>
      <c r="M147" s="81">
        <f>(M47*4/Drivers!$B$4)/M112</f>
        <v>-1.155467322659071E-3</v>
      </c>
      <c r="N147" s="81">
        <f>(N47*4/Drivers!$B$4)/N112</f>
        <v>8.3363313192541338E-2</v>
      </c>
      <c r="O147" s="81">
        <f>(O47*4/Drivers!$B$4)/O112</f>
        <v>4.9246023885339663E-2</v>
      </c>
      <c r="P147" s="81">
        <f>(P47*4/Drivers!$B$4)/P112</f>
        <v>1.6362679010767663E-2</v>
      </c>
      <c r="Q147" s="81">
        <f>(Q47*4/Drivers!$B$4)/Q112</f>
        <v>7.2707079422700521E-2</v>
      </c>
      <c r="R147" s="81">
        <f>(R47*4/Drivers!$B$4)/R112</f>
        <v>1.9929981423268319E-3</v>
      </c>
      <c r="S147" s="81">
        <f>(S47*4/Drivers!$B$4)/S112</f>
        <v>3.3832343511334788E-2</v>
      </c>
      <c r="T147" s="62"/>
      <c r="U147" s="62"/>
    </row>
    <row r="148" spans="1:23" s="47" customFormat="1" x14ac:dyDescent="0.2">
      <c r="A148" s="1"/>
      <c r="B148" s="92" t="s">
        <v>61</v>
      </c>
      <c r="C148" s="93"/>
      <c r="D148" s="94">
        <f>(D47*4/Drivers!$B$4)/D116</f>
        <v>-2.9905267146646457</v>
      </c>
      <c r="E148" s="94">
        <f>(E47*4/Drivers!$B$4)/E116</f>
        <v>-0.41534590850353648</v>
      </c>
      <c r="F148" s="94">
        <f>(F47*4/Drivers!$B$4)/F116</f>
        <v>9.4161119237390206E-2</v>
      </c>
      <c r="G148" s="94">
        <f>(G47*4/Drivers!$B$4)/G116</f>
        <v>4.674844517747311</v>
      </c>
      <c r="H148" s="94">
        <f>(H47*4/Drivers!$B$4)/H116</f>
        <v>-0.85374973956334366</v>
      </c>
      <c r="I148" s="94">
        <f>(I47*4/Drivers!$B$4)/I116</f>
        <v>4.5309972555933191</v>
      </c>
      <c r="J148" s="94">
        <f>(J47*4/Drivers!$B$4)/J116</f>
        <v>-0.88566476214932277</v>
      </c>
      <c r="K148" s="94">
        <f>(K47*4/Drivers!$B$4)/K116</f>
        <v>-2.2994890390637877</v>
      </c>
      <c r="L148" s="94">
        <f>(L47*4/Drivers!$B$4)/L116</f>
        <v>1.2505680034978823</v>
      </c>
      <c r="M148" s="94">
        <f>(M47*4/Drivers!$B$4)/M116</f>
        <v>-0.44298596365441362</v>
      </c>
      <c r="N148" s="94">
        <f>(N47*4/Drivers!$B$4)/N116</f>
        <v>8.2203524510422774</v>
      </c>
      <c r="O148" s="94">
        <f>(O47*4/Drivers!$B$4)/O116</f>
        <v>9.297727740783964</v>
      </c>
      <c r="P148" s="94">
        <f>(P47*4/Drivers!$B$4)/P116</f>
        <v>-7.9606786572489625</v>
      </c>
      <c r="Q148" s="94">
        <f>(Q47*4/Drivers!$B$4)/Q116</f>
        <v>10.956626346321462</v>
      </c>
      <c r="R148" s="94">
        <f>(R47*4/Drivers!$B$4)/R116</f>
        <v>-0.94121355397951145</v>
      </c>
      <c r="S148" s="94">
        <f>(S47*4/Drivers!$B$4)/S116</f>
        <v>4.3296630110365202</v>
      </c>
      <c r="T148" s="62"/>
      <c r="U148" s="62"/>
    </row>
    <row r="149" spans="1:23" x14ac:dyDescent="0.2">
      <c r="E149" s="16"/>
      <c r="I149" s="16"/>
      <c r="J149" s="16"/>
      <c r="K149" s="16"/>
      <c r="L149" s="16"/>
      <c r="M149" s="98"/>
      <c r="N149" s="16"/>
      <c r="O149" s="16"/>
      <c r="P149" s="16"/>
      <c r="Q149" s="16"/>
      <c r="R149" s="16"/>
      <c r="S149" s="16"/>
    </row>
    <row r="150" spans="1:23" s="47" customFormat="1" x14ac:dyDescent="0.2">
      <c r="A150" s="1"/>
      <c r="B150" s="181" t="s">
        <v>62</v>
      </c>
      <c r="C150" s="79"/>
      <c r="D150" s="184">
        <f t="shared" ref="D150:S150" si="59">(D67)/D73</f>
        <v>-2.1949575636545182</v>
      </c>
      <c r="E150" s="184">
        <f t="shared" si="59"/>
        <v>-0.22569740010214753</v>
      </c>
      <c r="F150" s="184">
        <f t="shared" si="59"/>
        <v>0.15315793351811594</v>
      </c>
      <c r="G150" s="184">
        <f t="shared" si="59"/>
        <v>2.6978344572098821E-2</v>
      </c>
      <c r="H150" s="184">
        <f t="shared" si="59"/>
        <v>0.5204373752732111</v>
      </c>
      <c r="I150" s="184">
        <f t="shared" si="59"/>
        <v>1.0297394243537346</v>
      </c>
      <c r="J150" s="184">
        <f t="shared" si="59"/>
        <v>6.91543005330644E-2</v>
      </c>
      <c r="K150" s="184">
        <f t="shared" si="59"/>
        <v>0.55969702850260783</v>
      </c>
      <c r="L150" s="184">
        <f t="shared" si="59"/>
        <v>0.80914482419356382</v>
      </c>
      <c r="M150" s="184">
        <f t="shared" si="59"/>
        <v>2.7131782945736434E-2</v>
      </c>
      <c r="N150" s="184">
        <f t="shared" si="59"/>
        <v>-1.039714362557405</v>
      </c>
      <c r="O150" s="184">
        <f t="shared" si="59"/>
        <v>-0.80332727566816686</v>
      </c>
      <c r="P150" s="184">
        <f t="shared" si="59"/>
        <v>0.20775641915628537</v>
      </c>
      <c r="Q150" s="184">
        <f t="shared" si="59"/>
        <v>-1.3284561485529522</v>
      </c>
      <c r="R150" s="184">
        <f t="shared" si="59"/>
        <v>-0.13942338211744359</v>
      </c>
      <c r="S150" s="184">
        <f t="shared" si="59"/>
        <v>23.678075988513363</v>
      </c>
      <c r="T150" s="62"/>
      <c r="U150" s="62"/>
    </row>
    <row r="151" spans="1:23" s="47" customFormat="1" hidden="1" x14ac:dyDescent="0.2">
      <c r="A151" s="1"/>
      <c r="B151" s="95" t="s">
        <v>140</v>
      </c>
      <c r="C151" s="79"/>
      <c r="D151" s="80"/>
      <c r="E151" s="97" t="e">
        <f>#REF!/#REF!</f>
        <v>#REF!</v>
      </c>
      <c r="F151" s="97" t="e">
        <f>#REF!/#REF!</f>
        <v>#REF!</v>
      </c>
      <c r="G151" s="97" t="e">
        <f>#REF!/#REF!</f>
        <v>#REF!</v>
      </c>
      <c r="H151" s="97" t="e">
        <f>#REF!/#REF!</f>
        <v>#REF!</v>
      </c>
      <c r="I151" s="97" t="e">
        <f>#REF!/#REF!</f>
        <v>#REF!</v>
      </c>
      <c r="J151" s="97" t="e">
        <f>#REF!/#REF!</f>
        <v>#REF!</v>
      </c>
      <c r="K151" s="97" t="e">
        <f>#REF!/#REF!</f>
        <v>#REF!</v>
      </c>
      <c r="L151" s="97" t="e">
        <f>#REF!/#REF!</f>
        <v>#REF!</v>
      </c>
      <c r="M151" s="97" t="e">
        <f>#REF!/#REF!</f>
        <v>#REF!</v>
      </c>
      <c r="N151" s="97" t="e">
        <f>#REF!/#REF!</f>
        <v>#REF!</v>
      </c>
      <c r="O151" s="97"/>
      <c r="P151" s="97" t="e">
        <f>#REF!/#REF!</f>
        <v>#REF!</v>
      </c>
      <c r="Q151" s="97"/>
      <c r="R151" s="97" t="e">
        <f>#REF!/#REF!</f>
        <v>#REF!</v>
      </c>
      <c r="S151" s="97"/>
      <c r="T151" s="62"/>
      <c r="U151" s="62"/>
    </row>
    <row r="152" spans="1:23" s="47" customFormat="1" hidden="1" x14ac:dyDescent="0.2">
      <c r="A152" s="1"/>
      <c r="B152" s="95" t="s">
        <v>63</v>
      </c>
      <c r="C152" s="96"/>
      <c r="D152" s="96"/>
      <c r="E152" s="97" t="e">
        <f>#REF!/#REF!</f>
        <v>#REF!</v>
      </c>
      <c r="F152" s="97" t="e">
        <f>#REF!/#REF!</f>
        <v>#REF!</v>
      </c>
      <c r="G152" s="97" t="e">
        <f>#REF!/#REF!</f>
        <v>#REF!</v>
      </c>
      <c r="H152" s="97" t="e">
        <f>#REF!/#REF!</f>
        <v>#REF!</v>
      </c>
      <c r="I152" s="97" t="e">
        <f>#REF!/#REF!</f>
        <v>#REF!</v>
      </c>
      <c r="J152" s="97" t="e">
        <f>#REF!/#REF!</f>
        <v>#REF!</v>
      </c>
      <c r="K152" s="97" t="e">
        <f>#REF!/#REF!</f>
        <v>#REF!</v>
      </c>
      <c r="L152" s="97" t="e">
        <f>#REF!/#REF!</f>
        <v>#REF!</v>
      </c>
      <c r="M152" s="97" t="e">
        <f>#REF!/#REF!</f>
        <v>#REF!</v>
      </c>
      <c r="N152" s="97" t="e">
        <f>#REF!/#REF!</f>
        <v>#REF!</v>
      </c>
      <c r="O152" s="97" t="e">
        <f>+([35]Advances!T7*(100%-(-#REF!/O67)))/[35]Deposits!T101</f>
        <v>#REF!</v>
      </c>
      <c r="P152" s="97" t="e">
        <f>#REF!/#REF!</f>
        <v>#REF!</v>
      </c>
      <c r="Q152" s="97"/>
      <c r="R152" s="97" t="e">
        <f>#REF!/#REF!</f>
        <v>#REF!</v>
      </c>
      <c r="S152" s="97" t="e">
        <f>+([35]Advances!Z7*(100%-(-#REF!/S67)))/[35]Deposits!Z101</f>
        <v>#REF!</v>
      </c>
    </row>
    <row r="153" spans="1:23" s="47" customFormat="1" hidden="1" x14ac:dyDescent="0.2">
      <c r="A153" s="1"/>
      <c r="B153" s="95" t="s">
        <v>139</v>
      </c>
      <c r="C153" s="96"/>
      <c r="D153" s="96"/>
      <c r="E153" s="97" t="e">
        <f>#REF!/#REF!</f>
        <v>#REF!</v>
      </c>
      <c r="F153" s="97" t="e">
        <f>#REF!/#REF!</f>
        <v>#REF!</v>
      </c>
      <c r="G153" s="97" t="e">
        <f>#REF!/#REF!</f>
        <v>#REF!</v>
      </c>
      <c r="H153" s="97" t="e">
        <f>#REF!/#REF!</f>
        <v>#REF!</v>
      </c>
      <c r="I153" s="97" t="e">
        <f>#REF!/#REF!</f>
        <v>#REF!</v>
      </c>
      <c r="J153" s="97" t="e">
        <f>#REF!/#REF!</f>
        <v>#REF!</v>
      </c>
      <c r="K153" s="97" t="e">
        <f>#REF!/#REF!</f>
        <v>#REF!</v>
      </c>
      <c r="L153" s="97" t="e">
        <f>#REF!/#REF!</f>
        <v>#REF!</v>
      </c>
      <c r="M153" s="97" t="e">
        <f>#REF!/#REF!</f>
        <v>#REF!</v>
      </c>
      <c r="N153" s="97" t="e">
        <f>#REF!/#REF!</f>
        <v>#REF!</v>
      </c>
      <c r="O153" s="97" t="e">
        <f>(SUM([35]Advances!T4:T6,[35]Advances!T8)*(100%-(-#REF!/O67)))/[35]Deposits!T95</f>
        <v>#REF!</v>
      </c>
      <c r="P153" s="97" t="e">
        <f>#REF!/#REF!</f>
        <v>#REF!</v>
      </c>
      <c r="Q153" s="97"/>
      <c r="R153" s="97" t="e">
        <f>#REF!/#REF!</f>
        <v>#REF!</v>
      </c>
      <c r="S153" s="97" t="e">
        <f>(SUM([35]Advances!Z4:Z6,[35]Advances!Z8)*(100%-(-#REF!/S67)))/[35]Deposits!Z95</f>
        <v>#REF!</v>
      </c>
    </row>
    <row r="154" spans="1:23" x14ac:dyDescent="0.2">
      <c r="V154" s="47"/>
      <c r="W154" s="47"/>
    </row>
    <row r="155" spans="1:23" x14ac:dyDescent="0.2">
      <c r="B155" s="13" t="s">
        <v>64</v>
      </c>
      <c r="C155" s="13"/>
      <c r="D155" s="13"/>
      <c r="E155" s="99"/>
      <c r="F155" s="13"/>
      <c r="G155" s="13"/>
      <c r="H155" s="13"/>
      <c r="I155" s="99"/>
      <c r="J155" s="99"/>
      <c r="K155" s="99"/>
      <c r="L155" s="99"/>
      <c r="M155" s="13"/>
      <c r="N155" s="99"/>
      <c r="O155" s="99"/>
      <c r="P155" s="99"/>
      <c r="Q155" s="99"/>
      <c r="R155" s="99"/>
      <c r="S155" s="99"/>
      <c r="V155" s="47"/>
      <c r="W155" s="47"/>
    </row>
    <row r="156" spans="1:23" x14ac:dyDescent="0.2">
      <c r="B156" s="47" t="s">
        <v>110</v>
      </c>
      <c r="C156" s="47"/>
      <c r="D156" s="214">
        <v>289697</v>
      </c>
      <c r="E156" s="214">
        <v>11045051</v>
      </c>
      <c r="F156" s="214"/>
      <c r="G156" s="47">
        <v>6897281</v>
      </c>
      <c r="H156" s="215">
        <v>1634365</v>
      </c>
      <c r="I156" s="215">
        <v>2009447</v>
      </c>
      <c r="J156" s="215">
        <v>729203</v>
      </c>
      <c r="K156" s="215">
        <v>1474146</v>
      </c>
      <c r="L156" s="214">
        <v>4232813</v>
      </c>
      <c r="M156" s="215">
        <v>4267127</v>
      </c>
      <c r="N156" s="215">
        <v>12330096</v>
      </c>
      <c r="O156" s="215">
        <v>4778874</v>
      </c>
      <c r="P156" s="215">
        <v>1028449</v>
      </c>
      <c r="Q156" s="215">
        <v>9131469</v>
      </c>
      <c r="R156" s="215">
        <v>387456</v>
      </c>
      <c r="S156" s="161">
        <f>D156+E156+F156+G156+H156+I156+J156+K156+L156+M156+N156+O156+P156+R156+Q156</f>
        <v>60235474</v>
      </c>
      <c r="T156" s="3">
        <f>SUM(D156:R156)</f>
        <v>60235474</v>
      </c>
      <c r="U156" s="3">
        <f>T156-S156</f>
        <v>0</v>
      </c>
      <c r="V156" s="102"/>
      <c r="W156" s="47"/>
    </row>
    <row r="157" spans="1:23" x14ac:dyDescent="0.2">
      <c r="B157" s="43"/>
      <c r="C157" s="43"/>
      <c r="D157" s="43"/>
      <c r="E157" s="308"/>
      <c r="F157" s="43"/>
      <c r="G157" s="43"/>
      <c r="H157" s="43"/>
      <c r="I157" s="311"/>
      <c r="J157" s="103"/>
      <c r="K157" s="311"/>
      <c r="L157" s="311"/>
      <c r="M157" s="43"/>
      <c r="N157" s="311"/>
      <c r="O157" s="311"/>
      <c r="P157" s="311"/>
      <c r="Q157" s="103"/>
      <c r="R157" s="311"/>
      <c r="S157" s="302"/>
      <c r="V157" s="103"/>
      <c r="W157" s="47"/>
    </row>
    <row r="158" spans="1:23" x14ac:dyDescent="0.2">
      <c r="B158" s="47"/>
      <c r="C158" s="47"/>
      <c r="D158" s="47"/>
      <c r="E158" s="107"/>
      <c r="F158" s="47"/>
      <c r="G158" s="47"/>
      <c r="H158" s="47"/>
      <c r="I158" s="107"/>
      <c r="J158" s="107"/>
      <c r="K158" s="107"/>
      <c r="L158" s="107"/>
      <c r="M158" s="106"/>
      <c r="N158" s="107"/>
      <c r="O158" s="107"/>
      <c r="P158" s="107"/>
      <c r="Q158" s="107"/>
      <c r="R158" s="107"/>
      <c r="S158" s="107"/>
      <c r="V158" s="107"/>
      <c r="W158" s="47"/>
    </row>
    <row r="159" spans="1:23" ht="13.5" thickBot="1" x14ac:dyDescent="0.25">
      <c r="B159" s="108" t="s">
        <v>65</v>
      </c>
      <c r="C159" s="109"/>
      <c r="D159" s="109"/>
      <c r="E159" s="111"/>
      <c r="F159" s="109"/>
      <c r="G159" s="109"/>
      <c r="H159" s="109"/>
      <c r="I159" s="111"/>
      <c r="J159" s="111"/>
      <c r="K159" s="111"/>
      <c r="L159" s="111"/>
      <c r="M159" s="110"/>
      <c r="N159" s="111"/>
      <c r="O159" s="111"/>
      <c r="P159" s="111"/>
      <c r="Q159" s="111"/>
      <c r="R159" s="111"/>
      <c r="S159" s="111"/>
      <c r="V159" s="112"/>
      <c r="W159" s="47"/>
    </row>
    <row r="160" spans="1:23" x14ac:dyDescent="0.2">
      <c r="B160" s="100" t="s">
        <v>66</v>
      </c>
      <c r="C160" s="100"/>
      <c r="D160" s="216">
        <v>108850</v>
      </c>
      <c r="E160" s="216">
        <v>1255240</v>
      </c>
      <c r="F160" s="216">
        <v>300371</v>
      </c>
      <c r="G160" s="216">
        <v>1235875</v>
      </c>
      <c r="H160" s="216">
        <v>641526</v>
      </c>
      <c r="I160" s="216">
        <v>764824</v>
      </c>
      <c r="J160" s="216">
        <v>226164</v>
      </c>
      <c r="K160" s="216">
        <v>227664</v>
      </c>
      <c r="L160" s="216">
        <v>783013</v>
      </c>
      <c r="M160" s="216">
        <v>1095053</v>
      </c>
      <c r="N160" s="216">
        <v>2466310</v>
      </c>
      <c r="O160" s="216">
        <v>658136</v>
      </c>
      <c r="P160" s="216">
        <v>262525</v>
      </c>
      <c r="Q160" s="216">
        <v>1178874</v>
      </c>
      <c r="R160" s="216">
        <v>248218</v>
      </c>
      <c r="S160" s="113">
        <f t="shared" ref="S160:S161" si="60">D160+E160+F160+G160+H160+I160+J160+K160+L160+M160+N160+O160+P160+R160+Q160</f>
        <v>11452643</v>
      </c>
      <c r="T160" s="14">
        <f>SUM(D160:R160)</f>
        <v>11452643</v>
      </c>
      <c r="U160" s="3">
        <f>T160-S160</f>
        <v>0</v>
      </c>
      <c r="V160" s="43"/>
      <c r="W160" s="47"/>
    </row>
    <row r="161" spans="2:23" ht="13.5" thickBot="1" x14ac:dyDescent="0.25">
      <c r="B161" s="101" t="s">
        <v>67</v>
      </c>
      <c r="C161" s="100"/>
      <c r="D161" s="217">
        <v>0</v>
      </c>
      <c r="E161" s="217">
        <v>529447</v>
      </c>
      <c r="F161" s="217">
        <v>242990</v>
      </c>
      <c r="G161" s="217">
        <v>0</v>
      </c>
      <c r="H161" s="217">
        <v>0</v>
      </c>
      <c r="I161" s="217">
        <v>0</v>
      </c>
      <c r="J161" s="217">
        <v>10298</v>
      </c>
      <c r="K161" s="217">
        <v>0</v>
      </c>
      <c r="L161" s="217">
        <v>331200</v>
      </c>
      <c r="M161" s="217">
        <v>13047</v>
      </c>
      <c r="N161" s="217">
        <v>340644</v>
      </c>
      <c r="O161" s="217">
        <v>88320</v>
      </c>
      <c r="P161" s="217">
        <v>0</v>
      </c>
      <c r="Q161" s="217">
        <v>28212</v>
      </c>
      <c r="R161" s="217">
        <v>0</v>
      </c>
      <c r="S161" s="114">
        <f t="shared" si="60"/>
        <v>1584158</v>
      </c>
      <c r="T161" s="3">
        <f>SUM(D161:R161)</f>
        <v>1584158</v>
      </c>
      <c r="U161" s="3">
        <f>T161-S161</f>
        <v>0</v>
      </c>
      <c r="V161" s="43"/>
      <c r="W161" s="47"/>
    </row>
    <row r="162" spans="2:23" ht="13.5" thickBot="1" x14ac:dyDescent="0.25">
      <c r="B162" s="177" t="s">
        <v>68</v>
      </c>
      <c r="C162" s="177"/>
      <c r="D162" s="115">
        <f t="shared" ref="D162:S162" si="61">SUM(D160:D161)</f>
        <v>108850</v>
      </c>
      <c r="E162" s="115">
        <f t="shared" si="61"/>
        <v>1784687</v>
      </c>
      <c r="F162" s="115">
        <f t="shared" si="61"/>
        <v>543361</v>
      </c>
      <c r="G162" s="115">
        <f t="shared" si="61"/>
        <v>1235875</v>
      </c>
      <c r="H162" s="115">
        <f t="shared" si="61"/>
        <v>641526</v>
      </c>
      <c r="I162" s="115">
        <f t="shared" si="61"/>
        <v>764824</v>
      </c>
      <c r="J162" s="115">
        <f t="shared" si="61"/>
        <v>236462</v>
      </c>
      <c r="K162" s="115">
        <f t="shared" si="61"/>
        <v>227664</v>
      </c>
      <c r="L162" s="115">
        <f t="shared" si="61"/>
        <v>1114213</v>
      </c>
      <c r="M162" s="115">
        <f t="shared" si="61"/>
        <v>1108100</v>
      </c>
      <c r="N162" s="115">
        <f t="shared" si="61"/>
        <v>2806954</v>
      </c>
      <c r="O162" s="115">
        <f t="shared" si="61"/>
        <v>746456</v>
      </c>
      <c r="P162" s="115">
        <f t="shared" si="61"/>
        <v>262525</v>
      </c>
      <c r="Q162" s="115">
        <f t="shared" si="61"/>
        <v>1207086</v>
      </c>
      <c r="R162" s="115">
        <f t="shared" si="61"/>
        <v>248218</v>
      </c>
      <c r="S162" s="115">
        <f t="shared" si="61"/>
        <v>13036801</v>
      </c>
      <c r="V162" s="116"/>
      <c r="W162" s="47"/>
    </row>
    <row r="163" spans="2:23" ht="14.45" hidden="1" customHeight="1" thickBot="1" x14ac:dyDescent="0.25">
      <c r="V163" s="47"/>
      <c r="W163" s="47"/>
    </row>
    <row r="164" spans="2:23" ht="14.45" hidden="1" customHeight="1" thickBot="1" x14ac:dyDescent="0.25"/>
    <row r="165" spans="2:23" ht="13.9" hidden="1" customHeight="1" x14ac:dyDescent="0.2">
      <c r="B165" s="120" t="s">
        <v>69</v>
      </c>
      <c r="C165" s="120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</row>
    <row r="166" spans="2:23" ht="13.9" hidden="1" customHeight="1" x14ac:dyDescent="0.2">
      <c r="B166" s="54" t="s">
        <v>70</v>
      </c>
      <c r="C166" s="54"/>
      <c r="D166" s="16" t="e">
        <f>IF(#REF!&gt;#REF!,#REF!-#REF!,0)</f>
        <v>#REF!</v>
      </c>
      <c r="E166" s="16" t="e">
        <f>IF(#REF!&gt;#REF!,#REF!-#REF!,0)</f>
        <v>#REF!</v>
      </c>
      <c r="F166" s="16" t="e">
        <f>IF(#REF!&gt;#REF!,#REF!-#REF!,0)</f>
        <v>#REF!</v>
      </c>
      <c r="G166" s="16" t="e">
        <f>IF(#REF!&gt;#REF!,#REF!-#REF!,0)</f>
        <v>#REF!</v>
      </c>
      <c r="H166" s="16" t="e">
        <f>IF(#REF!&gt;#REF!,#REF!-#REF!,0)</f>
        <v>#REF!</v>
      </c>
      <c r="I166" s="16" t="e">
        <f>IF(#REF!&gt;#REF!,#REF!-#REF!,0)</f>
        <v>#REF!</v>
      </c>
      <c r="J166" s="16" t="e">
        <f>IF(#REF!&gt;#REF!,#REF!-#REF!,0)</f>
        <v>#REF!</v>
      </c>
      <c r="K166" s="16" t="e">
        <f>IF(#REF!&gt;#REF!,#REF!-#REF!,0)</f>
        <v>#REF!</v>
      </c>
      <c r="L166" s="16" t="e">
        <f>IF(#REF!&gt;#REF!,#REF!-#REF!,0)</f>
        <v>#REF!</v>
      </c>
      <c r="N166" s="16" t="e">
        <f>IF(#REF!&gt;#REF!,#REF!-#REF!,0)</f>
        <v>#REF!</v>
      </c>
      <c r="O166" s="16" t="e">
        <f>IF(#REF!&gt;#REF!,#REF!-#REF!,0)</f>
        <v>#REF!</v>
      </c>
      <c r="P166" s="16" t="e">
        <f>IF(#REF!&gt;#REF!,#REF!-#REF!,0)</f>
        <v>#REF!</v>
      </c>
      <c r="Q166" s="16"/>
      <c r="R166" s="16" t="e">
        <f>IF(#REF!&gt;#REF!,#REF!-#REF!,0)</f>
        <v>#REF!</v>
      </c>
      <c r="S166" s="16" t="e">
        <f>IF(#REF!&gt;#REF!,#REF!-#REF!,0)</f>
        <v>#REF!</v>
      </c>
    </row>
    <row r="167" spans="2:23" ht="13.9" hidden="1" customHeight="1" x14ac:dyDescent="0.2">
      <c r="B167" s="54" t="s">
        <v>71</v>
      </c>
      <c r="C167" s="54"/>
      <c r="D167" s="122" t="e">
        <f>'[35]Scenarios and assumptions'!#REF!</f>
        <v>#REF!</v>
      </c>
      <c r="E167" s="122" t="e">
        <f>'[35]Scenarios and assumptions'!#REF!</f>
        <v>#REF!</v>
      </c>
      <c r="F167" s="122" t="e">
        <f>'[35]Scenarios and assumptions'!#REF!</f>
        <v>#REF!</v>
      </c>
      <c r="G167" s="122" t="e">
        <f>'[35]Scenarios and assumptions'!#REF!</f>
        <v>#REF!</v>
      </c>
      <c r="H167" s="122" t="str">
        <f>'[35]Scenarios and assumptions'!E36</f>
        <v>%</v>
      </c>
      <c r="I167" s="122">
        <f>'[35]Scenarios and assumptions'!H36</f>
        <v>0</v>
      </c>
      <c r="J167" s="122">
        <f>'[35]Scenarios and assumptions'!K36</f>
        <v>0</v>
      </c>
      <c r="K167" s="122">
        <f>'[35]Scenarios and assumptions'!N36</f>
        <v>0</v>
      </c>
      <c r="L167" s="122">
        <f>'[35]Scenarios and assumptions'!Q36</f>
        <v>0</v>
      </c>
      <c r="M167" s="55"/>
      <c r="N167" s="122">
        <f>'[35]Scenarios and assumptions'!Z36</f>
        <v>0</v>
      </c>
      <c r="O167" s="122">
        <f>'[35]Scenarios and assumptions'!AC36</f>
        <v>0</v>
      </c>
      <c r="P167" s="122">
        <f>'[35]Scenarios and assumptions'!AF36</f>
        <v>0</v>
      </c>
      <c r="Q167" s="122"/>
      <c r="R167" s="122">
        <f>'[35]Scenarios and assumptions'!AF36</f>
        <v>0</v>
      </c>
      <c r="S167" s="122">
        <f>'[35]Scenarios and assumptions'!AI36</f>
        <v>0</v>
      </c>
    </row>
    <row r="168" spans="2:23" ht="13.9" hidden="1" customHeight="1" x14ac:dyDescent="0.2">
      <c r="B168" s="54" t="s">
        <v>72</v>
      </c>
      <c r="C168" s="54"/>
      <c r="D168" s="124" t="e">
        <f t="shared" ref="D168:L168" si="62">D166*D167</f>
        <v>#REF!</v>
      </c>
      <c r="E168" s="124" t="e">
        <f t="shared" si="62"/>
        <v>#REF!</v>
      </c>
      <c r="F168" s="124" t="e">
        <f t="shared" si="62"/>
        <v>#REF!</v>
      </c>
      <c r="G168" s="124" t="e">
        <f t="shared" si="62"/>
        <v>#REF!</v>
      </c>
      <c r="H168" s="124" t="e">
        <f t="shared" si="62"/>
        <v>#REF!</v>
      </c>
      <c r="I168" s="124" t="e">
        <f t="shared" si="62"/>
        <v>#REF!</v>
      </c>
      <c r="J168" s="124" t="e">
        <f t="shared" si="62"/>
        <v>#REF!</v>
      </c>
      <c r="K168" s="124" t="e">
        <f t="shared" si="62"/>
        <v>#REF!</v>
      </c>
      <c r="L168" s="124" t="e">
        <f t="shared" si="62"/>
        <v>#REF!</v>
      </c>
      <c r="M168" s="123"/>
      <c r="N168" s="124" t="e">
        <f t="shared" ref="N168:S168" si="63">N166*N167</f>
        <v>#REF!</v>
      </c>
      <c r="O168" s="124" t="e">
        <f t="shared" si="63"/>
        <v>#REF!</v>
      </c>
      <c r="P168" s="124" t="e">
        <f t="shared" si="63"/>
        <v>#REF!</v>
      </c>
      <c r="Q168" s="124"/>
      <c r="R168" s="124" t="e">
        <f t="shared" si="63"/>
        <v>#REF!</v>
      </c>
      <c r="S168" s="124" t="e">
        <f t="shared" si="63"/>
        <v>#REF!</v>
      </c>
    </row>
    <row r="169" spans="2:23" ht="13.9" hidden="1" customHeight="1" x14ac:dyDescent="0.2"/>
    <row r="170" spans="2:23" ht="13.9" hidden="1" customHeight="1" x14ac:dyDescent="0.2">
      <c r="D170" s="45" t="e">
        <f>(#REF!+#REF!)/#REF!</f>
        <v>#REF!</v>
      </c>
      <c r="E170" s="45" t="e">
        <f>(#REF!+#REF!)/#REF!</f>
        <v>#REF!</v>
      </c>
      <c r="F170" s="45" t="e">
        <f>(#REF!+#REF!)/#REF!</f>
        <v>#REF!</v>
      </c>
      <c r="G170" s="45" t="e">
        <f>(#REF!+#REF!)/#REF!</f>
        <v>#REF!</v>
      </c>
      <c r="H170" s="45" t="e">
        <f>(#REF!+#REF!)/#REF!</f>
        <v>#REF!</v>
      </c>
      <c r="I170" s="45" t="e">
        <f>(#REF!+#REF!)/#REF!</f>
        <v>#REF!</v>
      </c>
      <c r="J170" s="45" t="e">
        <f>(#REF!+#REF!)/#REF!</f>
        <v>#REF!</v>
      </c>
      <c r="K170" s="45" t="e">
        <f>(#REF!+#REF!)/#REF!</f>
        <v>#REF!</v>
      </c>
      <c r="L170" s="45" t="e">
        <f>(#REF!+#REF!)/#REF!</f>
        <v>#REF!</v>
      </c>
      <c r="M170" s="45" t="e">
        <f>(#REF!+#REF!)/#REF!</f>
        <v>#REF!</v>
      </c>
      <c r="N170" s="45" t="e">
        <f>(#REF!+#REF!)/#REF!</f>
        <v>#REF!</v>
      </c>
      <c r="O170" s="45" t="e">
        <f>(#REF!+#REF!)/#REF!</f>
        <v>#REF!</v>
      </c>
      <c r="P170" s="45" t="e">
        <f>(#REF!+#REF!)/#REF!</f>
        <v>#REF!</v>
      </c>
      <c r="Q170" s="45"/>
      <c r="R170" s="45" t="e">
        <f>(#REF!+#REF!)/#REF!</f>
        <v>#REF!</v>
      </c>
      <c r="S170" s="45" t="e">
        <f>(#REF!+#REF!)/#REF!</f>
        <v>#REF!</v>
      </c>
    </row>
    <row r="171" spans="2:23" ht="14.45" hidden="1" customHeight="1" thickBot="1" x14ac:dyDescent="0.25"/>
    <row r="172" spans="2:23" ht="14.45" hidden="1" customHeight="1" thickBot="1" x14ac:dyDescent="0.25">
      <c r="B172" s="104" t="s">
        <v>73</v>
      </c>
      <c r="C172" s="105"/>
      <c r="D172" s="125"/>
      <c r="E172" s="125"/>
      <c r="F172" s="125"/>
      <c r="G172" s="125"/>
      <c r="H172" s="125"/>
      <c r="I172" s="125"/>
      <c r="J172" s="125"/>
      <c r="K172" s="125"/>
      <c r="L172" s="125"/>
      <c r="M172" s="105"/>
      <c r="N172" s="125"/>
      <c r="O172" s="125"/>
      <c r="P172" s="125"/>
      <c r="Q172" s="125"/>
      <c r="R172" s="125"/>
      <c r="S172" s="125"/>
      <c r="V172" s="112"/>
      <c r="W172" s="47"/>
    </row>
    <row r="173" spans="2:23" ht="14.45" hidden="1" customHeight="1" thickBot="1" x14ac:dyDescent="0.25">
      <c r="B173" s="126" t="s">
        <v>66</v>
      </c>
      <c r="C173" s="100"/>
      <c r="D173" s="127" t="e">
        <f>D160/#REF!</f>
        <v>#REF!</v>
      </c>
      <c r="E173" s="127" t="e">
        <f>E160/#REF!</f>
        <v>#REF!</v>
      </c>
      <c r="F173" s="127" t="e">
        <f>F160/#REF!</f>
        <v>#REF!</v>
      </c>
      <c r="G173" s="127" t="e">
        <f>G160/#REF!</f>
        <v>#REF!</v>
      </c>
      <c r="H173" s="127" t="e">
        <f>H160/#REF!</f>
        <v>#REF!</v>
      </c>
      <c r="I173" s="127" t="e">
        <f>I160/#REF!</f>
        <v>#REF!</v>
      </c>
      <c r="J173" s="127" t="e">
        <f>J160/#REF!</f>
        <v>#REF!</v>
      </c>
      <c r="K173" s="127" t="e">
        <f>K160/#REF!</f>
        <v>#REF!</v>
      </c>
      <c r="L173" s="127" t="e">
        <f>L160/#REF!</f>
        <v>#REF!</v>
      </c>
      <c r="M173" s="127" t="e">
        <f>M160/#REF!</f>
        <v>#REF!</v>
      </c>
      <c r="N173" s="127" t="e">
        <f>N160/#REF!</f>
        <v>#REF!</v>
      </c>
      <c r="O173" s="127" t="e">
        <f>O160/#REF!</f>
        <v>#REF!</v>
      </c>
      <c r="P173" s="127" t="e">
        <f>P160/#REF!</f>
        <v>#REF!</v>
      </c>
      <c r="Q173" s="127"/>
      <c r="R173" s="127" t="e">
        <f>R160/#REF!</f>
        <v>#REF!</v>
      </c>
      <c r="S173" s="127" t="e">
        <f>S160/#REF!</f>
        <v>#REF!</v>
      </c>
      <c r="V173" s="43"/>
      <c r="W173" s="47"/>
    </row>
    <row r="174" spans="2:23" ht="14.45" hidden="1" customHeight="1" thickBot="1" x14ac:dyDescent="0.25">
      <c r="B174" s="128" t="s">
        <v>67</v>
      </c>
      <c r="C174" s="100"/>
      <c r="D174" s="129" t="e">
        <f>D161/#REF!</f>
        <v>#REF!</v>
      </c>
      <c r="E174" s="129" t="e">
        <f>E161/#REF!</f>
        <v>#REF!</v>
      </c>
      <c r="F174" s="129" t="e">
        <f>F161/#REF!</f>
        <v>#REF!</v>
      </c>
      <c r="G174" s="129" t="e">
        <f>G161/#REF!</f>
        <v>#REF!</v>
      </c>
      <c r="H174" s="129" t="e">
        <f>H161/#REF!</f>
        <v>#REF!</v>
      </c>
      <c r="I174" s="129" t="e">
        <f>I161/#REF!</f>
        <v>#REF!</v>
      </c>
      <c r="J174" s="129" t="e">
        <f>J161/#REF!</f>
        <v>#REF!</v>
      </c>
      <c r="K174" s="129" t="e">
        <f>K161/#REF!</f>
        <v>#REF!</v>
      </c>
      <c r="L174" s="129" t="e">
        <f>L161/#REF!</f>
        <v>#REF!</v>
      </c>
      <c r="M174" s="129" t="e">
        <f>M161/#REF!</f>
        <v>#REF!</v>
      </c>
      <c r="N174" s="129" t="e">
        <f>N161/#REF!</f>
        <v>#REF!</v>
      </c>
      <c r="O174" s="129" t="e">
        <f>O161/#REF!</f>
        <v>#REF!</v>
      </c>
      <c r="P174" s="129" t="e">
        <f>P161/#REF!</f>
        <v>#REF!</v>
      </c>
      <c r="Q174" s="129"/>
      <c r="R174" s="129" t="e">
        <f>R161/#REF!</f>
        <v>#REF!</v>
      </c>
      <c r="S174" s="129" t="e">
        <f>S161/#REF!</f>
        <v>#REF!</v>
      </c>
      <c r="V174" s="43"/>
      <c r="W174" s="47"/>
    </row>
    <row r="175" spans="2:23" ht="14.45" hidden="1" customHeight="1" thickBot="1" x14ac:dyDescent="0.25">
      <c r="B175" s="130" t="s">
        <v>68</v>
      </c>
      <c r="C175" s="131"/>
      <c r="D175" s="132" t="e">
        <f>D162/#REF!</f>
        <v>#REF!</v>
      </c>
      <c r="E175" s="132" t="e">
        <f>E162/#REF!</f>
        <v>#REF!</v>
      </c>
      <c r="F175" s="132" t="e">
        <f>F162/#REF!</f>
        <v>#REF!</v>
      </c>
      <c r="G175" s="132" t="e">
        <f>G162/#REF!</f>
        <v>#REF!</v>
      </c>
      <c r="H175" s="132" t="e">
        <f>H162/#REF!</f>
        <v>#REF!</v>
      </c>
      <c r="I175" s="132" t="e">
        <f>I162/#REF!</f>
        <v>#REF!</v>
      </c>
      <c r="J175" s="132" t="e">
        <f>J162/#REF!</f>
        <v>#REF!</v>
      </c>
      <c r="K175" s="132" t="e">
        <f>K162/#REF!</f>
        <v>#REF!</v>
      </c>
      <c r="L175" s="132" t="e">
        <f>L162/#REF!</f>
        <v>#REF!</v>
      </c>
      <c r="M175" s="132" t="e">
        <f>M162/#REF!</f>
        <v>#REF!</v>
      </c>
      <c r="N175" s="132" t="e">
        <f>N162/#REF!</f>
        <v>#REF!</v>
      </c>
      <c r="O175" s="132" t="e">
        <f>O162/#REF!</f>
        <v>#REF!</v>
      </c>
      <c r="P175" s="132" t="e">
        <f>P162/#REF!</f>
        <v>#REF!</v>
      </c>
      <c r="Q175" s="132"/>
      <c r="R175" s="132" t="e">
        <f>R162/#REF!</f>
        <v>#REF!</v>
      </c>
      <c r="S175" s="132" t="e">
        <f>S162/#REF!</f>
        <v>#REF!</v>
      </c>
      <c r="V175" s="116"/>
      <c r="W175" s="47"/>
    </row>
    <row r="176" spans="2:23" ht="14.45" hidden="1" customHeight="1" thickBot="1" x14ac:dyDescent="0.25"/>
    <row r="177" spans="2:19" ht="14.45" hidden="1" customHeight="1" thickBot="1" x14ac:dyDescent="0.25"/>
    <row r="178" spans="2:19" ht="14.45" hidden="1" customHeight="1" thickBot="1" x14ac:dyDescent="0.25">
      <c r="B178" s="104" t="s">
        <v>74</v>
      </c>
      <c r="C178" s="105"/>
      <c r="D178" s="125"/>
      <c r="E178" s="125"/>
      <c r="F178" s="125"/>
      <c r="G178" s="125"/>
      <c r="H178" s="125"/>
      <c r="I178" s="125"/>
      <c r="J178" s="125"/>
      <c r="K178" s="125"/>
      <c r="L178" s="125"/>
      <c r="M178" s="105"/>
      <c r="N178" s="125"/>
      <c r="O178" s="125"/>
      <c r="P178" s="125"/>
      <c r="Q178" s="125"/>
      <c r="R178" s="125"/>
      <c r="S178" s="125"/>
    </row>
    <row r="179" spans="2:19" ht="14.45" hidden="1" customHeight="1" thickBot="1" x14ac:dyDescent="0.25">
      <c r="B179" s="133" t="s">
        <v>66</v>
      </c>
      <c r="C179" s="134"/>
      <c r="D179" s="135" t="e">
        <f>+SUM(D84:D84,D88)/#REF!</f>
        <v>#REF!</v>
      </c>
      <c r="E179" s="135" t="e">
        <f>+SUM(E84:E84,E88)/#REF!</f>
        <v>#REF!</v>
      </c>
      <c r="F179" s="135" t="e">
        <f>+SUM(F84:F84,F88)/#REF!</f>
        <v>#REF!</v>
      </c>
      <c r="G179" s="135" t="e">
        <f>+SUM(G84:G84,G88)/#REF!</f>
        <v>#REF!</v>
      </c>
      <c r="H179" s="135" t="e">
        <f>+SUM(H84:H84,H88)/#REF!</f>
        <v>#REF!</v>
      </c>
      <c r="I179" s="135" t="e">
        <f>+SUM(I84:I84,I88)/#REF!</f>
        <v>#REF!</v>
      </c>
      <c r="J179" s="135" t="e">
        <f>+SUM(J84:J84,J88)/#REF!</f>
        <v>#REF!</v>
      </c>
      <c r="K179" s="135" t="e">
        <f>+SUM(K84:K84,K88)/#REF!</f>
        <v>#REF!</v>
      </c>
      <c r="L179" s="135" t="e">
        <f>+SUM(L84:L84,L88)/#REF!</f>
        <v>#REF!</v>
      </c>
      <c r="M179" s="135" t="e">
        <f>+SUM(M84,M88)/#REF!</f>
        <v>#REF!</v>
      </c>
      <c r="N179" s="135" t="e">
        <f>+SUM(N84:N84,N88)/#REF!</f>
        <v>#REF!</v>
      </c>
      <c r="O179" s="135" t="e">
        <f>+SUM(O84:O84,O88)/#REF!</f>
        <v>#REF!</v>
      </c>
      <c r="P179" s="135" t="e">
        <f>+SUM(P84:P84,P88)/#REF!</f>
        <v>#REF!</v>
      </c>
      <c r="Q179" s="135"/>
      <c r="R179" s="135" t="e">
        <f>+SUM(R84:R84,R88)/#REF!</f>
        <v>#REF!</v>
      </c>
      <c r="S179" s="135" t="e">
        <f>+SUM(S84:S84,S88)/#REF!</f>
        <v>#REF!</v>
      </c>
    </row>
    <row r="180" spans="2:19" ht="14.45" hidden="1" customHeight="1" thickBot="1" x14ac:dyDescent="0.25">
      <c r="B180" s="136" t="s">
        <v>67</v>
      </c>
      <c r="C180" s="134"/>
      <c r="D180" s="137" t="e">
        <f>SUM(D78,#REF!)/#REF!</f>
        <v>#REF!</v>
      </c>
      <c r="E180" s="137" t="e">
        <f>SUM(E78,#REF!)/#REF!</f>
        <v>#REF!</v>
      </c>
      <c r="F180" s="137" t="e">
        <f>SUM(F78,#REF!)/#REF!</f>
        <v>#REF!</v>
      </c>
      <c r="G180" s="137" t="e">
        <f>SUM(G78,#REF!)/#REF!</f>
        <v>#REF!</v>
      </c>
      <c r="H180" s="137" t="e">
        <f>SUM(H78,#REF!)/#REF!</f>
        <v>#REF!</v>
      </c>
      <c r="I180" s="137" t="e">
        <f>SUM(I78,#REF!)/#REF!</f>
        <v>#REF!</v>
      </c>
      <c r="J180" s="137" t="e">
        <f>SUM(J78,#REF!)/#REF!</f>
        <v>#REF!</v>
      </c>
      <c r="K180" s="137" t="e">
        <f>SUM(K78,#REF!)/#REF!</f>
        <v>#REF!</v>
      </c>
      <c r="L180" s="137" t="e">
        <f>SUM(L78,#REF!)/#REF!</f>
        <v>#REF!</v>
      </c>
      <c r="M180" s="137" t="e">
        <f>SUM(M78)/#REF!</f>
        <v>#REF!</v>
      </c>
      <c r="N180" s="137" t="e">
        <f>SUM(N78,#REF!)/#REF!</f>
        <v>#REF!</v>
      </c>
      <c r="O180" s="137" t="e">
        <f>SUM(O78,#REF!)/#REF!</f>
        <v>#REF!</v>
      </c>
      <c r="P180" s="137" t="e">
        <f>SUM(P78,#REF!)/#REF!</f>
        <v>#REF!</v>
      </c>
      <c r="Q180" s="137"/>
      <c r="R180" s="137" t="e">
        <f>SUM(R78,#REF!)/#REF!</f>
        <v>#REF!</v>
      </c>
      <c r="S180" s="137" t="e">
        <f>SUM(S78,#REF!)/#REF!</f>
        <v>#REF!</v>
      </c>
    </row>
    <row r="181" spans="2:19" ht="14.45" hidden="1" customHeight="1" thickBot="1" x14ac:dyDescent="0.25">
      <c r="B181" s="138" t="s">
        <v>68</v>
      </c>
      <c r="C181" s="139"/>
      <c r="D181" s="140" t="e">
        <f t="shared" ref="D181:S181" si="64">+D179+D180</f>
        <v>#REF!</v>
      </c>
      <c r="E181" s="140" t="e">
        <f t="shared" si="64"/>
        <v>#REF!</v>
      </c>
      <c r="F181" s="140" t="e">
        <f t="shared" si="64"/>
        <v>#REF!</v>
      </c>
      <c r="G181" s="140" t="e">
        <f t="shared" si="64"/>
        <v>#REF!</v>
      </c>
      <c r="H181" s="140" t="e">
        <f t="shared" si="64"/>
        <v>#REF!</v>
      </c>
      <c r="I181" s="140" t="e">
        <f t="shared" si="64"/>
        <v>#REF!</v>
      </c>
      <c r="J181" s="140" t="e">
        <f t="shared" si="64"/>
        <v>#REF!</v>
      </c>
      <c r="K181" s="140" t="e">
        <f t="shared" si="64"/>
        <v>#REF!</v>
      </c>
      <c r="L181" s="140" t="e">
        <f t="shared" si="64"/>
        <v>#REF!</v>
      </c>
      <c r="M181" s="140" t="e">
        <f t="shared" si="64"/>
        <v>#REF!</v>
      </c>
      <c r="N181" s="140" t="e">
        <f t="shared" si="64"/>
        <v>#REF!</v>
      </c>
      <c r="O181" s="140" t="e">
        <f t="shared" si="64"/>
        <v>#REF!</v>
      </c>
      <c r="P181" s="140" t="e">
        <f t="shared" si="64"/>
        <v>#REF!</v>
      </c>
      <c r="Q181" s="140"/>
      <c r="R181" s="140" t="e">
        <f t="shared" si="64"/>
        <v>#REF!</v>
      </c>
      <c r="S181" s="140" t="e">
        <f t="shared" si="64"/>
        <v>#REF!</v>
      </c>
    </row>
    <row r="182" spans="2:19" ht="13.5" thickBot="1" x14ac:dyDescent="0.25">
      <c r="B182" s="117" t="s">
        <v>111</v>
      </c>
      <c r="C182" s="118"/>
      <c r="D182" s="119">
        <f>D162/D156</f>
        <v>0.3757374083956686</v>
      </c>
      <c r="E182" s="119">
        <f>E162/E156</f>
        <v>0.1615825042365128</v>
      </c>
      <c r="F182" s="119" t="e">
        <f>F162/F156</f>
        <v>#DIV/0!</v>
      </c>
      <c r="G182" s="119">
        <f t="shared" ref="G182:S182" si="65">G162/G156</f>
        <v>0.17918292730135252</v>
      </c>
      <c r="H182" s="119">
        <f t="shared" si="65"/>
        <v>0.39252309000743407</v>
      </c>
      <c r="I182" s="119">
        <f t="shared" si="65"/>
        <v>0.38061416897285671</v>
      </c>
      <c r="J182" s="119">
        <f t="shared" si="65"/>
        <v>0.32427458471783577</v>
      </c>
      <c r="K182" s="119">
        <f t="shared" si="65"/>
        <v>0.15443789149785705</v>
      </c>
      <c r="L182" s="119">
        <f t="shared" si="65"/>
        <v>0.26323227603014826</v>
      </c>
      <c r="M182" s="119">
        <f t="shared" si="65"/>
        <v>0.25968292014744349</v>
      </c>
      <c r="N182" s="119">
        <f t="shared" si="65"/>
        <v>0.22765062007627515</v>
      </c>
      <c r="O182" s="119">
        <f t="shared" si="65"/>
        <v>0.15619913812333197</v>
      </c>
      <c r="P182" s="119">
        <f t="shared" si="65"/>
        <v>0.25526302227917963</v>
      </c>
      <c r="Q182" s="119">
        <f t="shared" si="65"/>
        <v>0.13218968382852747</v>
      </c>
      <c r="R182" s="119">
        <f t="shared" si="65"/>
        <v>0.64063532375289067</v>
      </c>
      <c r="S182" s="119">
        <f t="shared" si="65"/>
        <v>0.21643062026871407</v>
      </c>
    </row>
    <row r="183" spans="2:19" ht="13.5" thickBot="1" x14ac:dyDescent="0.25">
      <c r="B183" s="108" t="s">
        <v>65</v>
      </c>
      <c r="C183" s="109"/>
      <c r="D183" s="109"/>
      <c r="E183" s="111"/>
      <c r="F183" s="109"/>
      <c r="G183" s="109"/>
      <c r="H183" s="109"/>
      <c r="I183" s="111"/>
      <c r="J183" s="111"/>
      <c r="K183" s="111"/>
      <c r="L183" s="111"/>
      <c r="M183" s="110"/>
      <c r="N183" s="111"/>
      <c r="O183" s="111"/>
      <c r="P183" s="111"/>
      <c r="Q183" s="111"/>
      <c r="R183" s="111"/>
      <c r="S183" s="111"/>
    </row>
    <row r="184" spans="2:19" x14ac:dyDescent="0.2">
      <c r="B184" s="100" t="s">
        <v>66</v>
      </c>
      <c r="C184" s="100"/>
      <c r="D184" s="255">
        <f>D160/D$156</f>
        <v>0.3757374083956686</v>
      </c>
      <c r="E184" s="255">
        <f t="shared" ref="E184:S185" si="66">E160/E$156</f>
        <v>0.11364727967304089</v>
      </c>
      <c r="F184" s="255" t="e">
        <f t="shared" si="66"/>
        <v>#DIV/0!</v>
      </c>
      <c r="G184" s="255">
        <f t="shared" si="66"/>
        <v>0.17918292730135252</v>
      </c>
      <c r="H184" s="255">
        <f t="shared" si="66"/>
        <v>0.39252309000743407</v>
      </c>
      <c r="I184" s="255">
        <f t="shared" si="66"/>
        <v>0.38061416897285671</v>
      </c>
      <c r="J184" s="255">
        <f t="shared" si="66"/>
        <v>0.31015231698169099</v>
      </c>
      <c r="K184" s="255">
        <f t="shared" si="66"/>
        <v>0.15443789149785705</v>
      </c>
      <c r="L184" s="255">
        <f t="shared" si="66"/>
        <v>0.18498643809684009</v>
      </c>
      <c r="M184" s="255">
        <f t="shared" si="66"/>
        <v>0.25662535940458298</v>
      </c>
      <c r="N184" s="255">
        <f t="shared" si="66"/>
        <v>0.20002358456900904</v>
      </c>
      <c r="O184" s="255">
        <f t="shared" si="66"/>
        <v>0.13771779712124654</v>
      </c>
      <c r="P184" s="255">
        <f t="shared" si="66"/>
        <v>0.25526302227917963</v>
      </c>
      <c r="Q184" s="255">
        <f t="shared" si="66"/>
        <v>0.12910014807037071</v>
      </c>
      <c r="R184" s="255">
        <f t="shared" si="66"/>
        <v>0.64063532375289067</v>
      </c>
      <c r="S184" s="255">
        <f t="shared" si="66"/>
        <v>0.19013120076053522</v>
      </c>
    </row>
    <row r="185" spans="2:19" x14ac:dyDescent="0.2">
      <c r="B185" s="101" t="s">
        <v>67</v>
      </c>
      <c r="C185" s="100"/>
      <c r="D185" s="256">
        <f>D161/D$156</f>
        <v>0</v>
      </c>
      <c r="E185" s="256">
        <f t="shared" si="66"/>
        <v>4.7935224563471913E-2</v>
      </c>
      <c r="F185" s="256" t="e">
        <f t="shared" si="66"/>
        <v>#DIV/0!</v>
      </c>
      <c r="G185" s="256">
        <f t="shared" si="66"/>
        <v>0</v>
      </c>
      <c r="H185" s="256">
        <f t="shared" si="66"/>
        <v>0</v>
      </c>
      <c r="I185" s="256">
        <f t="shared" si="66"/>
        <v>0</v>
      </c>
      <c r="J185" s="256">
        <f t="shared" si="66"/>
        <v>1.4122267736144804E-2</v>
      </c>
      <c r="K185" s="256">
        <f t="shared" si="66"/>
        <v>0</v>
      </c>
      <c r="L185" s="256">
        <f t="shared" si="66"/>
        <v>7.8245837933308179E-2</v>
      </c>
      <c r="M185" s="256">
        <f t="shared" si="66"/>
        <v>3.0575607428604775E-3</v>
      </c>
      <c r="N185" s="256">
        <f t="shared" si="66"/>
        <v>2.7627035507266123E-2</v>
      </c>
      <c r="O185" s="256">
        <f t="shared" si="66"/>
        <v>1.8481341002085427E-2</v>
      </c>
      <c r="P185" s="256">
        <f t="shared" si="66"/>
        <v>0</v>
      </c>
      <c r="Q185" s="256">
        <f t="shared" si="66"/>
        <v>3.0895357581567653E-3</v>
      </c>
      <c r="R185" s="256">
        <f t="shared" si="66"/>
        <v>0</v>
      </c>
      <c r="S185" s="256">
        <f t="shared" si="66"/>
        <v>2.6299419508178851E-2</v>
      </c>
    </row>
    <row r="186" spans="2:19" ht="16.899999999999999" customHeight="1" thickBot="1" x14ac:dyDescent="0.25">
      <c r="B186" s="177" t="s">
        <v>68</v>
      </c>
      <c r="C186" s="177"/>
      <c r="D186" s="257">
        <f>SUM(D184:D185)</f>
        <v>0.3757374083956686</v>
      </c>
      <c r="E186" s="257">
        <f t="shared" ref="E186:S186" si="67">SUM(E184:E185)</f>
        <v>0.1615825042365128</v>
      </c>
      <c r="F186" s="257" t="e">
        <f t="shared" si="67"/>
        <v>#DIV/0!</v>
      </c>
      <c r="G186" s="257">
        <f t="shared" si="67"/>
        <v>0.17918292730135252</v>
      </c>
      <c r="H186" s="257">
        <f t="shared" si="67"/>
        <v>0.39252309000743407</v>
      </c>
      <c r="I186" s="257">
        <f t="shared" si="67"/>
        <v>0.38061416897285671</v>
      </c>
      <c r="J186" s="257">
        <f t="shared" si="67"/>
        <v>0.32427458471783577</v>
      </c>
      <c r="K186" s="257">
        <f t="shared" si="67"/>
        <v>0.15443789149785705</v>
      </c>
      <c r="L186" s="257">
        <f t="shared" si="67"/>
        <v>0.26323227603014826</v>
      </c>
      <c r="M186" s="257">
        <f t="shared" si="67"/>
        <v>0.25968292014744343</v>
      </c>
      <c r="N186" s="257">
        <f t="shared" si="67"/>
        <v>0.22765062007627515</v>
      </c>
      <c r="O186" s="257">
        <f t="shared" si="67"/>
        <v>0.15619913812333197</v>
      </c>
      <c r="P186" s="257">
        <f t="shared" si="67"/>
        <v>0.25526302227917963</v>
      </c>
      <c r="Q186" s="257">
        <f t="shared" si="67"/>
        <v>0.13218968382852747</v>
      </c>
      <c r="R186" s="257">
        <f t="shared" si="67"/>
        <v>0.64063532375289067</v>
      </c>
      <c r="S186" s="257">
        <f t="shared" si="67"/>
        <v>0.21643062026871407</v>
      </c>
    </row>
    <row r="187" spans="2:19" ht="17.45" customHeight="1" x14ac:dyDescent="0.2">
      <c r="B187" s="3" t="s">
        <v>222</v>
      </c>
      <c r="D187" s="16">
        <v>104000</v>
      </c>
      <c r="E187" s="16">
        <v>520000</v>
      </c>
      <c r="F187" s="16">
        <v>104000</v>
      </c>
      <c r="G187" s="16">
        <v>520000</v>
      </c>
      <c r="H187" s="16">
        <v>520000</v>
      </c>
      <c r="I187" s="16">
        <v>520000</v>
      </c>
      <c r="J187" s="16">
        <v>104000</v>
      </c>
      <c r="K187" s="16">
        <v>104000</v>
      </c>
      <c r="L187" s="16">
        <v>520000</v>
      </c>
      <c r="M187" s="16">
        <v>520000</v>
      </c>
      <c r="N187" s="16">
        <v>520000</v>
      </c>
      <c r="O187" s="16">
        <v>520000</v>
      </c>
      <c r="P187" s="16">
        <v>520000</v>
      </c>
      <c r="Q187" s="16">
        <v>104000</v>
      </c>
      <c r="R187" s="16">
        <v>104000</v>
      </c>
      <c r="S187" s="16">
        <f>S182-S186</f>
        <v>0</v>
      </c>
    </row>
    <row r="188" spans="2:19" x14ac:dyDescent="0.2">
      <c r="B188" s="3" t="s">
        <v>223</v>
      </c>
      <c r="D188" s="279">
        <f t="shared" ref="D188:R188" si="68">0.1*D156</f>
        <v>28969.7</v>
      </c>
      <c r="E188" s="279">
        <f t="shared" si="68"/>
        <v>1104505.1000000001</v>
      </c>
      <c r="F188" s="279">
        <f t="shared" si="68"/>
        <v>0</v>
      </c>
      <c r="G188" s="279">
        <f t="shared" si="68"/>
        <v>689728.10000000009</v>
      </c>
      <c r="H188" s="279">
        <f t="shared" si="68"/>
        <v>163436.5</v>
      </c>
      <c r="I188" s="279">
        <f t="shared" si="68"/>
        <v>200944.7</v>
      </c>
      <c r="J188" s="279">
        <f t="shared" si="68"/>
        <v>72920.3</v>
      </c>
      <c r="K188" s="279">
        <f t="shared" si="68"/>
        <v>147414.6</v>
      </c>
      <c r="L188" s="279">
        <f t="shared" si="68"/>
        <v>423281.30000000005</v>
      </c>
      <c r="M188" s="279">
        <f t="shared" si="68"/>
        <v>426712.7</v>
      </c>
      <c r="N188" s="279">
        <f t="shared" si="68"/>
        <v>1233009.6000000001</v>
      </c>
      <c r="O188" s="279">
        <f t="shared" si="68"/>
        <v>477887.4</v>
      </c>
      <c r="P188" s="279">
        <f t="shared" si="68"/>
        <v>102844.90000000001</v>
      </c>
      <c r="Q188" s="279">
        <f t="shared" si="68"/>
        <v>913146.9</v>
      </c>
      <c r="R188" s="279">
        <f t="shared" si="68"/>
        <v>38745.599999999999</v>
      </c>
    </row>
    <row r="189" spans="2:19" x14ac:dyDescent="0.2">
      <c r="B189" s="3" t="s">
        <v>221</v>
      </c>
      <c r="D189" s="289">
        <f t="shared" ref="D189:R189" si="69">IF(D188&gt;D187,D188,D187)</f>
        <v>104000</v>
      </c>
      <c r="E189" s="289">
        <f t="shared" si="69"/>
        <v>1104505.1000000001</v>
      </c>
      <c r="F189" s="289">
        <f t="shared" si="69"/>
        <v>104000</v>
      </c>
      <c r="G189" s="289">
        <f t="shared" si="69"/>
        <v>689728.10000000009</v>
      </c>
      <c r="H189" s="289">
        <f t="shared" si="69"/>
        <v>520000</v>
      </c>
      <c r="I189" s="289">
        <f t="shared" si="69"/>
        <v>520000</v>
      </c>
      <c r="J189" s="289">
        <f t="shared" si="69"/>
        <v>104000</v>
      </c>
      <c r="K189" s="289">
        <f t="shared" si="69"/>
        <v>147414.6</v>
      </c>
      <c r="L189" s="289">
        <f t="shared" si="69"/>
        <v>520000</v>
      </c>
      <c r="M189" s="289">
        <f t="shared" si="69"/>
        <v>520000</v>
      </c>
      <c r="N189" s="289">
        <f t="shared" si="69"/>
        <v>1233009.6000000001</v>
      </c>
      <c r="O189" s="289">
        <f t="shared" si="69"/>
        <v>520000</v>
      </c>
      <c r="P189" s="289">
        <f t="shared" si="69"/>
        <v>520000</v>
      </c>
      <c r="Q189" s="289">
        <f t="shared" si="69"/>
        <v>913146.9</v>
      </c>
      <c r="R189" s="289">
        <f t="shared" si="69"/>
        <v>104000</v>
      </c>
    </row>
  </sheetData>
  <dataConsolidate/>
  <conditionalFormatting sqref="D182:S182">
    <cfRule type="cellIs" dxfId="9" priority="12" stopIfTrue="1" operator="lessThan">
      <formula>#REF!</formula>
    </cfRule>
    <cfRule type="cellIs" dxfId="8" priority="13" operator="lessThan">
      <formula>#REF!</formula>
    </cfRule>
  </conditionalFormatting>
  <conditionalFormatting sqref="D186:S186">
    <cfRule type="cellIs" dxfId="7" priority="1" stopIfTrue="1" operator="lessThan">
      <formula>#REF!</formula>
    </cfRule>
    <cfRule type="cellIs" dxfId="6" priority="2" operator="lessThan">
      <formula>#REF!</formula>
    </cfRule>
  </conditionalFormatting>
  <conditionalFormatting sqref="H92">
    <cfRule type="cellIs" dxfId="5" priority="7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36" orientation="landscape" horizontalDpi="4294967292" r:id="rId1"/>
  <headerFooter alignWithMargins="0"/>
  <rowBreaks count="1" manualBreakCount="1">
    <brk id="131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569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11</xdr:col>
                    <xdr:colOff>333375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0" r:id="rId5" name="Button 2">
              <controlPr defaultSize="0" print="0" autoFill="0" autoPict="0" macro="[0]!MacroTB">
                <anchor moveWithCells="1" sizeWithCells="1">
                  <from>
                    <xdr:col>21</xdr:col>
                    <xdr:colOff>190500</xdr:colOff>
                    <xdr:row>59</xdr:row>
                    <xdr:rowOff>66675</xdr:rowOff>
                  </from>
                  <to>
                    <xdr:col>21</xdr:col>
                    <xdr:colOff>552450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71" r:id="rId6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200025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8986-8F51-48C5-A9D8-6C010500BA74}">
  <sheetPr>
    <tabColor rgb="FFF8C51B"/>
  </sheetPr>
  <dimension ref="B1:H20"/>
  <sheetViews>
    <sheetView topLeftCell="A4" workbookViewId="0">
      <selection activeCell="F17" sqref="F17"/>
    </sheetView>
  </sheetViews>
  <sheetFormatPr defaultRowHeight="12.75" x14ac:dyDescent="0.2"/>
  <cols>
    <col min="2" max="2" width="40.5703125" customWidth="1"/>
    <col min="3" max="3" width="13.42578125" bestFit="1" customWidth="1"/>
    <col min="5" max="5" width="10.7109375" bestFit="1" customWidth="1"/>
    <col min="6" max="6" width="15.7109375" customWidth="1"/>
  </cols>
  <sheetData>
    <row r="1" spans="2:8" ht="13.5" thickBot="1" x14ac:dyDescent="0.25"/>
    <row r="2" spans="2:8" x14ac:dyDescent="0.2">
      <c r="B2" s="432" t="s">
        <v>302</v>
      </c>
      <c r="C2" s="434" t="s">
        <v>306</v>
      </c>
      <c r="D2" s="434" t="s">
        <v>278</v>
      </c>
      <c r="E2" s="392" t="s">
        <v>303</v>
      </c>
      <c r="F2" s="434" t="s">
        <v>279</v>
      </c>
    </row>
    <row r="3" spans="2:8" ht="13.5" thickBot="1" x14ac:dyDescent="0.25">
      <c r="B3" s="433"/>
      <c r="C3" s="435"/>
      <c r="D3" s="435"/>
      <c r="E3" s="393" t="s">
        <v>304</v>
      </c>
      <c r="F3" s="435"/>
    </row>
    <row r="4" spans="2:8" ht="15.75" thickBot="1" x14ac:dyDescent="0.25">
      <c r="B4" s="394"/>
      <c r="C4" s="395"/>
      <c r="D4" s="395"/>
      <c r="E4" s="395"/>
      <c r="F4" s="396"/>
    </row>
    <row r="5" spans="2:8" ht="13.5" thickBot="1" x14ac:dyDescent="0.25">
      <c r="B5" s="394" t="s">
        <v>280</v>
      </c>
      <c r="C5" s="398">
        <f>'IS, BS &amp; Ratios June 26'!S13/1000</f>
        <v>14934.14</v>
      </c>
      <c r="D5" s="398">
        <v>12058</v>
      </c>
      <c r="E5" s="398">
        <f>C5-D5</f>
        <v>2876.1399999999994</v>
      </c>
      <c r="F5" s="401">
        <f>E5/D5</f>
        <v>0.23852546027533583</v>
      </c>
    </row>
    <row r="6" spans="2:8" ht="13.5" thickBot="1" x14ac:dyDescent="0.25">
      <c r="B6" s="394" t="s">
        <v>282</v>
      </c>
      <c r="C6" s="400">
        <f>'IS, BS &amp; Ratios June 26'!S19/1000</f>
        <v>-4455.8909999999996</v>
      </c>
      <c r="D6" s="400">
        <v>-3903</v>
      </c>
      <c r="E6" s="400">
        <f>C6-D6</f>
        <v>-552.89099999999962</v>
      </c>
      <c r="F6" s="401">
        <f>E6/D6</f>
        <v>0.14165795541890844</v>
      </c>
    </row>
    <row r="7" spans="2:8" ht="13.5" thickBot="1" x14ac:dyDescent="0.25">
      <c r="B7" s="397" t="s">
        <v>84</v>
      </c>
      <c r="C7" s="398">
        <f>C5+C6</f>
        <v>10478.249</v>
      </c>
      <c r="D7" s="398">
        <f>D5+D6</f>
        <v>8155</v>
      </c>
      <c r="E7" s="398">
        <f>C7-D7</f>
        <v>2323.2489999999998</v>
      </c>
      <c r="F7" s="401">
        <f>E7/D7</f>
        <v>0.28488645003065599</v>
      </c>
    </row>
    <row r="8" spans="2:8" ht="13.5" thickBot="1" x14ac:dyDescent="0.25">
      <c r="B8" s="397" t="s">
        <v>11</v>
      </c>
      <c r="C8" s="400">
        <f>'IS, BS &amp; Ratios June 26'!S26/1000</f>
        <v>-277.30500000000001</v>
      </c>
      <c r="D8" s="400">
        <v>-365</v>
      </c>
      <c r="E8" s="398">
        <f>C8-D8</f>
        <v>87.694999999999993</v>
      </c>
      <c r="F8" s="401">
        <f t="shared" ref="F8:F12" si="0">E8/D8</f>
        <v>-0.24026027397260272</v>
      </c>
    </row>
    <row r="9" spans="2:8" ht="13.5" thickBot="1" x14ac:dyDescent="0.25">
      <c r="B9" s="397" t="s">
        <v>12</v>
      </c>
      <c r="C9" s="398">
        <f>C7+C8</f>
        <v>10200.944</v>
      </c>
      <c r="D9" s="398">
        <f>D7+D8</f>
        <v>7790</v>
      </c>
      <c r="E9" s="398">
        <f>C9-D9</f>
        <v>2410.9439999999995</v>
      </c>
      <c r="F9" s="401">
        <f t="shared" si="0"/>
        <v>0.30949216944801022</v>
      </c>
    </row>
    <row r="10" spans="2:8" ht="13.5" thickBot="1" x14ac:dyDescent="0.25">
      <c r="B10" s="397"/>
      <c r="C10" s="398"/>
      <c r="D10" s="398"/>
      <c r="E10" s="398"/>
      <c r="F10" s="401"/>
    </row>
    <row r="11" spans="2:8" ht="13.5" thickBot="1" x14ac:dyDescent="0.25">
      <c r="B11" s="394" t="s">
        <v>307</v>
      </c>
      <c r="C11" s="398">
        <f>'IS, BS &amp; Ratios June 26'!S104/1000</f>
        <v>207809.81099999999</v>
      </c>
      <c r="D11" s="398">
        <v>162586</v>
      </c>
      <c r="E11" s="398">
        <f>C11-D11</f>
        <v>45223.810999999987</v>
      </c>
      <c r="F11" s="401">
        <f t="shared" si="0"/>
        <v>0.27815316816946101</v>
      </c>
    </row>
    <row r="12" spans="2:8" ht="13.5" thickBot="1" x14ac:dyDescent="0.25">
      <c r="B12" s="394" t="s">
        <v>281</v>
      </c>
      <c r="C12" s="403">
        <f>'IS, BS &amp; Ratios June 26'!S112</f>
        <v>0.14372892144153868</v>
      </c>
      <c r="D12" s="403">
        <v>0.14799999999999999</v>
      </c>
      <c r="E12" s="401">
        <f>C12-D12</f>
        <v>-4.2710785584613165E-3</v>
      </c>
      <c r="F12" s="401">
        <f t="shared" si="0"/>
        <v>-2.8858638908522409E-2</v>
      </c>
    </row>
    <row r="13" spans="2:8" ht="13.5" thickBot="1" x14ac:dyDescent="0.25">
      <c r="B13" s="394"/>
      <c r="C13" s="399"/>
      <c r="D13" s="399"/>
      <c r="E13" s="399"/>
      <c r="F13" s="401"/>
    </row>
    <row r="14" spans="2:8" ht="13.5" thickBot="1" x14ac:dyDescent="0.25">
      <c r="B14" s="394" t="s">
        <v>305</v>
      </c>
      <c r="C14" s="398">
        <f>'IS, BS &amp; Ratios June 26'!S105/1000</f>
        <v>245010.935</v>
      </c>
      <c r="D14" s="398">
        <v>199212</v>
      </c>
      <c r="E14" s="398">
        <f>C14-D14</f>
        <v>45798.934999999998</v>
      </c>
      <c r="F14" s="401">
        <f t="shared" ref="F14:F15" si="1">E14/D14</f>
        <v>0.22990048290263637</v>
      </c>
    </row>
    <row r="15" spans="2:8" ht="13.5" thickBot="1" x14ac:dyDescent="0.25">
      <c r="B15" s="394" t="s">
        <v>43</v>
      </c>
      <c r="C15" s="401">
        <f>'IS, BS &amp; Ratios June 26'!S113</f>
        <v>3.6372996984808045E-2</v>
      </c>
      <c r="D15" s="401">
        <v>3.9E-2</v>
      </c>
      <c r="E15" s="401">
        <f>C15-D15</f>
        <v>-2.6270030151919546E-3</v>
      </c>
      <c r="F15" s="401">
        <f t="shared" si="1"/>
        <v>-6.735905167158858E-2</v>
      </c>
      <c r="H15" s="372"/>
    </row>
    <row r="16" spans="2:8" ht="13.5" thickBot="1" x14ac:dyDescent="0.25">
      <c r="B16" s="394"/>
      <c r="C16" s="399"/>
      <c r="D16" s="399"/>
      <c r="E16" s="399"/>
      <c r="F16" s="401"/>
    </row>
    <row r="17" spans="2:8" ht="13.5" thickBot="1" x14ac:dyDescent="0.25">
      <c r="B17" s="394" t="s">
        <v>283</v>
      </c>
      <c r="C17" s="401">
        <f>'IS, BS &amp; Ratios June 26'!S116</f>
        <v>0.10735592445673063</v>
      </c>
      <c r="D17" s="401">
        <v>0.109</v>
      </c>
      <c r="E17" s="401">
        <f>C17-D17</f>
        <v>-1.6440755432693688E-3</v>
      </c>
      <c r="F17" s="401">
        <f t="shared" ref="F17" si="2">E17/D17</f>
        <v>-1.5083261864856595E-2</v>
      </c>
      <c r="H17" s="205"/>
    </row>
    <row r="19" spans="2:8" x14ac:dyDescent="0.2">
      <c r="C19" s="229">
        <f>(C5*2)/C11</f>
        <v>0.14372892144153868</v>
      </c>
      <c r="D19" s="229">
        <f>(D5*2)/D11</f>
        <v>0.14832765428757705</v>
      </c>
    </row>
    <row r="20" spans="2:8" x14ac:dyDescent="0.2">
      <c r="C20" s="229">
        <f>(-C6*2)/C14</f>
        <v>3.6372996984808045E-2</v>
      </c>
      <c r="D20" s="229">
        <f>(-D6*2)/D14</f>
        <v>3.9184386482742001E-2</v>
      </c>
    </row>
  </sheetData>
  <mergeCells count="4">
    <mergeCell ref="B2:B3"/>
    <mergeCell ref="C2:C3"/>
    <mergeCell ref="D2:D3"/>
    <mergeCell ref="F2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8C51B"/>
    <pageSetUpPr fitToPage="1"/>
  </sheetPr>
  <dimension ref="A1:BA191"/>
  <sheetViews>
    <sheetView view="pageBreakPreview" topLeftCell="A2" zoomScaleNormal="85" zoomScaleSheetLayoutView="100" workbookViewId="0">
      <pane xSplit="2" ySplit="10" topLeftCell="C70" activePane="bottomRight" state="frozen"/>
      <selection activeCell="X24" sqref="X24:AO24"/>
      <selection pane="topRight" activeCell="X24" sqref="X24:AO24"/>
      <selection pane="bottomLeft" activeCell="X24" sqref="X24:AO24"/>
      <selection pane="bottomRight" activeCell="D26" sqref="D26:S26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9" style="3" bestFit="1" customWidth="1"/>
    <col min="4" max="4" width="13.140625" style="3" customWidth="1" outlineLevel="1"/>
    <col min="5" max="5" width="13.42578125" style="3" customWidth="1" outlineLevel="1"/>
    <col min="6" max="6" width="10.7109375" style="3" customWidth="1" outlineLevel="1"/>
    <col min="7" max="9" width="11.28515625" style="3" customWidth="1" outlineLevel="1"/>
    <col min="10" max="10" width="15.140625" style="3" bestFit="1" customWidth="1" outlineLevel="1"/>
    <col min="11" max="11" width="9.5703125" style="3" customWidth="1"/>
    <col min="12" max="12" width="16.140625" style="3" bestFit="1" customWidth="1"/>
    <col min="13" max="13" width="14.7109375" style="3" bestFit="1" customWidth="1"/>
    <col min="14" max="15" width="11.42578125" style="3" bestFit="1" customWidth="1"/>
    <col min="16" max="16" width="9.7109375" style="3" customWidth="1"/>
    <col min="17" max="17" width="10.42578125" style="3" bestFit="1" customWidth="1"/>
    <col min="18" max="18" width="11.28515625" style="3" customWidth="1"/>
    <col min="19" max="19" width="12.7109375" style="3" bestFit="1" customWidth="1"/>
    <col min="20" max="22" width="12.42578125" style="3" customWidth="1"/>
    <col min="23" max="23" width="11.140625" style="3" customWidth="1"/>
    <col min="24" max="24" width="9.140625" style="3"/>
    <col min="25" max="25" width="9.85546875" style="3" bestFit="1" customWidth="1"/>
    <col min="26" max="27" width="10.5703125" style="3" bestFit="1" customWidth="1"/>
    <col min="28" max="28" width="9.85546875" style="3" bestFit="1" customWidth="1"/>
    <col min="29" max="29" width="10.5703125" style="3" bestFit="1" customWidth="1"/>
    <col min="30" max="32" width="10.5703125" style="3" customWidth="1"/>
    <col min="33" max="16384" width="9.140625" style="3"/>
  </cols>
  <sheetData>
    <row r="1" spans="1:50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50" ht="24.75" customHeight="1" x14ac:dyDescent="0.2">
      <c r="A2" s="4"/>
      <c r="B2" s="5"/>
      <c r="C2" s="5"/>
      <c r="D2" s="5"/>
      <c r="E2" s="355">
        <f>E25/'IS, BS &amp; Ratios June 25'!E25</f>
        <v>6.3101106670723509E-2</v>
      </c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50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50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50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50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50" collapsed="1" x14ac:dyDescent="0.2">
      <c r="B7" s="2"/>
      <c r="C7" s="2"/>
      <c r="D7" s="2"/>
      <c r="E7" s="356">
        <f>E31/'IS, BS &amp; Ratios June 25'!E31</f>
        <v>6.1234968177103152E-2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50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  <c r="T8" s="13"/>
      <c r="U8" s="13"/>
      <c r="V8" s="13"/>
    </row>
    <row r="9" spans="1:50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42"/>
      <c r="U9" s="142"/>
      <c r="V9" s="142"/>
    </row>
    <row r="10" spans="1:50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291"/>
      <c r="U10" s="142"/>
      <c r="V10" s="142" t="s">
        <v>216</v>
      </c>
      <c r="W10" s="9" t="s">
        <v>227</v>
      </c>
      <c r="X10" s="9" t="s">
        <v>237</v>
      </c>
      <c r="Y10" s="9" t="s">
        <v>147</v>
      </c>
      <c r="Z10" s="9" t="s">
        <v>202</v>
      </c>
      <c r="AA10" s="9" t="s">
        <v>130</v>
      </c>
      <c r="AG10" s="221"/>
      <c r="AH10" s="221" t="s">
        <v>203</v>
      </c>
      <c r="AI10" s="221" t="s">
        <v>204</v>
      </c>
      <c r="AJ10" s="221" t="s">
        <v>124</v>
      </c>
      <c r="AK10" s="221" t="s">
        <v>125</v>
      </c>
      <c r="AL10" s="221" t="s">
        <v>120</v>
      </c>
      <c r="AM10" s="221" t="s">
        <v>126</v>
      </c>
      <c r="AN10" s="221" t="s">
        <v>85</v>
      </c>
      <c r="AO10" s="221" t="s">
        <v>88</v>
      </c>
      <c r="AP10" s="221" t="s">
        <v>87</v>
      </c>
      <c r="AQ10" s="221" t="s">
        <v>127</v>
      </c>
      <c r="AR10" s="221" t="s">
        <v>76</v>
      </c>
      <c r="AS10" s="221" t="s">
        <v>154</v>
      </c>
      <c r="AT10" s="221" t="s">
        <v>129</v>
      </c>
      <c r="AU10" s="221" t="s">
        <v>128</v>
      </c>
      <c r="AV10" s="221" t="s">
        <v>86</v>
      </c>
      <c r="AW10" s="221" t="s">
        <v>130</v>
      </c>
      <c r="AX10" s="221" t="s">
        <v>200</v>
      </c>
    </row>
    <row r="11" spans="1:50" s="9" customFormat="1" x14ac:dyDescent="0.2">
      <c r="A11" s="1"/>
      <c r="B11" s="141"/>
      <c r="C11" s="142"/>
      <c r="D11" s="198">
        <f>Drivers!B1</f>
        <v>46203</v>
      </c>
      <c r="E11" s="198">
        <f>D11</f>
        <v>46203</v>
      </c>
      <c r="F11" s="198">
        <f t="shared" ref="F11:S11" si="0">E11</f>
        <v>46203</v>
      </c>
      <c r="G11" s="198">
        <f>F11</f>
        <v>46203</v>
      </c>
      <c r="H11" s="198">
        <f>G11</f>
        <v>46203</v>
      </c>
      <c r="I11" s="198">
        <f t="shared" si="0"/>
        <v>46203</v>
      </c>
      <c r="J11" s="198">
        <f t="shared" si="0"/>
        <v>46203</v>
      </c>
      <c r="K11" s="198">
        <f t="shared" si="0"/>
        <v>46203</v>
      </c>
      <c r="L11" s="198">
        <f t="shared" si="0"/>
        <v>46203</v>
      </c>
      <c r="M11" s="198">
        <f t="shared" si="0"/>
        <v>46203</v>
      </c>
      <c r="N11" s="198">
        <f>M11</f>
        <v>46203</v>
      </c>
      <c r="O11" s="198">
        <f t="shared" si="0"/>
        <v>46203</v>
      </c>
      <c r="P11" s="198">
        <f t="shared" si="0"/>
        <v>46203</v>
      </c>
      <c r="Q11" s="198">
        <f t="shared" si="0"/>
        <v>46203</v>
      </c>
      <c r="R11" s="198">
        <f t="shared" si="0"/>
        <v>46203</v>
      </c>
      <c r="S11" s="198">
        <f t="shared" si="0"/>
        <v>46203</v>
      </c>
      <c r="T11" s="142"/>
      <c r="U11" s="142"/>
      <c r="V11" s="142"/>
    </row>
    <row r="12" spans="1:50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  <c r="U12" s="143"/>
      <c r="V12" s="143"/>
    </row>
    <row r="13" spans="1:50" x14ac:dyDescent="0.2">
      <c r="B13" s="12" t="s">
        <v>5</v>
      </c>
      <c r="C13" s="14"/>
      <c r="D13" s="14">
        <f t="shared" ref="D13:S13" si="1">SUM(D14:D17)</f>
        <v>22930</v>
      </c>
      <c r="E13" s="14">
        <f t="shared" si="1"/>
        <v>171703</v>
      </c>
      <c r="F13" s="14">
        <f t="shared" si="1"/>
        <v>11893</v>
      </c>
      <c r="G13" s="14">
        <f t="shared" si="1"/>
        <v>-69223</v>
      </c>
      <c r="H13" s="14">
        <f t="shared" si="1"/>
        <v>-85170</v>
      </c>
      <c r="I13" s="14">
        <f t="shared" si="1"/>
        <v>58661</v>
      </c>
      <c r="J13" s="14">
        <f t="shared" si="1"/>
        <v>-13270</v>
      </c>
      <c r="K13" s="14">
        <f t="shared" si="1"/>
        <v>-46321</v>
      </c>
      <c r="L13" s="14">
        <f t="shared" si="1"/>
        <v>265780</v>
      </c>
      <c r="M13" s="14">
        <f t="shared" si="1"/>
        <v>239169</v>
      </c>
      <c r="N13" s="14">
        <f t="shared" si="1"/>
        <v>218251</v>
      </c>
      <c r="O13" s="14">
        <f t="shared" si="1"/>
        <v>-52751</v>
      </c>
      <c r="P13" s="14">
        <f t="shared" si="1"/>
        <v>74324</v>
      </c>
      <c r="Q13" s="14">
        <f t="shared" si="1"/>
        <v>71511</v>
      </c>
      <c r="R13" s="14">
        <f t="shared" si="1"/>
        <v>16642</v>
      </c>
      <c r="S13" s="14">
        <f t="shared" si="1"/>
        <v>884129</v>
      </c>
      <c r="T13" s="16">
        <f t="shared" ref="T13:T49" si="2">SUM(D13:R13)</f>
        <v>884129</v>
      </c>
      <c r="U13" s="16">
        <f>T13-S13</f>
        <v>0</v>
      </c>
      <c r="V13" s="16"/>
      <c r="W13" s="17" t="e">
        <f>#REF!-'IS, BS &amp; Ratios June 25'!#REF!</f>
        <v>#REF!</v>
      </c>
      <c r="X13" s="17">
        <f>H13-'IS, BS &amp; Ratios June 25'!H13</f>
        <v>-514138</v>
      </c>
      <c r="Y13" s="17">
        <f>L13-'IS, BS &amp; Ratios June 25'!L13</f>
        <v>-1096727</v>
      </c>
      <c r="Z13" s="41">
        <f>O13-'IS, BS &amp; Ratios June 25'!O13</f>
        <v>-633140</v>
      </c>
      <c r="AA13" s="41">
        <f>Q13-'IS, BS &amp; Ratios June 25'!Q13</f>
        <v>-2982872</v>
      </c>
      <c r="AB13" s="19">
        <f>S13/'IS, BS &amp; Ratios June 25'!S13</f>
        <v>6.2927281693943155E-2</v>
      </c>
      <c r="AC13" s="41"/>
      <c r="AD13" s="41"/>
      <c r="AE13" s="41"/>
      <c r="AF13" s="19"/>
      <c r="AG13" s="19"/>
      <c r="AH13" s="19"/>
      <c r="AI13" s="19"/>
      <c r="AJ13" s="19"/>
    </row>
    <row r="14" spans="1:50" outlineLevel="1" x14ac:dyDescent="0.2">
      <c r="B14" s="20" t="s">
        <v>6</v>
      </c>
      <c r="C14" s="16"/>
      <c r="D14" s="199">
        <f>'IS, BS &amp; Ratios June 26'!D14-'IS, BS &amp; Ratios June 25'!D14</f>
        <v>22911</v>
      </c>
      <c r="E14" s="199">
        <f>'IS, BS &amp; Ratios June 26'!E14-'IS, BS &amp; Ratios June 25'!E14</f>
        <v>244745</v>
      </c>
      <c r="F14" s="199">
        <f>'IS, BS &amp; Ratios June 26'!F14-'IS, BS &amp; Ratios June 25'!F14</f>
        <v>172118</v>
      </c>
      <c r="G14" s="199">
        <f>'IS, BS &amp; Ratios June 26'!G14-'IS, BS &amp; Ratios June 25'!G14</f>
        <v>-9470</v>
      </c>
      <c r="H14" s="199">
        <f>'IS, BS &amp; Ratios June 26'!H14-'IS, BS &amp; Ratios June 25'!H14</f>
        <v>-26001</v>
      </c>
      <c r="I14" s="199">
        <f>'IS, BS &amp; Ratios June 26'!I14-'IS, BS &amp; Ratios June 25'!I14</f>
        <v>48345</v>
      </c>
      <c r="J14" s="199">
        <f>'IS, BS &amp; Ratios June 26'!J14-'IS, BS &amp; Ratios June 25'!J14</f>
        <v>-1742</v>
      </c>
      <c r="K14" s="199">
        <f>'IS, BS &amp; Ratios June 26'!K14-'IS, BS &amp; Ratios June 25'!K14</f>
        <v>-16014</v>
      </c>
      <c r="L14" s="199">
        <f>'IS, BS &amp; Ratios June 26'!L14-'IS, BS &amp; Ratios June 25'!L14</f>
        <v>263474</v>
      </c>
      <c r="M14" s="199">
        <f>'IS, BS &amp; Ratios June 26'!M14-'IS, BS &amp; Ratios June 25'!M14</f>
        <v>302387</v>
      </c>
      <c r="N14" s="199">
        <f>'IS, BS &amp; Ratios June 26'!N14-'IS, BS &amp; Ratios June 25'!N14</f>
        <v>136278</v>
      </c>
      <c r="O14" s="199">
        <f>'IS, BS &amp; Ratios June 26'!O14-'IS, BS &amp; Ratios June 25'!O14</f>
        <v>-19582</v>
      </c>
      <c r="P14" s="199">
        <f>'IS, BS &amp; Ratios June 26'!P14-'IS, BS &amp; Ratios June 25'!P14</f>
        <v>96090</v>
      </c>
      <c r="Q14" s="199">
        <f>'IS, BS &amp; Ratios June 26'!Q14-'IS, BS &amp; Ratios June 25'!Q14</f>
        <v>910898</v>
      </c>
      <c r="R14" s="199">
        <f>'IS, BS &amp; Ratios June 26'!R14-'IS, BS &amp; Ratios June 25'!R14</f>
        <v>19596</v>
      </c>
      <c r="S14" s="21">
        <f>D14+E14+F14+G14+H14+I14+J14+K14+L14+M14+N14+O14+P14+R14+Q14</f>
        <v>2144033</v>
      </c>
      <c r="T14" s="16">
        <f t="shared" si="2"/>
        <v>2144033</v>
      </c>
      <c r="U14" s="16">
        <f t="shared" ref="U14:U48" si="3">T14-S14</f>
        <v>0</v>
      </c>
      <c r="V14" s="16"/>
      <c r="W14" s="17"/>
      <c r="X14" s="17"/>
      <c r="Y14" s="17"/>
      <c r="Z14" s="41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50" outlineLevel="1" x14ac:dyDescent="0.2">
      <c r="B15" s="20" t="s">
        <v>171</v>
      </c>
      <c r="C15" s="16"/>
      <c r="D15" s="200">
        <f>'IS, BS &amp; Ratios June 26'!D15-'IS, BS &amp; Ratios June 25'!D15</f>
        <v>217</v>
      </c>
      <c r="E15" s="200">
        <f>'IS, BS &amp; Ratios June 26'!E15-'IS, BS &amp; Ratios June 25'!E15</f>
        <v>29960</v>
      </c>
      <c r="F15" s="200">
        <f>'IS, BS &amp; Ratios June 26'!F15-'IS, BS &amp; Ratios June 25'!F15</f>
        <v>-179361</v>
      </c>
      <c r="G15" s="200">
        <f>'IS, BS &amp; Ratios June 26'!G15-'IS, BS &amp; Ratios June 25'!G15</f>
        <v>-12814</v>
      </c>
      <c r="H15" s="200">
        <f>'IS, BS &amp; Ratios June 26'!H15-'IS, BS &amp; Ratios June 25'!H15</f>
        <v>-82265</v>
      </c>
      <c r="I15" s="200">
        <f>'IS, BS &amp; Ratios June 26'!I15-'IS, BS &amp; Ratios June 25'!I15</f>
        <v>4147</v>
      </c>
      <c r="J15" s="200">
        <f>'IS, BS &amp; Ratios June 26'!J15-'IS, BS &amp; Ratios June 25'!J15</f>
        <v>-11937</v>
      </c>
      <c r="K15" s="200">
        <f>'IS, BS &amp; Ratios June 26'!K15-'IS, BS &amp; Ratios June 25'!K15</f>
        <v>-28315</v>
      </c>
      <c r="L15" s="200">
        <f>'IS, BS &amp; Ratios June 26'!L15-'IS, BS &amp; Ratios June 25'!L15</f>
        <v>19872</v>
      </c>
      <c r="M15" s="200">
        <f>'IS, BS &amp; Ratios June 26'!M15-'IS, BS &amp; Ratios June 25'!M15</f>
        <v>-371985</v>
      </c>
      <c r="N15" s="200">
        <f>'IS, BS &amp; Ratios June 26'!N15-'IS, BS &amp; Ratios June 25'!N15</f>
        <v>25368</v>
      </c>
      <c r="O15" s="200">
        <f>'IS, BS &amp; Ratios June 26'!O15-'IS, BS &amp; Ratios June 25'!O15</f>
        <v>-7305</v>
      </c>
      <c r="P15" s="200">
        <f>'IS, BS &amp; Ratios June 26'!P15-'IS, BS &amp; Ratios June 25'!P15</f>
        <v>83669</v>
      </c>
      <c r="Q15" s="200">
        <f>'IS, BS &amp; Ratios June 26'!Q15-'IS, BS &amp; Ratios June 25'!Q15</f>
        <v>-286033</v>
      </c>
      <c r="R15" s="200">
        <f>'IS, BS &amp; Ratios June 26'!R15-'IS, BS &amp; Ratios June 25'!R15</f>
        <v>-4904</v>
      </c>
      <c r="S15" s="16">
        <f t="shared" ref="S15:S17" si="4">D15+E15+F15+G15+H15+I15+J15+K15+L15+M15+N15+O15+P15+R15+Q15</f>
        <v>-821686</v>
      </c>
      <c r="T15" s="16">
        <f t="shared" si="2"/>
        <v>-821686</v>
      </c>
      <c r="U15" s="16">
        <f t="shared" si="3"/>
        <v>0</v>
      </c>
      <c r="V15" s="16"/>
      <c r="W15" s="17"/>
      <c r="X15" s="17"/>
      <c r="Y15" s="17"/>
      <c r="Z15" s="41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50" outlineLevel="1" x14ac:dyDescent="0.2">
      <c r="B16" s="20" t="s">
        <v>113</v>
      </c>
      <c r="C16" s="16"/>
      <c r="D16" s="200">
        <f>'IS, BS &amp; Ratios June 26'!D16-'IS, BS &amp; Ratios June 25'!D16</f>
        <v>0</v>
      </c>
      <c r="E16" s="200">
        <f>'IS, BS &amp; Ratios June 26'!E16-'IS, BS &amp; Ratios June 25'!E16</f>
        <v>-44829</v>
      </c>
      <c r="F16" s="200">
        <f>'IS, BS &amp; Ratios June 26'!F16-'IS, BS &amp; Ratios June 25'!F16</f>
        <v>0</v>
      </c>
      <c r="G16" s="200">
        <f>'IS, BS &amp; Ratios June 26'!G16-'IS, BS &amp; Ratios June 25'!G16</f>
        <v>0</v>
      </c>
      <c r="H16" s="200">
        <f>'IS, BS &amp; Ratios June 26'!H16-'IS, BS &amp; Ratios June 25'!H16</f>
        <v>-102</v>
      </c>
      <c r="I16" s="200">
        <f>'IS, BS &amp; Ratios June 26'!I16-'IS, BS &amp; Ratios June 25'!I16</f>
        <v>2539</v>
      </c>
      <c r="J16" s="200">
        <f>'IS, BS &amp; Ratios June 26'!J16-'IS, BS &amp; Ratios June 25'!J16</f>
        <v>319</v>
      </c>
      <c r="K16" s="200">
        <f>'IS, BS &amp; Ratios June 26'!K16-'IS, BS &amp; Ratios June 25'!K16</f>
        <v>-1689</v>
      </c>
      <c r="L16" s="200">
        <f>'IS, BS &amp; Ratios June 26'!L16-'IS, BS &amp; Ratios June 25'!L16</f>
        <v>0</v>
      </c>
      <c r="M16" s="200">
        <f>'IS, BS &amp; Ratios June 26'!M16-'IS, BS &amp; Ratios June 25'!M16</f>
        <v>247071</v>
      </c>
      <c r="N16" s="200">
        <f>'IS, BS &amp; Ratios June 26'!N16-'IS, BS &amp; Ratios June 25'!N16</f>
        <v>-141</v>
      </c>
      <c r="O16" s="200">
        <f>'IS, BS &amp; Ratios June 26'!O16-'IS, BS &amp; Ratios June 25'!O16</f>
        <v>-9667</v>
      </c>
      <c r="P16" s="200">
        <f>'IS, BS &amp; Ratios June 26'!P16-'IS, BS &amp; Ratios June 25'!P16</f>
        <v>-104607</v>
      </c>
      <c r="Q16" s="200">
        <f>'IS, BS &amp; Ratios June 26'!Q16-'IS, BS &amp; Ratios June 25'!Q16</f>
        <v>-562225</v>
      </c>
      <c r="R16" s="200">
        <f>'IS, BS &amp; Ratios June 26'!R16-'IS, BS &amp; Ratios June 25'!R16</f>
        <v>0</v>
      </c>
      <c r="S16" s="16">
        <f t="shared" si="4"/>
        <v>-473331</v>
      </c>
      <c r="T16" s="16">
        <f t="shared" si="2"/>
        <v>-473331</v>
      </c>
      <c r="U16" s="16">
        <f t="shared" si="3"/>
        <v>0</v>
      </c>
      <c r="V16" s="16"/>
      <c r="W16" s="17"/>
      <c r="X16" s="17"/>
      <c r="Y16" s="17"/>
      <c r="Z16" s="41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outlineLevel="1" x14ac:dyDescent="0.2">
      <c r="B17" s="20" t="s">
        <v>8</v>
      </c>
      <c r="C17" s="16"/>
      <c r="D17" s="202">
        <f>'IS, BS &amp; Ratios June 26'!D17-'IS, BS &amp; Ratios June 25'!D17</f>
        <v>-198</v>
      </c>
      <c r="E17" s="202">
        <f>'IS, BS &amp; Ratios June 26'!E17-'IS, BS &amp; Ratios June 25'!E17</f>
        <v>-58173</v>
      </c>
      <c r="F17" s="202">
        <f>'IS, BS &amp; Ratios June 26'!F17-'IS, BS &amp; Ratios June 25'!F17</f>
        <v>19136</v>
      </c>
      <c r="G17" s="202">
        <f>'IS, BS &amp; Ratios June 26'!G17-'IS, BS &amp; Ratios June 25'!G17</f>
        <v>-46939</v>
      </c>
      <c r="H17" s="202">
        <f>'IS, BS &amp; Ratios June 26'!H17-'IS, BS &amp; Ratios June 25'!H17</f>
        <v>23198</v>
      </c>
      <c r="I17" s="202">
        <f>'IS, BS &amp; Ratios June 26'!I17-'IS, BS &amp; Ratios June 25'!I17</f>
        <v>3630</v>
      </c>
      <c r="J17" s="202">
        <f>'IS, BS &amp; Ratios June 26'!J17-'IS, BS &amp; Ratios June 25'!J17</f>
        <v>90</v>
      </c>
      <c r="K17" s="202">
        <f>'IS, BS &amp; Ratios June 26'!K17-'IS, BS &amp; Ratios June 25'!K17</f>
        <v>-303</v>
      </c>
      <c r="L17" s="202">
        <f>'IS, BS &amp; Ratios June 26'!L17-'IS, BS &amp; Ratios June 25'!L17</f>
        <v>-17566</v>
      </c>
      <c r="M17" s="202">
        <f>'IS, BS &amp; Ratios June 26'!M17-'IS, BS &amp; Ratios June 25'!M17</f>
        <v>61696</v>
      </c>
      <c r="N17" s="202">
        <f>'IS, BS &amp; Ratios June 26'!N17-'IS, BS &amp; Ratios June 25'!N17</f>
        <v>56746</v>
      </c>
      <c r="O17" s="202">
        <f>'IS, BS &amp; Ratios June 26'!O17-'IS, BS &amp; Ratios June 25'!O17</f>
        <v>-16197</v>
      </c>
      <c r="P17" s="202">
        <f>'IS, BS &amp; Ratios June 26'!P17-'IS, BS &amp; Ratios June 25'!P17</f>
        <v>-828</v>
      </c>
      <c r="Q17" s="202">
        <f>'IS, BS &amp; Ratios June 26'!Q17-'IS, BS &amp; Ratios June 25'!Q17</f>
        <v>8871</v>
      </c>
      <c r="R17" s="202">
        <f>'IS, BS &amp; Ratios June 26'!R17-'IS, BS &amp; Ratios June 25'!R17</f>
        <v>1950</v>
      </c>
      <c r="S17" s="23">
        <f t="shared" si="4"/>
        <v>35113</v>
      </c>
      <c r="T17" s="16">
        <f t="shared" si="2"/>
        <v>35113</v>
      </c>
      <c r="U17" s="16">
        <f t="shared" si="3"/>
        <v>0</v>
      </c>
      <c r="V17" s="16"/>
      <c r="W17" s="17"/>
      <c r="X17" s="17"/>
      <c r="Y17" s="17"/>
      <c r="Z17" s="41"/>
    </row>
    <row r="18" spans="1:36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 t="shared" si="2"/>
        <v>0</v>
      </c>
      <c r="U18" s="16">
        <f t="shared" si="3"/>
        <v>0</v>
      </c>
      <c r="V18" s="16"/>
      <c r="W18" s="17"/>
      <c r="X18" s="17"/>
      <c r="Y18" s="17"/>
      <c r="Z18" s="41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x14ac:dyDescent="0.2">
      <c r="B19" s="12" t="s">
        <v>9</v>
      </c>
      <c r="C19" s="14"/>
      <c r="D19" s="24">
        <f t="shared" ref="D19:S19" si="5">SUM(D20:D24)</f>
        <v>7123</v>
      </c>
      <c r="E19" s="24">
        <f t="shared" si="5"/>
        <v>-79207</v>
      </c>
      <c r="F19" s="24">
        <f t="shared" si="5"/>
        <v>-189428</v>
      </c>
      <c r="G19" s="24">
        <f t="shared" si="5"/>
        <v>40135</v>
      </c>
      <c r="H19" s="24">
        <f t="shared" si="5"/>
        <v>33860</v>
      </c>
      <c r="I19" s="24">
        <f t="shared" si="5"/>
        <v>-39670</v>
      </c>
      <c r="J19" s="24">
        <f t="shared" si="5"/>
        <v>-2847</v>
      </c>
      <c r="K19" s="24">
        <f t="shared" si="5"/>
        <v>80747</v>
      </c>
      <c r="L19" s="24">
        <f t="shared" si="5"/>
        <v>-94087</v>
      </c>
      <c r="M19" s="24">
        <f t="shared" si="5"/>
        <v>-137063</v>
      </c>
      <c r="N19" s="24">
        <f t="shared" si="5"/>
        <v>-5571</v>
      </c>
      <c r="O19" s="24">
        <f t="shared" si="5"/>
        <v>13732</v>
      </c>
      <c r="P19" s="24">
        <f t="shared" si="5"/>
        <v>-28636</v>
      </c>
      <c r="Q19" s="24">
        <f t="shared" si="5"/>
        <v>39993</v>
      </c>
      <c r="R19" s="24">
        <f t="shared" si="5"/>
        <v>-48081</v>
      </c>
      <c r="S19" s="24">
        <f t="shared" si="5"/>
        <v>-409000</v>
      </c>
      <c r="T19" s="16">
        <f t="shared" si="2"/>
        <v>-409000</v>
      </c>
      <c r="U19" s="16">
        <f t="shared" si="3"/>
        <v>0</v>
      </c>
      <c r="V19" s="16"/>
      <c r="W19" s="17" t="e">
        <f>E19-'IS, BS &amp; Ratios June 25'!#REF!</f>
        <v>#REF!</v>
      </c>
      <c r="X19" s="17">
        <f>H19-'IS, BS &amp; Ratios June 25'!H19</f>
        <v>172811</v>
      </c>
      <c r="Y19" s="17">
        <f>L19-'IS, BS &amp; Ratios June 25'!L19</f>
        <v>163017</v>
      </c>
      <c r="Z19" s="41">
        <f>O19-'IS, BS &amp; Ratios June 25'!O19</f>
        <v>182642</v>
      </c>
      <c r="AA19" s="41">
        <f>Q19-'IS, BS &amp; Ratios June 25'!Q19</f>
        <v>1014030</v>
      </c>
      <c r="AB19" s="19">
        <f>S19/'IS, BS &amp; Ratios June 25'!S19</f>
        <v>0.10106523748724638</v>
      </c>
      <c r="AC19" s="41"/>
      <c r="AD19" s="41"/>
      <c r="AE19" s="41"/>
      <c r="AF19" s="19"/>
      <c r="AG19" s="19"/>
      <c r="AH19" s="19"/>
      <c r="AI19" s="19"/>
      <c r="AJ19" s="19"/>
    </row>
    <row r="20" spans="1:36" outlineLevel="1" x14ac:dyDescent="0.2">
      <c r="A20" s="25"/>
      <c r="B20" s="20" t="s">
        <v>77</v>
      </c>
      <c r="C20" s="16"/>
      <c r="D20" s="199">
        <f>'IS, BS &amp; Ratios June 26'!D20-'IS, BS &amp; Ratios June 25'!D20</f>
        <v>1645</v>
      </c>
      <c r="E20" s="199">
        <f>'IS, BS &amp; Ratios June 26'!E20-'IS, BS &amp; Ratios June 25'!E20</f>
        <v>156047</v>
      </c>
      <c r="F20" s="199">
        <f>'IS, BS &amp; Ratios June 26'!F20-'IS, BS &amp; Ratios June 25'!F20</f>
        <v>-143939</v>
      </c>
      <c r="G20" s="199">
        <f>'IS, BS &amp; Ratios June 26'!G20-'IS, BS &amp; Ratios June 25'!G20</f>
        <v>38756</v>
      </c>
      <c r="H20" s="199">
        <f>'IS, BS &amp; Ratios June 26'!H20-'IS, BS &amp; Ratios June 25'!H20</f>
        <v>35738</v>
      </c>
      <c r="I20" s="199">
        <f>'IS, BS &amp; Ratios June 26'!I20-'IS, BS &amp; Ratios June 25'!I20</f>
        <v>-51908</v>
      </c>
      <c r="J20" s="199">
        <f>'IS, BS &amp; Ratios June 26'!J20-'IS, BS &amp; Ratios June 25'!J20</f>
        <v>-1934</v>
      </c>
      <c r="K20" s="199">
        <f>'IS, BS &amp; Ratios June 26'!K20-'IS, BS &amp; Ratios June 25'!K20</f>
        <v>85390</v>
      </c>
      <c r="L20" s="199">
        <f>'IS, BS &amp; Ratios June 26'!L20-'IS, BS &amp; Ratios June 25'!L20</f>
        <v>-16139</v>
      </c>
      <c r="M20" s="199">
        <f>'IS, BS &amp; Ratios June 26'!M20-'IS, BS &amp; Ratios June 25'!M20</f>
        <v>-129414</v>
      </c>
      <c r="N20" s="199">
        <f>'IS, BS &amp; Ratios June 26'!N20-'IS, BS &amp; Ratios June 25'!N20</f>
        <v>-13712</v>
      </c>
      <c r="O20" s="199">
        <f>'IS, BS &amp; Ratios June 26'!O20-'IS, BS &amp; Ratios June 25'!O20</f>
        <v>-20006</v>
      </c>
      <c r="P20" s="199">
        <f>'IS, BS &amp; Ratios June 26'!P20-'IS, BS &amp; Ratios June 25'!P20</f>
        <v>-27011</v>
      </c>
      <c r="Q20" s="199">
        <f>'IS, BS &amp; Ratios June 26'!Q20-'IS, BS &amp; Ratios June 25'!Q20</f>
        <v>-8291</v>
      </c>
      <c r="R20" s="199">
        <f>'IS, BS &amp; Ratios June 26'!R20-'IS, BS &amp; Ratios June 25'!R20</f>
        <v>-38309</v>
      </c>
      <c r="S20" s="21">
        <f t="shared" ref="S20:S24" si="6">D20+E20+F20+G20+H20+I20+J20+K20+L20+M20+N20+O20+P20+R20+Q20</f>
        <v>-133087</v>
      </c>
      <c r="T20" s="16">
        <f t="shared" si="2"/>
        <v>-133087</v>
      </c>
      <c r="U20" s="16">
        <f t="shared" si="3"/>
        <v>0</v>
      </c>
      <c r="V20" s="16"/>
      <c r="W20" s="17"/>
      <c r="X20" s="17"/>
      <c r="Y20" s="17"/>
      <c r="Z20" s="41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outlineLevel="1" x14ac:dyDescent="0.2">
      <c r="A21" s="25"/>
      <c r="B21" s="20" t="s">
        <v>112</v>
      </c>
      <c r="C21" s="16"/>
      <c r="D21" s="200">
        <f>'IS, BS &amp; Ratios June 26'!D21-'IS, BS &amp; Ratios June 25'!D21</f>
        <v>0</v>
      </c>
      <c r="E21" s="200">
        <f>'IS, BS &amp; Ratios June 26'!E21-'IS, BS &amp; Ratios June 25'!E21</f>
        <v>-39168</v>
      </c>
      <c r="F21" s="200">
        <f>'IS, BS &amp; Ratios June 26'!F21-'IS, BS &amp; Ratios June 25'!F21</f>
        <v>1710</v>
      </c>
      <c r="G21" s="200">
        <f>'IS, BS &amp; Ratios June 26'!G21-'IS, BS &amp; Ratios June 25'!G21</f>
        <v>978</v>
      </c>
      <c r="H21" s="200">
        <f>'IS, BS &amp; Ratios June 26'!H21-'IS, BS &amp; Ratios June 25'!H21</f>
        <v>0</v>
      </c>
      <c r="I21" s="200">
        <f>'IS, BS &amp; Ratios June 26'!I21-'IS, BS &amp; Ratios June 25'!I21</f>
        <v>0</v>
      </c>
      <c r="J21" s="200">
        <f>'IS, BS &amp; Ratios June 26'!J21-'IS, BS &amp; Ratios June 25'!J21</f>
        <v>-3711</v>
      </c>
      <c r="K21" s="200">
        <f>'IS, BS &amp; Ratios June 26'!K21-'IS, BS &amp; Ratios June 25'!K21</f>
        <v>0</v>
      </c>
      <c r="L21" s="200">
        <f>'IS, BS &amp; Ratios June 26'!L21-'IS, BS &amp; Ratios June 25'!L21</f>
        <v>0</v>
      </c>
      <c r="M21" s="200">
        <f>'IS, BS &amp; Ratios June 26'!M21-'IS, BS &amp; Ratios June 25'!M21</f>
        <v>29091</v>
      </c>
      <c r="N21" s="200">
        <f>'IS, BS &amp; Ratios June 26'!N21-'IS, BS &amp; Ratios June 25'!N21</f>
        <v>-6747</v>
      </c>
      <c r="O21" s="200">
        <f>'IS, BS &amp; Ratios June 26'!O21-'IS, BS &amp; Ratios June 25'!O21</f>
        <v>0</v>
      </c>
      <c r="P21" s="200">
        <f>'IS, BS &amp; Ratios June 26'!P21-'IS, BS &amp; Ratios June 25'!P21</f>
        <v>0</v>
      </c>
      <c r="Q21" s="200">
        <f>'IS, BS &amp; Ratios June 26'!Q21-'IS, BS &amp; Ratios June 25'!Q21</f>
        <v>0</v>
      </c>
      <c r="R21" s="200">
        <f>'IS, BS &amp; Ratios June 26'!R21-'IS, BS &amp; Ratios June 25'!R21</f>
        <v>0</v>
      </c>
      <c r="S21" s="16">
        <f t="shared" si="6"/>
        <v>-17847</v>
      </c>
      <c r="T21" s="16">
        <f t="shared" si="2"/>
        <v>-17847</v>
      </c>
      <c r="U21" s="16">
        <f t="shared" si="3"/>
        <v>0</v>
      </c>
      <c r="V21" s="16"/>
      <c r="W21" s="17"/>
      <c r="X21" s="17"/>
      <c r="Y21" s="17"/>
      <c r="Z21" s="41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 outlineLevel="1" x14ac:dyDescent="0.2">
      <c r="A22" s="25"/>
      <c r="B22" s="20" t="s">
        <v>145</v>
      </c>
      <c r="C22" s="16"/>
      <c r="D22" s="200">
        <f>'IS, BS &amp; Ratios June 26'!D22-'IS, BS &amp; Ratios June 25'!D22</f>
        <v>2055</v>
      </c>
      <c r="E22" s="200">
        <f>'IS, BS &amp; Ratios June 26'!E22-'IS, BS &amp; Ratios June 25'!E22</f>
        <v>17012</v>
      </c>
      <c r="F22" s="200">
        <f>'IS, BS &amp; Ratios June 26'!F22-'IS, BS &amp; Ratios June 25'!F22</f>
        <v>-1780</v>
      </c>
      <c r="G22" s="200">
        <f>'IS, BS &amp; Ratios June 26'!G22-'IS, BS &amp; Ratios June 25'!G22</f>
        <v>0</v>
      </c>
      <c r="H22" s="200">
        <f>'IS, BS &amp; Ratios June 26'!H22-'IS, BS &amp; Ratios June 25'!H22</f>
        <v>0</v>
      </c>
      <c r="I22" s="200">
        <f>'IS, BS &amp; Ratios June 26'!I22-'IS, BS &amp; Ratios June 25'!I22</f>
        <v>0</v>
      </c>
      <c r="J22" s="200">
        <f>'IS, BS &amp; Ratios June 26'!J22-'IS, BS &amp; Ratios June 25'!J22</f>
        <v>0</v>
      </c>
      <c r="K22" s="200">
        <f>'IS, BS &amp; Ratios June 26'!K22-'IS, BS &amp; Ratios June 25'!K22</f>
        <v>0</v>
      </c>
      <c r="L22" s="200">
        <f>'IS, BS &amp; Ratios June 26'!L22-'IS, BS &amp; Ratios June 25'!L22</f>
        <v>0</v>
      </c>
      <c r="M22" s="200">
        <f>'IS, BS &amp; Ratios June 26'!M22-'IS, BS &amp; Ratios June 25'!M22</f>
        <v>0</v>
      </c>
      <c r="N22" s="200">
        <f>'IS, BS &amp; Ratios June 26'!N22-'IS, BS &amp; Ratios June 25'!N22</f>
        <v>5349</v>
      </c>
      <c r="O22" s="200">
        <f>'IS, BS &amp; Ratios June 26'!O22-'IS, BS &amp; Ratios June 25'!O22</f>
        <v>0</v>
      </c>
      <c r="P22" s="200">
        <f>'IS, BS &amp; Ratios June 26'!P22-'IS, BS &amp; Ratios June 25'!P22</f>
        <v>7917</v>
      </c>
      <c r="Q22" s="200">
        <f>'IS, BS &amp; Ratios June 26'!Q22-'IS, BS &amp; Ratios June 25'!Q22</f>
        <v>0</v>
      </c>
      <c r="R22" s="200">
        <f>'IS, BS &amp; Ratios June 26'!R22-'IS, BS &amp; Ratios June 25'!R22</f>
        <v>0</v>
      </c>
      <c r="S22" s="16">
        <f t="shared" si="6"/>
        <v>30553</v>
      </c>
      <c r="T22" s="16">
        <f t="shared" si="2"/>
        <v>30553</v>
      </c>
      <c r="U22" s="16">
        <f t="shared" si="3"/>
        <v>0</v>
      </c>
      <c r="V22" s="16"/>
      <c r="W22" s="17"/>
      <c r="X22" s="17"/>
      <c r="Y22" s="17"/>
      <c r="Z22" s="41"/>
    </row>
    <row r="23" spans="1:36" outlineLevel="1" x14ac:dyDescent="0.2">
      <c r="A23" s="25"/>
      <c r="B23" s="20" t="s">
        <v>113</v>
      </c>
      <c r="C23" s="16"/>
      <c r="D23" s="200">
        <f>'IS, BS &amp; Ratios June 26'!D23-'IS, BS &amp; Ratios June 25'!D23</f>
        <v>-1432</v>
      </c>
      <c r="E23" s="200">
        <f>'IS, BS &amp; Ratios June 26'!E23-'IS, BS &amp; Ratios June 25'!E23</f>
        <v>-165182</v>
      </c>
      <c r="F23" s="200">
        <f>'IS, BS &amp; Ratios June 26'!F23-'IS, BS &amp; Ratios June 25'!F23</f>
        <v>1677</v>
      </c>
      <c r="G23" s="200">
        <f>'IS, BS &amp; Ratios June 26'!G23-'IS, BS &amp; Ratios June 25'!G23</f>
        <v>-754</v>
      </c>
      <c r="H23" s="200">
        <f>'IS, BS &amp; Ratios June 26'!H23-'IS, BS &amp; Ratios June 25'!H23</f>
        <v>-4585</v>
      </c>
      <c r="I23" s="200">
        <f>'IS, BS &amp; Ratios June 26'!I23-'IS, BS &amp; Ratios June 25'!I23</f>
        <v>-223</v>
      </c>
      <c r="J23" s="200">
        <f>'IS, BS &amp; Ratios June 26'!J23-'IS, BS &amp; Ratios June 25'!J23</f>
        <v>447</v>
      </c>
      <c r="K23" s="200">
        <f>'IS, BS &amp; Ratios June 26'!K23-'IS, BS &amp; Ratios June 25'!K23</f>
        <v>-4215</v>
      </c>
      <c r="L23" s="200">
        <f>'IS, BS &amp; Ratios June 26'!L23-'IS, BS &amp; Ratios June 25'!L23</f>
        <v>-42653</v>
      </c>
      <c r="M23" s="200">
        <f>'IS, BS &amp; Ratios June 26'!M23-'IS, BS &amp; Ratios June 25'!M23</f>
        <v>-237</v>
      </c>
      <c r="N23" s="200">
        <f>'IS, BS &amp; Ratios June 26'!N23-'IS, BS &amp; Ratios June 25'!N23</f>
        <v>2778</v>
      </c>
      <c r="O23" s="200">
        <f>'IS, BS &amp; Ratios June 26'!O23-'IS, BS &amp; Ratios June 25'!O23</f>
        <v>12764</v>
      </c>
      <c r="P23" s="200">
        <f>'IS, BS &amp; Ratios June 26'!P23-'IS, BS &amp; Ratios June 25'!P23</f>
        <v>1057</v>
      </c>
      <c r="Q23" s="200">
        <f>'IS, BS &amp; Ratios June 26'!Q23-'IS, BS &amp; Ratios June 25'!Q23</f>
        <v>0</v>
      </c>
      <c r="R23" s="200">
        <f>'IS, BS &amp; Ratios June 26'!R23-'IS, BS &amp; Ratios June 25'!R23</f>
        <v>0</v>
      </c>
      <c r="S23" s="16">
        <f t="shared" si="6"/>
        <v>-200558</v>
      </c>
      <c r="T23" s="16">
        <f t="shared" si="2"/>
        <v>-200558</v>
      </c>
      <c r="U23" s="16">
        <f t="shared" si="3"/>
        <v>0</v>
      </c>
      <c r="V23" s="16"/>
      <c r="W23" s="17"/>
      <c r="X23" s="17"/>
      <c r="Y23" s="17"/>
      <c r="Z23" s="41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outlineLevel="1" x14ac:dyDescent="0.2">
      <c r="A24" s="25"/>
      <c r="B24" s="20" t="s">
        <v>10</v>
      </c>
      <c r="C24" s="16"/>
      <c r="D24" s="202">
        <f>'IS, BS &amp; Ratios June 26'!D24-'IS, BS &amp; Ratios June 25'!D24</f>
        <v>4855</v>
      </c>
      <c r="E24" s="202">
        <f>'IS, BS &amp; Ratios June 26'!E24-'IS, BS &amp; Ratios June 25'!E24</f>
        <v>-47916</v>
      </c>
      <c r="F24" s="202">
        <f>'IS, BS &amp; Ratios June 26'!F24-'IS, BS &amp; Ratios June 25'!F24</f>
        <v>-47096</v>
      </c>
      <c r="G24" s="202">
        <f>'IS, BS &amp; Ratios June 26'!G24-'IS, BS &amp; Ratios June 25'!G24</f>
        <v>1155</v>
      </c>
      <c r="H24" s="202">
        <f>'IS, BS &amp; Ratios June 26'!H24-'IS, BS &amp; Ratios June 25'!H24</f>
        <v>2707</v>
      </c>
      <c r="I24" s="202">
        <f>'IS, BS &amp; Ratios June 26'!I24-'IS, BS &amp; Ratios June 25'!I24</f>
        <v>12461</v>
      </c>
      <c r="J24" s="202">
        <f>'IS, BS &amp; Ratios June 26'!J24-'IS, BS &amp; Ratios June 25'!J24</f>
        <v>2351</v>
      </c>
      <c r="K24" s="202">
        <f>'IS, BS &amp; Ratios June 26'!K24-'IS, BS &amp; Ratios June 25'!K24</f>
        <v>-428</v>
      </c>
      <c r="L24" s="202">
        <f>'IS, BS &amp; Ratios June 26'!L24-'IS, BS &amp; Ratios June 25'!L24</f>
        <v>-35295</v>
      </c>
      <c r="M24" s="202">
        <f>'IS, BS &amp; Ratios June 26'!M24-'IS, BS &amp; Ratios June 25'!M24</f>
        <v>-36503</v>
      </c>
      <c r="N24" s="202">
        <f>'IS, BS &amp; Ratios June 26'!N24-'IS, BS &amp; Ratios June 25'!N24</f>
        <v>6761</v>
      </c>
      <c r="O24" s="202">
        <f>'IS, BS &amp; Ratios June 26'!O24-'IS, BS &amp; Ratios June 25'!O24</f>
        <v>20974</v>
      </c>
      <c r="P24" s="202">
        <f>'IS, BS &amp; Ratios June 26'!P24-'IS, BS &amp; Ratios June 25'!P24</f>
        <v>-10599</v>
      </c>
      <c r="Q24" s="202">
        <f>'IS, BS &amp; Ratios June 26'!Q24-'IS, BS &amp; Ratios June 25'!Q24</f>
        <v>48284</v>
      </c>
      <c r="R24" s="202">
        <f>'IS, BS &amp; Ratios June 26'!R24-'IS, BS &amp; Ratios June 25'!R24</f>
        <v>-9772</v>
      </c>
      <c r="S24" s="23">
        <f t="shared" si="6"/>
        <v>-88061</v>
      </c>
      <c r="T24" s="16">
        <f t="shared" si="2"/>
        <v>-88061</v>
      </c>
      <c r="U24" s="16">
        <f t="shared" si="3"/>
        <v>0</v>
      </c>
      <c r="V24" s="290">
        <f>V25/'IS, BS &amp; Ratios June 25'!E25</f>
        <v>6.3101106670723509E-2</v>
      </c>
      <c r="W24" s="290" t="e">
        <f>W25/'IS, BS &amp; Ratios June 25'!#REF!</f>
        <v>#REF!</v>
      </c>
      <c r="X24" s="290">
        <f>X25/'IS, BS &amp; Ratios June 25'!H25</f>
        <v>-1.1769206632714635</v>
      </c>
      <c r="Y24" s="290">
        <f>Y25/'IS, BS &amp; Ratios June 25'!L25</f>
        <v>-0.84467836617052783</v>
      </c>
      <c r="Z24" s="290">
        <f>Z25/'IS, BS &amp; Ratios June 25'!O25</f>
        <v>-1.0948262244245757</v>
      </c>
      <c r="AA24" s="22">
        <f>AA25/'IS, BS &amp; Ratios June 25'!Q25</f>
        <v>-0.94640122364260559</v>
      </c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36" s="9" customFormat="1" ht="25.5" x14ac:dyDescent="0.2">
      <c r="A25" s="25"/>
      <c r="B25" s="223" t="s">
        <v>84</v>
      </c>
      <c r="C25" s="376"/>
      <c r="D25" s="162">
        <f t="shared" ref="D25:S25" si="7">D13+D19</f>
        <v>30053</v>
      </c>
      <c r="E25" s="162">
        <f t="shared" si="7"/>
        <v>92496</v>
      </c>
      <c r="F25" s="162">
        <f t="shared" si="7"/>
        <v>-177535</v>
      </c>
      <c r="G25" s="162">
        <f t="shared" si="7"/>
        <v>-29088</v>
      </c>
      <c r="H25" s="162">
        <f t="shared" si="7"/>
        <v>-51310</v>
      </c>
      <c r="I25" s="162">
        <f t="shared" si="7"/>
        <v>18991</v>
      </c>
      <c r="J25" s="162">
        <f t="shared" si="7"/>
        <v>-16117</v>
      </c>
      <c r="K25" s="162">
        <f t="shared" si="7"/>
        <v>34426</v>
      </c>
      <c r="L25" s="162">
        <f t="shared" si="7"/>
        <v>171693</v>
      </c>
      <c r="M25" s="162">
        <f t="shared" si="7"/>
        <v>102106</v>
      </c>
      <c r="N25" s="162">
        <f t="shared" si="7"/>
        <v>212680</v>
      </c>
      <c r="O25" s="162">
        <f t="shared" si="7"/>
        <v>-39019</v>
      </c>
      <c r="P25" s="162">
        <f t="shared" si="7"/>
        <v>45688</v>
      </c>
      <c r="Q25" s="162">
        <f t="shared" si="7"/>
        <v>111504</v>
      </c>
      <c r="R25" s="162">
        <f t="shared" si="7"/>
        <v>-31439</v>
      </c>
      <c r="S25" s="162">
        <f t="shared" si="7"/>
        <v>475129</v>
      </c>
      <c r="T25" s="16">
        <f t="shared" si="2"/>
        <v>475129</v>
      </c>
      <c r="U25" s="16">
        <f t="shared" si="3"/>
        <v>0</v>
      </c>
      <c r="V25" s="16">
        <f>E25</f>
        <v>92496</v>
      </c>
      <c r="W25" s="17" t="e">
        <f>#REF!-'IS, BS &amp; Ratios June 25'!#REF!</f>
        <v>#REF!</v>
      </c>
      <c r="X25" s="17">
        <f>H25-'IS, BS &amp; Ratios June 25'!H25</f>
        <v>-341327</v>
      </c>
      <c r="Y25" s="17">
        <f>L25-'IS, BS &amp; Ratios June 25'!L25</f>
        <v>-933710</v>
      </c>
      <c r="Z25" s="41">
        <f>O25-'IS, BS &amp; Ratios June 25'!O25</f>
        <v>-450498</v>
      </c>
      <c r="AA25" s="41">
        <f>Q25-'IS, BS &amp; Ratios June 25'!Q25</f>
        <v>-1968842</v>
      </c>
      <c r="AB25" s="19">
        <f>S25/'IS, BS &amp; Ratios June 25'!S25</f>
        <v>4.749808059885316E-2</v>
      </c>
      <c r="AC25" s="41"/>
      <c r="AD25" s="41"/>
      <c r="AE25" s="41"/>
      <c r="AF25" s="298"/>
      <c r="AG25" s="264"/>
    </row>
    <row r="26" spans="1:36" x14ac:dyDescent="0.2">
      <c r="A26" s="25"/>
      <c r="B26" s="12" t="s">
        <v>347</v>
      </c>
      <c r="C26" s="16"/>
      <c r="D26" s="202">
        <f>SUM(D27:D28)</f>
        <v>648</v>
      </c>
      <c r="E26" s="202">
        <f t="shared" ref="E26:S26" si="8">SUM(E27:E28)</f>
        <v>-97398</v>
      </c>
      <c r="F26" s="202">
        <f t="shared" si="8"/>
        <v>68051</v>
      </c>
      <c r="G26" s="202">
        <f t="shared" si="8"/>
        <v>5213</v>
      </c>
      <c r="H26" s="202">
        <f t="shared" si="8"/>
        <v>-51752</v>
      </c>
      <c r="I26" s="202">
        <f t="shared" si="8"/>
        <v>37756</v>
      </c>
      <c r="J26" s="202">
        <f t="shared" si="8"/>
        <v>2034</v>
      </c>
      <c r="K26" s="202">
        <f t="shared" si="8"/>
        <v>290</v>
      </c>
      <c r="L26" s="202">
        <f t="shared" si="8"/>
        <v>-35380</v>
      </c>
      <c r="M26" s="202">
        <f t="shared" si="8"/>
        <v>20188</v>
      </c>
      <c r="N26" s="202">
        <f t="shared" si="8"/>
        <v>54726</v>
      </c>
      <c r="O26" s="202">
        <f t="shared" si="8"/>
        <v>-40513</v>
      </c>
      <c r="P26" s="202">
        <f t="shared" si="8"/>
        <v>746</v>
      </c>
      <c r="Q26" s="202">
        <f t="shared" si="8"/>
        <v>7581</v>
      </c>
      <c r="R26" s="202">
        <f t="shared" si="8"/>
        <v>-3374</v>
      </c>
      <c r="S26" s="202">
        <f t="shared" si="8"/>
        <v>-31184</v>
      </c>
      <c r="T26" s="16">
        <f t="shared" si="2"/>
        <v>-31184</v>
      </c>
      <c r="U26" s="16">
        <f t="shared" si="3"/>
        <v>0</v>
      </c>
      <c r="V26" s="16">
        <f>E26</f>
        <v>-97398</v>
      </c>
      <c r="W26" s="17" t="e">
        <f>#REF!-'IS, BS &amp; Ratios June 25'!#REF!</f>
        <v>#REF!</v>
      </c>
      <c r="X26" s="17">
        <f>H26-'IS, BS &amp; Ratios June 25'!H26</f>
        <v>-40608</v>
      </c>
      <c r="Y26" s="17">
        <f>L26-'IS, BS &amp; Ratios June 25'!L26</f>
        <v>-36817</v>
      </c>
      <c r="Z26" s="41">
        <f>O26-'IS, BS &amp; Ratios June 25'!O26</f>
        <v>-102277</v>
      </c>
      <c r="AA26" s="41">
        <f>Q26-'IS, BS &amp; Ratios June 25'!Q26</f>
        <v>116013</v>
      </c>
      <c r="AB26" s="19">
        <f>S26/'IS, BS &amp; Ratios June 25'!S26</f>
        <v>0.12670190678568671</v>
      </c>
      <c r="AC26" s="41"/>
      <c r="AD26" s="41"/>
      <c r="AE26" s="41"/>
      <c r="AF26" s="298"/>
      <c r="AG26" s="264"/>
    </row>
    <row r="27" spans="1:36" x14ac:dyDescent="0.2">
      <c r="A27" s="25"/>
      <c r="B27" s="12" t="s">
        <v>348</v>
      </c>
      <c r="C27" s="16"/>
      <c r="D27" s="418">
        <f>'IS, BS &amp; Ratios June 26'!D27-'IS, BS &amp; Ratios June 25'!D27</f>
        <v>648</v>
      </c>
      <c r="E27" s="418">
        <f>'IS, BS &amp; Ratios June 26'!E27-'IS, BS &amp; Ratios June 25'!E27</f>
        <v>-97398</v>
      </c>
      <c r="F27" s="418">
        <f>'IS, BS &amp; Ratios June 26'!F27-'IS, BS &amp; Ratios June 25'!F27</f>
        <v>68051</v>
      </c>
      <c r="G27" s="418">
        <f>'IS, BS &amp; Ratios June 26'!G27-'IS, BS &amp; Ratios June 25'!G27</f>
        <v>1434</v>
      </c>
      <c r="H27" s="418">
        <f>'IS, BS &amp; Ratios June 26'!H27-'IS, BS &amp; Ratios June 25'!H27</f>
        <v>-1851</v>
      </c>
      <c r="I27" s="418">
        <f>'IS, BS &amp; Ratios June 26'!I27-'IS, BS &amp; Ratios June 25'!I27</f>
        <v>37756</v>
      </c>
      <c r="J27" s="418">
        <f>'IS, BS &amp; Ratios June 26'!J27-'IS, BS &amp; Ratios June 25'!J27</f>
        <v>2034</v>
      </c>
      <c r="K27" s="418">
        <f>'IS, BS &amp; Ratios June 26'!K27-'IS, BS &amp; Ratios June 25'!K27</f>
        <v>-1510</v>
      </c>
      <c r="L27" s="418">
        <f>'IS, BS &amp; Ratios June 26'!L27-'IS, BS &amp; Ratios June 25'!L27</f>
        <v>-35380</v>
      </c>
      <c r="M27" s="418">
        <f>'IS, BS &amp; Ratios June 26'!M27-'IS, BS &amp; Ratios June 25'!M27</f>
        <v>22188</v>
      </c>
      <c r="N27" s="418">
        <f>'IS, BS &amp; Ratios June 26'!N27-'IS, BS &amp; Ratios June 25'!N27</f>
        <v>54726</v>
      </c>
      <c r="O27" s="418">
        <f>'IS, BS &amp; Ratios June 26'!O27-'IS, BS &amp; Ratios June 25'!O27</f>
        <v>-64295</v>
      </c>
      <c r="P27" s="418">
        <f>'IS, BS &amp; Ratios June 26'!P27-'IS, BS &amp; Ratios June 25'!P27</f>
        <v>746</v>
      </c>
      <c r="Q27" s="418">
        <f>'IS, BS &amp; Ratios June 26'!Q27-'IS, BS &amp; Ratios June 25'!Q27</f>
        <v>7581</v>
      </c>
      <c r="R27" s="418">
        <f>'IS, BS &amp; Ratios June 26'!R27-'IS, BS &amp; Ratios June 25'!R27</f>
        <v>-3374</v>
      </c>
      <c r="S27" s="418">
        <f t="shared" ref="S27:S28" si="9">D27+E27+F27+G27+H27+I27+J27+K27+L27+M27+N27+O27+P27+R27+Q27</f>
        <v>-8644</v>
      </c>
      <c r="T27" s="16"/>
      <c r="U27" s="16"/>
      <c r="V27" s="16"/>
      <c r="W27" s="17"/>
      <c r="X27" s="17"/>
      <c r="Y27" s="17"/>
      <c r="Z27" s="41"/>
      <c r="AA27" s="41"/>
      <c r="AB27" s="19"/>
      <c r="AC27" s="41"/>
      <c r="AD27" s="41"/>
      <c r="AE27" s="41"/>
      <c r="AF27" s="298"/>
      <c r="AG27" s="264"/>
    </row>
    <row r="28" spans="1:36" x14ac:dyDescent="0.2">
      <c r="A28" s="25"/>
      <c r="B28" s="12" t="s">
        <v>349</v>
      </c>
      <c r="C28" s="16"/>
      <c r="D28" s="419">
        <f>'IS, BS &amp; Ratios June 26'!D28-'IS, BS &amp; Ratios June 25'!D28</f>
        <v>0</v>
      </c>
      <c r="E28" s="419">
        <f>'IS, BS &amp; Ratios June 26'!E28-'IS, BS &amp; Ratios June 25'!E28</f>
        <v>0</v>
      </c>
      <c r="F28" s="419">
        <f>'IS, BS &amp; Ratios June 26'!F28-'IS, BS &amp; Ratios June 25'!F28</f>
        <v>0</v>
      </c>
      <c r="G28" s="419">
        <f>'IS, BS &amp; Ratios June 26'!G28-'IS, BS &amp; Ratios June 25'!G28</f>
        <v>3779</v>
      </c>
      <c r="H28" s="419">
        <f>'IS, BS &amp; Ratios June 26'!H28-'IS, BS &amp; Ratios June 25'!H28</f>
        <v>-49901</v>
      </c>
      <c r="I28" s="419">
        <f>'IS, BS &amp; Ratios June 26'!I28-'IS, BS &amp; Ratios June 25'!I28</f>
        <v>0</v>
      </c>
      <c r="J28" s="419">
        <f>'IS, BS &amp; Ratios June 26'!J28-'IS, BS &amp; Ratios June 25'!J28</f>
        <v>0</v>
      </c>
      <c r="K28" s="419">
        <f>'IS, BS &amp; Ratios June 26'!K28-'IS, BS &amp; Ratios June 25'!K28</f>
        <v>1800</v>
      </c>
      <c r="L28" s="419">
        <f>'IS, BS &amp; Ratios June 26'!L28-'IS, BS &amp; Ratios June 25'!L28</f>
        <v>0</v>
      </c>
      <c r="M28" s="419">
        <f>'IS, BS &amp; Ratios June 26'!M28-'IS, BS &amp; Ratios June 25'!M28</f>
        <v>-2000</v>
      </c>
      <c r="N28" s="419">
        <f>'IS, BS &amp; Ratios June 26'!N28-'IS, BS &amp; Ratios June 25'!N28</f>
        <v>0</v>
      </c>
      <c r="O28" s="419">
        <f>'IS, BS &amp; Ratios June 26'!O28-'IS, BS &amp; Ratios June 25'!O28</f>
        <v>23782</v>
      </c>
      <c r="P28" s="419">
        <f>'IS, BS &amp; Ratios June 26'!P28-'IS, BS &amp; Ratios June 25'!P28</f>
        <v>0</v>
      </c>
      <c r="Q28" s="419">
        <f>'IS, BS &amp; Ratios June 26'!Q28-'IS, BS &amp; Ratios June 25'!Q28</f>
        <v>0</v>
      </c>
      <c r="R28" s="419">
        <f>'IS, BS &amp; Ratios June 26'!R28-'IS, BS &amp; Ratios June 25'!R28</f>
        <v>0</v>
      </c>
      <c r="S28" s="419">
        <f t="shared" si="9"/>
        <v>-22540</v>
      </c>
      <c r="T28" s="16"/>
      <c r="U28" s="16"/>
      <c r="V28" s="16"/>
      <c r="W28" s="17"/>
      <c r="X28" s="17"/>
      <c r="Y28" s="17"/>
      <c r="Z28" s="41"/>
      <c r="AA28" s="41"/>
      <c r="AB28" s="19"/>
      <c r="AC28" s="41"/>
      <c r="AD28" s="41"/>
      <c r="AE28" s="41"/>
      <c r="AF28" s="298"/>
      <c r="AG28" s="264"/>
    </row>
    <row r="29" spans="1:36" x14ac:dyDescent="0.2">
      <c r="A29" s="25"/>
      <c r="B29" s="28" t="s">
        <v>12</v>
      </c>
      <c r="C29" s="17"/>
      <c r="D29" s="17">
        <f t="shared" ref="D29:S29" si="10">D25+D26</f>
        <v>30701</v>
      </c>
      <c r="E29" s="17">
        <f t="shared" si="10"/>
        <v>-4902</v>
      </c>
      <c r="F29" s="17">
        <f t="shared" si="10"/>
        <v>-109484</v>
      </c>
      <c r="G29" s="17">
        <f t="shared" si="10"/>
        <v>-23875</v>
      </c>
      <c r="H29" s="17">
        <f t="shared" si="10"/>
        <v>-103062</v>
      </c>
      <c r="I29" s="17">
        <f t="shared" si="10"/>
        <v>56747</v>
      </c>
      <c r="J29" s="17">
        <f t="shared" si="10"/>
        <v>-14083</v>
      </c>
      <c r="K29" s="17">
        <f t="shared" si="10"/>
        <v>34716</v>
      </c>
      <c r="L29" s="17">
        <f t="shared" si="10"/>
        <v>136313</v>
      </c>
      <c r="M29" s="17">
        <f t="shared" si="10"/>
        <v>122294</v>
      </c>
      <c r="N29" s="17">
        <f t="shared" si="10"/>
        <v>267406</v>
      </c>
      <c r="O29" s="17">
        <f t="shared" si="10"/>
        <v>-79532</v>
      </c>
      <c r="P29" s="17">
        <f>P25+P26</f>
        <v>46434</v>
      </c>
      <c r="Q29" s="17">
        <f>Q25+Q26</f>
        <v>119085</v>
      </c>
      <c r="R29" s="17">
        <f t="shared" si="10"/>
        <v>-34813</v>
      </c>
      <c r="S29" s="17">
        <f t="shared" si="10"/>
        <v>443945</v>
      </c>
      <c r="T29" s="16">
        <f t="shared" si="2"/>
        <v>443945</v>
      </c>
      <c r="U29" s="16">
        <f t="shared" si="3"/>
        <v>0</v>
      </c>
      <c r="V29" s="16"/>
      <c r="W29" s="17" t="e">
        <f>W25+W26</f>
        <v>#REF!</v>
      </c>
      <c r="X29" s="17">
        <f>X25+X26</f>
        <v>-381935</v>
      </c>
      <c r="Y29" s="17">
        <f>Y25+Y26</f>
        <v>-970527</v>
      </c>
      <c r="Z29" s="17">
        <f>Z25+Z26</f>
        <v>-552775</v>
      </c>
      <c r="AA29" s="17">
        <f>AA25+AA26</f>
        <v>-1852829</v>
      </c>
    </row>
    <row r="30" spans="1:36" ht="9.6" customHeight="1" x14ac:dyDescent="0.2">
      <c r="A30" s="25"/>
      <c r="B30" s="29"/>
      <c r="C30" s="17"/>
      <c r="D30" s="14"/>
      <c r="E30" s="45">
        <f>E25/'IS, BS &amp; Ratios June 25'!E25</f>
        <v>6.3101106670723509E-2</v>
      </c>
      <c r="F30" s="14"/>
      <c r="G30" s="14"/>
      <c r="H30" s="14"/>
      <c r="I30" s="17"/>
      <c r="J30" s="17"/>
      <c r="K30" s="17"/>
      <c r="L30" s="45">
        <f>L25/'IS, BS &amp; Ratios June 25'!L25</f>
        <v>0.15532163382947214</v>
      </c>
      <c r="M30" s="14"/>
      <c r="N30" s="45">
        <f>N25/'IS, BS &amp; Ratios June 25'!N25</f>
        <v>0.11751386456952563</v>
      </c>
      <c r="O30" s="17"/>
      <c r="P30" s="17"/>
      <c r="Q30" s="45">
        <f>Q25/'IS, BS &amp; Ratios June 25'!Q25</f>
        <v>5.3598776357394393E-2</v>
      </c>
      <c r="R30" s="17"/>
      <c r="S30" s="17"/>
      <c r="T30" s="16">
        <f t="shared" si="2"/>
        <v>0.38953538142711569</v>
      </c>
      <c r="U30" s="16">
        <f t="shared" si="3"/>
        <v>0.38953538142711569</v>
      </c>
      <c r="V30" s="16"/>
      <c r="W30" s="17"/>
      <c r="X30" s="17"/>
      <c r="Y30" s="17"/>
      <c r="Z30" s="41"/>
    </row>
    <row r="31" spans="1:36" s="9" customFormat="1" x14ac:dyDescent="0.2">
      <c r="A31" s="25"/>
      <c r="B31" s="28" t="s">
        <v>13</v>
      </c>
      <c r="C31" s="14"/>
      <c r="D31" s="24">
        <f t="shared" ref="D31:S31" si="11">SUM(D32:D37)</f>
        <v>4335</v>
      </c>
      <c r="E31" s="24">
        <f t="shared" si="11"/>
        <v>46990</v>
      </c>
      <c r="F31" s="24">
        <f t="shared" si="11"/>
        <v>400215</v>
      </c>
      <c r="G31" s="24">
        <f t="shared" si="11"/>
        <v>3344</v>
      </c>
      <c r="H31" s="24">
        <f t="shared" si="11"/>
        <v>-81258</v>
      </c>
      <c r="I31" s="24">
        <f t="shared" si="11"/>
        <v>10763</v>
      </c>
      <c r="J31" s="24">
        <f t="shared" si="11"/>
        <v>-10668</v>
      </c>
      <c r="K31" s="24">
        <f t="shared" si="11"/>
        <v>6761</v>
      </c>
      <c r="L31" s="24">
        <f t="shared" si="11"/>
        <v>141269</v>
      </c>
      <c r="M31" s="24">
        <f t="shared" si="11"/>
        <v>56834</v>
      </c>
      <c r="N31" s="24">
        <f t="shared" si="11"/>
        <v>11379</v>
      </c>
      <c r="O31" s="24">
        <f t="shared" si="11"/>
        <v>-3135</v>
      </c>
      <c r="P31" s="24">
        <f t="shared" si="11"/>
        <v>21781</v>
      </c>
      <c r="Q31" s="24">
        <f t="shared" si="11"/>
        <v>185615</v>
      </c>
      <c r="R31" s="24">
        <f t="shared" si="11"/>
        <v>39911</v>
      </c>
      <c r="S31" s="24">
        <f t="shared" si="11"/>
        <v>834136</v>
      </c>
      <c r="T31" s="16">
        <f t="shared" si="2"/>
        <v>834136</v>
      </c>
      <c r="U31" s="16">
        <f t="shared" si="3"/>
        <v>0</v>
      </c>
      <c r="V31" s="16"/>
      <c r="W31" s="17" t="e">
        <f>#REF!</f>
        <v>#REF!</v>
      </c>
      <c r="X31" s="17">
        <f>H31-'IS, BS &amp; Ratios June 25'!H31</f>
        <v>-315943</v>
      </c>
      <c r="Y31" s="17">
        <f>L31-'IS, BS &amp; Ratios June 25'!L31</f>
        <v>-446345</v>
      </c>
      <c r="Z31" s="41">
        <f>O31-'IS, BS &amp; Ratios June 25'!O31</f>
        <v>-265084</v>
      </c>
      <c r="AA31" s="41">
        <f>Q31-'IS, BS &amp; Ratios June 25'!Q31</f>
        <v>-949263</v>
      </c>
      <c r="AB31" s="298"/>
      <c r="AC31" s="41"/>
      <c r="AD31" s="41"/>
      <c r="AE31" s="41"/>
      <c r="AF31" s="298"/>
    </row>
    <row r="32" spans="1:36" s="9" customFormat="1" x14ac:dyDescent="0.2">
      <c r="A32" s="25"/>
      <c r="B32" s="30" t="s">
        <v>78</v>
      </c>
      <c r="C32" s="14"/>
      <c r="D32" s="203">
        <f>'IS, BS &amp; Ratios June 26'!D32-'IS, BS &amp; Ratios June 25'!D32</f>
        <v>1711</v>
      </c>
      <c r="E32" s="203">
        <f>'IS, BS &amp; Ratios June 26'!E32-'IS, BS &amp; Ratios June 25'!E32</f>
        <v>19429</v>
      </c>
      <c r="F32" s="203">
        <f>'IS, BS &amp; Ratios June 26'!F32-'IS, BS &amp; Ratios June 25'!F32</f>
        <v>37691</v>
      </c>
      <c r="G32" s="203">
        <f>'IS, BS &amp; Ratios June 26'!G32-'IS, BS &amp; Ratios June 25'!G32</f>
        <v>-5666</v>
      </c>
      <c r="H32" s="203">
        <f>'IS, BS &amp; Ratios June 26'!H32-'IS, BS &amp; Ratios June 25'!H32</f>
        <v>-7109</v>
      </c>
      <c r="I32" s="203">
        <f>'IS, BS &amp; Ratios June 26'!I32-'IS, BS &amp; Ratios June 25'!I32</f>
        <v>1992</v>
      </c>
      <c r="J32" s="203">
        <f>'IS, BS &amp; Ratios June 26'!J32-'IS, BS &amp; Ratios June 25'!J32</f>
        <v>-1638</v>
      </c>
      <c r="K32" s="203">
        <f>'IS, BS &amp; Ratios June 26'!K32-'IS, BS &amp; Ratios June 25'!K32</f>
        <v>260</v>
      </c>
      <c r="L32" s="203">
        <f>'IS, BS &amp; Ratios June 26'!L32-'IS, BS &amp; Ratios June 25'!L32</f>
        <v>74890</v>
      </c>
      <c r="M32" s="203">
        <f>'IS, BS &amp; Ratios June 26'!M32-'IS, BS &amp; Ratios June 25'!M32</f>
        <v>33420</v>
      </c>
      <c r="N32" s="203">
        <f>'IS, BS &amp; Ratios June 26'!N32-'IS, BS &amp; Ratios June 25'!N32</f>
        <v>-37449</v>
      </c>
      <c r="O32" s="203">
        <f>'IS, BS &amp; Ratios June 26'!O32-'IS, BS &amp; Ratios June 25'!O32</f>
        <v>-20470</v>
      </c>
      <c r="P32" s="203">
        <f>'IS, BS &amp; Ratios June 26'!P32-'IS, BS &amp; Ratios June 25'!P32</f>
        <v>22379</v>
      </c>
      <c r="Q32" s="203">
        <f>'IS, BS &amp; Ratios June 26'!Q32-'IS, BS &amp; Ratios June 25'!Q32</f>
        <v>14954</v>
      </c>
      <c r="R32" s="203">
        <f>'IS, BS &amp; Ratios June 26'!R32-'IS, BS &amp; Ratios June 25'!R32</f>
        <v>-9461</v>
      </c>
      <c r="S32" s="14">
        <f t="shared" ref="S32:S37" si="12">D32+E32+F32+G32+H32+I32+J32+K32+L32+M32+N32+O32+P32+R32+Q32</f>
        <v>124933</v>
      </c>
      <c r="T32" s="16">
        <f t="shared" si="2"/>
        <v>124933</v>
      </c>
      <c r="U32" s="16">
        <f t="shared" si="3"/>
        <v>0</v>
      </c>
      <c r="V32" s="16"/>
      <c r="W32" s="290" t="e">
        <f>W31/'IS, BS &amp; Ratios June 25'!#REF!</f>
        <v>#REF!</v>
      </c>
      <c r="X32" s="290">
        <f>X31/'IS, BS &amp; Ratios June 25'!H31</f>
        <v>-1.3462428361420629</v>
      </c>
      <c r="Y32" s="290">
        <f>Y31/'IS, BS &amp; Ratios June 25'!L31</f>
        <v>-0.75958877766697186</v>
      </c>
      <c r="Z32" s="290">
        <f>Z31/'IS, BS &amp; Ratios June 25'!O31</f>
        <v>-1.0119679784996316</v>
      </c>
      <c r="AA32" s="307">
        <f>AA31/'IS, BS &amp; Ratios June 25'!Q31</f>
        <v>-0.83644497470212653</v>
      </c>
    </row>
    <row r="33" spans="1:32" s="9" customFormat="1" x14ac:dyDescent="0.2">
      <c r="A33" s="25"/>
      <c r="B33" s="30" t="s">
        <v>158</v>
      </c>
      <c r="C33" s="14"/>
      <c r="D33" s="203">
        <f>'IS, BS &amp; Ratios June 26'!D33-'IS, BS &amp; Ratios June 25'!D33</f>
        <v>0</v>
      </c>
      <c r="E33" s="203">
        <f>'IS, BS &amp; Ratios June 26'!E33-'IS, BS &amp; Ratios June 25'!E33</f>
        <v>0</v>
      </c>
      <c r="F33" s="203">
        <f>'IS, BS &amp; Ratios June 26'!F33-'IS, BS &amp; Ratios June 25'!F33</f>
        <v>0</v>
      </c>
      <c r="G33" s="203">
        <f>'IS, BS &amp; Ratios June 26'!G33-'IS, BS &amp; Ratios June 25'!G33</f>
        <v>0</v>
      </c>
      <c r="H33" s="203">
        <f>'IS, BS &amp; Ratios June 26'!H33-'IS, BS &amp; Ratios June 25'!H33</f>
        <v>0</v>
      </c>
      <c r="I33" s="203">
        <f>'IS, BS &amp; Ratios June 26'!I33-'IS, BS &amp; Ratios June 25'!I33</f>
        <v>0</v>
      </c>
      <c r="J33" s="203">
        <f>'IS, BS &amp; Ratios June 26'!J33-'IS, BS &amp; Ratios June 25'!J33</f>
        <v>0</v>
      </c>
      <c r="K33" s="203">
        <f>'IS, BS &amp; Ratios June 26'!K33-'IS, BS &amp; Ratios June 25'!K33</f>
        <v>0</v>
      </c>
      <c r="L33" s="203">
        <f>'IS, BS &amp; Ratios June 26'!L33-'IS, BS &amp; Ratios June 25'!L33</f>
        <v>0</v>
      </c>
      <c r="M33" s="203">
        <f>'IS, BS &amp; Ratios June 26'!M33-'IS, BS &amp; Ratios June 25'!M33</f>
        <v>0</v>
      </c>
      <c r="N33" s="203">
        <f>'IS, BS &amp; Ratios June 26'!N33-'IS, BS &amp; Ratios June 25'!N33</f>
        <v>0</v>
      </c>
      <c r="O33" s="203">
        <f>'IS, BS &amp; Ratios June 26'!O33-'IS, BS &amp; Ratios June 25'!O33</f>
        <v>0</v>
      </c>
      <c r="P33" s="203">
        <f>'IS, BS &amp; Ratios June 26'!P33-'IS, BS &amp; Ratios June 25'!P33</f>
        <v>0</v>
      </c>
      <c r="Q33" s="203">
        <f>'IS, BS &amp; Ratios June 26'!Q33-'IS, BS &amp; Ratios June 25'!Q33</f>
        <v>0</v>
      </c>
      <c r="R33" s="203">
        <f>'IS, BS &amp; Ratios June 26'!R33-'IS, BS &amp; Ratios June 25'!R33</f>
        <v>0</v>
      </c>
      <c r="S33" s="14">
        <f t="shared" si="12"/>
        <v>0</v>
      </c>
      <c r="T33" s="16">
        <f t="shared" si="2"/>
        <v>0</v>
      </c>
      <c r="U33" s="16">
        <f t="shared" si="3"/>
        <v>0</v>
      </c>
      <c r="V33" s="16"/>
      <c r="W33" s="17"/>
      <c r="X33" s="17"/>
      <c r="Y33" s="17"/>
      <c r="Z33" s="41"/>
    </row>
    <row r="34" spans="1:32" s="9" customFormat="1" x14ac:dyDescent="0.2">
      <c r="A34" s="25"/>
      <c r="B34" s="30" t="s">
        <v>159</v>
      </c>
      <c r="C34" s="14"/>
      <c r="D34" s="203">
        <f>'IS, BS &amp; Ratios June 26'!D34-'IS, BS &amp; Ratios June 25'!D34</f>
        <v>-139</v>
      </c>
      <c r="E34" s="203">
        <f>'IS, BS &amp; Ratios June 26'!E34-'IS, BS &amp; Ratios June 25'!E34</f>
        <v>0</v>
      </c>
      <c r="F34" s="203">
        <f>'IS, BS &amp; Ratios June 26'!F34-'IS, BS &amp; Ratios June 25'!F34</f>
        <v>40941</v>
      </c>
      <c r="G34" s="203">
        <f>'IS, BS &amp; Ratios June 26'!G34-'IS, BS &amp; Ratios June 25'!G34</f>
        <v>0</v>
      </c>
      <c r="H34" s="203">
        <f>'IS, BS &amp; Ratios June 26'!H34-'IS, BS &amp; Ratios June 25'!H34</f>
        <v>-56636</v>
      </c>
      <c r="I34" s="203">
        <f>'IS, BS &amp; Ratios June 26'!I34-'IS, BS &amp; Ratios June 25'!I34</f>
        <v>0</v>
      </c>
      <c r="J34" s="203">
        <f>'IS, BS &amp; Ratios June 26'!J34-'IS, BS &amp; Ratios June 25'!J34</f>
        <v>-318</v>
      </c>
      <c r="K34" s="203">
        <f>'IS, BS &amp; Ratios June 26'!K34-'IS, BS &amp; Ratios June 25'!K34</f>
        <v>0</v>
      </c>
      <c r="L34" s="203">
        <f>'IS, BS &amp; Ratios June 26'!L34-'IS, BS &amp; Ratios June 25'!L34</f>
        <v>20298</v>
      </c>
      <c r="M34" s="203">
        <f>'IS, BS &amp; Ratios June 26'!M34-'IS, BS &amp; Ratios June 25'!M34</f>
        <v>-10135</v>
      </c>
      <c r="N34" s="203">
        <f>'IS, BS &amp; Ratios June 26'!N34-'IS, BS &amp; Ratios June 25'!N34</f>
        <v>8</v>
      </c>
      <c r="O34" s="203">
        <f>'IS, BS &amp; Ratios June 26'!O34-'IS, BS &amp; Ratios June 25'!O34</f>
        <v>-11958</v>
      </c>
      <c r="P34" s="203">
        <f>'IS, BS &amp; Ratios June 26'!P34-'IS, BS &amp; Ratios June 25'!P34</f>
        <v>20065</v>
      </c>
      <c r="Q34" s="203">
        <f>'IS, BS &amp; Ratios June 26'!Q34-'IS, BS &amp; Ratios June 25'!Q34</f>
        <v>0</v>
      </c>
      <c r="R34" s="203">
        <f>'IS, BS &amp; Ratios June 26'!R34-'IS, BS &amp; Ratios June 25'!R34</f>
        <v>0</v>
      </c>
      <c r="S34" s="14">
        <f t="shared" si="12"/>
        <v>2126</v>
      </c>
      <c r="T34" s="16">
        <f t="shared" si="2"/>
        <v>2126</v>
      </c>
      <c r="U34" s="16">
        <f t="shared" si="3"/>
        <v>0</v>
      </c>
      <c r="V34" s="16"/>
      <c r="W34" s="17"/>
      <c r="X34" s="17"/>
      <c r="Y34" s="17"/>
      <c r="Z34" s="41"/>
      <c r="AA34" s="27">
        <f>SUM(Z34:Z37)</f>
        <v>0</v>
      </c>
      <c r="AE34" s="27"/>
    </row>
    <row r="35" spans="1:32" s="9" customFormat="1" x14ac:dyDescent="0.2">
      <c r="A35" s="25"/>
      <c r="B35" s="30" t="s">
        <v>160</v>
      </c>
      <c r="C35" s="14"/>
      <c r="D35" s="203">
        <f>'IS, BS &amp; Ratios June 26'!D35-'IS, BS &amp; Ratios June 25'!D35</f>
        <v>218</v>
      </c>
      <c r="E35" s="203">
        <f>'IS, BS &amp; Ratios June 26'!E35-'IS, BS &amp; Ratios June 25'!E35</f>
        <v>-7124</v>
      </c>
      <c r="F35" s="203">
        <f>'IS, BS &amp; Ratios June 26'!F35-'IS, BS &amp; Ratios June 25'!F35</f>
        <v>398393</v>
      </c>
      <c r="G35" s="203">
        <f>'IS, BS &amp; Ratios June 26'!G35-'IS, BS &amp; Ratios June 25'!G35</f>
        <v>8344</v>
      </c>
      <c r="H35" s="203">
        <f>'IS, BS &amp; Ratios June 26'!H35-'IS, BS &amp; Ratios June 25'!H35</f>
        <v>23847</v>
      </c>
      <c r="I35" s="203">
        <f>'IS, BS &amp; Ratios June 26'!I35-'IS, BS &amp; Ratios June 25'!I35</f>
        <v>-944</v>
      </c>
      <c r="J35" s="203">
        <f>'IS, BS &amp; Ratios June 26'!J35-'IS, BS &amp; Ratios June 25'!J35</f>
        <v>-5256</v>
      </c>
      <c r="K35" s="203">
        <f>'IS, BS &amp; Ratios June 26'!K35-'IS, BS &amp; Ratios June 25'!K35</f>
        <v>2515</v>
      </c>
      <c r="L35" s="203">
        <f>'IS, BS &amp; Ratios June 26'!L35-'IS, BS &amp; Ratios June 25'!L35</f>
        <v>53459</v>
      </c>
      <c r="M35" s="203">
        <f>'IS, BS &amp; Ratios June 26'!M35-'IS, BS &amp; Ratios June 25'!M35</f>
        <v>34001</v>
      </c>
      <c r="N35" s="203">
        <f>'IS, BS &amp; Ratios June 26'!N35-'IS, BS &amp; Ratios June 25'!N35</f>
        <v>63739</v>
      </c>
      <c r="O35" s="203">
        <f>'IS, BS &amp; Ratios June 26'!O35-'IS, BS &amp; Ratios June 25'!O35</f>
        <v>-144489</v>
      </c>
      <c r="P35" s="203">
        <f>'IS, BS &amp; Ratios June 26'!P35-'IS, BS &amp; Ratios June 25'!P35</f>
        <v>-16199</v>
      </c>
      <c r="Q35" s="203">
        <f>'IS, BS &amp; Ratios June 26'!Q35-'IS, BS &amp; Ratios June 25'!Q35</f>
        <v>-1084130</v>
      </c>
      <c r="R35" s="203">
        <f>'IS, BS &amp; Ratios June 26'!R35-'IS, BS &amp; Ratios June 25'!R35</f>
        <v>14580</v>
      </c>
      <c r="S35" s="14">
        <f t="shared" si="12"/>
        <v>-659046</v>
      </c>
      <c r="T35" s="16">
        <f t="shared" si="2"/>
        <v>-659046</v>
      </c>
      <c r="U35" s="16">
        <f t="shared" si="3"/>
        <v>0</v>
      </c>
      <c r="V35" s="16"/>
      <c r="W35" s="17"/>
      <c r="X35" s="17"/>
      <c r="Y35" s="17"/>
      <c r="Z35" s="41"/>
    </row>
    <row r="36" spans="1:32" s="9" customFormat="1" x14ac:dyDescent="0.2">
      <c r="A36" s="25"/>
      <c r="B36" s="30" t="s">
        <v>161</v>
      </c>
      <c r="C36" s="14"/>
      <c r="D36" s="203">
        <f>'IS, BS &amp; Ratios June 26'!D36-'IS, BS &amp; Ratios June 25'!D36</f>
        <v>1559</v>
      </c>
      <c r="E36" s="203">
        <f>'IS, BS &amp; Ratios June 26'!E36-'IS, BS &amp; Ratios June 25'!E36</f>
        <v>35310</v>
      </c>
      <c r="F36" s="203">
        <f>'IS, BS &amp; Ratios June 26'!F36-'IS, BS &amp; Ratios June 25'!F36</f>
        <v>-80298</v>
      </c>
      <c r="G36" s="203">
        <f>'IS, BS &amp; Ratios June 26'!G36-'IS, BS &amp; Ratios June 25'!G36</f>
        <v>689</v>
      </c>
      <c r="H36" s="203">
        <f>'IS, BS &amp; Ratios June 26'!H36-'IS, BS &amp; Ratios June 25'!H36</f>
        <v>39918</v>
      </c>
      <c r="I36" s="203">
        <f>'IS, BS &amp; Ratios June 26'!I36-'IS, BS &amp; Ratios June 25'!I36</f>
        <v>509</v>
      </c>
      <c r="J36" s="203">
        <f>'IS, BS &amp; Ratios June 26'!J36-'IS, BS &amp; Ratios June 25'!J36</f>
        <v>-3629</v>
      </c>
      <c r="K36" s="203">
        <f>'IS, BS &amp; Ratios June 26'!K36-'IS, BS &amp; Ratios June 25'!K36</f>
        <v>-2183</v>
      </c>
      <c r="L36" s="203">
        <f>'IS, BS &amp; Ratios June 26'!L36-'IS, BS &amp; Ratios June 25'!L36</f>
        <v>-27940</v>
      </c>
      <c r="M36" s="203">
        <f>'IS, BS &amp; Ratios June 26'!M36-'IS, BS &amp; Ratios June 25'!M36</f>
        <v>0</v>
      </c>
      <c r="N36" s="203">
        <f>'IS, BS &amp; Ratios June 26'!N36-'IS, BS &amp; Ratios June 25'!N36</f>
        <v>0</v>
      </c>
      <c r="O36" s="203">
        <f>'IS, BS &amp; Ratios June 26'!O36-'IS, BS &amp; Ratios June 25'!O36</f>
        <v>167024</v>
      </c>
      <c r="P36" s="203">
        <f>'IS, BS &amp; Ratios June 26'!P36-'IS, BS &amp; Ratios June 25'!P36</f>
        <v>-4464</v>
      </c>
      <c r="Q36" s="203">
        <f>'IS, BS &amp; Ratios June 26'!Q36-'IS, BS &amp; Ratios June 25'!Q36</f>
        <v>1258172</v>
      </c>
      <c r="R36" s="203">
        <f>'IS, BS &amp; Ratios June 26'!R36-'IS, BS &amp; Ratios June 25'!R36</f>
        <v>5115</v>
      </c>
      <c r="S36" s="14">
        <f t="shared" si="12"/>
        <v>1389782</v>
      </c>
      <c r="T36" s="16">
        <f t="shared" si="2"/>
        <v>1389782</v>
      </c>
      <c r="U36" s="16">
        <f t="shared" si="3"/>
        <v>0</v>
      </c>
      <c r="V36" s="16"/>
      <c r="W36" s="17"/>
      <c r="X36" s="17"/>
      <c r="Y36" s="17"/>
      <c r="Z36" s="41"/>
    </row>
    <row r="37" spans="1:32" s="9" customFormat="1" x14ac:dyDescent="0.2">
      <c r="A37" s="25"/>
      <c r="B37" s="30" t="s">
        <v>79</v>
      </c>
      <c r="C37" s="14"/>
      <c r="D37" s="203">
        <f>'IS, BS &amp; Ratios June 26'!D37-'IS, BS &amp; Ratios June 25'!D37</f>
        <v>986</v>
      </c>
      <c r="E37" s="203">
        <f>'IS, BS &amp; Ratios June 26'!E37-'IS, BS &amp; Ratios June 25'!E37</f>
        <v>-625</v>
      </c>
      <c r="F37" s="203">
        <f>'IS, BS &amp; Ratios June 26'!F37-'IS, BS &amp; Ratios June 25'!F37</f>
        <v>3488</v>
      </c>
      <c r="G37" s="203">
        <f>'IS, BS &amp; Ratios June 26'!G37-'IS, BS &amp; Ratios June 25'!G37</f>
        <v>-23</v>
      </c>
      <c r="H37" s="203">
        <f>'IS, BS &amp; Ratios June 26'!H37-'IS, BS &amp; Ratios June 25'!H37</f>
        <v>-81278</v>
      </c>
      <c r="I37" s="203">
        <f>'IS, BS &amp; Ratios June 26'!I37-'IS, BS &amp; Ratios June 25'!I37</f>
        <v>9206</v>
      </c>
      <c r="J37" s="203">
        <f>'IS, BS &amp; Ratios June 26'!J37-'IS, BS &amp; Ratios June 25'!J37</f>
        <v>173</v>
      </c>
      <c r="K37" s="203">
        <f>'IS, BS &amp; Ratios June 26'!K37-'IS, BS &amp; Ratios June 25'!K37</f>
        <v>6169</v>
      </c>
      <c r="L37" s="203">
        <f>'IS, BS &amp; Ratios June 26'!L37-'IS, BS &amp; Ratios June 25'!L37</f>
        <v>20562</v>
      </c>
      <c r="M37" s="203">
        <f>'IS, BS &amp; Ratios June 26'!M37-'IS, BS &amp; Ratios June 25'!M37</f>
        <v>-452</v>
      </c>
      <c r="N37" s="203">
        <f>'IS, BS &amp; Ratios June 26'!N37-'IS, BS &amp; Ratios June 25'!N37</f>
        <v>-14919</v>
      </c>
      <c r="O37" s="203">
        <f>'IS, BS &amp; Ratios June 26'!O37-'IS, BS &amp; Ratios June 25'!O37</f>
        <v>6758</v>
      </c>
      <c r="P37" s="203">
        <f>'IS, BS &amp; Ratios June 26'!P37-'IS, BS &amp; Ratios June 25'!P37</f>
        <v>0</v>
      </c>
      <c r="Q37" s="203">
        <f>'IS, BS &amp; Ratios June 26'!Q37-'IS, BS &amp; Ratios June 25'!Q37</f>
        <v>-3381</v>
      </c>
      <c r="R37" s="203">
        <f>'IS, BS &amp; Ratios June 26'!R37-'IS, BS &amp; Ratios June 25'!R37</f>
        <v>29677</v>
      </c>
      <c r="S37" s="14">
        <f t="shared" si="12"/>
        <v>-23659</v>
      </c>
      <c r="T37" s="16">
        <f t="shared" si="2"/>
        <v>-23659</v>
      </c>
      <c r="U37" s="16">
        <f t="shared" si="3"/>
        <v>0</v>
      </c>
      <c r="V37" s="16"/>
      <c r="W37" s="17"/>
      <c r="X37" s="17"/>
      <c r="Y37" s="17"/>
      <c r="Z37" s="41"/>
    </row>
    <row r="38" spans="1:32" s="9" customFormat="1" x14ac:dyDescent="0.2">
      <c r="A38" s="25"/>
      <c r="B38" s="28" t="s">
        <v>83</v>
      </c>
      <c r="C38" s="14"/>
      <c r="D38" s="145">
        <f t="shared" ref="D38:S38" si="13">D29+D31</f>
        <v>35036</v>
      </c>
      <c r="E38" s="145">
        <f t="shared" si="13"/>
        <v>42088</v>
      </c>
      <c r="F38" s="145">
        <f t="shared" si="13"/>
        <v>290731</v>
      </c>
      <c r="G38" s="145">
        <f t="shared" si="13"/>
        <v>-20531</v>
      </c>
      <c r="H38" s="145">
        <f t="shared" si="13"/>
        <v>-184320</v>
      </c>
      <c r="I38" s="145">
        <f t="shared" si="13"/>
        <v>67510</v>
      </c>
      <c r="J38" s="145">
        <f t="shared" si="13"/>
        <v>-24751</v>
      </c>
      <c r="K38" s="145">
        <f t="shared" si="13"/>
        <v>41477</v>
      </c>
      <c r="L38" s="145">
        <f t="shared" si="13"/>
        <v>277582</v>
      </c>
      <c r="M38" s="145">
        <f t="shared" si="13"/>
        <v>179128</v>
      </c>
      <c r="N38" s="145">
        <f t="shared" si="13"/>
        <v>278785</v>
      </c>
      <c r="O38" s="145">
        <f t="shared" si="13"/>
        <v>-82667</v>
      </c>
      <c r="P38" s="145">
        <f>P29+P31</f>
        <v>68215</v>
      </c>
      <c r="Q38" s="145">
        <f>Q29+Q31</f>
        <v>304700</v>
      </c>
      <c r="R38" s="145">
        <f t="shared" si="13"/>
        <v>5098</v>
      </c>
      <c r="S38" s="145">
        <f t="shared" si="13"/>
        <v>1278081</v>
      </c>
      <c r="T38" s="16">
        <f t="shared" si="2"/>
        <v>1278081</v>
      </c>
      <c r="U38" s="16">
        <f t="shared" si="3"/>
        <v>0</v>
      </c>
      <c r="V38" s="16"/>
      <c r="W38" s="145" t="e">
        <f>W29+W31</f>
        <v>#REF!</v>
      </c>
      <c r="X38" s="17">
        <f>H38-'IS, BS &amp; Ratios June 25'!H38</f>
        <v>-697878</v>
      </c>
      <c r="Y38" s="17">
        <f>L38-'IS, BS &amp; Ratios June 25'!L38</f>
        <v>-1416872</v>
      </c>
      <c r="Z38" s="41">
        <f>O38-'IS, BS &amp; Ratios June 25'!O38</f>
        <v>-817859</v>
      </c>
      <c r="AA38" s="41">
        <f>Q38-'IS, BS &amp; Ratios June 25'!Q38</f>
        <v>-2802092</v>
      </c>
      <c r="AC38" s="41"/>
      <c r="AD38" s="41"/>
      <c r="AE38" s="41"/>
    </row>
    <row r="39" spans="1:32" s="9" customFormat="1" ht="12" customHeight="1" x14ac:dyDescent="0.2">
      <c r="A39" s="25"/>
      <c r="B39" s="30"/>
      <c r="C39" s="14"/>
      <c r="D39" s="14"/>
      <c r="E39" s="45"/>
      <c r="F39" s="14"/>
      <c r="G39" s="14"/>
      <c r="H39" s="14"/>
      <c r="I39" s="14"/>
      <c r="J39" s="14"/>
      <c r="K39" s="14"/>
      <c r="L39" s="45">
        <f>L31/'IS, BS &amp; Ratios June 25'!L31</f>
        <v>0.24041122233302814</v>
      </c>
      <c r="M39" s="14"/>
      <c r="N39" s="45">
        <f>N31/'IS, BS &amp; Ratios June 25'!N31</f>
        <v>1.2615313320746476E-2</v>
      </c>
      <c r="O39" s="14"/>
      <c r="P39" s="14"/>
      <c r="Q39" s="14"/>
      <c r="R39" s="14"/>
      <c r="S39" s="14"/>
      <c r="T39" s="16">
        <f t="shared" si="2"/>
        <v>0.25302653565377464</v>
      </c>
      <c r="U39" s="16">
        <f t="shared" si="3"/>
        <v>0.25302653565377464</v>
      </c>
      <c r="V39" s="16"/>
      <c r="W39" s="290" t="e">
        <f>W38/'IS, BS &amp; Ratios June 25'!#REF!</f>
        <v>#REF!</v>
      </c>
      <c r="X39" s="290">
        <f>X38/'IS, BS &amp; Ratios June 25'!H38</f>
        <v>-1.3589078546142792</v>
      </c>
      <c r="Y39" s="290">
        <f>Y38/'IS, BS &amp; Ratios June 25'!L38</f>
        <v>-0.83618203857997919</v>
      </c>
      <c r="Z39" s="290">
        <f>Z38/'IS, BS &amp; Ratios June 25'!O38</f>
        <v>-1.1124427360471822</v>
      </c>
      <c r="AA39" s="307">
        <f>AA38/'IS, BS &amp; Ratios June 25'!Q38</f>
        <v>-0.90192455755003875</v>
      </c>
    </row>
    <row r="40" spans="1:32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>
        <f t="shared" si="2"/>
        <v>0</v>
      </c>
      <c r="U40" s="16">
        <f t="shared" si="3"/>
        <v>0</v>
      </c>
      <c r="V40" s="16"/>
      <c r="W40" s="17"/>
      <c r="X40" s="17"/>
      <c r="Y40" s="17"/>
      <c r="Z40" s="41"/>
    </row>
    <row r="41" spans="1:32" s="9" customFormat="1" ht="15" customHeight="1" x14ac:dyDescent="0.2">
      <c r="A41" s="25"/>
      <c r="B41" s="152" t="s">
        <v>81</v>
      </c>
      <c r="C41" s="31"/>
      <c r="D41" s="205">
        <f>'IS, BS &amp; Ratios June 26'!D41-'IS, BS &amp; Ratios June 25'!D41</f>
        <v>-843</v>
      </c>
      <c r="E41" s="205">
        <f>'IS, BS &amp; Ratios June 26'!E41-'IS, BS &amp; Ratios June 25'!E41</f>
        <v>-7137</v>
      </c>
      <c r="F41" s="205">
        <f>'IS, BS &amp; Ratios June 26'!F41-'IS, BS &amp; Ratios June 25'!F41</f>
        <v>-19329</v>
      </c>
      <c r="G41" s="205">
        <f>'IS, BS &amp; Ratios June 26'!G41-'IS, BS &amp; Ratios June 25'!G41</f>
        <v>-7368</v>
      </c>
      <c r="H41" s="205">
        <f>'IS, BS &amp; Ratios June 26'!H41-'IS, BS &amp; Ratios June 25'!H41</f>
        <v>-324</v>
      </c>
      <c r="I41" s="205">
        <f>'IS, BS &amp; Ratios June 26'!I41-'IS, BS &amp; Ratios June 25'!I41</f>
        <v>1382</v>
      </c>
      <c r="J41" s="205">
        <f>'IS, BS &amp; Ratios June 26'!J41-'IS, BS &amp; Ratios June 25'!J41</f>
        <v>1312</v>
      </c>
      <c r="K41" s="205">
        <f>'IS, BS &amp; Ratios June 26'!K41-'IS, BS &amp; Ratios June 25'!K41</f>
        <v>-4895</v>
      </c>
      <c r="L41" s="205">
        <f>'IS, BS &amp; Ratios June 26'!L41-'IS, BS &amp; Ratios June 25'!L41</f>
        <v>-15056</v>
      </c>
      <c r="M41" s="205">
        <f>'IS, BS &amp; Ratios June 26'!M41-'IS, BS &amp; Ratios June 25'!M41</f>
        <v>-4846</v>
      </c>
      <c r="N41" s="205">
        <f>'IS, BS &amp; Ratios June 26'!N41-'IS, BS &amp; Ratios June 25'!N41</f>
        <v>-6197</v>
      </c>
      <c r="O41" s="205">
        <f>'IS, BS &amp; Ratios June 26'!O41-'IS, BS &amp; Ratios June 25'!O41</f>
        <v>-1768</v>
      </c>
      <c r="P41" s="205">
        <f>'IS, BS &amp; Ratios June 26'!P41-'IS, BS &amp; Ratios June 25'!P41</f>
        <v>-1023</v>
      </c>
      <c r="Q41" s="205">
        <f>'IS, BS &amp; Ratios June 26'!Q41-'IS, BS &amp; Ratios June 25'!Q41</f>
        <v>-12960</v>
      </c>
      <c r="R41" s="205">
        <f>'IS, BS &amp; Ratios June 26'!R41-'IS, BS &amp; Ratios June 25'!R41</f>
        <v>-1950</v>
      </c>
      <c r="S41" s="31">
        <f t="shared" ref="S41:S42" si="14">D41+E41+F41+G41+H41+I41+J41+K41+L41+M41+N41+O41+P41+R41+Q41</f>
        <v>-81002</v>
      </c>
      <c r="T41" s="16">
        <f t="shared" si="2"/>
        <v>-81002</v>
      </c>
      <c r="U41" s="16">
        <f t="shared" si="3"/>
        <v>0</v>
      </c>
      <c r="V41" s="16"/>
      <c r="W41" s="17"/>
      <c r="X41" s="17"/>
      <c r="Y41" s="17"/>
      <c r="Z41" s="41"/>
    </row>
    <row r="42" spans="1:32" s="9" customFormat="1" ht="11.45" customHeight="1" x14ac:dyDescent="0.2">
      <c r="A42" s="25"/>
      <c r="B42" s="12" t="s">
        <v>157</v>
      </c>
      <c r="C42" s="31"/>
      <c r="D42" s="205">
        <f>'IS, BS &amp; Ratios June 26'!D42-'IS, BS &amp; Ratios June 25'!D42</f>
        <v>-12674</v>
      </c>
      <c r="E42" s="205">
        <f>'IS, BS &amp; Ratios June 26'!E42-'IS, BS &amp; Ratios June 25'!E42</f>
        <v>-91308</v>
      </c>
      <c r="F42" s="205">
        <f>'IS, BS &amp; Ratios June 26'!F42-'IS, BS &amp; Ratios June 25'!F42</f>
        <v>-74802</v>
      </c>
      <c r="G42" s="205">
        <f>'IS, BS &amp; Ratios June 26'!G42-'IS, BS &amp; Ratios June 25'!G42</f>
        <v>-37761</v>
      </c>
      <c r="H42" s="205">
        <f>'IS, BS &amp; Ratios June 26'!H42-'IS, BS &amp; Ratios June 25'!H42</f>
        <v>14446</v>
      </c>
      <c r="I42" s="205">
        <f>'IS, BS &amp; Ratios June 26'!I42-'IS, BS &amp; Ratios June 25'!I42</f>
        <v>-20569</v>
      </c>
      <c r="J42" s="205">
        <f>'IS, BS &amp; Ratios June 26'!J42-'IS, BS &amp; Ratios June 25'!J42</f>
        <v>8523</v>
      </c>
      <c r="K42" s="205">
        <f>'IS, BS &amp; Ratios June 26'!K42-'IS, BS &amp; Ratios June 25'!K42</f>
        <v>5135</v>
      </c>
      <c r="L42" s="205">
        <f>'IS, BS &amp; Ratios June 26'!L42-'IS, BS &amp; Ratios June 25'!L42</f>
        <v>-79242</v>
      </c>
      <c r="M42" s="205">
        <f>'IS, BS &amp; Ratios June 26'!M42-'IS, BS &amp; Ratios June 25'!M42</f>
        <v>-39302</v>
      </c>
      <c r="N42" s="205">
        <f>'IS, BS &amp; Ratios June 26'!N42-'IS, BS &amp; Ratios June 25'!N42</f>
        <v>-125048</v>
      </c>
      <c r="O42" s="205">
        <f>'IS, BS &amp; Ratios June 26'!O42-'IS, BS &amp; Ratios June 25'!O42</f>
        <v>-6164</v>
      </c>
      <c r="P42" s="205">
        <f>'IS, BS &amp; Ratios June 26'!P42-'IS, BS &amp; Ratios June 25'!P42</f>
        <v>-13549</v>
      </c>
      <c r="Q42" s="205">
        <f>'IS, BS &amp; Ratios June 26'!Q42-'IS, BS &amp; Ratios June 25'!Q42</f>
        <v>-247899</v>
      </c>
      <c r="R42" s="205">
        <f>'IS, BS &amp; Ratios June 26'!R42-'IS, BS &amp; Ratios June 25'!R42</f>
        <v>-34245</v>
      </c>
      <c r="S42" s="31">
        <f t="shared" si="14"/>
        <v>-754459</v>
      </c>
      <c r="T42" s="16">
        <f t="shared" si="2"/>
        <v>-754459</v>
      </c>
      <c r="U42" s="16">
        <f t="shared" si="3"/>
        <v>0</v>
      </c>
      <c r="V42" s="16"/>
      <c r="W42" s="17"/>
      <c r="X42" s="17"/>
      <c r="Y42" s="17"/>
      <c r="Z42" s="41"/>
    </row>
    <row r="43" spans="1:32" s="9" customFormat="1" ht="10.5" customHeight="1" x14ac:dyDescent="0.2">
      <c r="A43" s="25"/>
      <c r="B43" s="26" t="s">
        <v>82</v>
      </c>
      <c r="C43" s="31"/>
      <c r="D43" s="144">
        <f>SUM(D41:D42)</f>
        <v>-13517</v>
      </c>
      <c r="E43" s="144">
        <f t="shared" ref="E43:S43" si="15">SUM(E41:E42)</f>
        <v>-98445</v>
      </c>
      <c r="F43" s="144">
        <f t="shared" si="15"/>
        <v>-94131</v>
      </c>
      <c r="G43" s="144">
        <f t="shared" si="15"/>
        <v>-45129</v>
      </c>
      <c r="H43" s="144">
        <f t="shared" si="15"/>
        <v>14122</v>
      </c>
      <c r="I43" s="144">
        <f t="shared" si="15"/>
        <v>-19187</v>
      </c>
      <c r="J43" s="144">
        <f t="shared" si="15"/>
        <v>9835</v>
      </c>
      <c r="K43" s="144">
        <f t="shared" si="15"/>
        <v>240</v>
      </c>
      <c r="L43" s="144">
        <f t="shared" si="15"/>
        <v>-94298</v>
      </c>
      <c r="M43" s="144">
        <f t="shared" si="15"/>
        <v>-44148</v>
      </c>
      <c r="N43" s="144">
        <f t="shared" si="15"/>
        <v>-131245</v>
      </c>
      <c r="O43" s="144">
        <f t="shared" si="15"/>
        <v>-7932</v>
      </c>
      <c r="P43" s="144">
        <f t="shared" si="15"/>
        <v>-14572</v>
      </c>
      <c r="Q43" s="144">
        <f t="shared" si="15"/>
        <v>-260859</v>
      </c>
      <c r="R43" s="144">
        <f t="shared" si="15"/>
        <v>-36195</v>
      </c>
      <c r="S43" s="144">
        <f t="shared" si="15"/>
        <v>-835461</v>
      </c>
      <c r="T43" s="16">
        <f t="shared" si="2"/>
        <v>-835461</v>
      </c>
      <c r="U43" s="16">
        <f t="shared" si="3"/>
        <v>0</v>
      </c>
      <c r="V43" s="16"/>
      <c r="W43" s="17" t="e">
        <f>#REF!-'IS, BS &amp; Ratios June 25'!#REF!</f>
        <v>#REF!</v>
      </c>
      <c r="X43" s="17">
        <f>H43-'IS, BS &amp; Ratios June 25'!H43</f>
        <v>160255</v>
      </c>
      <c r="Y43" s="17">
        <f>L43-'IS, BS &amp; Ratios June 25'!L43</f>
        <v>724337</v>
      </c>
      <c r="Z43" s="41">
        <f>O43-'IS, BS &amp; Ratios June 25'!O43</f>
        <v>489080</v>
      </c>
      <c r="AA43" s="41">
        <f>Q43-'IS, BS &amp; Ratios June 25'!Q43</f>
        <v>1640402</v>
      </c>
      <c r="AB43" s="264"/>
      <c r="AC43" s="41"/>
      <c r="AD43" s="41"/>
      <c r="AE43" s="41"/>
      <c r="AF43" s="264"/>
    </row>
    <row r="44" spans="1:32" s="9" customFormat="1" ht="12.75" customHeight="1" x14ac:dyDescent="0.2">
      <c r="A44" s="25"/>
      <c r="B44" s="12"/>
      <c r="C44" s="31"/>
      <c r="D44" s="31"/>
      <c r="E44" s="31"/>
      <c r="F44" s="31"/>
      <c r="G44" s="321">
        <f>G43/'IS, BS &amp; Ratios June 25'!G43</f>
        <v>0.79460858541395218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>
        <f t="shared" si="2"/>
        <v>0.79460858541395218</v>
      </c>
      <c r="U44" s="16">
        <f t="shared" si="3"/>
        <v>0.79460858541395218</v>
      </c>
      <c r="V44" s="16"/>
      <c r="W44" s="290" t="e">
        <f>W43/'IS, BS &amp; Ratios June 25'!#REF!</f>
        <v>#REF!</v>
      </c>
      <c r="X44" s="290">
        <f>X43/'IS, BS &amp; Ratios June 25'!H43</f>
        <v>-1.0966379941560085</v>
      </c>
      <c r="Y44" s="290">
        <f>Y43/'IS, BS &amp; Ratios June 25'!L43</f>
        <v>-0.88481069096728093</v>
      </c>
      <c r="Z44" s="290">
        <f>Z43/'IS, BS &amp; Ratios June 25'!O43</f>
        <v>-0.98404062678567117</v>
      </c>
      <c r="AA44" s="307">
        <f>AA43/'IS, BS &amp; Ratios June 25'!Q43</f>
        <v>-0.86279684903861176</v>
      </c>
    </row>
    <row r="45" spans="1:32" s="9" customFormat="1" x14ac:dyDescent="0.2">
      <c r="A45" s="25"/>
      <c r="B45" s="26" t="s">
        <v>170</v>
      </c>
      <c r="C45" s="27"/>
      <c r="D45" s="27">
        <f t="shared" ref="D45:S45" si="16">D38+D43</f>
        <v>21519</v>
      </c>
      <c r="E45" s="27">
        <f t="shared" si="16"/>
        <v>-56357</v>
      </c>
      <c r="F45" s="27">
        <f t="shared" si="16"/>
        <v>196600</v>
      </c>
      <c r="G45" s="27">
        <f t="shared" si="16"/>
        <v>-65660</v>
      </c>
      <c r="H45" s="27">
        <f t="shared" si="16"/>
        <v>-170198</v>
      </c>
      <c r="I45" s="27">
        <f t="shared" si="16"/>
        <v>48323</v>
      </c>
      <c r="J45" s="27">
        <f t="shared" si="16"/>
        <v>-14916</v>
      </c>
      <c r="K45" s="27">
        <f t="shared" si="16"/>
        <v>41717</v>
      </c>
      <c r="L45" s="27">
        <f t="shared" si="16"/>
        <v>183284</v>
      </c>
      <c r="M45" s="27">
        <f t="shared" si="16"/>
        <v>134980</v>
      </c>
      <c r="N45" s="27">
        <f t="shared" si="16"/>
        <v>147540</v>
      </c>
      <c r="O45" s="27">
        <f t="shared" si="16"/>
        <v>-90599</v>
      </c>
      <c r="P45" s="27">
        <f t="shared" si="16"/>
        <v>53643</v>
      </c>
      <c r="Q45" s="27">
        <f t="shared" si="16"/>
        <v>43841</v>
      </c>
      <c r="R45" s="27">
        <f t="shared" si="16"/>
        <v>-31097</v>
      </c>
      <c r="S45" s="27">
        <f t="shared" si="16"/>
        <v>442620</v>
      </c>
      <c r="T45" s="16">
        <f t="shared" si="2"/>
        <v>442620</v>
      </c>
      <c r="U45" s="16">
        <f t="shared" si="3"/>
        <v>0</v>
      </c>
      <c r="V45" s="16"/>
      <c r="W45" s="27" t="e">
        <f>W38+W43</f>
        <v>#REF!</v>
      </c>
      <c r="X45" s="27">
        <f>X38+X43</f>
        <v>-537623</v>
      </c>
      <c r="Y45" s="27">
        <f>Y38+Y43</f>
        <v>-692535</v>
      </c>
      <c r="Z45" s="27">
        <f>Z38+Z43</f>
        <v>-328779</v>
      </c>
      <c r="AA45" s="27">
        <f>AA38+AA43</f>
        <v>-1161690</v>
      </c>
      <c r="AC45" s="41"/>
      <c r="AD45" s="41"/>
      <c r="AE45" s="41"/>
    </row>
    <row r="46" spans="1:32" s="9" customFormat="1" x14ac:dyDescent="0.2">
      <c r="A46" s="25"/>
      <c r="B46" s="26" t="s">
        <v>131</v>
      </c>
      <c r="C46" s="27"/>
      <c r="D46" s="225">
        <f>'IS, BS &amp; Ratios June 26'!D46-'IS, BS &amp; Ratios June 25'!D46</f>
        <v>0</v>
      </c>
      <c r="E46" s="225">
        <f>'IS, BS &amp; Ratios June 26'!E46-'IS, BS &amp; Ratios June 25'!E46</f>
        <v>0</v>
      </c>
      <c r="F46" s="225">
        <f>'IS, BS &amp; Ratios June 26'!F46-'IS, BS &amp; Ratios June 25'!F46</f>
        <v>0</v>
      </c>
      <c r="G46" s="204">
        <f>'IS, BS &amp; Ratios June 26'!G46-'IS, BS &amp; Ratios June 25'!G46</f>
        <v>0</v>
      </c>
      <c r="H46" s="225">
        <f>'IS, BS &amp; Ratios June 26'!H46-'IS, BS &amp; Ratios June 25'!H46</f>
        <v>0</v>
      </c>
      <c r="I46" s="225">
        <f>'IS, BS &amp; Ratios June 26'!I46-'IS, BS &amp; Ratios June 25'!I46</f>
        <v>0</v>
      </c>
      <c r="J46" s="225">
        <f>'IS, BS &amp; Ratios June 26'!J46-'IS, BS &amp; Ratios June 25'!J46</f>
        <v>0</v>
      </c>
      <c r="K46" s="225">
        <f>'IS, BS &amp; Ratios June 26'!K46-'IS, BS &amp; Ratios June 25'!K46</f>
        <v>0</v>
      </c>
      <c r="L46" s="225">
        <f>'IS, BS &amp; Ratios June 26'!L46-'IS, BS &amp; Ratios June 25'!L46</f>
        <v>0</v>
      </c>
      <c r="M46" s="225">
        <f>'IS, BS &amp; Ratios June 26'!M46-'IS, BS &amp; Ratios June 25'!M46</f>
        <v>0</v>
      </c>
      <c r="N46" s="225">
        <f>'IS, BS &amp; Ratios June 26'!N46-'IS, BS &amp; Ratios June 25'!N46</f>
        <v>0</v>
      </c>
      <c r="O46" s="225">
        <f>'IS, BS &amp; Ratios June 26'!O46-'IS, BS &amp; Ratios June 25'!O46</f>
        <v>0</v>
      </c>
      <c r="P46" s="225">
        <f>'IS, BS &amp; Ratios June 26'!P46-'IS, BS &amp; Ratios June 25'!P46</f>
        <v>0</v>
      </c>
      <c r="Q46" s="225">
        <f>'IS, BS &amp; Ratios June 26'!Q46-'IS, BS &amp; Ratios June 25'!Q46</f>
        <v>0</v>
      </c>
      <c r="R46" s="225">
        <f>'IS, BS &amp; Ratios June 26'!R46-'IS, BS &amp; Ratios June 25'!R46</f>
        <v>0</v>
      </c>
      <c r="S46" s="226">
        <f>D46+E46+F46+G46+H46+I46+J46+K46+L46+M46+N46+O46+P46+R46+Q46</f>
        <v>0</v>
      </c>
      <c r="T46" s="16">
        <f t="shared" si="2"/>
        <v>0</v>
      </c>
      <c r="U46" s="16">
        <f t="shared" si="3"/>
        <v>0</v>
      </c>
      <c r="V46" s="16"/>
      <c r="W46" s="17" t="e">
        <f>#REF!-'IS, BS &amp; Ratios June 25'!#REF!</f>
        <v>#REF!</v>
      </c>
      <c r="X46" s="17">
        <f>H46-'IS, BS &amp; Ratios June 25'!H46</f>
        <v>0</v>
      </c>
      <c r="Y46" s="17">
        <f>L46-'IS, BS &amp; Ratios June 25'!L46</f>
        <v>0</v>
      </c>
      <c r="Z46" s="41">
        <f>O46-'IS, BS &amp; Ratios June 25'!O46</f>
        <v>0</v>
      </c>
      <c r="AA46" s="41">
        <f>Q46-'IS, BS &amp; Ratios June 25'!Q46</f>
        <v>0</v>
      </c>
    </row>
    <row r="47" spans="1:32" s="9" customFormat="1" x14ac:dyDescent="0.2">
      <c r="A47" s="25"/>
      <c r="B47" s="26" t="s">
        <v>14</v>
      </c>
      <c r="C47" s="27"/>
      <c r="D47" s="17">
        <f>SUM(D45:D46)</f>
        <v>21519</v>
      </c>
      <c r="E47" s="17">
        <f t="shared" ref="E47:S47" si="17">SUM(E45:E46)</f>
        <v>-56357</v>
      </c>
      <c r="F47" s="17">
        <f t="shared" si="17"/>
        <v>196600</v>
      </c>
      <c r="G47" s="17">
        <f t="shared" si="17"/>
        <v>-65660</v>
      </c>
      <c r="H47" s="17">
        <f t="shared" si="17"/>
        <v>-170198</v>
      </c>
      <c r="I47" s="17">
        <f t="shared" si="17"/>
        <v>48323</v>
      </c>
      <c r="J47" s="17">
        <f t="shared" si="17"/>
        <v>-14916</v>
      </c>
      <c r="K47" s="17">
        <f t="shared" si="17"/>
        <v>41717</v>
      </c>
      <c r="L47" s="17">
        <f t="shared" si="17"/>
        <v>183284</v>
      </c>
      <c r="M47" s="17">
        <f t="shared" si="17"/>
        <v>134980</v>
      </c>
      <c r="N47" s="17">
        <f t="shared" si="17"/>
        <v>147540</v>
      </c>
      <c r="O47" s="17">
        <f t="shared" si="17"/>
        <v>-90599</v>
      </c>
      <c r="P47" s="17">
        <f t="shared" si="17"/>
        <v>53643</v>
      </c>
      <c r="Q47" s="17">
        <f t="shared" si="17"/>
        <v>43841</v>
      </c>
      <c r="R47" s="17">
        <f t="shared" si="17"/>
        <v>-31097</v>
      </c>
      <c r="S47" s="17">
        <f t="shared" si="17"/>
        <v>442620</v>
      </c>
      <c r="T47" s="16">
        <f t="shared" si="2"/>
        <v>442620</v>
      </c>
      <c r="U47" s="16">
        <f t="shared" si="3"/>
        <v>0</v>
      </c>
      <c r="V47" s="16"/>
      <c r="W47" s="17" t="e">
        <f>SUM(W45:W46)</f>
        <v>#REF!</v>
      </c>
      <c r="X47" s="17">
        <f>SUM(X45:X46)</f>
        <v>-537623</v>
      </c>
      <c r="Y47" s="17">
        <f>SUM(Y45:Y46)</f>
        <v>-692535</v>
      </c>
      <c r="Z47" s="17">
        <f>SUM(Z45:Z46)</f>
        <v>-328779</v>
      </c>
      <c r="AA47" s="17">
        <f>SUM(AA45:AA46)</f>
        <v>-1161690</v>
      </c>
      <c r="AC47" s="41"/>
      <c r="AD47" s="41"/>
      <c r="AE47" s="41"/>
    </row>
    <row r="48" spans="1:32" x14ac:dyDescent="0.2">
      <c r="A48" s="25"/>
      <c r="B48" s="12" t="s">
        <v>15</v>
      </c>
      <c r="C48" s="16"/>
      <c r="D48" s="200">
        <f>'IS, BS &amp; Ratios June 26'!D48-'IS, BS &amp; Ratios June 25'!D48</f>
        <v>-7747</v>
      </c>
      <c r="E48" s="200">
        <f>'IS, BS &amp; Ratios June 26'!E48-'IS, BS &amp; Ratios June 25'!E48</f>
        <v>31328</v>
      </c>
      <c r="F48" s="200">
        <f>'IS, BS &amp; Ratios June 26'!F48-'IS, BS &amp; Ratios June 25'!F48</f>
        <v>-56579</v>
      </c>
      <c r="G48" s="200">
        <f>'IS, BS &amp; Ratios June 26'!G48-'IS, BS &amp; Ratios June 25'!G48</f>
        <v>11052</v>
      </c>
      <c r="H48" s="200">
        <f>'IS, BS &amp; Ratios June 26'!H48-'IS, BS &amp; Ratios June 25'!H48</f>
        <v>53117</v>
      </c>
      <c r="I48" s="200">
        <f>'IS, BS &amp; Ratios June 26'!I48-'IS, BS &amp; Ratios June 25'!I48</f>
        <v>-14769</v>
      </c>
      <c r="J48" s="200">
        <f>'IS, BS &amp; Ratios June 26'!J48-'IS, BS &amp; Ratios June 25'!J48</f>
        <v>0</v>
      </c>
      <c r="K48" s="200">
        <f>'IS, BS &amp; Ratios June 26'!K48-'IS, BS &amp; Ratios June 25'!K48</f>
        <v>-6377</v>
      </c>
      <c r="L48" s="200">
        <f>'IS, BS &amp; Ratios June 26'!L48-'IS, BS &amp; Ratios June 25'!L48</f>
        <v>-25589</v>
      </c>
      <c r="M48" s="200">
        <f>'IS, BS &amp; Ratios June 26'!M48-'IS, BS &amp; Ratios June 25'!M48</f>
        <v>-60001</v>
      </c>
      <c r="N48" s="200">
        <f>'IS, BS &amp; Ratios June 26'!N48-'IS, BS &amp; Ratios June 25'!N48</f>
        <v>-41949</v>
      </c>
      <c r="O48" s="200">
        <f>'IS, BS &amp; Ratios June 26'!O48-'IS, BS &amp; Ratios June 25'!O48</f>
        <v>32226</v>
      </c>
      <c r="P48" s="200">
        <f>'IS, BS &amp; Ratios June 26'!P48-'IS, BS &amp; Ratios June 25'!P48</f>
        <v>-16103</v>
      </c>
      <c r="Q48" s="200">
        <f>'IS, BS &amp; Ratios June 26'!Q48-'IS, BS &amp; Ratios June 25'!Q48</f>
        <v>-14468</v>
      </c>
      <c r="R48" s="200">
        <f>'IS, BS &amp; Ratios June 26'!R48-'IS, BS &amp; Ratios June 25'!R48</f>
        <v>4713</v>
      </c>
      <c r="S48" s="16">
        <f>D48+E48+F48+G48+H48+I48+J48+K48+L48+M48+N48+O48+P48+R48+Q48</f>
        <v>-111146</v>
      </c>
      <c r="T48" s="16">
        <f t="shared" si="2"/>
        <v>-111146</v>
      </c>
      <c r="U48" s="45">
        <f t="shared" si="3"/>
        <v>0</v>
      </c>
      <c r="V48" s="16"/>
      <c r="W48" s="17" t="e">
        <f>#REF!-'IS, BS &amp; Ratios June 25'!#REF!</f>
        <v>#REF!</v>
      </c>
      <c r="X48" s="17">
        <f>H48-'IS, BS &amp; Ratios June 25'!H48</f>
        <v>175977</v>
      </c>
      <c r="Y48" s="17">
        <f>L48-'IS, BS &amp; Ratios June 25'!L48</f>
        <v>262599</v>
      </c>
      <c r="Z48" s="41">
        <f>O48-'IS, BS &amp; Ratios June 25'!O48</f>
        <v>108726</v>
      </c>
      <c r="AA48" s="41">
        <f>Q48-'IS, BS &amp; Ratios June 25'!Q48</f>
        <v>383357</v>
      </c>
      <c r="AC48" s="41"/>
      <c r="AD48" s="41"/>
      <c r="AE48" s="41"/>
    </row>
    <row r="49" spans="1:53" s="9" customFormat="1" x14ac:dyDescent="0.2">
      <c r="A49" s="25"/>
      <c r="B49" s="26" t="s">
        <v>16</v>
      </c>
      <c r="C49" s="27"/>
      <c r="D49" s="32">
        <f>SUM(D47:D48)</f>
        <v>13772</v>
      </c>
      <c r="E49" s="389">
        <f t="shared" ref="E49:S49" si="18">SUM(E47:E48)</f>
        <v>-25029</v>
      </c>
      <c r="F49" s="389">
        <f t="shared" si="18"/>
        <v>140021</v>
      </c>
      <c r="G49" s="32">
        <f t="shared" si="18"/>
        <v>-54608</v>
      </c>
      <c r="H49" s="389">
        <f t="shared" si="18"/>
        <v>-117081</v>
      </c>
      <c r="I49" s="32">
        <f t="shared" si="18"/>
        <v>33554</v>
      </c>
      <c r="J49" s="32">
        <f t="shared" si="18"/>
        <v>-14916</v>
      </c>
      <c r="K49" s="32">
        <f t="shared" si="18"/>
        <v>35340</v>
      </c>
      <c r="L49" s="389">
        <f t="shared" si="18"/>
        <v>157695</v>
      </c>
      <c r="M49" s="389">
        <f t="shared" si="18"/>
        <v>74979</v>
      </c>
      <c r="N49" s="32">
        <f t="shared" si="18"/>
        <v>105591</v>
      </c>
      <c r="O49" s="32">
        <f t="shared" si="18"/>
        <v>-58373</v>
      </c>
      <c r="P49" s="32">
        <f t="shared" si="18"/>
        <v>37540</v>
      </c>
      <c r="Q49" s="389">
        <f t="shared" si="18"/>
        <v>29373</v>
      </c>
      <c r="R49" s="32">
        <f t="shared" si="18"/>
        <v>-26384</v>
      </c>
      <c r="S49" s="32">
        <f t="shared" si="18"/>
        <v>331474</v>
      </c>
      <c r="T49" s="16">
        <f t="shared" si="2"/>
        <v>331474</v>
      </c>
      <c r="U49" s="45">
        <f>T49/T50</f>
        <v>6.6498618264982171E-2</v>
      </c>
      <c r="V49" s="16"/>
      <c r="W49" s="32" t="e">
        <f>SUM(W47:W48)</f>
        <v>#REF!</v>
      </c>
      <c r="X49" s="32">
        <f>SUM(X47:X48)</f>
        <v>-361646</v>
      </c>
      <c r="Y49" s="32">
        <f>SUM(Y47:Y48)</f>
        <v>-429936</v>
      </c>
      <c r="Z49" s="32">
        <f>SUM(Z47:Z48)</f>
        <v>-220053</v>
      </c>
      <c r="AA49" s="32">
        <f>SUM(AA47:AA48)</f>
        <v>-778333</v>
      </c>
      <c r="AC49" s="41"/>
      <c r="AD49" s="41"/>
      <c r="AE49" s="41"/>
    </row>
    <row r="50" spans="1:53" s="9" customFormat="1" x14ac:dyDescent="0.2">
      <c r="A50" s="25"/>
      <c r="B50" s="26"/>
      <c r="C50" s="27"/>
      <c r="D50" s="300"/>
      <c r="E50" s="301"/>
      <c r="F50" s="301"/>
      <c r="G50" s="300"/>
      <c r="H50" s="300"/>
      <c r="I50" s="312"/>
      <c r="J50" s="312"/>
      <c r="K50" s="312"/>
      <c r="L50" s="312"/>
      <c r="M50" s="301"/>
      <c r="N50" s="312"/>
      <c r="O50" s="312"/>
      <c r="P50" s="312"/>
      <c r="Q50" s="301"/>
      <c r="R50" s="312"/>
      <c r="S50" s="27"/>
      <c r="T50" s="16">
        <f>'IS, BS &amp; Ratios June 25'!S49</f>
        <v>4984675</v>
      </c>
      <c r="U50" s="45"/>
      <c r="V50" s="45"/>
      <c r="W50" s="290" t="e">
        <f>W49/'IS, BS &amp; Ratios June 25'!#REF!</f>
        <v>#REF!</v>
      </c>
      <c r="X50" s="290">
        <f>X49/'IS, BS &amp; Ratios June 25'!H49</f>
        <v>-1.4787316255392227</v>
      </c>
      <c r="Y50" s="290">
        <f>Y49/'IS, BS &amp; Ratios June 25'!L49</f>
        <v>-0.73164281666556052</v>
      </c>
      <c r="Z50" s="290">
        <f>Z49/'IS, BS &amp; Ratios June 25'!O49</f>
        <v>-1.3610403265710045</v>
      </c>
      <c r="AA50" s="307">
        <f>AA49/'IS, BS &amp; Ratios June 25'!Q49</f>
        <v>-0.96363404506095041</v>
      </c>
    </row>
    <row r="51" spans="1:53" s="9" customFormat="1" x14ac:dyDescent="0.2">
      <c r="A51" s="25"/>
      <c r="B51" s="28"/>
      <c r="E51" s="34"/>
      <c r="I51" s="34"/>
      <c r="J51" s="34"/>
      <c r="K51" s="34"/>
      <c r="L51" s="34"/>
      <c r="M51" s="33"/>
      <c r="N51" s="34"/>
      <c r="O51" s="34"/>
      <c r="P51" s="34"/>
      <c r="Q51" s="34"/>
      <c r="R51" s="34"/>
      <c r="S51" s="34"/>
      <c r="T51" s="35">
        <f>T49+T50</f>
        <v>5316149</v>
      </c>
      <c r="U51" s="299"/>
      <c r="V51" s="299"/>
      <c r="W51" s="27"/>
    </row>
    <row r="52" spans="1:53" s="9" customFormat="1" ht="13.5" thickBot="1" x14ac:dyDescent="0.25">
      <c r="A52" s="25"/>
      <c r="B52" s="36" t="s">
        <v>156</v>
      </c>
      <c r="C52" s="3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35">
        <f>T51-'IS, BS &amp; Ratios June 26'!S49</f>
        <v>0</v>
      </c>
      <c r="U52" s="35"/>
      <c r="V52" s="35"/>
    </row>
    <row r="53" spans="1:53" s="9" customFormat="1" ht="13.5" thickTop="1" x14ac:dyDescent="0.2">
      <c r="A53" s="25"/>
      <c r="B53" s="146"/>
      <c r="C53" s="13"/>
      <c r="D53" s="198">
        <f>Drivers!B1</f>
        <v>46203</v>
      </c>
      <c r="E53" s="198">
        <f>D53</f>
        <v>46203</v>
      </c>
      <c r="F53" s="198">
        <f t="shared" ref="F53:S53" si="19">E53</f>
        <v>46203</v>
      </c>
      <c r="G53" s="198">
        <f>F53</f>
        <v>46203</v>
      </c>
      <c r="H53" s="198">
        <f>G53</f>
        <v>46203</v>
      </c>
      <c r="I53" s="198">
        <f t="shared" si="19"/>
        <v>46203</v>
      </c>
      <c r="J53" s="198">
        <f t="shared" si="19"/>
        <v>46203</v>
      </c>
      <c r="K53" s="198">
        <f t="shared" si="19"/>
        <v>46203</v>
      </c>
      <c r="L53" s="198">
        <f t="shared" si="19"/>
        <v>46203</v>
      </c>
      <c r="M53" s="198">
        <f t="shared" si="19"/>
        <v>46203</v>
      </c>
      <c r="N53" s="198">
        <f>M53</f>
        <v>46203</v>
      </c>
      <c r="O53" s="198">
        <f t="shared" si="19"/>
        <v>46203</v>
      </c>
      <c r="P53" s="198">
        <f t="shared" si="19"/>
        <v>46203</v>
      </c>
      <c r="Q53" s="198">
        <f t="shared" si="19"/>
        <v>46203</v>
      </c>
      <c r="R53" s="198">
        <f t="shared" si="19"/>
        <v>46203</v>
      </c>
      <c r="S53" s="198">
        <f t="shared" si="19"/>
        <v>46203</v>
      </c>
      <c r="T53" s="35"/>
      <c r="U53" s="35"/>
      <c r="V53" s="35"/>
    </row>
    <row r="54" spans="1:53" s="9" customFormat="1" x14ac:dyDescent="0.2">
      <c r="A54" s="25"/>
      <c r="B54" s="146"/>
      <c r="C54" s="13"/>
      <c r="D54" s="143" t="s">
        <v>75</v>
      </c>
      <c r="E54" s="143" t="s">
        <v>75</v>
      </c>
      <c r="F54" s="143" t="s">
        <v>75</v>
      </c>
      <c r="G54" s="143" t="s">
        <v>75</v>
      </c>
      <c r="H54" s="143" t="s">
        <v>75</v>
      </c>
      <c r="I54" s="143" t="s">
        <v>75</v>
      </c>
      <c r="J54" s="143" t="s">
        <v>75</v>
      </c>
      <c r="K54" s="143" t="s">
        <v>75</v>
      </c>
      <c r="L54" s="143" t="s">
        <v>75</v>
      </c>
      <c r="M54" s="143" t="s">
        <v>75</v>
      </c>
      <c r="N54" s="143" t="s">
        <v>75</v>
      </c>
      <c r="O54" s="143" t="s">
        <v>75</v>
      </c>
      <c r="P54" s="143" t="s">
        <v>75</v>
      </c>
      <c r="Q54" s="143" t="s">
        <v>75</v>
      </c>
      <c r="R54" s="143" t="s">
        <v>75</v>
      </c>
      <c r="S54" s="143" t="s">
        <v>75</v>
      </c>
      <c r="T54" s="35"/>
      <c r="U54" s="35"/>
      <c r="V54" s="35"/>
    </row>
    <row r="55" spans="1:53" s="9" customFormat="1" ht="18.75" customHeight="1" x14ac:dyDescent="0.2">
      <c r="A55" s="25"/>
      <c r="B55" s="28" t="s">
        <v>17</v>
      </c>
      <c r="C55" s="3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6"/>
      <c r="U55" s="16"/>
      <c r="V55" s="16"/>
    </row>
    <row r="56" spans="1:53" s="9" customFormat="1" ht="13.5" customHeight="1" x14ac:dyDescent="0.2">
      <c r="A56" s="25"/>
      <c r="B56" s="30" t="s">
        <v>90</v>
      </c>
      <c r="C56" s="27"/>
      <c r="D56" s="205">
        <f>'IS, BS &amp; Ratios June 26'!D56-'IS, BS &amp; Ratios June 25'!D56</f>
        <v>5630</v>
      </c>
      <c r="E56" s="205">
        <f>'IS, BS &amp; Ratios June 26'!E56-'IS, BS &amp; Ratios June 25'!E56</f>
        <v>-27615</v>
      </c>
      <c r="F56" s="205">
        <f>'IS, BS &amp; Ratios June 26'!F56-'IS, BS &amp; Ratios June 25'!F56</f>
        <v>8697</v>
      </c>
      <c r="G56" s="205">
        <f>'IS, BS &amp; Ratios June 26'!G56-'IS, BS &amp; Ratios June 25'!G56</f>
        <v>-1828</v>
      </c>
      <c r="H56" s="205">
        <f>'IS, BS &amp; Ratios June 26'!H56-'IS, BS &amp; Ratios June 25'!H56</f>
        <v>-66669</v>
      </c>
      <c r="I56" s="205">
        <f>'IS, BS &amp; Ratios June 26'!I56-'IS, BS &amp; Ratios June 25'!I56</f>
        <v>-32013</v>
      </c>
      <c r="J56" s="205">
        <f>'IS, BS &amp; Ratios June 26'!J56-'IS, BS &amp; Ratios June 25'!J56</f>
        <v>-15281</v>
      </c>
      <c r="K56" s="205">
        <f>'IS, BS &amp; Ratios June 26'!K56-'IS, BS &amp; Ratios June 25'!K56</f>
        <v>32246</v>
      </c>
      <c r="L56" s="205">
        <f>'IS, BS &amp; Ratios June 26'!L56-'IS, BS &amp; Ratios June 25'!L56</f>
        <v>752292</v>
      </c>
      <c r="M56" s="205">
        <f>'IS, BS &amp; Ratios June 26'!M56-'IS, BS &amp; Ratios June 25'!M56</f>
        <v>126364</v>
      </c>
      <c r="N56" s="205">
        <f>'IS, BS &amp; Ratios June 26'!N56-'IS, BS &amp; Ratios June 25'!N56</f>
        <v>-213816</v>
      </c>
      <c r="O56" s="205">
        <f>'IS, BS &amp; Ratios June 26'!O56-'IS, BS &amp; Ratios June 25'!O56</f>
        <v>-298035</v>
      </c>
      <c r="P56" s="205">
        <f>'IS, BS &amp; Ratios June 26'!P56-'IS, BS &amp; Ratios June 25'!P56</f>
        <v>8606</v>
      </c>
      <c r="Q56" s="205">
        <f>'IS, BS &amp; Ratios June 26'!Q56-'IS, BS &amp; Ratios June 25'!Q56</f>
        <v>65385</v>
      </c>
      <c r="R56" s="205">
        <f>'IS, BS &amp; Ratios June 26'!R56-'IS, BS &amp; Ratios June 25'!R56</f>
        <v>4785</v>
      </c>
      <c r="S56" s="31">
        <f>D56+E56+F56+G56+H56+I56+J56+K56+L56+M56+N56+O56+P56+R56+Q56</f>
        <v>348748</v>
      </c>
      <c r="T56" s="16">
        <f t="shared" ref="T56:T72" si="20">SUM(D56:R56)</f>
        <v>348748</v>
      </c>
      <c r="U56" s="16">
        <f>'IS, BS &amp; Ratios June 26'!S56-'IS, BS &amp; Ratios June 25'!S56</f>
        <v>348748</v>
      </c>
      <c r="V56" s="16"/>
      <c r="W56" s="27">
        <f>S56-T56</f>
        <v>0</v>
      </c>
      <c r="X56" s="35"/>
      <c r="Y56" s="264"/>
      <c r="AZ56" s="27">
        <f>I56-'[36]IS, BS &amp; Ratios Mar 20'!K53</f>
        <v>-81440</v>
      </c>
      <c r="BA56" s="27">
        <f>J56-'[36]IS, BS &amp; Ratios Mar 20'!L53</f>
        <v>-91674</v>
      </c>
    </row>
    <row r="57" spans="1:53" s="9" customFormat="1" ht="13.5" customHeight="1" thickBot="1" x14ac:dyDescent="0.25">
      <c r="A57" s="25"/>
      <c r="B57" s="30" t="s">
        <v>91</v>
      </c>
      <c r="C57" s="27"/>
      <c r="D57" s="16">
        <f>SUM(D58:D61)</f>
        <v>57728</v>
      </c>
      <c r="E57" s="16">
        <f t="shared" ref="E57:S57" si="21">SUM(E58:E61)</f>
        <v>820541</v>
      </c>
      <c r="F57" s="16">
        <f t="shared" si="21"/>
        <v>2698729</v>
      </c>
      <c r="G57" s="16">
        <f t="shared" si="21"/>
        <v>-551974</v>
      </c>
      <c r="H57" s="16">
        <f t="shared" si="21"/>
        <v>767040</v>
      </c>
      <c r="I57" s="16">
        <f t="shared" si="21"/>
        <v>-224237</v>
      </c>
      <c r="J57" s="16">
        <f t="shared" si="21"/>
        <v>-135697</v>
      </c>
      <c r="K57" s="16">
        <f t="shared" si="21"/>
        <v>-508036</v>
      </c>
      <c r="L57" s="16">
        <f t="shared" si="21"/>
        <v>2283069</v>
      </c>
      <c r="M57" s="16">
        <f t="shared" si="21"/>
        <v>1837728</v>
      </c>
      <c r="N57" s="16">
        <f t="shared" si="21"/>
        <v>4703280</v>
      </c>
      <c r="O57" s="16">
        <f t="shared" si="21"/>
        <v>370057</v>
      </c>
      <c r="P57" s="16">
        <f t="shared" si="21"/>
        <v>548766</v>
      </c>
      <c r="Q57" s="16">
        <f t="shared" si="21"/>
        <v>1596176</v>
      </c>
      <c r="R57" s="16">
        <f t="shared" si="21"/>
        <v>203594</v>
      </c>
      <c r="S57" s="16">
        <f t="shared" si="21"/>
        <v>14466764</v>
      </c>
      <c r="T57" s="16">
        <f t="shared" si="20"/>
        <v>14466764</v>
      </c>
      <c r="U57" s="16">
        <f>'IS, BS &amp; Ratios June 26'!S57-'IS, BS &amp; Ratios June 25'!S57</f>
        <v>14466764</v>
      </c>
      <c r="V57" s="16"/>
      <c r="W57" s="27">
        <f t="shared" ref="W57:W94" si="22">S57-T57</f>
        <v>0</v>
      </c>
      <c r="AZ57" s="27">
        <f>I57-'[36]IS, BS &amp; Ratios Mar 20'!K54</f>
        <v>-494044</v>
      </c>
      <c r="BA57" s="27">
        <f>J57-'[36]IS, BS &amp; Ratios Mar 20'!L54</f>
        <v>-225510</v>
      </c>
    </row>
    <row r="58" spans="1:53" s="9" customFormat="1" ht="13.5" customHeight="1" thickBot="1" x14ac:dyDescent="0.25">
      <c r="A58" s="25"/>
      <c r="B58" s="30" t="s">
        <v>162</v>
      </c>
      <c r="C58" s="27"/>
      <c r="D58" s="207">
        <f>'IS, BS &amp; Ratios June 26'!D58-'IS, BS &amp; Ratios June 25'!D58</f>
        <v>26953</v>
      </c>
      <c r="E58" s="207">
        <f>'IS, BS &amp; Ratios June 26'!E58-'IS, BS &amp; Ratios June 25'!E58</f>
        <v>555007</v>
      </c>
      <c r="F58" s="207">
        <f>'IS, BS &amp; Ratios June 26'!F58-'IS, BS &amp; Ratios June 25'!F58</f>
        <v>622569</v>
      </c>
      <c r="G58" s="207">
        <f>'IS, BS &amp; Ratios June 26'!G58-'IS, BS &amp; Ratios June 25'!G58</f>
        <v>517910</v>
      </c>
      <c r="H58" s="207">
        <f>'IS, BS &amp; Ratios June 26'!H58-'IS, BS &amp; Ratios June 25'!H58</f>
        <v>54275</v>
      </c>
      <c r="I58" s="207">
        <f>'IS, BS &amp; Ratios June 26'!I58-'IS, BS &amp; Ratios June 25'!I58</f>
        <v>-631954</v>
      </c>
      <c r="J58" s="207">
        <f>'IS, BS &amp; Ratios June 26'!J58-'IS, BS &amp; Ratios June 25'!J58</f>
        <v>37027</v>
      </c>
      <c r="K58" s="207">
        <f>'IS, BS &amp; Ratios June 26'!K58-'IS, BS &amp; Ratios June 25'!K58</f>
        <v>-25866</v>
      </c>
      <c r="L58" s="207">
        <f>'IS, BS &amp; Ratios June 26'!L58-'IS, BS &amp; Ratios June 25'!L58</f>
        <v>-722020</v>
      </c>
      <c r="M58" s="207">
        <f>'IS, BS &amp; Ratios June 26'!M58-'IS, BS &amp; Ratios June 25'!M58</f>
        <v>-19624</v>
      </c>
      <c r="N58" s="207">
        <f>'IS, BS &amp; Ratios June 26'!N58-'IS, BS &amp; Ratios June 25'!N58</f>
        <v>867220</v>
      </c>
      <c r="O58" s="207">
        <f>'IS, BS &amp; Ratios June 26'!O58-'IS, BS &amp; Ratios June 25'!O58</f>
        <v>609972</v>
      </c>
      <c r="P58" s="207">
        <f>'IS, BS &amp; Ratios June 26'!P58-'IS, BS &amp; Ratios June 25'!P58</f>
        <v>-9447</v>
      </c>
      <c r="Q58" s="207">
        <f>'IS, BS &amp; Ratios June 26'!Q58-'IS, BS &amp; Ratios June 25'!Q58</f>
        <v>334166</v>
      </c>
      <c r="R58" s="207">
        <f>'IS, BS &amp; Ratios June 26'!R58-'IS, BS &amp; Ratios June 25'!R58</f>
        <v>3443</v>
      </c>
      <c r="S58" s="147">
        <f t="shared" ref="S58:S71" si="23">D58+E58+F58+G58+H58+I58+J58+K58+L58+M58+N58+O58+P58+R58+Q58</f>
        <v>2219631</v>
      </c>
      <c r="T58" s="16">
        <f t="shared" si="20"/>
        <v>2219631</v>
      </c>
      <c r="U58" s="16">
        <f>'IS, BS &amp; Ratios June 26'!S58-'IS, BS &amp; Ratios June 25'!S58</f>
        <v>2219631</v>
      </c>
      <c r="V58" s="16"/>
      <c r="W58" s="27">
        <f t="shared" si="22"/>
        <v>0</v>
      </c>
      <c r="AZ58" s="27">
        <f>I58-'[36]IS, BS &amp; Ratios Mar 20'!K55</f>
        <v>-709295</v>
      </c>
      <c r="BA58" s="27">
        <f>J58-'[36]IS, BS &amp; Ratios Mar 20'!L55</f>
        <v>35144</v>
      </c>
    </row>
    <row r="59" spans="1:53" s="9" customFormat="1" ht="13.5" customHeight="1" x14ac:dyDescent="0.2">
      <c r="A59" s="25"/>
      <c r="B59" s="30" t="s">
        <v>163</v>
      </c>
      <c r="C59" s="27"/>
      <c r="D59" s="210">
        <f>'IS, BS &amp; Ratios June 26'!D59-'IS, BS &amp; Ratios June 25'!D59</f>
        <v>31228</v>
      </c>
      <c r="E59" s="210">
        <f>'IS, BS &amp; Ratios June 26'!E59-'IS, BS &amp; Ratios June 25'!E59</f>
        <v>-334466</v>
      </c>
      <c r="F59" s="210">
        <f>'IS, BS &amp; Ratios June 26'!F59-'IS, BS &amp; Ratios June 25'!F59</f>
        <v>1026166</v>
      </c>
      <c r="G59" s="210">
        <f>'IS, BS &amp; Ratios June 26'!G59-'IS, BS &amp; Ratios June 25'!G59</f>
        <v>-1069889</v>
      </c>
      <c r="H59" s="210">
        <f>'IS, BS &amp; Ratios June 26'!H59-'IS, BS &amp; Ratios June 25'!H59</f>
        <v>712769</v>
      </c>
      <c r="I59" s="210">
        <f>'IS, BS &amp; Ratios June 26'!I59-'IS, BS &amp; Ratios June 25'!I59</f>
        <v>407717</v>
      </c>
      <c r="J59" s="210">
        <f>'IS, BS &amp; Ratios June 26'!J59-'IS, BS &amp; Ratios June 25'!J59</f>
        <v>-172724</v>
      </c>
      <c r="K59" s="210">
        <f>'IS, BS &amp; Ratios June 26'!K59-'IS, BS &amp; Ratios June 25'!K59</f>
        <v>-482170</v>
      </c>
      <c r="L59" s="210">
        <f>'IS, BS &amp; Ratios June 26'!L59-'IS, BS &amp; Ratios June 25'!L59</f>
        <v>1305089</v>
      </c>
      <c r="M59" s="210">
        <f>'IS, BS &amp; Ratios June 26'!M59-'IS, BS &amp; Ratios June 25'!M59</f>
        <v>807352</v>
      </c>
      <c r="N59" s="210">
        <f>'IS, BS &amp; Ratios June 26'!N59-'IS, BS &amp; Ratios June 25'!N59</f>
        <v>1436060</v>
      </c>
      <c r="O59" s="210">
        <f>'IS, BS &amp; Ratios June 26'!O59-'IS, BS &amp; Ratios June 25'!O59</f>
        <v>-239915</v>
      </c>
      <c r="P59" s="210">
        <f>'IS, BS &amp; Ratios June 26'!P59-'IS, BS &amp; Ratios June 25'!P59</f>
        <v>138213</v>
      </c>
      <c r="Q59" s="210">
        <f>'IS, BS &amp; Ratios June 26'!Q59-'IS, BS &amp; Ratios June 25'!Q59</f>
        <v>1262010</v>
      </c>
      <c r="R59" s="210">
        <f>'IS, BS &amp; Ratios June 26'!R59-'IS, BS &amp; Ratios June 25'!R59</f>
        <v>199949</v>
      </c>
      <c r="S59" s="147">
        <f t="shared" si="23"/>
        <v>5027389</v>
      </c>
      <c r="T59" s="16">
        <f t="shared" si="20"/>
        <v>5027389</v>
      </c>
      <c r="U59" s="16">
        <f>'IS, BS &amp; Ratios June 26'!S59-'IS, BS &amp; Ratios June 25'!S59</f>
        <v>5027389</v>
      </c>
      <c r="V59" s="16"/>
      <c r="W59" s="27">
        <f t="shared" si="22"/>
        <v>0</v>
      </c>
      <c r="AZ59" s="27">
        <f>I59-'[36]IS, BS &amp; Ratios Mar 20'!K56</f>
        <v>215251</v>
      </c>
      <c r="BA59" s="27">
        <f>J59-'[36]IS, BS &amp; Ratios Mar 20'!L56</f>
        <v>-260654</v>
      </c>
    </row>
    <row r="60" spans="1:53" s="9" customFormat="1" ht="13.5" customHeight="1" x14ac:dyDescent="0.2">
      <c r="A60" s="25"/>
      <c r="B60" s="30" t="s">
        <v>164</v>
      </c>
      <c r="C60" s="27"/>
      <c r="D60" s="210">
        <f>'IS, BS &amp; Ratios June 26'!D60-'IS, BS &amp; Ratios June 25'!D60</f>
        <v>0</v>
      </c>
      <c r="E60" s="210">
        <f>'IS, BS &amp; Ratios June 26'!E60-'IS, BS &amp; Ratios June 25'!E60</f>
        <v>600000</v>
      </c>
      <c r="F60" s="210">
        <f>'IS, BS &amp; Ratios June 26'!F60-'IS, BS &amp; Ratios June 25'!F60</f>
        <v>1050000</v>
      </c>
      <c r="G60" s="210">
        <f>'IS, BS &amp; Ratios June 26'!G60-'IS, BS &amp; Ratios June 25'!G60</f>
        <v>0</v>
      </c>
      <c r="H60" s="210">
        <f>'IS, BS &amp; Ratios June 26'!H60-'IS, BS &amp; Ratios June 25'!H60</f>
        <v>0</v>
      </c>
      <c r="I60" s="210">
        <f>'IS, BS &amp; Ratios June 26'!I60-'IS, BS &amp; Ratios June 25'!I60</f>
        <v>0</v>
      </c>
      <c r="J60" s="210">
        <f>'IS, BS &amp; Ratios June 26'!J60-'IS, BS &amp; Ratios June 25'!J60</f>
        <v>0</v>
      </c>
      <c r="K60" s="210">
        <f>'IS, BS &amp; Ratios June 26'!K60-'IS, BS &amp; Ratios June 25'!K60</f>
        <v>0</v>
      </c>
      <c r="L60" s="210">
        <f>'IS, BS &amp; Ratios June 26'!L60-'IS, BS &amp; Ratios June 25'!L60</f>
        <v>1700000</v>
      </c>
      <c r="M60" s="210">
        <f>'IS, BS &amp; Ratios June 26'!M60-'IS, BS &amp; Ratios June 25'!M60</f>
        <v>1050000</v>
      </c>
      <c r="N60" s="210">
        <f>'IS, BS &amp; Ratios June 26'!N60-'IS, BS &amp; Ratios June 25'!N60</f>
        <v>2400000</v>
      </c>
      <c r="O60" s="210">
        <f>'IS, BS &amp; Ratios June 26'!O60-'IS, BS &amp; Ratios June 25'!O60</f>
        <v>0</v>
      </c>
      <c r="P60" s="210">
        <f>'IS, BS &amp; Ratios June 26'!P60-'IS, BS &amp; Ratios June 25'!P60</f>
        <v>420000</v>
      </c>
      <c r="Q60" s="210">
        <f>'IS, BS &amp; Ratios June 26'!Q60-'IS, BS &amp; Ratios June 25'!Q60</f>
        <v>0</v>
      </c>
      <c r="R60" s="210">
        <f>'IS, BS &amp; Ratios June 26'!R60-'IS, BS &amp; Ratios June 25'!R60</f>
        <v>0</v>
      </c>
      <c r="S60" s="224">
        <f t="shared" si="23"/>
        <v>7220000</v>
      </c>
      <c r="T60" s="16">
        <f t="shared" si="20"/>
        <v>7220000</v>
      </c>
      <c r="U60" s="16">
        <f>'IS, BS &amp; Ratios June 26'!S60-'IS, BS &amp; Ratios June 25'!S60</f>
        <v>7220000</v>
      </c>
      <c r="V60" s="16"/>
      <c r="W60" s="27">
        <f t="shared" si="22"/>
        <v>0</v>
      </c>
      <c r="AZ60" s="27">
        <f>I60-'[36]IS, BS &amp; Ratios Mar 20'!K57</f>
        <v>0</v>
      </c>
      <c r="BA60" s="27">
        <f>J60-'[36]IS, BS &amp; Ratios Mar 20'!L57</f>
        <v>0</v>
      </c>
    </row>
    <row r="61" spans="1:53" ht="13.5" thickBot="1" x14ac:dyDescent="0.25">
      <c r="A61" s="25"/>
      <c r="B61" s="12" t="s">
        <v>165</v>
      </c>
      <c r="C61" s="39"/>
      <c r="D61" s="208">
        <f>'IS, BS &amp; Ratios June 26'!D61-'IS, BS &amp; Ratios June 25'!D61</f>
        <v>-453</v>
      </c>
      <c r="E61" s="208">
        <f>'IS, BS &amp; Ratios June 26'!E61-'IS, BS &amp; Ratios June 25'!E61</f>
        <v>0</v>
      </c>
      <c r="F61" s="208">
        <f>'IS, BS &amp; Ratios June 26'!F61-'IS, BS &amp; Ratios June 25'!F61</f>
        <v>-6</v>
      </c>
      <c r="G61" s="208">
        <f>'IS, BS &amp; Ratios June 26'!G61-'IS, BS &amp; Ratios June 25'!G61</f>
        <v>5</v>
      </c>
      <c r="H61" s="208">
        <f>'IS, BS &amp; Ratios June 26'!H61-'IS, BS &amp; Ratios June 25'!H61</f>
        <v>-4</v>
      </c>
      <c r="I61" s="208">
        <f>'IS, BS &amp; Ratios June 26'!I61-'IS, BS &amp; Ratios June 25'!I61</f>
        <v>0</v>
      </c>
      <c r="J61" s="208">
        <f>'IS, BS &amp; Ratios June 26'!J61-'IS, BS &amp; Ratios June 25'!J61</f>
        <v>0</v>
      </c>
      <c r="K61" s="208">
        <f>'IS, BS &amp; Ratios June 26'!K61-'IS, BS &amp; Ratios June 25'!K61</f>
        <v>0</v>
      </c>
      <c r="L61" s="208">
        <f>'IS, BS &amp; Ratios June 26'!L61-'IS, BS &amp; Ratios June 25'!L61</f>
        <v>0</v>
      </c>
      <c r="M61" s="208">
        <f>'IS, BS &amp; Ratios June 26'!M61-'IS, BS &amp; Ratios June 25'!M61</f>
        <v>0</v>
      </c>
      <c r="N61" s="208">
        <f>'IS, BS &amp; Ratios June 26'!N61-'IS, BS &amp; Ratios June 25'!N61</f>
        <v>0</v>
      </c>
      <c r="O61" s="208">
        <f>'IS, BS &amp; Ratios June 26'!O61-'IS, BS &amp; Ratios June 25'!O61</f>
        <v>0</v>
      </c>
      <c r="P61" s="208">
        <f>'IS, BS &amp; Ratios June 26'!P61-'IS, BS &amp; Ratios June 25'!P61</f>
        <v>0</v>
      </c>
      <c r="Q61" s="208">
        <f>'IS, BS &amp; Ratios June 26'!Q61-'IS, BS &amp; Ratios June 25'!Q61</f>
        <v>0</v>
      </c>
      <c r="R61" s="208">
        <f>'IS, BS &amp; Ratios June 26'!R61-'IS, BS &amp; Ratios June 25'!R61</f>
        <v>202</v>
      </c>
      <c r="S61" s="148">
        <f t="shared" si="23"/>
        <v>-256</v>
      </c>
      <c r="T61" s="16">
        <f t="shared" si="20"/>
        <v>-256</v>
      </c>
      <c r="U61" s="16">
        <f>'IS, BS &amp; Ratios June 26'!S61-'IS, BS &amp; Ratios June 25'!S61</f>
        <v>-256</v>
      </c>
      <c r="V61" s="16"/>
      <c r="W61" s="27">
        <f t="shared" si="22"/>
        <v>0</v>
      </c>
      <c r="AZ61" s="27">
        <f>I61-'[36]IS, BS &amp; Ratios Mar 20'!K58</f>
        <v>0</v>
      </c>
      <c r="BA61" s="27">
        <f>J61-'[36]IS, BS &amp; Ratios Mar 20'!L58</f>
        <v>0</v>
      </c>
    </row>
    <row r="62" spans="1:53" ht="13.5" thickBot="1" x14ac:dyDescent="0.25">
      <c r="A62" s="25"/>
      <c r="B62" s="12" t="s">
        <v>18</v>
      </c>
      <c r="C62" s="14"/>
      <c r="D62" s="16">
        <f>SUM(D63:D64)</f>
        <v>-13869</v>
      </c>
      <c r="E62" s="16">
        <f t="shared" ref="E62:S62" si="24">SUM(E63:E64)</f>
        <v>-381969</v>
      </c>
      <c r="F62" s="16">
        <f t="shared" si="24"/>
        <v>-1272480</v>
      </c>
      <c r="G62" s="16">
        <f t="shared" si="24"/>
        <v>-1264475</v>
      </c>
      <c r="H62" s="16">
        <f t="shared" si="24"/>
        <v>757055</v>
      </c>
      <c r="I62" s="16">
        <f t="shared" si="24"/>
        <v>-145907</v>
      </c>
      <c r="J62" s="16">
        <f t="shared" si="24"/>
        <v>-6839</v>
      </c>
      <c r="K62" s="16">
        <f t="shared" si="24"/>
        <v>-81353</v>
      </c>
      <c r="L62" s="16">
        <f t="shared" si="24"/>
        <v>-1020968</v>
      </c>
      <c r="M62" s="16">
        <f t="shared" si="24"/>
        <v>-226238</v>
      </c>
      <c r="N62" s="16">
        <f t="shared" si="24"/>
        <v>-505592</v>
      </c>
      <c r="O62" s="16">
        <f t="shared" si="24"/>
        <v>-2527281</v>
      </c>
      <c r="P62" s="16">
        <f t="shared" si="24"/>
        <v>-659140</v>
      </c>
      <c r="Q62" s="16">
        <f t="shared" si="24"/>
        <v>-3977622</v>
      </c>
      <c r="R62" s="16">
        <f t="shared" si="24"/>
        <v>-347287</v>
      </c>
      <c r="S62" s="16">
        <f t="shared" si="24"/>
        <v>-11673965</v>
      </c>
      <c r="T62" s="16">
        <f t="shared" si="20"/>
        <v>-11673965</v>
      </c>
      <c r="U62" s="16">
        <f>'IS, BS &amp; Ratios June 26'!S62-'IS, BS &amp; Ratios June 25'!S62</f>
        <v>-11673965</v>
      </c>
      <c r="V62" s="16"/>
      <c r="W62" s="27">
        <f t="shared" si="22"/>
        <v>0</v>
      </c>
      <c r="AZ62" s="27">
        <f>I62-'[36]IS, BS &amp; Ratios Mar 20'!K59</f>
        <v>-1228637</v>
      </c>
      <c r="BA62" s="27">
        <f>J62-'[36]IS, BS &amp; Ratios Mar 20'!L59</f>
        <v>-93126</v>
      </c>
    </row>
    <row r="63" spans="1:53" ht="25.5" x14ac:dyDescent="0.2">
      <c r="A63" s="25"/>
      <c r="B63" s="152" t="s">
        <v>166</v>
      </c>
      <c r="C63" s="14"/>
      <c r="D63" s="207">
        <f>'IS, BS &amp; Ratios June 26'!D63-'IS, BS &amp; Ratios June 25'!D63</f>
        <v>-11014</v>
      </c>
      <c r="E63" s="207">
        <f>'IS, BS &amp; Ratios June 26'!E63-'IS, BS &amp; Ratios June 25'!E63</f>
        <v>211810</v>
      </c>
      <c r="F63" s="207">
        <f>'IS, BS &amp; Ratios June 26'!F63-'IS, BS &amp; Ratios June 25'!F63</f>
        <v>337619</v>
      </c>
      <c r="G63" s="207">
        <f>'IS, BS &amp; Ratios June 26'!G63-'IS, BS &amp; Ratios June 25'!G63</f>
        <v>15105</v>
      </c>
      <c r="H63" s="207">
        <f>'IS, BS &amp; Ratios June 26'!H63-'IS, BS &amp; Ratios June 25'!H63</f>
        <v>-48417</v>
      </c>
      <c r="I63" s="207">
        <f>'IS, BS &amp; Ratios June 26'!I63-'IS, BS &amp; Ratios June 25'!I63</f>
        <v>9100</v>
      </c>
      <c r="J63" s="207">
        <f>'IS, BS &amp; Ratios June 26'!J63-'IS, BS &amp; Ratios June 25'!J63</f>
        <v>-2758</v>
      </c>
      <c r="K63" s="207">
        <f>'IS, BS &amp; Ratios June 26'!K63-'IS, BS &amp; Ratios June 25'!K63</f>
        <v>-29530</v>
      </c>
      <c r="L63" s="207">
        <f>'IS, BS &amp; Ratios June 26'!L63-'IS, BS &amp; Ratios June 25'!L63</f>
        <v>-100000</v>
      </c>
      <c r="M63" s="207">
        <f>'IS, BS &amp; Ratios June 26'!M63-'IS, BS &amp; Ratios June 25'!M63</f>
        <v>525817</v>
      </c>
      <c r="N63" s="207">
        <f>'IS, BS &amp; Ratios June 26'!N63-'IS, BS &amp; Ratios June 25'!N63</f>
        <v>-37365</v>
      </c>
      <c r="O63" s="207">
        <f>'IS, BS &amp; Ratios June 26'!O63-'IS, BS &amp; Ratios June 25'!O63</f>
        <v>0</v>
      </c>
      <c r="P63" s="207">
        <f>'IS, BS &amp; Ratios June 26'!P63-'IS, BS &amp; Ratios June 25'!P63</f>
        <v>175589</v>
      </c>
      <c r="Q63" s="207">
        <f>'IS, BS &amp; Ratios June 26'!Q63-'IS, BS &amp; Ratios June 25'!Q63</f>
        <v>24679</v>
      </c>
      <c r="R63" s="207">
        <f>'IS, BS &amp; Ratios June 26'!R63-'IS, BS &amp; Ratios June 25'!R63</f>
        <v>-83933</v>
      </c>
      <c r="S63" s="207">
        <f t="shared" si="23"/>
        <v>986702</v>
      </c>
      <c r="T63" s="16">
        <f t="shared" si="20"/>
        <v>986702</v>
      </c>
      <c r="U63" s="16">
        <f>'IS, BS &amp; Ratios June 26'!S63-'IS, BS &amp; Ratios June 25'!S63</f>
        <v>986702</v>
      </c>
      <c r="V63" s="16"/>
      <c r="W63" s="27">
        <f t="shared" si="22"/>
        <v>0</v>
      </c>
      <c r="AZ63" s="27">
        <f>I63-'[36]IS, BS &amp; Ratios Mar 20'!K60</f>
        <v>-12831</v>
      </c>
      <c r="BA63" s="27">
        <f>J63-'[36]IS, BS &amp; Ratios Mar 20'!L60</f>
        <v>-64618</v>
      </c>
    </row>
    <row r="64" spans="1:53" ht="26.25" thickBot="1" x14ac:dyDescent="0.25">
      <c r="A64" s="25"/>
      <c r="B64" s="152" t="s">
        <v>167</v>
      </c>
      <c r="C64" s="14"/>
      <c r="D64" s="208">
        <f>'IS, BS &amp; Ratios June 26'!D64-'IS, BS &amp; Ratios June 25'!D64</f>
        <v>-2855</v>
      </c>
      <c r="E64" s="208">
        <f>'IS, BS &amp; Ratios June 26'!E64-'IS, BS &amp; Ratios June 25'!E64</f>
        <v>-593779</v>
      </c>
      <c r="F64" s="208">
        <f>'IS, BS &amp; Ratios June 26'!F64-'IS, BS &amp; Ratios June 25'!F64</f>
        <v>-1610099</v>
      </c>
      <c r="G64" s="208">
        <f>'IS, BS &amp; Ratios June 26'!G64-'IS, BS &amp; Ratios June 25'!G64</f>
        <v>-1279580</v>
      </c>
      <c r="H64" s="208">
        <f>'IS, BS &amp; Ratios June 26'!H64-'IS, BS &amp; Ratios June 25'!H64</f>
        <v>805472</v>
      </c>
      <c r="I64" s="208">
        <f>'IS, BS &amp; Ratios June 26'!I64-'IS, BS &amp; Ratios June 25'!I64</f>
        <v>-155007</v>
      </c>
      <c r="J64" s="208">
        <f>'IS, BS &amp; Ratios June 26'!J64-'IS, BS &amp; Ratios June 25'!J64</f>
        <v>-4081</v>
      </c>
      <c r="K64" s="208">
        <f>'IS, BS &amp; Ratios June 26'!K64-'IS, BS &amp; Ratios June 25'!K64</f>
        <v>-51823</v>
      </c>
      <c r="L64" s="208">
        <f>'IS, BS &amp; Ratios June 26'!L64-'IS, BS &amp; Ratios June 25'!L64</f>
        <v>-920968</v>
      </c>
      <c r="M64" s="208">
        <f>'IS, BS &amp; Ratios June 26'!M64-'IS, BS &amp; Ratios June 25'!M64</f>
        <v>-752055</v>
      </c>
      <c r="N64" s="208">
        <f>'IS, BS &amp; Ratios June 26'!N64-'IS, BS &amp; Ratios June 25'!N64</f>
        <v>-468227</v>
      </c>
      <c r="O64" s="208">
        <f>'IS, BS &amp; Ratios June 26'!O64-'IS, BS &amp; Ratios June 25'!O64</f>
        <v>-2527281</v>
      </c>
      <c r="P64" s="208">
        <f>'IS, BS &amp; Ratios June 26'!P64-'IS, BS &amp; Ratios June 25'!P64</f>
        <v>-834729</v>
      </c>
      <c r="Q64" s="208">
        <f>'IS, BS &amp; Ratios June 26'!Q64-'IS, BS &amp; Ratios June 25'!Q64</f>
        <v>-4002301</v>
      </c>
      <c r="R64" s="208">
        <f>'IS, BS &amp; Ratios June 26'!R64-'IS, BS &amp; Ratios June 25'!R64</f>
        <v>-263354</v>
      </c>
      <c r="S64" s="208">
        <f t="shared" si="23"/>
        <v>-12660667</v>
      </c>
      <c r="T64" s="16">
        <f t="shared" si="20"/>
        <v>-12660667</v>
      </c>
      <c r="U64" s="16">
        <f>'IS, BS &amp; Ratios June 26'!S64-'IS, BS &amp; Ratios June 25'!S64</f>
        <v>-12660667</v>
      </c>
      <c r="V64" s="16"/>
      <c r="W64" s="27">
        <f t="shared" si="22"/>
        <v>0</v>
      </c>
      <c r="AZ64" s="27">
        <f>I64-'[36]IS, BS &amp; Ratios Mar 20'!K61</f>
        <v>-1215806</v>
      </c>
      <c r="BA64" s="27">
        <f>J64-'[36]IS, BS &amp; Ratios Mar 20'!L61</f>
        <v>-28508</v>
      </c>
    </row>
    <row r="65" spans="1:53" ht="13.5" thickBot="1" x14ac:dyDescent="0.25">
      <c r="A65" s="25"/>
      <c r="B65" s="12" t="s">
        <v>92</v>
      </c>
      <c r="C65" s="14"/>
      <c r="D65" s="16">
        <f t="shared" ref="D65:S65" si="25">SUM(D66:D68)</f>
        <v>-19114</v>
      </c>
      <c r="E65" s="16">
        <f t="shared" si="25"/>
        <v>-503533</v>
      </c>
      <c r="F65" s="16">
        <f t="shared" si="25"/>
        <v>1043344</v>
      </c>
      <c r="G65" s="16">
        <f t="shared" si="25"/>
        <v>90498</v>
      </c>
      <c r="H65" s="16">
        <f t="shared" si="25"/>
        <v>-1015779</v>
      </c>
      <c r="I65" s="16">
        <f t="shared" si="25"/>
        <v>467176</v>
      </c>
      <c r="J65" s="16">
        <f t="shared" si="25"/>
        <v>-186813</v>
      </c>
      <c r="K65" s="16">
        <f t="shared" si="25"/>
        <v>-635241</v>
      </c>
      <c r="L65" s="16">
        <f t="shared" si="25"/>
        <v>822291</v>
      </c>
      <c r="M65" s="16">
        <f t="shared" si="25"/>
        <v>-1073743</v>
      </c>
      <c r="N65" s="16">
        <f t="shared" si="25"/>
        <v>-1259904</v>
      </c>
      <c r="O65" s="16">
        <f t="shared" si="25"/>
        <v>686372</v>
      </c>
      <c r="P65" s="16">
        <f t="shared" si="25"/>
        <v>-563551</v>
      </c>
      <c r="Q65" s="16">
        <f t="shared" si="25"/>
        <v>4550736</v>
      </c>
      <c r="R65" s="16">
        <f t="shared" si="25"/>
        <v>360236</v>
      </c>
      <c r="S65" s="16">
        <f t="shared" si="25"/>
        <v>2762975</v>
      </c>
      <c r="T65" s="16">
        <f t="shared" si="20"/>
        <v>2762975</v>
      </c>
      <c r="U65" s="16">
        <f>'IS, BS &amp; Ratios June 26'!S65-'IS, BS &amp; Ratios June 25'!S65</f>
        <v>2762975</v>
      </c>
      <c r="V65" s="16"/>
      <c r="W65" s="27">
        <f>N65-'IS, BS &amp; Ratios June 25'!N65</f>
        <v>-13339303</v>
      </c>
      <c r="X65" s="14">
        <f>W65</f>
        <v>-13339303</v>
      </c>
      <c r="AZ65" s="27">
        <f>I65-'[36]IS, BS &amp; Ratios Mar 20'!K62</f>
        <v>-604853</v>
      </c>
      <c r="BA65" s="27">
        <f>J65-'[36]IS, BS &amp; Ratios Mar 20'!L62</f>
        <v>-409882</v>
      </c>
    </row>
    <row r="66" spans="1:53" outlineLevel="1" x14ac:dyDescent="0.2">
      <c r="A66" s="25"/>
      <c r="B66" s="12" t="s">
        <v>19</v>
      </c>
      <c r="C66" s="39"/>
      <c r="D66" s="207">
        <f>'IS, BS &amp; Ratios June 26'!D66-'IS, BS &amp; Ratios June 25'!D66</f>
        <v>5401</v>
      </c>
      <c r="E66" s="207">
        <f>'IS, BS &amp; Ratios June 26'!E66-'IS, BS &amp; Ratios June 25'!E66</f>
        <v>3831766</v>
      </c>
      <c r="F66" s="207">
        <f>'IS, BS &amp; Ratios June 26'!F66-'IS, BS &amp; Ratios June 25'!F66</f>
        <v>846500</v>
      </c>
      <c r="G66" s="207">
        <f>'IS, BS &amp; Ratios June 26'!G66-'IS, BS &amp; Ratios June 25'!G66</f>
        <v>90498</v>
      </c>
      <c r="H66" s="207">
        <f>'IS, BS &amp; Ratios June 26'!H66-'IS, BS &amp; Ratios June 25'!H66</f>
        <v>-294343</v>
      </c>
      <c r="I66" s="207">
        <f>'IS, BS &amp; Ratios June 26'!I66-'IS, BS &amp; Ratios June 25'!I66</f>
        <v>932035</v>
      </c>
      <c r="J66" s="207">
        <f>'IS, BS &amp; Ratios June 26'!J66-'IS, BS &amp; Ratios June 25'!J66</f>
        <v>-147603</v>
      </c>
      <c r="K66" s="207">
        <f>'IS, BS &amp; Ratios June 26'!K66-'IS, BS &amp; Ratios June 25'!K66</f>
        <v>681683</v>
      </c>
      <c r="L66" s="207">
        <f>'IS, BS &amp; Ratios June 26'!L66-'IS, BS &amp; Ratios June 25'!L66</f>
        <v>7806611</v>
      </c>
      <c r="M66" s="207">
        <f>'IS, BS &amp; Ratios June 26'!M66-'IS, BS &amp; Ratios June 25'!M66</f>
        <v>-1333162</v>
      </c>
      <c r="N66" s="207">
        <f>'IS, BS &amp; Ratios June 26'!N66-'IS, BS &amp; Ratios June 25'!N66</f>
        <v>6273040</v>
      </c>
      <c r="O66" s="207">
        <f>'IS, BS &amp; Ratios June 26'!O66-'IS, BS &amp; Ratios June 25'!O66</f>
        <v>7822</v>
      </c>
      <c r="P66" s="207">
        <f>'IS, BS &amp; Ratios June 26'!P66-'IS, BS &amp; Ratios June 25'!P66</f>
        <v>-286550</v>
      </c>
      <c r="Q66" s="207">
        <f>'IS, BS &amp; Ratios June 26'!Q66-'IS, BS &amp; Ratios June 25'!Q66</f>
        <v>287703</v>
      </c>
      <c r="R66" s="207">
        <f>'IS, BS &amp; Ratios June 26'!R66-'IS, BS &amp; Ratios June 25'!R66</f>
        <v>423457</v>
      </c>
      <c r="S66" s="149">
        <f t="shared" si="23"/>
        <v>19124858</v>
      </c>
      <c r="T66" s="16">
        <f t="shared" si="20"/>
        <v>19124858</v>
      </c>
      <c r="U66" s="16">
        <f>'IS, BS &amp; Ratios June 26'!S66-'IS, BS &amp; Ratios June 25'!S66</f>
        <v>19124858</v>
      </c>
      <c r="V66" s="16"/>
      <c r="W66" s="27">
        <f t="shared" si="22"/>
        <v>0</v>
      </c>
      <c r="AZ66" s="27">
        <f>I66-'[36]IS, BS &amp; Ratios Mar 20'!K63</f>
        <v>338910</v>
      </c>
      <c r="BA66" s="27">
        <f>J66-'[36]IS, BS &amp; Ratios Mar 20'!L63</f>
        <v>-339593</v>
      </c>
    </row>
    <row r="67" spans="1:53" ht="13.5" outlineLevel="1" thickBot="1" x14ac:dyDescent="0.25">
      <c r="A67" s="25"/>
      <c r="B67" s="12" t="s">
        <v>7</v>
      </c>
      <c r="C67" s="39"/>
      <c r="D67" s="210">
        <f>'IS, BS &amp; Ratios June 26'!D67-'IS, BS &amp; Ratios June 25'!D67</f>
        <v>-24515</v>
      </c>
      <c r="E67" s="210">
        <f>'IS, BS &amp; Ratios June 26'!E67-'IS, BS &amp; Ratios June 25'!E67</f>
        <v>-4216994</v>
      </c>
      <c r="F67" s="210">
        <f>'IS, BS &amp; Ratios June 26'!F67-'IS, BS &amp; Ratios June 25'!F67</f>
        <v>196844</v>
      </c>
      <c r="G67" s="210">
        <f>'IS, BS &amp; Ratios June 26'!G67-'IS, BS &amp; Ratios June 25'!G67</f>
        <v>0</v>
      </c>
      <c r="H67" s="210">
        <f>'IS, BS &amp; Ratios June 26'!H67-'IS, BS &amp; Ratios June 25'!H67</f>
        <v>-723796</v>
      </c>
      <c r="I67" s="210">
        <f>'IS, BS &amp; Ratios June 26'!I67-'IS, BS &amp; Ratios June 25'!I67</f>
        <v>-464859</v>
      </c>
      <c r="J67" s="210">
        <f>'IS, BS &amp; Ratios June 26'!J67-'IS, BS &amp; Ratios June 25'!J67</f>
        <v>-204831</v>
      </c>
      <c r="K67" s="210">
        <f>'IS, BS &amp; Ratios June 26'!K67-'IS, BS &amp; Ratios June 25'!K67</f>
        <v>-1316924</v>
      </c>
      <c r="L67" s="210">
        <f>'IS, BS &amp; Ratios June 26'!L67-'IS, BS &amp; Ratios June 25'!L67</f>
        <v>-6984320</v>
      </c>
      <c r="M67" s="210">
        <f>'IS, BS &amp; Ratios June 26'!M67-'IS, BS &amp; Ratios June 25'!M67</f>
        <v>21467</v>
      </c>
      <c r="N67" s="210">
        <f>'IS, BS &amp; Ratios June 26'!N67-'IS, BS &amp; Ratios June 25'!N67</f>
        <v>-7532944</v>
      </c>
      <c r="O67" s="210">
        <f>'IS, BS &amp; Ratios June 26'!O67-'IS, BS &amp; Ratios June 25'!O67</f>
        <v>120829</v>
      </c>
      <c r="P67" s="210">
        <f>'IS, BS &amp; Ratios June 26'!P67-'IS, BS &amp; Ratios June 25'!P67</f>
        <v>-276220</v>
      </c>
      <c r="Q67" s="210">
        <f>'IS, BS &amp; Ratios June 26'!Q67-'IS, BS &amp; Ratios June 25'!Q67</f>
        <v>2012924</v>
      </c>
      <c r="R67" s="210">
        <f>'IS, BS &amp; Ratios June 26'!R67-'IS, BS &amp; Ratios June 25'!R67</f>
        <v>-501522</v>
      </c>
      <c r="S67" s="151">
        <f t="shared" si="23"/>
        <v>-19894861</v>
      </c>
      <c r="T67" s="16">
        <f t="shared" si="20"/>
        <v>-19894861</v>
      </c>
      <c r="U67" s="16">
        <f>'IS, BS &amp; Ratios June 26'!S67-'IS, BS &amp; Ratios June 25'!S67</f>
        <v>-19894861</v>
      </c>
      <c r="V67" s="16"/>
      <c r="W67" s="27">
        <f t="shared" si="22"/>
        <v>0</v>
      </c>
      <c r="AZ67" s="27">
        <f>I67-'[36]IS, BS &amp; Ratios Mar 20'!K64</f>
        <v>-943763</v>
      </c>
      <c r="BA67" s="27">
        <f>J67-'[36]IS, BS &amp; Ratios Mar 20'!L64</f>
        <v>-207592</v>
      </c>
    </row>
    <row r="68" spans="1:53" ht="14.25" customHeight="1" outlineLevel="1" thickTop="1" thickBot="1" x14ac:dyDescent="0.25">
      <c r="A68" s="25"/>
      <c r="B68" s="12" t="s">
        <v>93</v>
      </c>
      <c r="C68" s="39"/>
      <c r="D68" s="208">
        <f>'IS, BS &amp; Ratios June 26'!D68-'IS, BS &amp; Ratios June 25'!D68</f>
        <v>0</v>
      </c>
      <c r="E68" s="208">
        <f>'IS, BS &amp; Ratios June 26'!E68-'IS, BS &amp; Ratios June 25'!E68</f>
        <v>-118305</v>
      </c>
      <c r="F68" s="208">
        <f>'IS, BS &amp; Ratios June 26'!F68-'IS, BS &amp; Ratios June 25'!F68</f>
        <v>0</v>
      </c>
      <c r="G68" s="208">
        <f>'IS, BS &amp; Ratios June 26'!G68-'IS, BS &amp; Ratios June 25'!G68</f>
        <v>0</v>
      </c>
      <c r="H68" s="208">
        <f>'IS, BS &amp; Ratios June 26'!H68-'IS, BS &amp; Ratios June 25'!H68</f>
        <v>2360</v>
      </c>
      <c r="I68" s="208">
        <f>'IS, BS &amp; Ratios June 26'!I68-'IS, BS &amp; Ratios June 25'!I68</f>
        <v>0</v>
      </c>
      <c r="J68" s="208">
        <f>'IS, BS &amp; Ratios June 26'!J68-'IS, BS &amp; Ratios June 25'!J68</f>
        <v>165621</v>
      </c>
      <c r="K68" s="208">
        <f>'IS, BS &amp; Ratios June 26'!K68-'IS, BS &amp; Ratios June 25'!K68</f>
        <v>0</v>
      </c>
      <c r="L68" s="208">
        <f>'IS, BS &amp; Ratios June 26'!L68-'IS, BS &amp; Ratios June 25'!L68</f>
        <v>0</v>
      </c>
      <c r="M68" s="208">
        <f>'IS, BS &amp; Ratios June 26'!M68-'IS, BS &amp; Ratios June 25'!M68</f>
        <v>237952</v>
      </c>
      <c r="N68" s="208">
        <f>'IS, BS &amp; Ratios June 26'!N68-'IS, BS &amp; Ratios June 25'!N68</f>
        <v>0</v>
      </c>
      <c r="O68" s="208">
        <f>'IS, BS &amp; Ratios June 26'!O68-'IS, BS &amp; Ratios June 25'!O68</f>
        <v>557721</v>
      </c>
      <c r="P68" s="208">
        <f>'IS, BS &amp; Ratios June 26'!P68-'IS, BS &amp; Ratios June 25'!P68</f>
        <v>-781</v>
      </c>
      <c r="Q68" s="208">
        <f>'IS, BS &amp; Ratios June 26'!Q68-'IS, BS &amp; Ratios June 25'!Q68</f>
        <v>2250109</v>
      </c>
      <c r="R68" s="208">
        <f>'IS, BS &amp; Ratios June 26'!R68-'IS, BS &amp; Ratios June 25'!R68</f>
        <v>438301</v>
      </c>
      <c r="S68" s="150">
        <f t="shared" si="23"/>
        <v>3532978</v>
      </c>
      <c r="T68" s="16">
        <f t="shared" si="20"/>
        <v>3532978</v>
      </c>
      <c r="U68" s="16">
        <f>'IS, BS &amp; Ratios June 26'!S68-'IS, BS &amp; Ratios June 25'!S68</f>
        <v>3532978</v>
      </c>
      <c r="V68" s="16"/>
      <c r="W68" s="27">
        <f t="shared" si="22"/>
        <v>0</v>
      </c>
      <c r="X68" s="221" t="s">
        <v>123</v>
      </c>
      <c r="Y68" s="221" t="s">
        <v>203</v>
      </c>
      <c r="Z68" s="221" t="s">
        <v>125</v>
      </c>
      <c r="AA68" s="221" t="s">
        <v>120</v>
      </c>
      <c r="AB68" s="221" t="s">
        <v>126</v>
      </c>
      <c r="AC68" s="221" t="s">
        <v>85</v>
      </c>
      <c r="AD68" s="221"/>
      <c r="AE68" s="221"/>
      <c r="AF68" s="221"/>
      <c r="AG68" s="221" t="s">
        <v>88</v>
      </c>
      <c r="AH68" s="221" t="s">
        <v>87</v>
      </c>
      <c r="AI68" s="221" t="s">
        <v>127</v>
      </c>
      <c r="AJ68" s="221" t="s">
        <v>76</v>
      </c>
      <c r="AK68" s="221" t="s">
        <v>154</v>
      </c>
      <c r="AL68" s="221" t="s">
        <v>129</v>
      </c>
      <c r="AM68" s="221" t="s">
        <v>128</v>
      </c>
      <c r="AN68" s="221" t="s">
        <v>86</v>
      </c>
      <c r="AO68" s="221" t="s">
        <v>130</v>
      </c>
      <c r="AP68" s="221" t="s">
        <v>200</v>
      </c>
      <c r="AZ68" s="27">
        <f>I68-'[36]IS, BS &amp; Ratios Mar 20'!K65</f>
        <v>0</v>
      </c>
      <c r="BA68" s="27">
        <f>J68-'[36]IS, BS &amp; Ratios Mar 20'!L65</f>
        <v>137303</v>
      </c>
    </row>
    <row r="69" spans="1:53" ht="25.5" x14ac:dyDescent="0.2">
      <c r="B69" s="152" t="s">
        <v>94</v>
      </c>
      <c r="C69" s="40"/>
      <c r="D69" s="16">
        <f>'IS, BS &amp; Ratios June 26'!D69-'IS, BS &amp; Ratios June 25'!D69</f>
        <v>43923</v>
      </c>
      <c r="E69" s="16">
        <f>'IS, BS &amp; Ratios June 26'!E69-'IS, BS &amp; Ratios June 25'!E69</f>
        <v>2620834</v>
      </c>
      <c r="F69" s="16">
        <f>'IS, BS &amp; Ratios June 26'!F69-'IS, BS &amp; Ratios June 25'!F69</f>
        <v>3005950</v>
      </c>
      <c r="G69" s="16">
        <f>'IS, BS &amp; Ratios June 26'!G69-'IS, BS &amp; Ratios June 25'!G69</f>
        <v>-138159</v>
      </c>
      <c r="H69" s="16">
        <f>'IS, BS &amp; Ratios June 26'!H69-'IS, BS &amp; Ratios June 25'!H69</f>
        <v>-82092</v>
      </c>
      <c r="I69" s="16">
        <f>'IS, BS &amp; Ratios June 26'!I69-'IS, BS &amp; Ratios June 25'!I69</f>
        <v>326322</v>
      </c>
      <c r="J69" s="16">
        <f>'IS, BS &amp; Ratios June 26'!J69-'IS, BS &amp; Ratios June 25'!J69</f>
        <v>-68215</v>
      </c>
      <c r="K69" s="16">
        <f>'IS, BS &amp; Ratios June 26'!K69-'IS, BS &amp; Ratios June 25'!K69</f>
        <v>232832</v>
      </c>
      <c r="L69" s="16">
        <f>'IS, BS &amp; Ratios June 26'!L69-'IS, BS &amp; Ratios June 25'!L69</f>
        <v>3174666</v>
      </c>
      <c r="M69" s="16">
        <f>'IS, BS &amp; Ratios June 26'!M69-'IS, BS &amp; Ratios June 25'!M69</f>
        <v>3018561</v>
      </c>
      <c r="N69" s="16">
        <f>'IS, BS &amp; Ratios June 26'!N69-'IS, BS &amp; Ratios June 25'!N69</f>
        <v>2160383</v>
      </c>
      <c r="O69" s="16">
        <f>'IS, BS &amp; Ratios June 26'!O69-'IS, BS &amp; Ratios June 25'!O69</f>
        <v>-470431</v>
      </c>
      <c r="P69" s="16">
        <f>'IS, BS &amp; Ratios June 26'!P69-'IS, BS &amp; Ratios June 25'!P69</f>
        <v>1231124</v>
      </c>
      <c r="Q69" s="16">
        <f>'IS, BS &amp; Ratios June 26'!Q69-'IS, BS &amp; Ratios June 25'!Q69</f>
        <v>1667401</v>
      </c>
      <c r="R69" s="16">
        <f>'IS, BS &amp; Ratios June 26'!R69-'IS, BS &amp; Ratios June 25'!R69</f>
        <v>222124</v>
      </c>
      <c r="S69" s="16">
        <f t="shared" si="23"/>
        <v>16945223</v>
      </c>
      <c r="T69" s="16">
        <f t="shared" si="20"/>
        <v>16945223</v>
      </c>
      <c r="U69" s="16">
        <f>'IS, BS &amp; Ratios June 26'!S69-'IS, BS &amp; Ratios June 25'!S69</f>
        <v>16945223</v>
      </c>
      <c r="V69" s="16"/>
      <c r="W69" s="27" t="e">
        <f>SUM(X69:AP69)</f>
        <v>#REF!</v>
      </c>
      <c r="X69" s="14">
        <f>D69-'IS, BS &amp; Ratios Mar 26'!D69</f>
        <v>-484226</v>
      </c>
      <c r="Y69" s="52">
        <f>E69-'IS, BS &amp; Ratios Mar 26'!E69</f>
        <v>-12838582</v>
      </c>
      <c r="Z69" s="14">
        <f>G69-'IS, BS &amp; Ratios Mar 26'!G69</f>
        <v>-576493</v>
      </c>
      <c r="AA69" s="14" t="e">
        <f>#REF!-'IS, BS &amp; Ratios Mar 26'!#REF!</f>
        <v>#REF!</v>
      </c>
      <c r="AB69" s="14">
        <f>H69-'IS, BS &amp; Ratios Mar 26'!H69</f>
        <v>-1267676</v>
      </c>
      <c r="AC69" s="14">
        <f>I69-'IS, BS &amp; Ratios Mar 26'!I69</f>
        <v>-2337430</v>
      </c>
      <c r="AD69" s="14"/>
      <c r="AE69" s="14"/>
      <c r="AF69" s="14"/>
      <c r="AG69" s="14">
        <f>J69-'IS, BS &amp; Ratios Mar 26'!J69</f>
        <v>-276897</v>
      </c>
      <c r="AH69" s="14">
        <f>K69-'IS, BS &amp; Ratios Mar 26'!K69</f>
        <v>-2633896</v>
      </c>
      <c r="AI69" s="52">
        <f>L69-'IS, BS &amp; Ratios Mar 26'!L69</f>
        <v>-6569533</v>
      </c>
      <c r="AJ69" s="14">
        <f>M69-'IS, BS &amp; Ratios Mar 26'!M69</f>
        <v>-7884046</v>
      </c>
      <c r="AK69" s="14" t="e">
        <f>#REF!-'IS, BS &amp; Ratios Mar 26'!#REF!</f>
        <v>#REF!</v>
      </c>
      <c r="AL69" s="52">
        <f>N69-'IS, BS &amp; Ratios Mar 26'!N69</f>
        <v>-14169715</v>
      </c>
      <c r="AM69" s="14">
        <f>O69-'IS, BS &amp; Ratios Mar 26'!O69</f>
        <v>-3026334</v>
      </c>
      <c r="AN69" s="52">
        <f>P69-'IS, BS &amp; Ratios Mar 26'!P69</f>
        <v>-956339</v>
      </c>
      <c r="AO69" s="52">
        <f>Q69-'IS, BS &amp; Ratios Mar 26'!Q69</f>
        <v>-19751736</v>
      </c>
      <c r="AP69" s="14">
        <f>R69-'IS, BS &amp; Ratios Mar 26'!R69</f>
        <v>-1329114</v>
      </c>
      <c r="AQ69" s="14">
        <f>S69-'IS, BS &amp; Ratios Mar 26'!S69</f>
        <v>-80150482</v>
      </c>
      <c r="AR69" s="14"/>
      <c r="AS69" s="14"/>
      <c r="AT69" s="14"/>
      <c r="AU69" s="14"/>
      <c r="AV69" s="14"/>
      <c r="AW69" s="14"/>
      <c r="AX69" s="14"/>
      <c r="AZ69" s="27">
        <f>I69-'[36]IS, BS &amp; Ratios Mar 20'!K66</f>
        <v>-639222</v>
      </c>
      <c r="BA69" s="27">
        <f>J69-'[36]IS, BS &amp; Ratios Mar 20'!L66</f>
        <v>-551474</v>
      </c>
    </row>
    <row r="70" spans="1:53" x14ac:dyDescent="0.2">
      <c r="B70" s="12" t="s">
        <v>95</v>
      </c>
      <c r="C70" s="14"/>
      <c r="D70" s="206">
        <f>'IS, BS &amp; Ratios June 26'!D70-'IS, BS &amp; Ratios June 25'!D70</f>
        <v>-13071</v>
      </c>
      <c r="E70" s="200">
        <f>'IS, BS &amp; Ratios June 26'!E70-'IS, BS &amp; Ratios June 25'!E70</f>
        <v>-1035181</v>
      </c>
      <c r="F70" s="206">
        <f>'IS, BS &amp; Ratios June 26'!F70-'IS, BS &amp; Ratios June 25'!F70</f>
        <v>-770359</v>
      </c>
      <c r="G70" s="200">
        <f>'IS, BS &amp; Ratios June 26'!G70-'IS, BS &amp; Ratios June 25'!G70</f>
        <v>-57821</v>
      </c>
      <c r="H70" s="206">
        <f>'IS, BS &amp; Ratios June 26'!H70-'IS, BS &amp; Ratios June 25'!H70</f>
        <v>88673</v>
      </c>
      <c r="I70" s="200">
        <f>'IS, BS &amp; Ratios June 26'!I70-'IS, BS &amp; Ratios June 25'!I70</f>
        <v>225703</v>
      </c>
      <c r="J70" s="200">
        <f>'IS, BS &amp; Ratios June 26'!J70-'IS, BS &amp; Ratios June 25'!J70</f>
        <v>-259247</v>
      </c>
      <c r="K70" s="200">
        <f>'IS, BS &amp; Ratios June 26'!K70-'IS, BS &amp; Ratios June 25'!K70</f>
        <v>60217</v>
      </c>
      <c r="L70" s="200">
        <f>'IS, BS &amp; Ratios June 26'!L70-'IS, BS &amp; Ratios June 25'!L70</f>
        <v>81592</v>
      </c>
      <c r="M70" s="200">
        <f>'IS, BS &amp; Ratios June 26'!M70-'IS, BS &amp; Ratios June 25'!M70</f>
        <v>-336758</v>
      </c>
      <c r="N70" s="200">
        <f>'IS, BS &amp; Ratios June 26'!N70-'IS, BS &amp; Ratios June 25'!N70</f>
        <v>-210117</v>
      </c>
      <c r="O70" s="200">
        <f>'IS, BS &amp; Ratios June 26'!O70-'IS, BS &amp; Ratios June 25'!O70</f>
        <v>109299</v>
      </c>
      <c r="P70" s="200">
        <f>'IS, BS &amp; Ratios June 26'!P70-'IS, BS &amp; Ratios June 25'!P70</f>
        <v>-20690</v>
      </c>
      <c r="Q70" s="200">
        <f>'IS, BS &amp; Ratios June 26'!Q70-'IS, BS &amp; Ratios June 25'!Q70</f>
        <v>-386635</v>
      </c>
      <c r="R70" s="200">
        <f>'IS, BS &amp; Ratios June 26'!R70-'IS, BS &amp; Ratios June 25'!R70</f>
        <v>448707</v>
      </c>
      <c r="S70" s="16">
        <f t="shared" si="23"/>
        <v>-2075688</v>
      </c>
      <c r="T70" s="16">
        <f t="shared" si="20"/>
        <v>-2075688</v>
      </c>
      <c r="U70" s="16">
        <f>'IS, BS &amp; Ratios June 26'!S70-'IS, BS &amp; Ratios June 25'!S70</f>
        <v>-2075688</v>
      </c>
      <c r="V70" s="16"/>
      <c r="W70" s="27">
        <f t="shared" si="22"/>
        <v>0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Z70" s="27">
        <f>I70-'[36]IS, BS &amp; Ratios Mar 20'!K67</f>
        <v>-8887</v>
      </c>
      <c r="BA70" s="27">
        <f>J70-'[36]IS, BS &amp; Ratios Mar 20'!L67</f>
        <v>-318295</v>
      </c>
    </row>
    <row r="71" spans="1:53" x14ac:dyDescent="0.2">
      <c r="B71" s="12" t="s">
        <v>141</v>
      </c>
      <c r="C71" s="14"/>
      <c r="D71" s="200">
        <f>'IS, BS &amp; Ratios June 26'!D71-'IS, BS &amp; Ratios June 25'!D71</f>
        <v>-4269</v>
      </c>
      <c r="E71" s="200">
        <f>'IS, BS &amp; Ratios June 26'!E71-'IS, BS &amp; Ratios June 25'!E71</f>
        <v>72419</v>
      </c>
      <c r="F71" s="200">
        <f>'IS, BS &amp; Ratios June 26'!F71-'IS, BS &amp; Ratios June 25'!F71</f>
        <v>45221</v>
      </c>
      <c r="G71" s="200">
        <f>'IS, BS &amp; Ratios June 26'!G71-'IS, BS &amp; Ratios June 25'!G71</f>
        <v>30858</v>
      </c>
      <c r="H71" s="200">
        <f>'IS, BS &amp; Ratios June 26'!H71-'IS, BS &amp; Ratios June 25'!H71</f>
        <v>3151</v>
      </c>
      <c r="I71" s="200">
        <f>'IS, BS &amp; Ratios June 26'!I71-'IS, BS &amp; Ratios June 25'!I71</f>
        <v>8815</v>
      </c>
      <c r="J71" s="200">
        <f>'IS, BS &amp; Ratios June 26'!J71-'IS, BS &amp; Ratios June 25'!J71</f>
        <v>298832</v>
      </c>
      <c r="K71" s="200">
        <f>'IS, BS &amp; Ratios June 26'!K71-'IS, BS &amp; Ratios June 25'!K71</f>
        <v>-55561</v>
      </c>
      <c r="L71" s="200">
        <f>'IS, BS &amp; Ratios June 26'!L71-'IS, BS &amp; Ratios June 25'!L71</f>
        <v>41931</v>
      </c>
      <c r="M71" s="200">
        <f>'IS, BS &amp; Ratios June 26'!M71-'IS, BS &amp; Ratios June 25'!M71</f>
        <v>347612</v>
      </c>
      <c r="N71" s="200">
        <f>'IS, BS &amp; Ratios June 26'!N71-'IS, BS &amp; Ratios June 25'!N71</f>
        <v>5657</v>
      </c>
      <c r="O71" s="200">
        <f>'IS, BS &amp; Ratios June 26'!O71-'IS, BS &amp; Ratios June 25'!O71</f>
        <v>-351816</v>
      </c>
      <c r="P71" s="200">
        <f>'IS, BS &amp; Ratios June 26'!P71-'IS, BS &amp; Ratios June 25'!P71</f>
        <v>8599</v>
      </c>
      <c r="Q71" s="200">
        <f>'IS, BS &amp; Ratios June 26'!Q71-'IS, BS &amp; Ratios June 25'!Q71</f>
        <v>61850</v>
      </c>
      <c r="R71" s="200">
        <f>'IS, BS &amp; Ratios June 26'!R71-'IS, BS &amp; Ratios June 25'!R71</f>
        <v>69257</v>
      </c>
      <c r="S71" s="16">
        <f t="shared" si="23"/>
        <v>582556</v>
      </c>
      <c r="T71" s="16">
        <f t="shared" si="20"/>
        <v>582556</v>
      </c>
      <c r="U71" s="16">
        <f>'IS, BS &amp; Ratios June 26'!S71-'IS, BS &amp; Ratios June 25'!S71</f>
        <v>582556</v>
      </c>
      <c r="V71" s="16"/>
      <c r="W71" s="27">
        <f t="shared" si="22"/>
        <v>0</v>
      </c>
      <c r="AZ71" s="27">
        <f>I71-'[36]IS, BS &amp; Ratios Mar 20'!K68</f>
        <v>-12934</v>
      </c>
      <c r="BA71" s="27">
        <f>J71-'[36]IS, BS &amp; Ratios Mar 20'!L68</f>
        <v>262217</v>
      </c>
    </row>
    <row r="72" spans="1:53" ht="13.5" thickBot="1" x14ac:dyDescent="0.25">
      <c r="B72" s="28" t="s">
        <v>20</v>
      </c>
      <c r="C72" s="27"/>
      <c r="D72" s="153">
        <f>D56+D57+D62+D65+D69+D70+D71</f>
        <v>56958</v>
      </c>
      <c r="E72" s="153">
        <f t="shared" ref="E72:R72" si="26">E56+E57+E62+E65+E69+E70+E71</f>
        <v>1565496</v>
      </c>
      <c r="F72" s="153">
        <f t="shared" si="26"/>
        <v>4759102</v>
      </c>
      <c r="G72" s="153">
        <f t="shared" si="26"/>
        <v>-1892901</v>
      </c>
      <c r="H72" s="153">
        <f t="shared" si="26"/>
        <v>451379</v>
      </c>
      <c r="I72" s="153">
        <f t="shared" si="26"/>
        <v>625859</v>
      </c>
      <c r="J72" s="153">
        <f t="shared" si="26"/>
        <v>-373260</v>
      </c>
      <c r="K72" s="153">
        <f t="shared" si="26"/>
        <v>-954896</v>
      </c>
      <c r="L72" s="153">
        <f t="shared" si="26"/>
        <v>6134873</v>
      </c>
      <c r="M72" s="153">
        <f t="shared" si="26"/>
        <v>3693526</v>
      </c>
      <c r="N72" s="153">
        <f t="shared" si="26"/>
        <v>4679891</v>
      </c>
      <c r="O72" s="153">
        <f t="shared" si="26"/>
        <v>-2481835</v>
      </c>
      <c r="P72" s="153">
        <f t="shared" si="26"/>
        <v>553714</v>
      </c>
      <c r="Q72" s="153">
        <f t="shared" si="26"/>
        <v>3577291</v>
      </c>
      <c r="R72" s="153">
        <f t="shared" si="26"/>
        <v>961416</v>
      </c>
      <c r="S72" s="153">
        <f>S56+S57+S62+S65+S69+S70+S71</f>
        <v>21356613</v>
      </c>
      <c r="T72" s="16">
        <f t="shared" si="20"/>
        <v>21356613</v>
      </c>
      <c r="U72" s="16">
        <f>'IS, BS &amp; Ratios June 26'!S72-'IS, BS &amp; Ratios June 25'!S72</f>
        <v>21356613</v>
      </c>
      <c r="V72" s="16"/>
      <c r="W72" s="27">
        <f>N72-'IS, BS &amp; Ratios June 25'!N72</f>
        <v>-43801477</v>
      </c>
      <c r="Y72" s="17">
        <f>M72-'IS, BS &amp; Ratios June 25'!M72</f>
        <v>-21311447</v>
      </c>
      <c r="AZ72" s="27">
        <f>I72-'[36]IS, BS &amp; Ratios Mar 20'!K69</f>
        <v>-3070017</v>
      </c>
      <c r="BA72" s="27">
        <f>J72-'[36]IS, BS &amp; Ratios Mar 20'!L69</f>
        <v>-1427744</v>
      </c>
    </row>
    <row r="73" spans="1:53" ht="14.25" thickTop="1" thickBot="1" x14ac:dyDescent="0.25">
      <c r="B73" s="12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>
        <f>'IS, BS &amp; Ratios June 25'!S72</f>
        <v>281112338</v>
      </c>
      <c r="T73" s="16">
        <f>S72-S73</f>
        <v>-259755725</v>
      </c>
      <c r="U73" s="16">
        <f>'IS, BS &amp; Ratios June 26'!S73-'IS, BS &amp; Ratios June 25'!S73</f>
        <v>0</v>
      </c>
      <c r="V73" s="16"/>
      <c r="W73" s="27">
        <f t="shared" si="22"/>
        <v>540868063</v>
      </c>
      <c r="AZ73" s="27">
        <f>I73-'[36]IS, BS &amp; Ratios Mar 20'!K70</f>
        <v>0</v>
      </c>
      <c r="BA73" s="27">
        <f>J73-'[36]IS, BS &amp; Ratios Mar 20'!L70</f>
        <v>0</v>
      </c>
    </row>
    <row r="74" spans="1:53" ht="13.5" thickTop="1" x14ac:dyDescent="0.2">
      <c r="B74" s="28" t="s">
        <v>21</v>
      </c>
      <c r="C74" s="27"/>
      <c r="D74" s="35"/>
      <c r="E74" s="45"/>
      <c r="F74" s="35"/>
      <c r="G74" s="35">
        <f>10579228-G72</f>
        <v>12472129</v>
      </c>
      <c r="H74" s="35"/>
      <c r="I74" s="45"/>
      <c r="J74" s="45"/>
      <c r="K74" s="45"/>
      <c r="L74" s="45"/>
      <c r="M74" s="44"/>
      <c r="N74" s="45"/>
      <c r="O74" s="45"/>
      <c r="P74" s="45"/>
      <c r="Q74" s="45"/>
      <c r="R74" s="45"/>
      <c r="S74" s="45">
        <f>S72/'IS, BS &amp; Ratios June 25'!S72</f>
        <v>7.597180953331191E-2</v>
      </c>
      <c r="T74" s="45">
        <f>T73/S72</f>
        <v>-12.162777168832905</v>
      </c>
      <c r="U74" s="16">
        <f>'IS, BS &amp; Ratios June 26'!S74-'IS, BS &amp; Ratios June 25'!S74</f>
        <v>0</v>
      </c>
      <c r="V74" s="16"/>
      <c r="W74" s="27">
        <f t="shared" si="22"/>
        <v>12.238748978366218</v>
      </c>
      <c r="X74" s="221" t="str">
        <f>D10</f>
        <v>AB Bank</v>
      </c>
      <c r="Y74" s="221" t="str">
        <f>E10</f>
        <v>ABSA (Frmly Barclays)</v>
      </c>
      <c r="Z74" s="221" t="str">
        <f>F10</f>
        <v xml:space="preserve">Access Bank </v>
      </c>
      <c r="AA74" s="221" t="e">
        <f>#REF!</f>
        <v>#REF!</v>
      </c>
      <c r="AB74" s="221" t="str">
        <f>G10</f>
        <v>Bank of China</v>
      </c>
      <c r="AC74" s="221" t="e">
        <f>#REF!</f>
        <v>#REF!</v>
      </c>
      <c r="AD74" s="221" t="str">
        <f t="shared" ref="AD74:AI74" si="27">H10</f>
        <v>Citi Bank</v>
      </c>
      <c r="AE74" s="221" t="str">
        <f t="shared" si="27"/>
        <v>Eco Bank</v>
      </c>
      <c r="AF74" s="221" t="str">
        <f t="shared" si="27"/>
        <v>First Alliance Bank</v>
      </c>
      <c r="AG74" s="221" t="str">
        <f t="shared" si="27"/>
        <v>First Capital</v>
      </c>
      <c r="AH74" s="221" t="str">
        <f t="shared" si="27"/>
        <v>First National Bank</v>
      </c>
      <c r="AI74" s="221" t="str">
        <f t="shared" si="27"/>
        <v>Indo Zambia bank</v>
      </c>
      <c r="AJ74" s="221" t="e">
        <f>#REF!</f>
        <v>#REF!</v>
      </c>
      <c r="AK74" s="221" t="str">
        <f t="shared" ref="AK74:AP74" si="28">N10</f>
        <v>Stanbic</v>
      </c>
      <c r="AL74" s="221" t="str">
        <f t="shared" si="28"/>
        <v>Standard chartered</v>
      </c>
      <c r="AM74" s="221" t="str">
        <f t="shared" si="28"/>
        <v>UBA</v>
      </c>
      <c r="AN74" s="221" t="str">
        <f t="shared" si="28"/>
        <v>ZANACO</v>
      </c>
      <c r="AO74" s="221" t="str">
        <f t="shared" si="28"/>
        <v>ZICB</v>
      </c>
      <c r="AP74" s="221" t="str">
        <f t="shared" si="28"/>
        <v>Total</v>
      </c>
      <c r="AZ74" s="27">
        <f>I74-'[36]IS, BS &amp; Ratios Mar 20'!K71</f>
        <v>0</v>
      </c>
      <c r="BA74" s="27">
        <f>J74-'[36]IS, BS &amp; Ratios Mar 20'!L71</f>
        <v>0</v>
      </c>
    </row>
    <row r="75" spans="1:53" ht="13.5" thickBot="1" x14ac:dyDescent="0.25">
      <c r="B75" s="12" t="s">
        <v>22</v>
      </c>
      <c r="C75" s="42"/>
      <c r="D75" s="46">
        <f t="shared" ref="D75:S75" si="29">SUM(D76:D78)</f>
        <v>36742</v>
      </c>
      <c r="E75" s="46">
        <f t="shared" si="29"/>
        <v>-2088047</v>
      </c>
      <c r="F75" s="46">
        <f t="shared" si="29"/>
        <v>2535192</v>
      </c>
      <c r="G75" s="46">
        <f t="shared" si="29"/>
        <v>-3569301</v>
      </c>
      <c r="H75" s="46">
        <f t="shared" si="29"/>
        <v>1667566</v>
      </c>
      <c r="I75" s="46">
        <f t="shared" si="29"/>
        <v>1668083</v>
      </c>
      <c r="J75" s="46">
        <f t="shared" si="29"/>
        <v>-268245</v>
      </c>
      <c r="K75" s="46">
        <f t="shared" si="29"/>
        <v>-1408305</v>
      </c>
      <c r="L75" s="46">
        <f t="shared" si="29"/>
        <v>3596984</v>
      </c>
      <c r="M75" s="43">
        <f t="shared" si="29"/>
        <v>2915310</v>
      </c>
      <c r="N75" s="46">
        <f t="shared" si="29"/>
        <v>3410487</v>
      </c>
      <c r="O75" s="46">
        <f t="shared" si="29"/>
        <v>-608947</v>
      </c>
      <c r="P75" s="46">
        <f t="shared" si="29"/>
        <v>-16245</v>
      </c>
      <c r="Q75" s="46">
        <f t="shared" si="29"/>
        <v>2119410</v>
      </c>
      <c r="R75" s="46">
        <f t="shared" si="29"/>
        <v>739037</v>
      </c>
      <c r="S75" s="46">
        <f t="shared" si="29"/>
        <v>10729721</v>
      </c>
      <c r="T75" s="16">
        <f t="shared" ref="T75:T98" si="30">SUM(D75:R75)</f>
        <v>10729721</v>
      </c>
      <c r="U75" s="16">
        <f>'IS, BS &amp; Ratios June 26'!S75-'IS, BS &amp; Ratios June 25'!S75</f>
        <v>10729721</v>
      </c>
      <c r="V75" s="16"/>
      <c r="W75" s="27" t="e">
        <f>SUM(X75:AP75)</f>
        <v>#REF!</v>
      </c>
      <c r="X75" s="14">
        <f>D75-'IS, BS &amp; Ratios Mar 26'!D75</f>
        <v>-671555</v>
      </c>
      <c r="Y75" s="14">
        <f>E75-'IS, BS &amp; Ratios Mar 26'!E75</f>
        <v>-28341195</v>
      </c>
      <c r="Z75" s="14">
        <f>F75-'IS, BS &amp; Ratios Mar 26'!F75</f>
        <v>-17245328</v>
      </c>
      <c r="AA75" s="14" t="e">
        <f>#REF!-'IS, BS &amp; Ratios Mar 26'!#REF!</f>
        <v>#REF!</v>
      </c>
      <c r="AB75" s="14">
        <f>G75-'IS, BS &amp; Ratios Mar 26'!G75</f>
        <v>-13194248</v>
      </c>
      <c r="AC75" s="14" t="e">
        <f>#REF!-'IS, BS &amp; Ratios Mar 26'!#REF!</f>
        <v>#REF!</v>
      </c>
      <c r="AD75" s="14">
        <f>H75-'IS, BS &amp; Ratios Mar 26'!H75</f>
        <v>-5329460</v>
      </c>
      <c r="AE75" s="14">
        <f>I75-'IS, BS &amp; Ratios Mar 26'!I75</f>
        <v>-5241238</v>
      </c>
      <c r="AF75" s="14">
        <f>J75-'IS, BS &amp; Ratios Mar 26'!J75</f>
        <v>-1335367</v>
      </c>
      <c r="AG75" s="14">
        <f>K75-'IS, BS &amp; Ratios Mar 26'!K75</f>
        <v>-7006443</v>
      </c>
      <c r="AH75" s="14">
        <f>L75-'IS, BS &amp; Ratios Mar 26'!L75</f>
        <v>-16379588</v>
      </c>
      <c r="AI75" s="14">
        <f>M75-'IS, BS &amp; Ratios Mar 26'!M75</f>
        <v>-17661385</v>
      </c>
      <c r="AJ75" s="14" t="e">
        <f>#REF!-'IS, BS &amp; Ratios Mar 26'!#REF!</f>
        <v>#REF!</v>
      </c>
      <c r="AK75" s="14">
        <f>N75-'IS, BS &amp; Ratios Mar 26'!N75</f>
        <v>-37936936</v>
      </c>
      <c r="AL75" s="14">
        <f>O75-'IS, BS &amp; Ratios Mar 26'!O75</f>
        <v>-12097924</v>
      </c>
      <c r="AM75" s="14">
        <f>P75-'IS, BS &amp; Ratios Mar 26'!P75</f>
        <v>-4991452</v>
      </c>
      <c r="AN75" s="14">
        <f>Q75-'IS, BS &amp; Ratios Mar 26'!Q75</f>
        <v>-37181352</v>
      </c>
      <c r="AO75" s="14">
        <f>R75-'IS, BS &amp; Ratios Mar 26'!R75</f>
        <v>-5036247</v>
      </c>
      <c r="AP75" s="14" t="e">
        <f>SUM(X75:AO75)</f>
        <v>#REF!</v>
      </c>
      <c r="AQ75" s="14">
        <f>S75-'IS, BS &amp; Ratios Mar 26'!S75</f>
        <v>-209649718</v>
      </c>
      <c r="AR75" s="14"/>
      <c r="AS75" s="14" t="e">
        <f>#REF!-'IS, BS &amp; Ratios Mar 26'!#REF!</f>
        <v>#REF!</v>
      </c>
      <c r="AT75" s="14">
        <f>N75-'IS, BS &amp; Ratios Mar 26'!N75</f>
        <v>-37936936</v>
      </c>
      <c r="AU75" s="14">
        <f>O75-'IS, BS &amp; Ratios Mar 26'!O75</f>
        <v>-12097924</v>
      </c>
      <c r="AV75" s="14">
        <f>P75-'IS, BS &amp; Ratios Mar 26'!P75</f>
        <v>-4991452</v>
      </c>
      <c r="AW75" s="14">
        <f>Q75-'IS, BS &amp; Ratios Mar 26'!Q75</f>
        <v>-37181352</v>
      </c>
      <c r="AX75" s="14">
        <f>R75-'IS, BS &amp; Ratios Mar 26'!R75</f>
        <v>-5036247</v>
      </c>
      <c r="AZ75" s="27">
        <f>I75-'[36]IS, BS &amp; Ratios Mar 20'!K72</f>
        <v>-351802</v>
      </c>
      <c r="BA75" s="27">
        <f>J75-'[36]IS, BS &amp; Ratios Mar 20'!L72</f>
        <v>-983433</v>
      </c>
    </row>
    <row r="76" spans="1:53" x14ac:dyDescent="0.2">
      <c r="B76" s="12" t="s">
        <v>23</v>
      </c>
      <c r="C76" s="14"/>
      <c r="D76" s="207">
        <f>'IS, BS &amp; Ratios June 26'!D76-'IS, BS &amp; Ratios June 25'!D76</f>
        <v>11445</v>
      </c>
      <c r="E76" s="207">
        <f>'IS, BS &amp; Ratios June 26'!E76-'IS, BS &amp; Ratios June 25'!E76</f>
        <v>161487</v>
      </c>
      <c r="F76" s="207">
        <f>'IS, BS &amp; Ratios June 26'!F76-'IS, BS &amp; Ratios June 25'!F76</f>
        <v>19526</v>
      </c>
      <c r="G76" s="207">
        <f>'IS, BS &amp; Ratios June 26'!G76-'IS, BS &amp; Ratios June 25'!G76</f>
        <v>-48696</v>
      </c>
      <c r="H76" s="207">
        <f>'IS, BS &amp; Ratios June 26'!H76-'IS, BS &amp; Ratios June 25'!H76</f>
        <v>0</v>
      </c>
      <c r="I76" s="207">
        <f>'IS, BS &amp; Ratios June 26'!I76-'IS, BS &amp; Ratios June 25'!I76</f>
        <v>489310</v>
      </c>
      <c r="J76" s="207">
        <f>'IS, BS &amp; Ratios June 26'!J76-'IS, BS &amp; Ratios June 25'!J76</f>
        <v>1624</v>
      </c>
      <c r="K76" s="207">
        <f>'IS, BS &amp; Ratios June 26'!K76-'IS, BS &amp; Ratios June 25'!K76</f>
        <v>-25700</v>
      </c>
      <c r="L76" s="207">
        <f>'IS, BS &amp; Ratios June 26'!L76-'IS, BS &amp; Ratios June 25'!L76</f>
        <v>275063</v>
      </c>
      <c r="M76" s="207">
        <f>'IS, BS &amp; Ratios June 26'!M76-'IS, BS &amp; Ratios June 25'!M76</f>
        <v>126210</v>
      </c>
      <c r="N76" s="207">
        <f>'IS, BS &amp; Ratios June 26'!N76-'IS, BS &amp; Ratios June 25'!N76</f>
        <v>-100183</v>
      </c>
      <c r="O76" s="207">
        <f>'IS, BS &amp; Ratios June 26'!O76-'IS, BS &amp; Ratios June 25'!O76</f>
        <v>-24173</v>
      </c>
      <c r="P76" s="207">
        <f>'IS, BS &amp; Ratios June 26'!P76-'IS, BS &amp; Ratios June 25'!P76</f>
        <v>-11004</v>
      </c>
      <c r="Q76" s="207">
        <f>'IS, BS &amp; Ratios June 26'!Q76-'IS, BS &amp; Ratios June 25'!Q76</f>
        <v>861739</v>
      </c>
      <c r="R76" s="207">
        <f>'IS, BS &amp; Ratios June 26'!R76-'IS, BS &amp; Ratios June 25'!R76</f>
        <v>25449</v>
      </c>
      <c r="S76" s="149">
        <f t="shared" ref="S76:S83" si="31">D76+E76+F76+G76+H76+I76+J76+K76+L76+M76+N76+O76+P76+R76+Q76</f>
        <v>1762097</v>
      </c>
      <c r="T76" s="16">
        <f t="shared" si="30"/>
        <v>1762097</v>
      </c>
      <c r="U76" s="16">
        <f>'IS, BS &amp; Ratios June 26'!S76-'IS, BS &amp; Ratios June 25'!S76</f>
        <v>1762097</v>
      </c>
      <c r="V76" s="16"/>
      <c r="W76" s="27">
        <f t="shared" si="22"/>
        <v>0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 t="e">
        <f>#REF!-'IS, BS &amp; Ratios Mar 26'!#REF!</f>
        <v>#REF!</v>
      </c>
      <c r="AT76" s="14">
        <f>N75-'IS, BS &amp; Ratios Mar 26'!N75</f>
        <v>-37936936</v>
      </c>
      <c r="AU76" s="14">
        <f>O75-'IS, BS &amp; Ratios Mar 26'!O75</f>
        <v>-12097924</v>
      </c>
      <c r="AV76" s="14">
        <f>P75-'IS, BS &amp; Ratios Mar 26'!P75</f>
        <v>-4991452</v>
      </c>
      <c r="AW76" s="14">
        <f>Q75-'IS, BS &amp; Ratios Mar 26'!Q75</f>
        <v>-37181352</v>
      </c>
      <c r="AX76" s="14">
        <f>R75-'IS, BS &amp; Ratios Mar 26'!R75</f>
        <v>-5036247</v>
      </c>
      <c r="AZ76" s="27">
        <f>I76-'[36]IS, BS &amp; Ratios Mar 20'!K73</f>
        <v>396615</v>
      </c>
      <c r="BA76" s="27">
        <f>J76-'[36]IS, BS &amp; Ratios Mar 20'!L73</f>
        <v>278</v>
      </c>
    </row>
    <row r="77" spans="1:53" x14ac:dyDescent="0.2">
      <c r="B77" s="12" t="s">
        <v>24</v>
      </c>
      <c r="C77" s="14"/>
      <c r="D77" s="210">
        <f>'IS, BS &amp; Ratios June 26'!D77-'IS, BS &amp; Ratios June 25'!D77</f>
        <v>-7353</v>
      </c>
      <c r="E77" s="210">
        <f>'IS, BS &amp; Ratios June 26'!E77-'IS, BS &amp; Ratios June 25'!E77</f>
        <v>-4050708</v>
      </c>
      <c r="F77" s="210">
        <f>'IS, BS &amp; Ratios June 26'!F77-'IS, BS &amp; Ratios June 25'!F77</f>
        <v>-2033316</v>
      </c>
      <c r="G77" s="210">
        <f>'IS, BS &amp; Ratios June 26'!G77-'IS, BS &amp; Ratios June 25'!G77</f>
        <v>-1384240</v>
      </c>
      <c r="H77" s="210">
        <f>'IS, BS &amp; Ratios June 26'!H77-'IS, BS &amp; Ratios June 25'!H77</f>
        <v>3179683</v>
      </c>
      <c r="I77" s="210">
        <f>'IS, BS &amp; Ratios June 26'!I77-'IS, BS &amp; Ratios June 25'!I77</f>
        <v>375111</v>
      </c>
      <c r="J77" s="210">
        <f>'IS, BS &amp; Ratios June 26'!J77-'IS, BS &amp; Ratios June 25'!J77</f>
        <v>-130556</v>
      </c>
      <c r="K77" s="210">
        <f>'IS, BS &amp; Ratios June 26'!K77-'IS, BS &amp; Ratios June 25'!K77</f>
        <v>700451</v>
      </c>
      <c r="L77" s="210">
        <f>'IS, BS &amp; Ratios June 26'!L77-'IS, BS &amp; Ratios June 25'!L77</f>
        <v>2020177</v>
      </c>
      <c r="M77" s="210">
        <f>'IS, BS &amp; Ratios June 26'!M77-'IS, BS &amp; Ratios June 25'!M77</f>
        <v>2828385</v>
      </c>
      <c r="N77" s="210">
        <f>'IS, BS &amp; Ratios June 26'!N77-'IS, BS &amp; Ratios June 25'!N77</f>
        <v>938947</v>
      </c>
      <c r="O77" s="210">
        <f>'IS, BS &amp; Ratios June 26'!O77-'IS, BS &amp; Ratios June 25'!O77</f>
        <v>-863333</v>
      </c>
      <c r="P77" s="210">
        <f>'IS, BS &amp; Ratios June 26'!P77-'IS, BS &amp; Ratios June 25'!P77</f>
        <v>-146620</v>
      </c>
      <c r="Q77" s="210">
        <f>'IS, BS &amp; Ratios June 26'!Q77-'IS, BS &amp; Ratios June 25'!Q77</f>
        <v>502388</v>
      </c>
      <c r="R77" s="210">
        <f>'IS, BS &amp; Ratios June 26'!R77-'IS, BS &amp; Ratios June 25'!R77</f>
        <v>545157</v>
      </c>
      <c r="S77" s="151">
        <f t="shared" si="31"/>
        <v>2474173</v>
      </c>
      <c r="T77" s="16">
        <f t="shared" si="30"/>
        <v>2474173</v>
      </c>
      <c r="U77" s="16">
        <f>'IS, BS &amp; Ratios June 26'!S77-'IS, BS &amp; Ratios June 25'!S77</f>
        <v>2474173</v>
      </c>
      <c r="V77" s="16"/>
      <c r="W77" s="27">
        <f t="shared" si="22"/>
        <v>0</v>
      </c>
      <c r="AZ77" s="27">
        <f>I77-'[36]IS, BS &amp; Ratios Mar 20'!K74</f>
        <v>-771217</v>
      </c>
      <c r="BA77" s="27">
        <f>J77-'[36]IS, BS &amp; Ratios Mar 20'!L74</f>
        <v>-479790</v>
      </c>
    </row>
    <row r="78" spans="1:53" ht="13.5" thickBot="1" x14ac:dyDescent="0.25">
      <c r="B78" s="12" t="s">
        <v>25</v>
      </c>
      <c r="C78" s="14"/>
      <c r="D78" s="208">
        <f>'IS, BS &amp; Ratios June 26'!D78-'IS, BS &amp; Ratios June 25'!D78</f>
        <v>32650</v>
      </c>
      <c r="E78" s="208">
        <f>'IS, BS &amp; Ratios June 26'!E78-'IS, BS &amp; Ratios June 25'!E78</f>
        <v>1801174</v>
      </c>
      <c r="F78" s="208">
        <f>'IS, BS &amp; Ratios June 26'!F78-'IS, BS &amp; Ratios June 25'!F78</f>
        <v>4548982</v>
      </c>
      <c r="G78" s="208">
        <f>'IS, BS &amp; Ratios June 26'!G78-'IS, BS &amp; Ratios June 25'!G78</f>
        <v>-2136365</v>
      </c>
      <c r="H78" s="208">
        <f>'IS, BS &amp; Ratios June 26'!H78-'IS, BS &amp; Ratios June 25'!H78</f>
        <v>-1512117</v>
      </c>
      <c r="I78" s="208">
        <f>'IS, BS &amp; Ratios June 26'!I78-'IS, BS &amp; Ratios June 25'!I78</f>
        <v>803662</v>
      </c>
      <c r="J78" s="208">
        <f>'IS, BS &amp; Ratios June 26'!J78-'IS, BS &amp; Ratios June 25'!J78</f>
        <v>-139313</v>
      </c>
      <c r="K78" s="208">
        <f>'IS, BS &amp; Ratios June 26'!K78-'IS, BS &amp; Ratios June 25'!K78</f>
        <v>-2083056</v>
      </c>
      <c r="L78" s="208">
        <f>'IS, BS &amp; Ratios June 26'!L78-'IS, BS &amp; Ratios June 25'!L78</f>
        <v>1301744</v>
      </c>
      <c r="M78" s="208">
        <f>'IS, BS &amp; Ratios June 26'!M78-'IS, BS &amp; Ratios June 25'!M78</f>
        <v>-39285</v>
      </c>
      <c r="N78" s="208">
        <f>'IS, BS &amp; Ratios June 26'!N78-'IS, BS &amp; Ratios June 25'!N78</f>
        <v>2571723</v>
      </c>
      <c r="O78" s="208">
        <f>'IS, BS &amp; Ratios June 26'!O78-'IS, BS &amp; Ratios June 25'!O78</f>
        <v>278559</v>
      </c>
      <c r="P78" s="208">
        <f>'IS, BS &amp; Ratios June 26'!P78-'IS, BS &amp; Ratios June 25'!P78</f>
        <v>141379</v>
      </c>
      <c r="Q78" s="208">
        <f>'IS, BS &amp; Ratios June 26'!Q78-'IS, BS &amp; Ratios June 25'!Q78</f>
        <v>755283</v>
      </c>
      <c r="R78" s="208">
        <f>'IS, BS &amp; Ratios June 26'!R78-'IS, BS &amp; Ratios June 25'!R78</f>
        <v>168431</v>
      </c>
      <c r="S78" s="208">
        <f t="shared" si="31"/>
        <v>6493451</v>
      </c>
      <c r="T78" s="16">
        <f t="shared" si="30"/>
        <v>6493451</v>
      </c>
      <c r="U78" s="16">
        <f>'IS, BS &amp; Ratios June 26'!S78-'IS, BS &amp; Ratios June 25'!S78</f>
        <v>6493451</v>
      </c>
      <c r="V78" s="16"/>
      <c r="W78" s="27">
        <f t="shared" si="22"/>
        <v>0</v>
      </c>
      <c r="AZ78" s="27">
        <f>I78-'[36]IS, BS &amp; Ratios Mar 20'!K75</f>
        <v>22800</v>
      </c>
      <c r="BA78" s="27">
        <f>J78-'[36]IS, BS &amp; Ratios Mar 20'!L75</f>
        <v>-503921</v>
      </c>
    </row>
    <row r="79" spans="1:53" ht="13.5" customHeight="1" x14ac:dyDescent="0.2">
      <c r="B79" s="12" t="s">
        <v>96</v>
      </c>
      <c r="C79" s="14"/>
      <c r="D79" s="201">
        <f>'IS, BS &amp; Ratios June 26'!D79-'IS, BS &amp; Ratios June 25'!D79</f>
        <v>0</v>
      </c>
      <c r="E79" s="201">
        <f>'IS, BS &amp; Ratios June 26'!E79-'IS, BS &amp; Ratios June 25'!E79</f>
        <v>778897</v>
      </c>
      <c r="F79" s="201">
        <f>'IS, BS &amp; Ratios June 26'!F79-'IS, BS &amp; Ratios June 25'!F79</f>
        <v>-186389</v>
      </c>
      <c r="G79" s="201">
        <f>'IS, BS &amp; Ratios June 26'!G79-'IS, BS &amp; Ratios June 25'!G79</f>
        <v>0</v>
      </c>
      <c r="H79" s="201">
        <f>'IS, BS &amp; Ratios June 26'!H79-'IS, BS &amp; Ratios June 25'!H79</f>
        <v>0</v>
      </c>
      <c r="I79" s="201">
        <f>'IS, BS &amp; Ratios June 26'!I79-'IS, BS &amp; Ratios June 25'!I79</f>
        <v>-482060</v>
      </c>
      <c r="J79" s="201">
        <f>'IS, BS &amp; Ratios June 26'!J79-'IS, BS &amp; Ratios June 25'!J79</f>
        <v>-9750</v>
      </c>
      <c r="K79" s="201">
        <f>'IS, BS &amp; Ratios June 26'!K79-'IS, BS &amp; Ratios June 25'!K79</f>
        <v>100000</v>
      </c>
      <c r="L79" s="201">
        <f>'IS, BS &amp; Ratios June 26'!L79-'IS, BS &amp; Ratios June 25'!L79</f>
        <v>107227</v>
      </c>
      <c r="M79" s="201">
        <f>'IS, BS &amp; Ratios June 26'!M79-'IS, BS &amp; Ratios June 25'!M79</f>
        <v>-327297</v>
      </c>
      <c r="N79" s="201">
        <f>'IS, BS &amp; Ratios June 26'!N79-'IS, BS &amp; Ratios June 25'!N79</f>
        <v>-297899</v>
      </c>
      <c r="O79" s="201">
        <f>'IS, BS &amp; Ratios June 26'!O79-'IS, BS &amp; Ratios June 25'!O79</f>
        <v>0</v>
      </c>
      <c r="P79" s="201">
        <f>'IS, BS &amp; Ratios June 26'!P79-'IS, BS &amp; Ratios June 25'!P79</f>
        <v>130922</v>
      </c>
      <c r="Q79" s="201">
        <f>'IS, BS &amp; Ratios June 26'!Q79-'IS, BS &amp; Ratios June 25'!Q79</f>
        <v>359838</v>
      </c>
      <c r="R79" s="201">
        <f>'IS, BS &amp; Ratios June 26'!R79-'IS, BS &amp; Ratios June 25'!R79</f>
        <v>-32505</v>
      </c>
      <c r="S79" s="16">
        <f t="shared" si="31"/>
        <v>140984</v>
      </c>
      <c r="T79" s="16">
        <f t="shared" si="30"/>
        <v>140984</v>
      </c>
      <c r="U79" s="16">
        <f>'IS, BS &amp; Ratios June 26'!S79-'IS, BS &amp; Ratios June 25'!S79</f>
        <v>140984</v>
      </c>
      <c r="V79" s="16"/>
      <c r="W79" s="27">
        <f t="shared" si="22"/>
        <v>0</v>
      </c>
      <c r="AZ79" s="27">
        <f>I79-'[36]IS, BS &amp; Ratios Mar 20'!K76</f>
        <v>-537600</v>
      </c>
      <c r="BA79" s="27">
        <f>J79-'[36]IS, BS &amp; Ratios Mar 20'!L76</f>
        <v>-9750</v>
      </c>
    </row>
    <row r="80" spans="1:53" ht="25.5" x14ac:dyDescent="0.2">
      <c r="B80" s="152" t="s">
        <v>166</v>
      </c>
      <c r="C80" s="14"/>
      <c r="D80" s="200">
        <f>'IS, BS &amp; Ratios June 26'!D80-'IS, BS &amp; Ratios June 25'!D80</f>
        <v>-364</v>
      </c>
      <c r="E80" s="200">
        <f>'IS, BS &amp; Ratios June 26'!E80-'IS, BS &amp; Ratios June 25'!E80</f>
        <v>-41</v>
      </c>
      <c r="F80" s="200">
        <f>'IS, BS &amp; Ratios June 26'!F80-'IS, BS &amp; Ratios June 25'!F80</f>
        <v>-98947</v>
      </c>
      <c r="G80" s="200">
        <f>'IS, BS &amp; Ratios June 26'!G80-'IS, BS &amp; Ratios June 25'!G80</f>
        <v>1316</v>
      </c>
      <c r="H80" s="200">
        <f>'IS, BS &amp; Ratios June 26'!H80-'IS, BS &amp; Ratios June 25'!H80</f>
        <v>90000</v>
      </c>
      <c r="I80" s="200">
        <f>'IS, BS &amp; Ratios June 26'!I80-'IS, BS &amp; Ratios June 25'!I80</f>
        <v>-130000</v>
      </c>
      <c r="J80" s="200">
        <f>'IS, BS &amp; Ratios June 26'!J80-'IS, BS &amp; Ratios June 25'!J80</f>
        <v>-5961</v>
      </c>
      <c r="K80" s="200">
        <f>'IS, BS &amp; Ratios June 26'!K80-'IS, BS &amp; Ratios June 25'!K80</f>
        <v>-80000</v>
      </c>
      <c r="L80" s="200">
        <f>'IS, BS &amp; Ratios June 26'!L80-'IS, BS &amp; Ratios June 25'!L80</f>
        <v>766125</v>
      </c>
      <c r="M80" s="200">
        <f>'IS, BS &amp; Ratios June 26'!M80-'IS, BS &amp; Ratios June 25'!M80</f>
        <v>-186375</v>
      </c>
      <c r="N80" s="200">
        <f>'IS, BS &amp; Ratios June 26'!N80-'IS, BS &amp; Ratios June 25'!N80</f>
        <v>38132</v>
      </c>
      <c r="O80" s="200">
        <f>'IS, BS &amp; Ratios June 26'!O80-'IS, BS &amp; Ratios June 25'!O80</f>
        <v>0</v>
      </c>
      <c r="P80" s="200">
        <f>'IS, BS &amp; Ratios June 26'!P80-'IS, BS &amp; Ratios June 25'!P80</f>
        <v>-45576</v>
      </c>
      <c r="Q80" s="200">
        <f>'IS, BS &amp; Ratios June 26'!Q80-'IS, BS &amp; Ratios June 25'!Q80</f>
        <v>707662</v>
      </c>
      <c r="R80" s="200">
        <f>'IS, BS &amp; Ratios June 26'!R80-'IS, BS &amp; Ratios June 25'!R80</f>
        <v>255000</v>
      </c>
      <c r="S80" s="16">
        <f t="shared" si="31"/>
        <v>1310971</v>
      </c>
      <c r="T80" s="16">
        <f t="shared" si="30"/>
        <v>1310971</v>
      </c>
      <c r="U80" s="16">
        <f>'IS, BS &amp; Ratios June 26'!S80-'IS, BS &amp; Ratios June 25'!S80</f>
        <v>1310971</v>
      </c>
      <c r="V80" s="16"/>
      <c r="W80" s="27">
        <f t="shared" si="22"/>
        <v>0</v>
      </c>
      <c r="AZ80" s="27">
        <f>I80-'[36]IS, BS &amp; Ratios Mar 20'!K77</f>
        <v>-215000</v>
      </c>
      <c r="BA80" s="27">
        <f>J80-'[36]IS, BS &amp; Ratios Mar 20'!L77</f>
        <v>-76705</v>
      </c>
    </row>
    <row r="81" spans="2:53" ht="25.5" x14ac:dyDescent="0.2">
      <c r="B81" s="152" t="s">
        <v>168</v>
      </c>
      <c r="C81" s="14"/>
      <c r="D81" s="200">
        <f>'IS, BS &amp; Ratios June 26'!D81-'IS, BS &amp; Ratios June 25'!D81</f>
        <v>0</v>
      </c>
      <c r="E81" s="200">
        <f>'IS, BS &amp; Ratios June 26'!E81-'IS, BS &amp; Ratios June 25'!E81</f>
        <v>106222</v>
      </c>
      <c r="F81" s="200">
        <f>'IS, BS &amp; Ratios June 26'!F81-'IS, BS &amp; Ratios June 25'!F81</f>
        <v>1672729</v>
      </c>
      <c r="G81" s="200">
        <f>'IS, BS &amp; Ratios June 26'!G81-'IS, BS &amp; Ratios June 25'!G81</f>
        <v>1177859</v>
      </c>
      <c r="H81" s="200">
        <f>'IS, BS &amp; Ratios June 26'!H81-'IS, BS &amp; Ratios June 25'!H81</f>
        <v>-1174238</v>
      </c>
      <c r="I81" s="200">
        <f>'IS, BS &amp; Ratios June 26'!I81-'IS, BS &amp; Ratios June 25'!I81</f>
        <v>161203</v>
      </c>
      <c r="J81" s="200">
        <f>'IS, BS &amp; Ratios June 26'!J81-'IS, BS &amp; Ratios June 25'!J81</f>
        <v>0</v>
      </c>
      <c r="K81" s="200">
        <f>'IS, BS &amp; Ratios June 26'!K81-'IS, BS &amp; Ratios June 25'!K81</f>
        <v>-211440</v>
      </c>
      <c r="L81" s="200">
        <f>'IS, BS &amp; Ratios June 26'!L81-'IS, BS &amp; Ratios June 25'!L81</f>
        <v>28777</v>
      </c>
      <c r="M81" s="200">
        <f>'IS, BS &amp; Ratios June 26'!M81-'IS, BS &amp; Ratios June 25'!M81</f>
        <v>0</v>
      </c>
      <c r="N81" s="200">
        <f>'IS, BS &amp; Ratios June 26'!N81-'IS, BS &amp; Ratios June 25'!N81</f>
        <v>-328445</v>
      </c>
      <c r="O81" s="200">
        <f>'IS, BS &amp; Ratios June 26'!O81-'IS, BS &amp; Ratios June 25'!O81</f>
        <v>-895888</v>
      </c>
      <c r="P81" s="200">
        <f>'IS, BS &amp; Ratios June 26'!P81-'IS, BS &amp; Ratios June 25'!P81</f>
        <v>488280</v>
      </c>
      <c r="Q81" s="200">
        <f>'IS, BS &amp; Ratios June 26'!Q81-'IS, BS &amp; Ratios June 25'!Q81</f>
        <v>5081</v>
      </c>
      <c r="R81" s="200">
        <f>'IS, BS &amp; Ratios June 26'!R81-'IS, BS &amp; Ratios June 25'!R81</f>
        <v>0</v>
      </c>
      <c r="S81" s="16">
        <f t="shared" si="31"/>
        <v>1030140</v>
      </c>
      <c r="T81" s="16">
        <f t="shared" si="30"/>
        <v>1030140</v>
      </c>
      <c r="U81" s="16">
        <f>'IS, BS &amp; Ratios June 26'!S81-'IS, BS &amp; Ratios June 25'!S81</f>
        <v>1030140</v>
      </c>
      <c r="V81" s="16"/>
      <c r="W81" s="27">
        <f t="shared" si="22"/>
        <v>0</v>
      </c>
      <c r="AZ81" s="27">
        <f>I81-'[36]IS, BS &amp; Ratios Mar 20'!K78</f>
        <v>-72307</v>
      </c>
      <c r="BA81" s="27">
        <f>J81-'[36]IS, BS &amp; Ratios Mar 20'!L78</f>
        <v>0</v>
      </c>
    </row>
    <row r="82" spans="2:53" ht="13.5" customHeight="1" x14ac:dyDescent="0.2">
      <c r="B82" s="12" t="s">
        <v>169</v>
      </c>
      <c r="C82" s="14"/>
      <c r="D82" s="200">
        <f>'IS, BS &amp; Ratios June 26'!D82-'IS, BS &amp; Ratios June 25'!D82</f>
        <v>0</v>
      </c>
      <c r="E82" s="200">
        <f>'IS, BS &amp; Ratios June 26'!E82-'IS, BS &amp; Ratios June 25'!E82</f>
        <v>2046220</v>
      </c>
      <c r="F82" s="200">
        <f>'IS, BS &amp; Ratios June 26'!F82-'IS, BS &amp; Ratios June 25'!F82</f>
        <v>-268966</v>
      </c>
      <c r="G82" s="200">
        <f>'IS, BS &amp; Ratios June 26'!G82-'IS, BS &amp; Ratios June 25'!G82</f>
        <v>0</v>
      </c>
      <c r="H82" s="200">
        <f>'IS, BS &amp; Ratios June 26'!H82-'IS, BS &amp; Ratios June 25'!H82</f>
        <v>0</v>
      </c>
      <c r="I82" s="200">
        <f>'IS, BS &amp; Ratios June 26'!I82-'IS, BS &amp; Ratios June 25'!I82</f>
        <v>86</v>
      </c>
      <c r="J82" s="200">
        <f>'IS, BS &amp; Ratios June 26'!J82-'IS, BS &amp; Ratios June 25'!J82</f>
        <v>0</v>
      </c>
      <c r="K82" s="200">
        <f>'IS, BS &amp; Ratios June 26'!K82-'IS, BS &amp; Ratios June 25'!K82</f>
        <v>0</v>
      </c>
      <c r="L82" s="200">
        <f>'IS, BS &amp; Ratios June 26'!L82-'IS, BS &amp; Ratios June 25'!L82</f>
        <v>180250</v>
      </c>
      <c r="M82" s="200">
        <f>'IS, BS &amp; Ratios June 26'!M82-'IS, BS &amp; Ratios June 25'!M82</f>
        <v>219015</v>
      </c>
      <c r="N82" s="200">
        <f>'IS, BS &amp; Ratios June 26'!N82-'IS, BS &amp; Ratios June 25'!N82</f>
        <v>-87075</v>
      </c>
      <c r="O82" s="200">
        <f>'IS, BS &amp; Ratios June 26'!O82-'IS, BS &amp; Ratios June 25'!O82</f>
        <v>0</v>
      </c>
      <c r="P82" s="200">
        <f>'IS, BS &amp; Ratios June 26'!P82-'IS, BS &amp; Ratios June 25'!P82</f>
        <v>0</v>
      </c>
      <c r="Q82" s="200">
        <f>'IS, BS &amp; Ratios June 26'!Q82-'IS, BS &amp; Ratios June 25'!Q82</f>
        <v>-650099</v>
      </c>
      <c r="R82" s="200">
        <f>'IS, BS &amp; Ratios June 26'!R82-'IS, BS &amp; Ratios June 25'!R82</f>
        <v>0</v>
      </c>
      <c r="S82" s="16">
        <f t="shared" si="31"/>
        <v>1439431</v>
      </c>
      <c r="T82" s="16">
        <f t="shared" si="30"/>
        <v>1439431</v>
      </c>
      <c r="U82" s="16">
        <f>'IS, BS &amp; Ratios June 26'!S82-'IS, BS &amp; Ratios June 25'!S82</f>
        <v>1439431</v>
      </c>
      <c r="V82" s="16"/>
      <c r="W82" s="27">
        <f t="shared" si="22"/>
        <v>0</v>
      </c>
      <c r="AZ82" s="27">
        <f>I82-'[36]IS, BS &amp; Ratios Mar 20'!K79</f>
        <v>-205226</v>
      </c>
      <c r="BA82" s="27">
        <f>J82-'[36]IS, BS &amp; Ratios Mar 20'!L79</f>
        <v>0</v>
      </c>
    </row>
    <row r="83" spans="2:53" x14ac:dyDescent="0.2">
      <c r="B83" s="12" t="s">
        <v>26</v>
      </c>
      <c r="C83" s="14"/>
      <c r="D83" s="202">
        <f>'IS, BS &amp; Ratios June 26'!D83-'IS, BS &amp; Ratios June 25'!D83</f>
        <v>-9232</v>
      </c>
      <c r="E83" s="202">
        <f>'IS, BS &amp; Ratios June 26'!E83-'IS, BS &amp; Ratios June 25'!E83</f>
        <v>-116094</v>
      </c>
      <c r="F83" s="202">
        <f>'IS, BS &amp; Ratios June 26'!F83-'IS, BS &amp; Ratios June 25'!F83</f>
        <v>444921</v>
      </c>
      <c r="G83" s="202">
        <f>'IS, BS &amp; Ratios June 26'!G83-'IS, BS &amp; Ratios June 25'!G83</f>
        <v>422958</v>
      </c>
      <c r="H83" s="202">
        <f>'IS, BS &amp; Ratios June 26'!H83-'IS, BS &amp; Ratios June 25'!H83</f>
        <v>-265656</v>
      </c>
      <c r="I83" s="202">
        <f>'IS, BS &amp; Ratios June 26'!I83-'IS, BS &amp; Ratios June 25'!I83</f>
        <v>-628169</v>
      </c>
      <c r="J83" s="202">
        <f>'IS, BS &amp; Ratios June 26'!J83-'IS, BS &amp; Ratios June 25'!J83</f>
        <v>-24849</v>
      </c>
      <c r="K83" s="202">
        <f>'IS, BS &amp; Ratios June 26'!K83-'IS, BS &amp; Ratios June 25'!K83</f>
        <v>457848</v>
      </c>
      <c r="L83" s="202">
        <f>'IS, BS &amp; Ratios June 26'!L83-'IS, BS &amp; Ratios June 25'!L83</f>
        <v>184792</v>
      </c>
      <c r="M83" s="202">
        <f>'IS, BS &amp; Ratios June 26'!M83-'IS, BS &amp; Ratios June 25'!M83</f>
        <v>243870</v>
      </c>
      <c r="N83" s="202">
        <f>'IS, BS &amp; Ratios June 26'!N83-'IS, BS &amp; Ratios June 25'!N83</f>
        <v>80895</v>
      </c>
      <c r="O83" s="202">
        <f>'IS, BS &amp; Ratios June 26'!O83-'IS, BS &amp; Ratios June 25'!O83</f>
        <v>-1225505</v>
      </c>
      <c r="P83" s="202">
        <f>'IS, BS &amp; Ratios June 26'!P83-'IS, BS &amp; Ratios June 25'!P83</f>
        <v>-82227</v>
      </c>
      <c r="Q83" s="202">
        <f>'IS, BS &amp; Ratios June 26'!Q83-'IS, BS &amp; Ratios June 25'!Q83</f>
        <v>-221912</v>
      </c>
      <c r="R83" s="202">
        <f>'IS, BS &amp; Ratios June 26'!R83-'IS, BS &amp; Ratios June 25'!R83</f>
        <v>-5064</v>
      </c>
      <c r="S83" s="23">
        <f t="shared" si="31"/>
        <v>-743424</v>
      </c>
      <c r="T83" s="16">
        <f t="shared" si="30"/>
        <v>-743424</v>
      </c>
      <c r="U83" s="16">
        <f>'IS, BS &amp; Ratios June 26'!S83-'IS, BS &amp; Ratios June 25'!S83</f>
        <v>-743424</v>
      </c>
      <c r="V83" s="16"/>
      <c r="W83" s="27">
        <f t="shared" si="22"/>
        <v>0</v>
      </c>
      <c r="AZ83" s="27" t="e">
        <f>#REF!-'[36]IS, BS &amp; Ratios Mar 20'!K81</f>
        <v>#REF!</v>
      </c>
      <c r="BA83" s="27">
        <f>J83-'[36]IS, BS &amp; Ratios Mar 20'!L81</f>
        <v>-56768</v>
      </c>
    </row>
    <row r="84" spans="2:53" x14ac:dyDescent="0.2">
      <c r="B84" s="28" t="s">
        <v>27</v>
      </c>
      <c r="C84" s="27"/>
      <c r="D84" s="154">
        <f t="shared" ref="D84:S84" si="32">D75+SUM(D79:D83)</f>
        <v>27146</v>
      </c>
      <c r="E84" s="154">
        <f t="shared" si="32"/>
        <v>727157</v>
      </c>
      <c r="F84" s="154">
        <f t="shared" si="32"/>
        <v>4098540</v>
      </c>
      <c r="G84" s="154">
        <f t="shared" si="32"/>
        <v>-1967168</v>
      </c>
      <c r="H84" s="154">
        <f t="shared" si="32"/>
        <v>317672</v>
      </c>
      <c r="I84" s="154">
        <f t="shared" si="32"/>
        <v>589143</v>
      </c>
      <c r="J84" s="154">
        <f t="shared" si="32"/>
        <v>-308805</v>
      </c>
      <c r="K84" s="154">
        <f t="shared" si="32"/>
        <v>-1141897</v>
      </c>
      <c r="L84" s="154">
        <f t="shared" si="32"/>
        <v>4864155</v>
      </c>
      <c r="M84" s="154">
        <f t="shared" si="32"/>
        <v>2864523</v>
      </c>
      <c r="N84" s="154">
        <f t="shared" si="32"/>
        <v>2816095</v>
      </c>
      <c r="O84" s="154">
        <f t="shared" si="32"/>
        <v>-2730340</v>
      </c>
      <c r="P84" s="154">
        <f t="shared" si="32"/>
        <v>475154</v>
      </c>
      <c r="Q84" s="154">
        <f t="shared" si="32"/>
        <v>2319980</v>
      </c>
      <c r="R84" s="154">
        <f t="shared" si="32"/>
        <v>956468</v>
      </c>
      <c r="S84" s="154">
        <f t="shared" si="32"/>
        <v>13907823</v>
      </c>
      <c r="T84" s="16">
        <f t="shared" si="30"/>
        <v>13907823</v>
      </c>
      <c r="U84" s="16">
        <f>'IS, BS &amp; Ratios June 26'!S84-'IS, BS &amp; Ratios June 25'!S84</f>
        <v>13907823</v>
      </c>
      <c r="V84" s="16"/>
      <c r="W84" s="27">
        <f t="shared" si="22"/>
        <v>0</v>
      </c>
      <c r="AZ84" s="27">
        <f>I84-'[36]IS, BS &amp; Ratios Mar 20'!K82</f>
        <v>-2425188</v>
      </c>
      <c r="BA84" s="27">
        <f>J84-'[36]IS, BS &amp; Ratios Mar 20'!L82</f>
        <v>-1126656</v>
      </c>
    </row>
    <row r="85" spans="2:53" x14ac:dyDescent="0.2">
      <c r="B85" s="12"/>
      <c r="M85" s="47"/>
      <c r="S85" s="14"/>
      <c r="T85" s="16">
        <f t="shared" si="30"/>
        <v>0</v>
      </c>
      <c r="U85" s="16">
        <f>'IS, BS &amp; Ratios June 26'!S85-'IS, BS &amp; Ratios June 25'!S85</f>
        <v>0</v>
      </c>
      <c r="V85" s="16"/>
      <c r="W85" s="27">
        <f t="shared" si="22"/>
        <v>0</v>
      </c>
      <c r="AZ85" s="27">
        <f>I85-'[36]IS, BS &amp; Ratios Mar 20'!K83</f>
        <v>0</v>
      </c>
      <c r="BA85" s="27">
        <f>J85-'[36]IS, BS &amp; Ratios Mar 20'!L83</f>
        <v>0</v>
      </c>
    </row>
    <row r="86" spans="2:53" x14ac:dyDescent="0.2">
      <c r="B86" s="12" t="s">
        <v>28</v>
      </c>
      <c r="C86" s="14"/>
      <c r="D86" s="220">
        <f>'IS, BS &amp; Ratios June 26'!D86-'IS, BS &amp; Ratios June 25'!D86</f>
        <v>0</v>
      </c>
      <c r="E86" s="220">
        <f>'IS, BS &amp; Ratios June 26'!E86-'IS, BS &amp; Ratios June 25'!E86</f>
        <v>0</v>
      </c>
      <c r="F86" s="220">
        <f>'IS, BS &amp; Ratios June 26'!F86-'IS, BS &amp; Ratios June 25'!F86</f>
        <v>-344239</v>
      </c>
      <c r="G86" s="220">
        <f>'IS, BS &amp; Ratios June 26'!G86-'IS, BS &amp; Ratios June 25'!G86</f>
        <v>0</v>
      </c>
      <c r="H86" s="220">
        <f>'IS, BS &amp; Ratios June 26'!H86-'IS, BS &amp; Ratios June 25'!H86</f>
        <v>104000</v>
      </c>
      <c r="I86" s="220">
        <f>'IS, BS &amp; Ratios June 26'!I86-'IS, BS &amp; Ratios June 25'!I86</f>
        <v>0</v>
      </c>
      <c r="J86" s="220">
        <f>'IS, BS &amp; Ratios June 26'!J86-'IS, BS &amp; Ratios June 25'!J86</f>
        <v>0</v>
      </c>
      <c r="K86" s="220">
        <f>'IS, BS &amp; Ratios June 26'!K86-'IS, BS &amp; Ratios June 25'!K86</f>
        <v>0</v>
      </c>
      <c r="L86" s="220">
        <f>'IS, BS &amp; Ratios June 26'!L86-'IS, BS &amp; Ratios June 25'!L86</f>
        <v>104000</v>
      </c>
      <c r="M86" s="220">
        <f>'IS, BS &amp; Ratios June 26'!M86-'IS, BS &amp; Ratios June 25'!M86</f>
        <v>0</v>
      </c>
      <c r="N86" s="220">
        <f>'IS, BS &amp; Ratios June 26'!N86-'IS, BS &amp; Ratios June 25'!N86</f>
        <v>0</v>
      </c>
      <c r="O86" s="220">
        <f>'IS, BS &amp; Ratios June 26'!O86-'IS, BS &amp; Ratios June 25'!O86</f>
        <v>104186</v>
      </c>
      <c r="P86" s="220">
        <f>'IS, BS &amp; Ratios June 26'!P86-'IS, BS &amp; Ratios June 25'!P86</f>
        <v>0</v>
      </c>
      <c r="Q86" s="220">
        <f>'IS, BS &amp; Ratios June 26'!Q86-'IS, BS &amp; Ratios June 25'!Q86</f>
        <v>0</v>
      </c>
      <c r="R86" s="220">
        <f>'IS, BS &amp; Ratios June 26'!R86-'IS, BS &amp; Ratios June 25'!R86</f>
        <v>0</v>
      </c>
      <c r="S86" s="14">
        <f t="shared" ref="S86:S91" si="33">D86+E86+F86+G86+H86+I86+J86+K86+L86+M86+N86+O86+P86+R86+Q86</f>
        <v>-32053</v>
      </c>
      <c r="T86" s="16">
        <f t="shared" si="30"/>
        <v>-32053</v>
      </c>
      <c r="U86" s="16">
        <f>'IS, BS &amp; Ratios June 26'!S86-'IS, BS &amp; Ratios June 25'!S86</f>
        <v>-32053</v>
      </c>
      <c r="V86" s="16"/>
      <c r="W86" s="27">
        <f t="shared" si="22"/>
        <v>0</v>
      </c>
      <c r="Y86" s="14"/>
      <c r="AZ86" s="27">
        <f>I86-'[36]IS, BS &amp; Ratios Mar 20'!K84</f>
        <v>-514221</v>
      </c>
      <c r="BA86" s="27">
        <f>J86-'[36]IS, BS &amp; Ratios Mar 20'!L84</f>
        <v>-84000</v>
      </c>
    </row>
    <row r="87" spans="2:53" x14ac:dyDescent="0.2">
      <c r="B87" s="12" t="s">
        <v>97</v>
      </c>
      <c r="C87" s="14"/>
      <c r="D87" s="220">
        <f>'IS, BS &amp; Ratios June 26'!D87-'IS, BS &amp; Ratios June 25'!D87</f>
        <v>0</v>
      </c>
      <c r="E87" s="220">
        <f>'IS, BS &amp; Ratios June 26'!E87-'IS, BS &amp; Ratios June 25'!E87</f>
        <v>0</v>
      </c>
      <c r="F87" s="220">
        <f>'IS, BS &amp; Ratios June 26'!F87-'IS, BS &amp; Ratios June 25'!F87</f>
        <v>-67082</v>
      </c>
      <c r="G87" s="220">
        <f>'IS, BS &amp; Ratios June 26'!G87-'IS, BS &amp; Ratios June 25'!G87</f>
        <v>-460580</v>
      </c>
      <c r="H87" s="220">
        <f>'IS, BS &amp; Ratios June 26'!H87-'IS, BS &amp; Ratios June 25'!H87</f>
        <v>-1000</v>
      </c>
      <c r="I87" s="220">
        <f>'IS, BS &amp; Ratios June 26'!I87-'IS, BS &amp; Ratios June 25'!I87</f>
        <v>0</v>
      </c>
      <c r="J87" s="220">
        <f>'IS, BS &amp; Ratios June 26'!J87-'IS, BS &amp; Ratios June 25'!J87</f>
        <v>-84000</v>
      </c>
      <c r="K87" s="220">
        <f>'IS, BS &amp; Ratios June 26'!K87-'IS, BS &amp; Ratios June 25'!K87</f>
        <v>-52000</v>
      </c>
      <c r="L87" s="220">
        <f>'IS, BS &amp; Ratios June 26'!L87-'IS, BS &amp; Ratios June 25'!L87</f>
        <v>0</v>
      </c>
      <c r="M87" s="220">
        <f>'IS, BS &amp; Ratios June 26'!M87-'IS, BS &amp; Ratios June 25'!M87</f>
        <v>-15000</v>
      </c>
      <c r="N87" s="220">
        <f>'IS, BS &amp; Ratios June 26'!N87-'IS, BS &amp; Ratios June 25'!N87</f>
        <v>-7700</v>
      </c>
      <c r="O87" s="220">
        <f>'IS, BS &amp; Ratios June 26'!O87-'IS, BS &amp; Ratios June 25'!O87</f>
        <v>-12285</v>
      </c>
      <c r="P87" s="220">
        <f>'IS, BS &amp; Ratios June 26'!P87-'IS, BS &amp; Ratios June 25'!P87</f>
        <v>-183218</v>
      </c>
      <c r="Q87" s="220">
        <f>'IS, BS &amp; Ratios June 26'!Q87-'IS, BS &amp; Ratios June 25'!Q87</f>
        <v>-86625</v>
      </c>
      <c r="R87" s="220">
        <f>'IS, BS &amp; Ratios June 26'!R87-'IS, BS &amp; Ratios June 25'!R87</f>
        <v>0</v>
      </c>
      <c r="S87" s="14">
        <f t="shared" si="33"/>
        <v>-969490</v>
      </c>
      <c r="T87" s="16">
        <f t="shared" si="30"/>
        <v>-969490</v>
      </c>
      <c r="U87" s="16">
        <f>'IS, BS &amp; Ratios June 26'!S87-'IS, BS &amp; Ratios June 25'!S87</f>
        <v>-969490</v>
      </c>
      <c r="V87" s="16"/>
      <c r="W87" s="27">
        <f t="shared" si="22"/>
        <v>0</v>
      </c>
      <c r="AZ87" s="27">
        <f>I87-'[36]IS, BS &amp; Ratios Mar 20'!K85</f>
        <v>0</v>
      </c>
      <c r="BA87" s="27">
        <f>J87-'[36]IS, BS &amp; Ratios Mar 20'!L85</f>
        <v>-121899</v>
      </c>
    </row>
    <row r="88" spans="2:53" x14ac:dyDescent="0.2">
      <c r="B88" s="12" t="s">
        <v>146</v>
      </c>
      <c r="C88" s="14"/>
      <c r="D88" s="219">
        <f>'IS, BS &amp; Ratios June 26'!D88-'IS, BS &amp; Ratios June 25'!D88</f>
        <v>0</v>
      </c>
      <c r="E88" s="219">
        <f>'IS, BS &amp; Ratios June 26'!E88-'IS, BS &amp; Ratios June 25'!E88</f>
        <v>0</v>
      </c>
      <c r="F88" s="219">
        <f>'IS, BS &amp; Ratios June 26'!F88-'IS, BS &amp; Ratios June 25'!F88</f>
        <v>-232919</v>
      </c>
      <c r="G88" s="219">
        <f>'IS, BS &amp; Ratios June 26'!G88-'IS, BS &amp; Ratios June 25'!G88</f>
        <v>0</v>
      </c>
      <c r="H88" s="219">
        <f>'IS, BS &amp; Ratios June 26'!H88-'IS, BS &amp; Ratios June 25'!H88</f>
        <v>0</v>
      </c>
      <c r="I88" s="219">
        <f>'IS, BS &amp; Ratios June 26'!I88-'IS, BS &amp; Ratios June 25'!I88</f>
        <v>0</v>
      </c>
      <c r="J88" s="219">
        <f>'IS, BS &amp; Ratios June 26'!J88-'IS, BS &amp; Ratios June 25'!J88</f>
        <v>83462</v>
      </c>
      <c r="K88" s="219">
        <f>'IS, BS &amp; Ratios June 26'!K88-'IS, BS &amp; Ratios June 25'!K88</f>
        <v>11157</v>
      </c>
      <c r="L88" s="219">
        <f>'IS, BS &amp; Ratios June 26'!L88-'IS, BS &amp; Ratios June 25'!L88</f>
        <v>66374</v>
      </c>
      <c r="M88" s="219">
        <f>'IS, BS &amp; Ratios June 26'!M88-'IS, BS &amp; Ratios June 25'!M88</f>
        <v>0</v>
      </c>
      <c r="N88" s="219">
        <f>'IS, BS &amp; Ratios June 26'!N88-'IS, BS &amp; Ratios June 25'!N88</f>
        <v>0</v>
      </c>
      <c r="O88" s="219">
        <f>'IS, BS &amp; Ratios June 26'!O88-'IS, BS &amp; Ratios June 25'!O88</f>
        <v>0</v>
      </c>
      <c r="P88" s="219">
        <f>'IS, BS &amp; Ratios June 26'!P88-'IS, BS &amp; Ratios June 25'!P88</f>
        <v>254</v>
      </c>
      <c r="Q88" s="219">
        <f>'IS, BS &amp; Ratios June 26'!Q88-'IS, BS &amp; Ratios June 25'!Q88</f>
        <v>0</v>
      </c>
      <c r="R88" s="219">
        <f>'IS, BS &amp; Ratios June 26'!R88-'IS, BS &amp; Ratios June 25'!R88</f>
        <v>0</v>
      </c>
      <c r="S88" s="14">
        <f t="shared" si="33"/>
        <v>-71672</v>
      </c>
      <c r="T88" s="16">
        <f t="shared" si="30"/>
        <v>-71672</v>
      </c>
      <c r="U88" s="16">
        <f>'IS, BS &amp; Ratios June 26'!S88-'IS, BS &amp; Ratios June 25'!S88</f>
        <v>-71672</v>
      </c>
      <c r="V88" s="16"/>
      <c r="W88" s="27">
        <f t="shared" si="22"/>
        <v>0</v>
      </c>
      <c r="AZ88" s="27">
        <f>I88-'[36]IS, BS &amp; Ratios Mar 20'!K86</f>
        <v>0</v>
      </c>
      <c r="BA88" s="27">
        <f>J88-'[36]IS, BS &amp; Ratios Mar 20'!L86</f>
        <v>83462</v>
      </c>
    </row>
    <row r="89" spans="2:53" x14ac:dyDescent="0.2">
      <c r="B89" s="12" t="s">
        <v>133</v>
      </c>
      <c r="C89" s="14"/>
      <c r="D89" s="219">
        <f>'IS, BS &amp; Ratios June 26'!D89-'IS, BS &amp; Ratios June 25'!D89</f>
        <v>0</v>
      </c>
      <c r="E89" s="219">
        <f>'IS, BS &amp; Ratios June 26'!E89-'IS, BS &amp; Ratios June 25'!E89</f>
        <v>-871875</v>
      </c>
      <c r="F89" s="219">
        <f>'IS, BS &amp; Ratios June 26'!F89-'IS, BS &amp; Ratios June 25'!F89</f>
        <v>22289</v>
      </c>
      <c r="G89" s="219">
        <f>'IS, BS &amp; Ratios June 26'!G89-'IS, BS &amp; Ratios June 25'!G89</f>
        <v>460153</v>
      </c>
      <c r="H89" s="219">
        <f>'IS, BS &amp; Ratios June 26'!H89-'IS, BS &amp; Ratios June 25'!H89</f>
        <v>1086920</v>
      </c>
      <c r="I89" s="219">
        <f>'IS, BS &amp; Ratios June 26'!I89-'IS, BS &amp; Ratios June 25'!I89</f>
        <v>-33165</v>
      </c>
      <c r="J89" s="219">
        <f>'IS, BS &amp; Ratios June 26'!J89-'IS, BS &amp; Ratios June 25'!J89</f>
        <v>516</v>
      </c>
      <c r="K89" s="219">
        <f>'IS, BS &amp; Ratios June 26'!K89-'IS, BS &amp; Ratios June 25'!K89</f>
        <v>75657</v>
      </c>
      <c r="L89" s="219">
        <f>'IS, BS &amp; Ratios June 26'!L89-'IS, BS &amp; Ratios June 25'!L89</f>
        <v>290</v>
      </c>
      <c r="M89" s="219">
        <f>'IS, BS &amp; Ratios June 26'!M89-'IS, BS &amp; Ratios June 25'!M89</f>
        <v>769024</v>
      </c>
      <c r="N89" s="219">
        <f>'IS, BS &amp; Ratios June 26'!N89-'IS, BS &amp; Ratios June 25'!N89</f>
        <v>-76087</v>
      </c>
      <c r="O89" s="219">
        <f>'IS, BS &amp; Ratios June 26'!O89-'IS, BS &amp; Ratios June 25'!O89</f>
        <v>108516</v>
      </c>
      <c r="P89" s="219">
        <f>'IS, BS &amp; Ratios June 26'!P89-'IS, BS &amp; Ratios June 25'!P89</f>
        <v>182087</v>
      </c>
      <c r="Q89" s="219">
        <f>'IS, BS &amp; Ratios June 26'!Q89-'IS, BS &amp; Ratios June 25'!Q89</f>
        <v>84718</v>
      </c>
      <c r="R89" s="219">
        <f>'IS, BS &amp; Ratios June 26'!R89-'IS, BS &amp; Ratios June 25'!R89</f>
        <v>0</v>
      </c>
      <c r="S89" s="14">
        <f t="shared" si="33"/>
        <v>1809043</v>
      </c>
      <c r="T89" s="16">
        <f t="shared" si="30"/>
        <v>1809043</v>
      </c>
      <c r="U89" s="16">
        <f>'IS, BS &amp; Ratios June 26'!S89-'IS, BS &amp; Ratios June 25'!S89</f>
        <v>1809043</v>
      </c>
      <c r="V89" s="16"/>
      <c r="W89" s="27">
        <f t="shared" si="22"/>
        <v>0</v>
      </c>
      <c r="AZ89" s="27">
        <f>I89-'[36]IS, BS &amp; Ratios Mar 20'!K87</f>
        <v>-33165</v>
      </c>
      <c r="BA89" s="27">
        <f>J89-'[36]IS, BS &amp; Ratios Mar 20'!L87</f>
        <v>-40246</v>
      </c>
    </row>
    <row r="90" spans="2:53" x14ac:dyDescent="0.2">
      <c r="B90" s="12" t="s">
        <v>98</v>
      </c>
      <c r="C90" s="14"/>
      <c r="D90" s="218">
        <f>'IS, BS &amp; Ratios June 26'!D90-'IS, BS &amp; Ratios June 25'!D90</f>
        <v>0</v>
      </c>
      <c r="E90" s="218">
        <f>'IS, BS &amp; Ratios June 26'!E90-'IS, BS &amp; Ratios June 25'!E90</f>
        <v>891752</v>
      </c>
      <c r="F90" s="218">
        <f>'IS, BS &amp; Ratios June 26'!F90-'IS, BS &amp; Ratios June 25'!F90</f>
        <v>586403</v>
      </c>
      <c r="G90" s="218">
        <f>'IS, BS &amp; Ratios June 26'!G90-'IS, BS &amp; Ratios June 25'!G90</f>
        <v>197</v>
      </c>
      <c r="H90" s="218">
        <f>'IS, BS &amp; Ratios June 26'!H90-'IS, BS &amp; Ratios June 25'!H90</f>
        <v>0</v>
      </c>
      <c r="I90" s="218">
        <f>'IS, BS &amp; Ratios June 26'!I90-'IS, BS &amp; Ratios June 25'!I90</f>
        <v>0</v>
      </c>
      <c r="J90" s="218">
        <f>'IS, BS &amp; Ratios June 26'!J90-'IS, BS &amp; Ratios June 25'!J90</f>
        <v>0</v>
      </c>
      <c r="K90" s="218">
        <f>'IS, BS &amp; Ratios June 26'!K90-'IS, BS &amp; Ratios June 25'!K90</f>
        <v>-11157</v>
      </c>
      <c r="L90" s="218">
        <f>'IS, BS &amp; Ratios June 26'!L90-'IS, BS &amp; Ratios June 25'!L90</f>
        <v>-170374</v>
      </c>
      <c r="M90" s="218">
        <f>'IS, BS &amp; Ratios June 26'!M90-'IS, BS &amp; Ratios June 25'!M90</f>
        <v>0</v>
      </c>
      <c r="N90" s="218">
        <f>'IS, BS &amp; Ratios June 26'!N90-'IS, BS &amp; Ratios June 25'!N90</f>
        <v>75447</v>
      </c>
      <c r="O90" s="218">
        <f>'IS, BS &amp; Ratios June 26'!O90-'IS, BS &amp; Ratios June 25'!O90</f>
        <v>-62312</v>
      </c>
      <c r="P90" s="218">
        <f>'IS, BS &amp; Ratios June 26'!P90-'IS, BS &amp; Ratios June 25'!P90</f>
        <v>-254</v>
      </c>
      <c r="Q90" s="218">
        <f>'IS, BS &amp; Ratios June 26'!Q90-'IS, BS &amp; Ratios June 25'!Q90</f>
        <v>0</v>
      </c>
      <c r="R90" s="218">
        <f>'IS, BS &amp; Ratios June 26'!R90-'IS, BS &amp; Ratios June 25'!R90</f>
        <v>0</v>
      </c>
      <c r="S90" s="14">
        <f t="shared" si="33"/>
        <v>1309702</v>
      </c>
      <c r="T90" s="16">
        <f t="shared" si="30"/>
        <v>1309702</v>
      </c>
      <c r="U90" s="16">
        <f>'IS, BS &amp; Ratios June 26'!S90-'IS, BS &amp; Ratios June 25'!S90</f>
        <v>1309702</v>
      </c>
      <c r="V90" s="16"/>
      <c r="W90" s="27">
        <f t="shared" si="22"/>
        <v>0</v>
      </c>
      <c r="AZ90" s="27">
        <f>I90-'[36]IS, BS &amp; Ratios Mar 20'!K88</f>
        <v>0</v>
      </c>
      <c r="BA90" s="27">
        <f>J90-'[36]IS, BS &amp; Ratios Mar 20'!L88</f>
        <v>-25131</v>
      </c>
    </row>
    <row r="91" spans="2:53" x14ac:dyDescent="0.2">
      <c r="B91" s="12" t="s">
        <v>29</v>
      </c>
      <c r="C91" s="48"/>
      <c r="D91" s="219">
        <f>'IS, BS &amp; Ratios June 26'!D91-'IS, BS &amp; Ratios June 25'!D91</f>
        <v>29812</v>
      </c>
      <c r="E91" s="219">
        <f>'IS, BS &amp; Ratios June 26'!E91-'IS, BS &amp; Ratios June 25'!E91</f>
        <v>818462</v>
      </c>
      <c r="F91" s="219">
        <f>'IS, BS &amp; Ratios June 26'!F91-'IS, BS &amp; Ratios June 25'!F91</f>
        <v>696110</v>
      </c>
      <c r="G91" s="219">
        <f>'IS, BS &amp; Ratios June 26'!G91-'IS, BS &amp; Ratios June 25'!G91</f>
        <v>74497</v>
      </c>
      <c r="H91" s="219">
        <f>'IS, BS &amp; Ratios June 26'!H91-'IS, BS &amp; Ratios June 25'!H91</f>
        <v>-1056213</v>
      </c>
      <c r="I91" s="219">
        <f>'IS, BS &amp; Ratios June 26'!I91-'IS, BS &amp; Ratios June 25'!I91</f>
        <v>69881</v>
      </c>
      <c r="J91" s="219">
        <f>'IS, BS &amp; Ratios June 26'!J91-'IS, BS &amp; Ratios June 25'!J91</f>
        <v>-64433</v>
      </c>
      <c r="K91" s="219">
        <f>'IS, BS &amp; Ratios June 26'!K91-'IS, BS &amp; Ratios June 25'!K91</f>
        <v>163344</v>
      </c>
      <c r="L91" s="219">
        <f>'IS, BS &amp; Ratios June 26'!L91-'IS, BS &amp; Ratios June 25'!L91</f>
        <v>1270428</v>
      </c>
      <c r="M91" s="219">
        <f>'IS, BS &amp; Ratios June 26'!M91-'IS, BS &amp; Ratios June 25'!M91</f>
        <v>74979</v>
      </c>
      <c r="N91" s="219">
        <f>'IS, BS &amp; Ratios June 26'!N91-'IS, BS &amp; Ratios June 25'!N91</f>
        <v>1872136</v>
      </c>
      <c r="O91" s="219">
        <f>'IS, BS &amp; Ratios June 26'!O91-'IS, BS &amp; Ratios June 25'!O91</f>
        <v>110400</v>
      </c>
      <c r="P91" s="219">
        <f>'IS, BS &amp; Ratios June 26'!P91-'IS, BS &amp; Ratios June 25'!P91</f>
        <v>79691</v>
      </c>
      <c r="Q91" s="219">
        <f>'IS, BS &amp; Ratios June 26'!Q91-'IS, BS &amp; Ratios June 25'!Q91</f>
        <v>1259218</v>
      </c>
      <c r="R91" s="219">
        <f>'IS, BS &amp; Ratios June 26'!R91-'IS, BS &amp; Ratios June 25'!R91</f>
        <v>4948</v>
      </c>
      <c r="S91" s="203">
        <f t="shared" si="33"/>
        <v>5403260</v>
      </c>
      <c r="T91" s="16">
        <f t="shared" si="30"/>
        <v>5403260</v>
      </c>
      <c r="U91" s="16">
        <f>'IS, BS &amp; Ratios June 26'!S91-'IS, BS &amp; Ratios June 25'!S91</f>
        <v>5403260</v>
      </c>
      <c r="V91" s="16"/>
      <c r="W91" s="27">
        <f t="shared" si="22"/>
        <v>0</v>
      </c>
      <c r="AZ91" s="27">
        <f>I91-'[36]IS, BS &amp; Ratios Mar 20'!K89</f>
        <v>-97443</v>
      </c>
      <c r="BA91" s="27">
        <f>J91-'[36]IS, BS &amp; Ratios Mar 20'!L89</f>
        <v>-113274</v>
      </c>
    </row>
    <row r="92" spans="2:53" x14ac:dyDescent="0.2">
      <c r="B92" s="26" t="s">
        <v>30</v>
      </c>
      <c r="C92" s="17"/>
      <c r="D92" s="49">
        <f>SUM(D86:D91)</f>
        <v>29812</v>
      </c>
      <c r="E92" s="49">
        <f t="shared" ref="E92:R92" si="34">SUM(E86:E91)</f>
        <v>838339</v>
      </c>
      <c r="F92" s="49">
        <f t="shared" si="34"/>
        <v>660562</v>
      </c>
      <c r="G92" s="49">
        <f t="shared" si="34"/>
        <v>74267</v>
      </c>
      <c r="H92" s="49">
        <f t="shared" si="34"/>
        <v>133707</v>
      </c>
      <c r="I92" s="49">
        <f t="shared" si="34"/>
        <v>36716</v>
      </c>
      <c r="J92" s="49">
        <f t="shared" si="34"/>
        <v>-64455</v>
      </c>
      <c r="K92" s="49">
        <f t="shared" si="34"/>
        <v>187001</v>
      </c>
      <c r="L92" s="49">
        <f t="shared" si="34"/>
        <v>1270718</v>
      </c>
      <c r="M92" s="49">
        <f t="shared" si="34"/>
        <v>829003</v>
      </c>
      <c r="N92" s="49">
        <f t="shared" si="34"/>
        <v>1863796</v>
      </c>
      <c r="O92" s="49">
        <f t="shared" si="34"/>
        <v>248505</v>
      </c>
      <c r="P92" s="49">
        <f t="shared" si="34"/>
        <v>78560</v>
      </c>
      <c r="Q92" s="49">
        <f t="shared" si="34"/>
        <v>1257311</v>
      </c>
      <c r="R92" s="49">
        <f t="shared" si="34"/>
        <v>4948</v>
      </c>
      <c r="S92" s="49">
        <f>SUM(S86:S91)</f>
        <v>7448790</v>
      </c>
      <c r="T92" s="16">
        <f t="shared" si="30"/>
        <v>7448790</v>
      </c>
      <c r="U92" s="16">
        <f>'IS, BS &amp; Ratios June 26'!S92-'IS, BS &amp; Ratios June 25'!S92</f>
        <v>7448790</v>
      </c>
      <c r="V92" s="16"/>
      <c r="W92" s="27">
        <f t="shared" si="22"/>
        <v>0</v>
      </c>
      <c r="AZ92" s="27">
        <f>I92-'[36]IS, BS &amp; Ratios Mar 20'!K93</f>
        <v>-644829</v>
      </c>
      <c r="BA92" s="27">
        <f>J92-'[36]IS, BS &amp; Ratios Mar 20'!L93</f>
        <v>-301088</v>
      </c>
    </row>
    <row r="93" spans="2:53" x14ac:dyDescent="0.2">
      <c r="B93" s="12"/>
      <c r="C93" s="14"/>
      <c r="E93" s="14"/>
      <c r="I93" s="14"/>
      <c r="J93" s="14"/>
      <c r="K93" s="14"/>
      <c r="L93" s="14"/>
      <c r="M93" s="46"/>
      <c r="N93" s="14"/>
      <c r="O93" s="14"/>
      <c r="P93" s="14"/>
      <c r="Q93" s="14"/>
      <c r="R93" s="14"/>
      <c r="S93" s="14"/>
      <c r="T93" s="16">
        <f t="shared" si="30"/>
        <v>0</v>
      </c>
      <c r="U93" s="16">
        <f>'IS, BS &amp; Ratios June 26'!S93-'IS, BS &amp; Ratios June 25'!S93</f>
        <v>0</v>
      </c>
      <c r="V93" s="16"/>
      <c r="W93" s="27">
        <f t="shared" si="22"/>
        <v>0</v>
      </c>
      <c r="AZ93" s="27">
        <f>I93-'[36]IS, BS &amp; Ratios Mar 20'!K94</f>
        <v>0</v>
      </c>
      <c r="BA93" s="27">
        <f>J93-'[36]IS, BS &amp; Ratios Mar 20'!L94</f>
        <v>0</v>
      </c>
    </row>
    <row r="94" spans="2:53" ht="13.5" thickBot="1" x14ac:dyDescent="0.25">
      <c r="B94" s="28" t="s">
        <v>31</v>
      </c>
      <c r="C94" s="27"/>
      <c r="D94" s="50">
        <f t="shared" ref="D94:S94" si="35">D84+D92</f>
        <v>56958</v>
      </c>
      <c r="E94" s="156">
        <f t="shared" si="35"/>
        <v>1565496</v>
      </c>
      <c r="F94" s="50">
        <f t="shared" si="35"/>
        <v>4759102</v>
      </c>
      <c r="G94" s="156">
        <f t="shared" si="35"/>
        <v>-1892901</v>
      </c>
      <c r="H94" s="155">
        <f t="shared" si="35"/>
        <v>451379</v>
      </c>
      <c r="I94" s="156">
        <f t="shared" si="35"/>
        <v>625859</v>
      </c>
      <c r="J94" s="156">
        <f t="shared" si="35"/>
        <v>-373260</v>
      </c>
      <c r="K94" s="156">
        <f t="shared" si="35"/>
        <v>-954896</v>
      </c>
      <c r="L94" s="156">
        <f t="shared" si="35"/>
        <v>6134873</v>
      </c>
      <c r="M94" s="156">
        <f t="shared" si="35"/>
        <v>3693526</v>
      </c>
      <c r="N94" s="156">
        <f t="shared" si="35"/>
        <v>4679891</v>
      </c>
      <c r="O94" s="156">
        <f t="shared" si="35"/>
        <v>-2481835</v>
      </c>
      <c r="P94" s="156">
        <f t="shared" si="35"/>
        <v>553714</v>
      </c>
      <c r="Q94" s="156">
        <f t="shared" si="35"/>
        <v>3577291</v>
      </c>
      <c r="R94" s="156">
        <f t="shared" si="35"/>
        <v>961416</v>
      </c>
      <c r="S94" s="156">
        <f t="shared" si="35"/>
        <v>21356613</v>
      </c>
      <c r="T94" s="16">
        <f t="shared" si="30"/>
        <v>21356613</v>
      </c>
      <c r="U94" s="16">
        <f>'IS, BS &amp; Ratios June 26'!S94-'IS, BS &amp; Ratios June 25'!S94</f>
        <v>21356613</v>
      </c>
      <c r="V94" s="16"/>
      <c r="W94" s="27">
        <f t="shared" si="22"/>
        <v>0</v>
      </c>
      <c r="AZ94" s="27">
        <f>I94-'[36]IS, BS &amp; Ratios Mar 20'!K95</f>
        <v>-3070017</v>
      </c>
      <c r="BA94" s="27">
        <f>J94-'[36]IS, BS &amp; Ratios Mar 20'!L95</f>
        <v>-1427744</v>
      </c>
    </row>
    <row r="95" spans="2:53" ht="13.5" thickTop="1" x14ac:dyDescent="0.2">
      <c r="B95" s="12"/>
      <c r="D95" s="53">
        <f t="shared" ref="D95:S95" si="36">D72-D94</f>
        <v>0</v>
      </c>
      <c r="E95" s="53">
        <f t="shared" si="36"/>
        <v>0</v>
      </c>
      <c r="F95" s="53">
        <f t="shared" si="36"/>
        <v>0</v>
      </c>
      <c r="G95" s="53">
        <f t="shared" si="36"/>
        <v>0</v>
      </c>
      <c r="H95" s="53">
        <f t="shared" si="36"/>
        <v>0</v>
      </c>
      <c r="I95" s="53">
        <f t="shared" si="36"/>
        <v>0</v>
      </c>
      <c r="J95" s="53">
        <f t="shared" si="36"/>
        <v>0</v>
      </c>
      <c r="K95" s="53">
        <f t="shared" si="36"/>
        <v>0</v>
      </c>
      <c r="L95" s="53">
        <f t="shared" si="36"/>
        <v>0</v>
      </c>
      <c r="M95" s="53">
        <f t="shared" si="36"/>
        <v>0</v>
      </c>
      <c r="N95" s="53">
        <f t="shared" si="36"/>
        <v>0</v>
      </c>
      <c r="O95" s="53">
        <f t="shared" si="36"/>
        <v>0</v>
      </c>
      <c r="P95" s="53">
        <f t="shared" si="36"/>
        <v>0</v>
      </c>
      <c r="Q95" s="53">
        <f t="shared" si="36"/>
        <v>0</v>
      </c>
      <c r="R95" s="53">
        <f t="shared" si="36"/>
        <v>0</v>
      </c>
      <c r="S95" s="53">
        <f t="shared" si="36"/>
        <v>0</v>
      </c>
      <c r="T95" s="16">
        <f t="shared" si="30"/>
        <v>0</v>
      </c>
      <c r="U95" s="16">
        <f>T95-S95</f>
        <v>0</v>
      </c>
      <c r="V95" s="16"/>
    </row>
    <row r="96" spans="2:53" x14ac:dyDescent="0.2">
      <c r="B96" s="12" t="s">
        <v>143</v>
      </c>
      <c r="D96" s="219">
        <v>19396</v>
      </c>
      <c r="E96" s="203"/>
      <c r="F96" s="203"/>
      <c r="G96" s="213"/>
      <c r="H96" s="203">
        <v>39018</v>
      </c>
      <c r="I96" s="213"/>
      <c r="J96" s="213"/>
      <c r="K96" s="213"/>
      <c r="L96" s="203">
        <v>562088</v>
      </c>
      <c r="M96" s="203">
        <v>385548</v>
      </c>
      <c r="N96" s="200">
        <v>837818</v>
      </c>
      <c r="O96" s="213"/>
      <c r="P96" s="213"/>
      <c r="Q96" s="213"/>
      <c r="R96" s="213"/>
      <c r="S96" s="53">
        <f t="shared" ref="S96:S97" si="37">D96+E96+F96+G96+H96+I96+J96+K96+L96+M96+N96+O96+P96+R96+Q96</f>
        <v>1843868</v>
      </c>
      <c r="T96" s="16">
        <f t="shared" si="30"/>
        <v>1843868</v>
      </c>
      <c r="U96" s="16">
        <f>T96-S96</f>
        <v>0</v>
      </c>
      <c r="V96" s="16"/>
    </row>
    <row r="97" spans="1:23" x14ac:dyDescent="0.2">
      <c r="B97" s="12" t="s">
        <v>144</v>
      </c>
      <c r="D97" s="201"/>
      <c r="E97" s="200">
        <v>796009</v>
      </c>
      <c r="F97" s="200">
        <f>1402183+233954</f>
        <v>1636137</v>
      </c>
      <c r="G97" s="200">
        <v>4466421</v>
      </c>
      <c r="H97" s="200">
        <v>993345</v>
      </c>
      <c r="I97" s="200">
        <v>557729</v>
      </c>
      <c r="J97" s="200">
        <v>9562</v>
      </c>
      <c r="K97" s="200">
        <v>127229</v>
      </c>
      <c r="L97" s="200">
        <v>207458</v>
      </c>
      <c r="M97" s="200">
        <f>100624+3484</f>
        <v>104108</v>
      </c>
      <c r="N97" s="200">
        <v>3169153</v>
      </c>
      <c r="O97" s="200">
        <v>1384714</v>
      </c>
      <c r="P97" s="200">
        <v>268400</v>
      </c>
      <c r="Q97" s="200">
        <v>478352</v>
      </c>
      <c r="R97" s="200"/>
      <c r="S97" s="16">
        <f t="shared" si="37"/>
        <v>14198617</v>
      </c>
      <c r="T97" s="16">
        <f t="shared" si="30"/>
        <v>14198617</v>
      </c>
      <c r="U97" s="16">
        <f>T97-S97</f>
        <v>0</v>
      </c>
      <c r="V97" s="16"/>
    </row>
    <row r="98" spans="1:23" ht="13.5" thickBot="1" x14ac:dyDescent="0.25">
      <c r="B98" s="26" t="s">
        <v>226</v>
      </c>
      <c r="C98" s="18"/>
      <c r="D98" s="188">
        <f t="shared" ref="D98:S98" si="38">SUM(D96:D97)</f>
        <v>19396</v>
      </c>
      <c r="E98" s="188">
        <f t="shared" si="38"/>
        <v>796009</v>
      </c>
      <c r="F98" s="189">
        <f t="shared" si="38"/>
        <v>1636137</v>
      </c>
      <c r="G98" s="189">
        <f t="shared" si="38"/>
        <v>4466421</v>
      </c>
      <c r="H98" s="189">
        <f t="shared" si="38"/>
        <v>1032363</v>
      </c>
      <c r="I98" s="189">
        <f t="shared" si="38"/>
        <v>557729</v>
      </c>
      <c r="J98" s="189">
        <f t="shared" si="38"/>
        <v>9562</v>
      </c>
      <c r="K98" s="189">
        <f t="shared" si="38"/>
        <v>127229</v>
      </c>
      <c r="L98" s="189">
        <f>SUM(L96:L97)</f>
        <v>769546</v>
      </c>
      <c r="M98" s="189">
        <f t="shared" si="38"/>
        <v>489656</v>
      </c>
      <c r="N98" s="188">
        <f t="shared" si="38"/>
        <v>4006971</v>
      </c>
      <c r="O98" s="188">
        <f t="shared" si="38"/>
        <v>1384714</v>
      </c>
      <c r="P98" s="188">
        <f t="shared" si="38"/>
        <v>268400</v>
      </c>
      <c r="Q98" s="188">
        <f t="shared" si="38"/>
        <v>478352</v>
      </c>
      <c r="R98" s="188">
        <f t="shared" si="38"/>
        <v>0</v>
      </c>
      <c r="S98" s="188">
        <f t="shared" si="38"/>
        <v>16042485</v>
      </c>
      <c r="T98" s="16">
        <f t="shared" si="30"/>
        <v>16042485</v>
      </c>
      <c r="U98" s="16">
        <f>T98-S98</f>
        <v>0</v>
      </c>
      <c r="V98" s="16"/>
    </row>
    <row r="99" spans="1:23" ht="13.5" hidden="1" thickTop="1" x14ac:dyDescent="0.2">
      <c r="B99" s="26" t="s">
        <v>99</v>
      </c>
      <c r="C99" s="18"/>
      <c r="D99" s="18"/>
      <c r="E99" s="16"/>
      <c r="F99" s="18"/>
      <c r="G99" s="41"/>
      <c r="H99" s="18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 t="e">
        <f>D99+E99+F99+#REF!+G99+#REF!+H99+I99+J99+K99+L99+M99+#REF!+N99+O99+P99+R99</f>
        <v>#REF!</v>
      </c>
      <c r="T99" s="16"/>
      <c r="U99" s="16"/>
      <c r="V99" s="16"/>
    </row>
    <row r="100" spans="1:23" ht="13.5" hidden="1" thickTop="1" x14ac:dyDescent="0.2">
      <c r="B100" s="26" t="s">
        <v>101</v>
      </c>
      <c r="C100" s="18"/>
      <c r="D100" s="18"/>
      <c r="E100" s="16"/>
      <c r="F100" s="18"/>
      <c r="G100" s="18"/>
      <c r="H100" s="18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 t="e">
        <f>D100+E100+F100+#REF!+G100+#REF!+H100+I100+J100+K100+L100+M100+#REF!+N100+O100+P100+R100</f>
        <v>#REF!</v>
      </c>
      <c r="T100" s="16"/>
      <c r="U100" s="16"/>
      <c r="V100" s="16"/>
    </row>
    <row r="101" spans="1:23" ht="13.5" hidden="1" thickTop="1" x14ac:dyDescent="0.2">
      <c r="B101" s="26" t="s">
        <v>103</v>
      </c>
      <c r="C101" s="18"/>
      <c r="D101" s="16">
        <f t="shared" ref="D101:S101" si="39">SUM(D102:D103)</f>
        <v>0</v>
      </c>
      <c r="E101" s="16">
        <f t="shared" si="39"/>
        <v>0</v>
      </c>
      <c r="F101" s="16">
        <f t="shared" si="39"/>
        <v>0</v>
      </c>
      <c r="G101" s="16">
        <f t="shared" si="39"/>
        <v>0</v>
      </c>
      <c r="H101" s="16">
        <f t="shared" si="39"/>
        <v>0</v>
      </c>
      <c r="I101" s="16">
        <f t="shared" si="39"/>
        <v>0</v>
      </c>
      <c r="J101" s="16">
        <f t="shared" si="39"/>
        <v>0</v>
      </c>
      <c r="K101" s="16">
        <f t="shared" si="39"/>
        <v>0</v>
      </c>
      <c r="L101" s="16">
        <f t="shared" si="39"/>
        <v>0</v>
      </c>
      <c r="M101" s="16">
        <f t="shared" si="39"/>
        <v>0</v>
      </c>
      <c r="N101" s="16">
        <f t="shared" si="39"/>
        <v>0</v>
      </c>
      <c r="O101" s="16">
        <f t="shared" si="39"/>
        <v>0</v>
      </c>
      <c r="P101" s="16">
        <f t="shared" si="39"/>
        <v>0</v>
      </c>
      <c r="Q101" s="16"/>
      <c r="R101" s="16">
        <f t="shared" si="39"/>
        <v>0</v>
      </c>
      <c r="S101" s="16" t="e">
        <f t="shared" si="39"/>
        <v>#REF!</v>
      </c>
      <c r="T101" s="16"/>
      <c r="U101" s="16"/>
      <c r="V101" s="16"/>
    </row>
    <row r="102" spans="1:23" ht="13.5" hidden="1" thickTop="1" x14ac:dyDescent="0.2">
      <c r="B102" s="157" t="s">
        <v>109</v>
      </c>
      <c r="C102" s="1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 t="e">
        <f>D102+E102+F102+#REF!+G102+#REF!+H102+I102+J102+K102+L102+M102+#REF!+N102+O102+P102+R102</f>
        <v>#REF!</v>
      </c>
      <c r="T102" s="16"/>
      <c r="U102" s="16"/>
      <c r="V102" s="16"/>
    </row>
    <row r="103" spans="1:23" ht="13.5" hidden="1" thickTop="1" x14ac:dyDescent="0.2">
      <c r="B103" s="157" t="s">
        <v>104</v>
      </c>
      <c r="C103" s="18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 t="e">
        <f>D103+E103+F103+#REF!+G103+#REF!+H103+I103+J103+K103+L103+M103+#REF!+N103+O103+P103+R103</f>
        <v>#REF!</v>
      </c>
      <c r="T103" s="16"/>
      <c r="U103" s="16"/>
      <c r="V103" s="16"/>
    </row>
    <row r="104" spans="1:23" ht="13.5" hidden="1" thickTop="1" x14ac:dyDescent="0.2">
      <c r="B104" s="157" t="s">
        <v>100</v>
      </c>
      <c r="C104" s="18"/>
      <c r="D104" s="18"/>
      <c r="E104" s="16"/>
      <c r="F104" s="18"/>
      <c r="G104" s="18"/>
      <c r="H104" s="18"/>
      <c r="I104" s="16"/>
      <c r="J104" s="16"/>
      <c r="K104" s="16"/>
      <c r="L104" s="16"/>
      <c r="M104" s="16"/>
      <c r="N104" s="16">
        <v>102</v>
      </c>
      <c r="O104" s="16"/>
      <c r="P104" s="16"/>
      <c r="Q104" s="16"/>
      <c r="R104" s="16"/>
      <c r="S104" s="16"/>
      <c r="T104" s="16"/>
      <c r="U104" s="16"/>
      <c r="V104" s="16"/>
    </row>
    <row r="105" spans="1:23" ht="13.5" hidden="1" thickTop="1" x14ac:dyDescent="0.2">
      <c r="B105" s="160" t="s">
        <v>102</v>
      </c>
      <c r="C105" s="18"/>
      <c r="D105" s="18"/>
      <c r="E105" s="16"/>
      <c r="F105" s="18"/>
      <c r="G105" s="18"/>
      <c r="H105" s="18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3" ht="13.5" hidden="1" thickTop="1" x14ac:dyDescent="0.2">
      <c r="B106" s="3" t="s">
        <v>105</v>
      </c>
      <c r="E106" s="16"/>
      <c r="I106" s="16"/>
      <c r="J106" s="16"/>
      <c r="K106" s="16"/>
      <c r="L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3" ht="13.5" hidden="1" thickTop="1" x14ac:dyDescent="0.2">
      <c r="B107" s="56" t="s">
        <v>132</v>
      </c>
      <c r="C107" s="55"/>
      <c r="D107" s="55"/>
      <c r="E107" s="55"/>
      <c r="F107" s="55"/>
      <c r="G107" s="55"/>
      <c r="H107" s="178"/>
      <c r="I107" s="178"/>
      <c r="J107" s="55"/>
      <c r="K107" s="55"/>
      <c r="L107" s="178"/>
      <c r="M107" s="55"/>
      <c r="N107" s="55"/>
      <c r="O107" s="178"/>
      <c r="P107" s="56"/>
      <c r="Q107" s="56"/>
      <c r="R107" s="178"/>
      <c r="S107" s="24" t="e">
        <f>D107+E107+F107+#REF!+G107+#REF!+H107+I107+J107+K107+L107+M107+#REF!+N107+O107+P107+R107</f>
        <v>#REF!</v>
      </c>
      <c r="T107" s="16"/>
      <c r="U107" s="16"/>
      <c r="V107" s="16"/>
    </row>
    <row r="108" spans="1:23" ht="13.5" hidden="1" thickTop="1" x14ac:dyDescent="0.2">
      <c r="T108" s="16"/>
      <c r="U108" s="16"/>
      <c r="V108" s="16"/>
    </row>
    <row r="109" spans="1:23" ht="13.5" thickTop="1" x14ac:dyDescent="0.2">
      <c r="B109" s="47"/>
      <c r="C109" s="47"/>
      <c r="D109" s="47"/>
      <c r="E109" s="309"/>
      <c r="F109" s="47"/>
      <c r="G109" s="47"/>
      <c r="H109" s="47"/>
      <c r="I109" s="309"/>
      <c r="J109" s="309"/>
      <c r="K109" s="309"/>
      <c r="L109" s="309"/>
      <c r="M109" s="47"/>
      <c r="N109" s="309"/>
      <c r="O109" s="309"/>
      <c r="P109" s="309"/>
      <c r="Q109" s="309"/>
      <c r="R109" s="309"/>
      <c r="S109" s="309"/>
      <c r="T109" s="43"/>
      <c r="U109" s="43"/>
      <c r="V109" s="43"/>
      <c r="W109" s="47"/>
    </row>
    <row r="110" spans="1:23" x14ac:dyDescent="0.2">
      <c r="B110" s="57" t="s">
        <v>32</v>
      </c>
      <c r="C110" s="57"/>
      <c r="D110" s="58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16"/>
      <c r="U110" s="16"/>
      <c r="V110" s="16"/>
    </row>
    <row r="111" spans="1:23" x14ac:dyDescent="0.2"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6"/>
      <c r="U111" s="16"/>
      <c r="V111" s="16"/>
    </row>
    <row r="112" spans="1:23" s="47" customFormat="1" ht="30" customHeight="1" x14ac:dyDescent="0.2">
      <c r="A112" s="1"/>
      <c r="B112" s="59" t="s">
        <v>33</v>
      </c>
      <c r="C112" s="60"/>
      <c r="D112" s="59"/>
      <c r="E112" s="61">
        <f>E55</f>
        <v>0</v>
      </c>
      <c r="F112" s="61">
        <f>F55</f>
        <v>0</v>
      </c>
      <c r="G112" s="61"/>
      <c r="H112" s="61"/>
      <c r="I112" s="61">
        <f t="shared" ref="I112:S112" si="40">I55</f>
        <v>0</v>
      </c>
      <c r="J112" s="61">
        <f t="shared" si="40"/>
        <v>0</v>
      </c>
      <c r="K112" s="61">
        <f t="shared" si="40"/>
        <v>0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2"/>
      <c r="U112" s="62"/>
      <c r="V112" s="62"/>
    </row>
    <row r="113" spans="1:22" s="47" customFormat="1" x14ac:dyDescent="0.2">
      <c r="A113" s="1"/>
      <c r="B113" s="63" t="s">
        <v>34</v>
      </c>
      <c r="C113" s="64"/>
      <c r="D113" s="190">
        <f t="shared" ref="D113:S113" si="41">D56+D57+D62+D65</f>
        <v>30375</v>
      </c>
      <c r="E113" s="190">
        <f t="shared" si="41"/>
        <v>-92576</v>
      </c>
      <c r="F113" s="190">
        <f t="shared" si="41"/>
        <v>2478290</v>
      </c>
      <c r="G113" s="190">
        <f t="shared" si="41"/>
        <v>-1727779</v>
      </c>
      <c r="H113" s="190">
        <f t="shared" si="41"/>
        <v>441647</v>
      </c>
      <c r="I113" s="190">
        <f t="shared" si="41"/>
        <v>65019</v>
      </c>
      <c r="J113" s="190">
        <f t="shared" si="41"/>
        <v>-344630</v>
      </c>
      <c r="K113" s="190">
        <f t="shared" si="41"/>
        <v>-1192384</v>
      </c>
      <c r="L113" s="190">
        <f t="shared" si="41"/>
        <v>2836684</v>
      </c>
      <c r="M113" s="190">
        <f t="shared" si="41"/>
        <v>664111</v>
      </c>
      <c r="N113" s="190">
        <f t="shared" si="41"/>
        <v>2723968</v>
      </c>
      <c r="O113" s="190">
        <f t="shared" si="41"/>
        <v>-1768887</v>
      </c>
      <c r="P113" s="190">
        <f t="shared" si="41"/>
        <v>-665319</v>
      </c>
      <c r="Q113" s="190">
        <f t="shared" si="41"/>
        <v>2234675</v>
      </c>
      <c r="R113" s="190">
        <f t="shared" si="41"/>
        <v>221328</v>
      </c>
      <c r="S113" s="190">
        <f t="shared" si="41"/>
        <v>5904522</v>
      </c>
      <c r="T113" s="62"/>
      <c r="U113" s="62"/>
      <c r="V113" s="62"/>
    </row>
    <row r="114" spans="1:22" s="47" customFormat="1" x14ac:dyDescent="0.2">
      <c r="A114" s="1"/>
      <c r="B114" s="66" t="s">
        <v>35</v>
      </c>
      <c r="C114" s="3"/>
      <c r="D114" s="14">
        <f>(D72+'IS, BS &amp; Ratios Dec 25base'!D72)/2</f>
        <v>550606.5</v>
      </c>
      <c r="E114" s="14">
        <f>(E72+'IS, BS &amp; Ratios Dec 25base'!E72)/2</f>
        <v>21220644</v>
      </c>
      <c r="F114" s="14">
        <f>(F72+'IS, BS &amp; Ratios Dec 25base'!F72)/2</f>
        <v>16366211</v>
      </c>
      <c r="G114" s="14">
        <f>(G72+'IS, BS &amp; Ratios Dec 25base'!G72)/2</f>
        <v>3654032</v>
      </c>
      <c r="H114" s="14">
        <f>(H72+'IS, BS &amp; Ratios Dec 25base'!H72)/2</f>
        <v>4093617.5</v>
      </c>
      <c r="I114" s="14">
        <f>(I72+'IS, BS &amp; Ratios Dec 25base'!I72)/2</f>
        <v>5240555</v>
      </c>
      <c r="J114" s="14">
        <f>(J72+'IS, BS &amp; Ratios Dec 25base'!J72)/2</f>
        <v>587624</v>
      </c>
      <c r="K114" s="14">
        <f>(K72+'IS, BS &amp; Ratios Dec 25base'!K72)/2</f>
        <v>3514861</v>
      </c>
      <c r="L114" s="14">
        <f>(L72+'IS, BS &amp; Ratios Dec 25base'!L72)/2</f>
        <v>16999593</v>
      </c>
      <c r="M114" s="14">
        <f>(M72+'IS, BS &amp; Ratios Dec 25base'!M72)/2</f>
        <v>15474774.5</v>
      </c>
      <c r="N114" s="14">
        <f>(N72+'IS, BS &amp; Ratios Dec 25base'!N72)/2</f>
        <v>29589636.5</v>
      </c>
      <c r="O114" s="14">
        <f>(O72+'IS, BS &amp; Ratios Dec 25base'!O72)/2</f>
        <v>5518233</v>
      </c>
      <c r="P114" s="14">
        <f>(P72+'IS, BS &amp; Ratios Dec 25base'!P72)/2</f>
        <v>3851439</v>
      </c>
      <c r="Q114" s="14">
        <f>(Q72+'IS, BS &amp; Ratios Dec 25base'!Q72)/2</f>
        <v>31726409.5</v>
      </c>
      <c r="R114" s="14">
        <f>(R72+'IS, BS &amp; Ratios Dec 25base'!R72)/2</f>
        <v>3758516</v>
      </c>
      <c r="S114" s="14">
        <f>(S72+'IS, BS &amp; Ratios Dec 25base'!S72)/2</f>
        <v>162146752.5</v>
      </c>
      <c r="T114" s="62"/>
      <c r="U114" s="62"/>
      <c r="V114" s="62"/>
    </row>
    <row r="115" spans="1:22" s="47" customFormat="1" x14ac:dyDescent="0.2">
      <c r="A115" s="1"/>
      <c r="B115" s="66" t="s">
        <v>36</v>
      </c>
      <c r="C115" s="3"/>
      <c r="D115" s="14">
        <f>(D62+D65+D69+'IS, BS &amp; Ratios Dec 25base'!D62+'IS, BS &amp; Ratios Dec 25base'!D65+'IS, BS &amp; Ratios Dec 25base'!D69)/2</f>
        <v>356234</v>
      </c>
      <c r="E115" s="14">
        <f>(E62+E65+E69+'IS, BS &amp; Ratios Dec 25base'!E62+'IS, BS &amp; Ratios Dec 25base'!E65+'IS, BS &amp; Ratios Dec 25base'!E69)/2</f>
        <v>15151909.5</v>
      </c>
      <c r="F115" s="14">
        <f>(F62+F65+F69+'IS, BS &amp; Ratios Dec 25base'!F62+'IS, BS &amp; Ratios Dec 25base'!F65+'IS, BS &amp; Ratios Dec 25base'!F69)/2</f>
        <v>10510284</v>
      </c>
      <c r="G115" s="14">
        <f>(G62+G65+G69+'IS, BS &amp; Ratios Dec 25base'!G62+'IS, BS &amp; Ratios Dec 25base'!G65+'IS, BS &amp; Ratios Dec 25base'!G69)/2</f>
        <v>2454308.5</v>
      </c>
      <c r="H115" s="14">
        <f>(H62+H65+H69+'IS, BS &amp; Ratios Dec 25base'!H62+'IS, BS &amp; Ratios Dec 25base'!H65+'IS, BS &amp; Ratios Dec 25base'!H69)/2</f>
        <v>2595377</v>
      </c>
      <c r="I115" s="14">
        <f>(I62+I65+I69+'IS, BS &amp; Ratios Dec 25base'!I62+'IS, BS &amp; Ratios Dec 25base'!I65+'IS, BS &amp; Ratios Dec 25base'!I69)/2</f>
        <v>3796341</v>
      </c>
      <c r="J115" s="14">
        <f>(J62+J65+J69+'IS, BS &amp; Ratios Dec 25base'!J62+'IS, BS &amp; Ratios Dec 25base'!J65+'IS, BS &amp; Ratios Dec 25base'!J69)/2</f>
        <v>271881</v>
      </c>
      <c r="K115" s="14">
        <f>(K62+K65+K69+'IS, BS &amp; Ratios Dec 25base'!K62+'IS, BS &amp; Ratios Dec 25base'!K65+'IS, BS &amp; Ratios Dec 25base'!K69)/2</f>
        <v>2567650.5</v>
      </c>
      <c r="L115" s="14">
        <f>(L62+L65+L69+'IS, BS &amp; Ratios Dec 25base'!L62+'IS, BS &amp; Ratios Dec 25base'!L65+'IS, BS &amp; Ratios Dec 25base'!L69)/2</f>
        <v>11139165.5</v>
      </c>
      <c r="M115" s="14">
        <f>(M62+M65+M69+'IS, BS &amp; Ratios Dec 25base'!M62+'IS, BS &amp; Ratios Dec 25base'!M65+'IS, BS &amp; Ratios Dec 25base'!M69)/2</f>
        <v>10093103.5</v>
      </c>
      <c r="N115" s="14">
        <f>(N62+N65+N69+'IS, BS &amp; Ratios Dec 25base'!N62+'IS, BS &amp; Ratios Dec 25base'!N65+'IS, BS &amp; Ratios Dec 25base'!N69)/2</f>
        <v>19848080.5</v>
      </c>
      <c r="O115" s="14">
        <f>(O62+O65+O69+'IS, BS &amp; Ratios Dec 25base'!O62+'IS, BS &amp; Ratios Dec 25base'!O65+'IS, BS &amp; Ratios Dec 25base'!O69)/2</f>
        <v>2567636.5</v>
      </c>
      <c r="P115" s="14">
        <f>(P62+P65+P69+'IS, BS &amp; Ratios Dec 25base'!P62+'IS, BS &amp; Ratios Dec 25base'!P65+'IS, BS &amp; Ratios Dec 25base'!P69)/2</f>
        <v>2747732</v>
      </c>
      <c r="Q115" s="14">
        <f>(Q62+Q65+Q69+'IS, BS &amp; Ratios Dec 25base'!Q62+'IS, BS &amp; Ratios Dec 25base'!Q65+'IS, BS &amp; Ratios Dec 25base'!Q69)/2</f>
        <v>23265711</v>
      </c>
      <c r="R115" s="14">
        <f>(R62+R65+R69+'IS, BS &amp; Ratios Dec 25base'!R62+'IS, BS &amp; Ratios Dec 25base'!R65+'IS, BS &amp; Ratios Dec 25base'!R69)/2</f>
        <v>2358971</v>
      </c>
      <c r="S115" s="14">
        <f>(S62+S65+S69+'IS, BS &amp; Ratios Dec 25base'!S62+'IS, BS &amp; Ratios Dec 25base'!S65+'IS, BS &amp; Ratios Dec 25base'!S69)/2</f>
        <v>109724385.5</v>
      </c>
      <c r="T115" s="62"/>
      <c r="U115" s="62"/>
      <c r="V115" s="62"/>
    </row>
    <row r="116" spans="1:22" s="47" customFormat="1" x14ac:dyDescent="0.2">
      <c r="A116" s="1"/>
      <c r="B116" s="66" t="s">
        <v>37</v>
      </c>
      <c r="C116" s="3"/>
      <c r="D116" s="14">
        <f>(D75+D79+D80+D81+D82+'IS, BS &amp; Ratios Dec 25base'!D75+'IS, BS &amp; Ratios Dec 25base'!D79+'IS, BS &amp; Ratios Dec 25base'!D80+'IS, BS &amp; Ratios Dec 25base'!D81+'IS, BS &amp; Ratios Dec 25base'!D82)/2</f>
        <v>367182.5</v>
      </c>
      <c r="E116" s="14">
        <f>(E75+E79+E80+E81+E82+'IS, BS &amp; Ratios Dec 25base'!E75+'IS, BS &amp; Ratios Dec 25base'!E79+'IS, BS &amp; Ratios Dec 25base'!E80+'IS, BS &amp; Ratios Dec 25base'!E81+'IS, BS &amp; Ratios Dec 25base'!E82)/2</f>
        <v>16678390</v>
      </c>
      <c r="F116" s="14">
        <f>(F75+F79+F80+F81+F82+'IS, BS &amp; Ratios Dec 25base'!F75+'IS, BS &amp; Ratios Dec 25base'!F79+'IS, BS &amp; Ratios Dec 25base'!F80+'IS, BS &amp; Ratios Dec 25base'!F81+'IS, BS &amp; Ratios Dec 25base'!F82)/2</f>
        <v>13609712.5</v>
      </c>
      <c r="G116" s="14">
        <f>(G75+G79+G80+G81+G82+'IS, BS &amp; Ratios Dec 25base'!G75+'IS, BS &amp; Ratios Dec 25base'!G79+'IS, BS &amp; Ratios Dec 25base'!G80+'IS, BS &amp; Ratios Dec 25base'!G81+'IS, BS &amp; Ratios Dec 25base'!G82)/2</f>
        <v>2361724</v>
      </c>
      <c r="H116" s="14">
        <f>(H75+H79+H80+H81+H82+'IS, BS &amp; Ratios Dec 25base'!H75+'IS, BS &amp; Ratios Dec 25base'!H79+'IS, BS &amp; Ratios Dec 25base'!H80+'IS, BS &amp; Ratios Dec 25base'!H81+'IS, BS &amp; Ratios Dec 25base'!H82)/2</f>
        <v>3037160</v>
      </c>
      <c r="I116" s="14">
        <f>(I75+I79+I80+I81+I82+'IS, BS &amp; Ratios Dec 25base'!I75+'IS, BS &amp; Ratios Dec 25base'!I79+'IS, BS &amp; Ratios Dec 25base'!I80+'IS, BS &amp; Ratios Dec 25base'!I81+'IS, BS &amp; Ratios Dec 25base'!I82)/2</f>
        <v>4491623</v>
      </c>
      <c r="J116" s="14">
        <f>(J75+J79+J80+J81+J82+'IS, BS &amp; Ratios Dec 25base'!J75+'IS, BS &amp; Ratios Dec 25base'!J79+'IS, BS &amp; Ratios Dec 25base'!J80+'IS, BS &amp; Ratios Dec 25base'!J81+'IS, BS &amp; Ratios Dec 25base'!J82)/2</f>
        <v>498349.5</v>
      </c>
      <c r="K116" s="14">
        <f>(K75+K79+K80+K81+K82+'IS, BS &amp; Ratios Dec 25base'!K75+'IS, BS &amp; Ratios Dec 25base'!K79+'IS, BS &amp; Ratios Dec 25base'!K80+'IS, BS &amp; Ratios Dec 25base'!K81+'IS, BS &amp; Ratios Dec 25base'!K82)/2</f>
        <v>2502365.5</v>
      </c>
      <c r="L116" s="14">
        <f>(L75+L79+L80+L81+L82+'IS, BS &amp; Ratios Dec 25base'!L75+'IS, BS &amp; Ratios Dec 25base'!L79+'IS, BS &amp; Ratios Dec 25base'!L80+'IS, BS &amp; Ratios Dec 25base'!L81+'IS, BS &amp; Ratios Dec 25base'!L82)/2</f>
        <v>13320541</v>
      </c>
      <c r="M116" s="14">
        <f>(M75+M79+M80+M81+M82+'IS, BS &amp; Ratios Dec 25base'!M75+'IS, BS &amp; Ratios Dec 25base'!M79+'IS, BS &amp; Ratios Dec 25base'!M80+'IS, BS &amp; Ratios Dec 25base'!M81+'IS, BS &amp; Ratios Dec 25base'!M82)/2</f>
        <v>12499342</v>
      </c>
      <c r="N116" s="14">
        <f>(N75+N79+N80+N81+N82+'IS, BS &amp; Ratios Dec 25base'!N75+'IS, BS &amp; Ratios Dec 25base'!N79+'IS, BS &amp; Ratios Dec 25base'!N80+'IS, BS &amp; Ratios Dec 25base'!N81+'IS, BS &amp; Ratios Dec 25base'!N82)/2</f>
        <v>23937925</v>
      </c>
      <c r="O116" s="14">
        <f>(O75+O79+O80+O81+O82+'IS, BS &amp; Ratios Dec 25base'!O75+'IS, BS &amp; Ratios Dec 25base'!O79+'IS, BS &amp; Ratios Dec 25base'!O80+'IS, BS &amp; Ratios Dec 25base'!O81+'IS, BS &amp; Ratios Dec 25base'!O82)/2</f>
        <v>4985436</v>
      </c>
      <c r="P116" s="14">
        <f>(P75+P79+P80+P81+P82+'IS, BS &amp; Ratios Dec 25base'!P75+'IS, BS &amp; Ratios Dec 25base'!P79+'IS, BS &amp; Ratios Dec 25base'!P80+'IS, BS &amp; Ratios Dec 25base'!P81+'IS, BS &amp; Ratios Dec 25base'!P82)/2</f>
        <v>3296411.5</v>
      </c>
      <c r="Q116" s="14">
        <f>(Q75+Q79+Q80+Q81+Q82+'IS, BS &amp; Ratios Dec 25base'!Q75+'IS, BS &amp; Ratios Dec 25base'!Q79+'IS, BS &amp; Ratios Dec 25base'!Q80+'IS, BS &amp; Ratios Dec 25base'!Q81+'IS, BS &amp; Ratios Dec 25base'!Q82)/2</f>
        <v>26553635.5</v>
      </c>
      <c r="R116" s="14">
        <f>(R75+R79+R80+R81+R82+'IS, BS &amp; Ratios Dec 25base'!R75+'IS, BS &amp; Ratios Dec 25base'!R79+'IS, BS &amp; Ratios Dec 25base'!R80+'IS, BS &amp; Ratios Dec 25base'!R81+'IS, BS &amp; Ratios Dec 25base'!R82)/2</f>
        <v>3409936.5</v>
      </c>
      <c r="S116" s="14">
        <f>(S75+S79+S80+S81+S82+'IS, BS &amp; Ratios Dec 25base'!S75+'IS, BS &amp; Ratios Dec 25base'!S79+'IS, BS &amp; Ratios Dec 25base'!S80+'IS, BS &amp; Ratios Dec 25base'!S81+'IS, BS &amp; Ratios Dec 25base'!S82)/2</f>
        <v>131549734.5</v>
      </c>
      <c r="T116" s="62"/>
      <c r="U116" s="62"/>
      <c r="V116" s="62"/>
    </row>
    <row r="117" spans="1:22" s="47" customFormat="1" x14ac:dyDescent="0.2">
      <c r="A117" s="1"/>
      <c r="B117" s="66" t="s">
        <v>38</v>
      </c>
      <c r="C117" s="3"/>
      <c r="D117" s="14">
        <f>(D84+'IS, BS &amp; Ratios Dec 25base'!D84)/2</f>
        <v>431177.5</v>
      </c>
      <c r="E117" s="14">
        <f>(E84+'IS, BS &amp; Ratios Dec 25base'!E84)/2</f>
        <v>17766512.5</v>
      </c>
      <c r="F117" s="14">
        <f>(F84+'IS, BS &amp; Ratios Dec 25base'!F84)/2</f>
        <v>14585838</v>
      </c>
      <c r="G117" s="14">
        <f>(G84+'IS, BS &amp; Ratios Dec 25base'!G84)/2</f>
        <v>2750307</v>
      </c>
      <c r="H117" s="14">
        <f>(H84+'IS, BS &amp; Ratios Dec 25base'!H84)/2</f>
        <v>3264424</v>
      </c>
      <c r="I117" s="14">
        <f>(I84+'IS, BS &amp; Ratios Dec 25base'!I84)/2</f>
        <v>4493696</v>
      </c>
      <c r="J117" s="14">
        <f>(J84+'IS, BS &amp; Ratios Dec 25base'!J84)/2</f>
        <v>548346.5</v>
      </c>
      <c r="K117" s="14">
        <f>(K84+'IS, BS &amp; Ratios Dec 25base'!K84)/2</f>
        <v>2942559.5</v>
      </c>
      <c r="L117" s="14">
        <f>(L84+'IS, BS &amp; Ratios Dec 25base'!L84)/2</f>
        <v>14036209</v>
      </c>
      <c r="M117" s="14">
        <f>(M84+'IS, BS &amp; Ratios Dec 25base'!M84)/2</f>
        <v>13124845.5</v>
      </c>
      <c r="N117" s="14">
        <f>(N84+'IS, BS &amp; Ratios Dec 25base'!N84)/2</f>
        <v>25136623</v>
      </c>
      <c r="O117" s="14">
        <f>(O84+'IS, BS &amp; Ratios Dec 25base'!O84)/2</f>
        <v>4780899.5</v>
      </c>
      <c r="P117" s="14">
        <f>(P84+'IS, BS &amp; Ratios Dec 25base'!P84)/2</f>
        <v>3379589.5</v>
      </c>
      <c r="Q117" s="14">
        <f>(Q84+'IS, BS &amp; Ratios Dec 25base'!Q84)/2</f>
        <v>27465291</v>
      </c>
      <c r="R117" s="14">
        <f>(R84+'IS, BS &amp; Ratios Dec 25base'!R84)/2</f>
        <v>3468159</v>
      </c>
      <c r="S117" s="14">
        <f>(S84+'IS, BS &amp; Ratios Dec 25base'!S84)/2</f>
        <v>138174477.5</v>
      </c>
      <c r="T117" s="62"/>
      <c r="U117" s="62"/>
      <c r="V117" s="62"/>
    </row>
    <row r="118" spans="1:22" s="47" customFormat="1" x14ac:dyDescent="0.2">
      <c r="A118" s="1"/>
      <c r="B118" s="69" t="s">
        <v>39</v>
      </c>
      <c r="C118" s="70"/>
      <c r="D118" s="14">
        <f>(D92+'IS, BS &amp; Ratios June 25'!D93)/2</f>
        <v>14906</v>
      </c>
      <c r="E118" s="14">
        <f>(E92+'IS, BS &amp; Ratios June 25'!E93)/2</f>
        <v>419169.5</v>
      </c>
      <c r="F118" s="14">
        <f>(F92+'IS, BS &amp; Ratios June 25'!F93)/2</f>
        <v>330281</v>
      </c>
      <c r="G118" s="14">
        <f>(G92+'IS, BS &amp; Ratios June 25'!G93)/2</f>
        <v>37133.5</v>
      </c>
      <c r="H118" s="14">
        <f>(H92+'IS, BS &amp; Ratios June 25'!H93)/2</f>
        <v>66853.5</v>
      </c>
      <c r="I118" s="14">
        <f>(I92+'IS, BS &amp; Ratios June 25'!I93)/2</f>
        <v>18358</v>
      </c>
      <c r="J118" s="14">
        <f>(J92+'IS, BS &amp; Ratios June 25'!J93)/2</f>
        <v>-32227.5</v>
      </c>
      <c r="K118" s="14">
        <f>(K92+'IS, BS &amp; Ratios June 25'!K93)/2</f>
        <v>93500.5</v>
      </c>
      <c r="L118" s="14">
        <f>(L92+'IS, BS &amp; Ratios June 25'!L93)/2</f>
        <v>635359</v>
      </c>
      <c r="M118" s="14">
        <f>(M92+'IS, BS &amp; Ratios June 25'!M93)/2</f>
        <v>414501.5</v>
      </c>
      <c r="N118" s="14">
        <f>(N92+'IS, BS &amp; Ratios June 25'!N93)/2</f>
        <v>931898</v>
      </c>
      <c r="O118" s="14">
        <f>(O92+'IS, BS &amp; Ratios June 25'!O93)/2</f>
        <v>124252.5</v>
      </c>
      <c r="P118" s="14">
        <f>(P92+'IS, BS &amp; Ratios June 25'!P93)/2</f>
        <v>39280</v>
      </c>
      <c r="Q118" s="14">
        <f>(Q92+'IS, BS &amp; Ratios June 25'!Q93)/2</f>
        <v>628655.5</v>
      </c>
      <c r="R118" s="14">
        <f>(R92+'IS, BS &amp; Ratios June 25'!R93)/2</f>
        <v>2474</v>
      </c>
      <c r="S118" s="14">
        <f>(S92+'IS, BS &amp; Ratios June 25'!S93)/2</f>
        <v>3724395</v>
      </c>
      <c r="T118" s="62"/>
      <c r="U118" s="62"/>
      <c r="V118" s="62"/>
    </row>
    <row r="119" spans="1:22" s="47" customFormat="1" x14ac:dyDescent="0.2">
      <c r="A119" s="1"/>
      <c r="B119" s="66" t="s">
        <v>183</v>
      </c>
      <c r="C119" s="3"/>
      <c r="D119" s="14">
        <f>('IS, BS &amp; Ratios Dec 25base'!D69+D69)/2</f>
        <v>281327</v>
      </c>
      <c r="E119" s="14">
        <f>('IS, BS &amp; Ratios Dec 25base'!E69+E69)/2</f>
        <v>9607849</v>
      </c>
      <c r="F119" s="14">
        <f>('IS, BS &amp; Ratios Dec 25base'!F69+F69)/2</f>
        <v>6251229</v>
      </c>
      <c r="G119" s="14">
        <f>('IS, BS &amp; Ratios Dec 25base'!G69+G69)/2</f>
        <v>94069.5</v>
      </c>
      <c r="H119" s="14">
        <f>('IS, BS &amp; Ratios Dec 25base'!H69+H69)/2</f>
        <v>315780.5</v>
      </c>
      <c r="I119" s="14">
        <f>('IS, BS &amp; Ratios Dec 25base'!I69+I69)/2</f>
        <v>1537487.5</v>
      </c>
      <c r="J119" s="14">
        <f>('IS, BS &amp; Ratios Dec 25base'!J69+J69)/2</f>
        <v>67594</v>
      </c>
      <c r="K119" s="14">
        <f>('IS, BS &amp; Ratios Dec 25base'!K69+K69)/2</f>
        <v>1560929</v>
      </c>
      <c r="L119" s="14">
        <f>('IS, BS &amp; Ratios Dec 25base'!L69+L69)/2</f>
        <v>6397378.5</v>
      </c>
      <c r="M119" s="14">
        <f>('IS, BS &amp; Ratios Dec 25base'!M69+M69)/2</f>
        <v>6537581</v>
      </c>
      <c r="N119" s="14">
        <f>('IS, BS &amp; Ratios Dec 25base'!N69+N69)/2</f>
        <v>9720836.5</v>
      </c>
      <c r="O119" s="14">
        <f>('IS, BS &amp; Ratios Dec 25base'!O69+O69)/2</f>
        <v>1104521.5</v>
      </c>
      <c r="P119" s="14">
        <f>('IS, BS &amp; Ratios Dec 25base'!P69+P69)/2</f>
        <v>1949478.5</v>
      </c>
      <c r="Q119" s="14">
        <f>('IS, BS &amp; Ratios Dec 25base'!Q69+Q69)/2</f>
        <v>12835147.5</v>
      </c>
      <c r="R119" s="14">
        <f>('IS, BS &amp; Ratios Dec 25base'!R69+R69)/2</f>
        <v>893638.5</v>
      </c>
      <c r="S119" s="14">
        <f>('IS, BS &amp; Ratios Dec 25base'!S69+S69)/2</f>
        <v>59154847.5</v>
      </c>
      <c r="T119" s="62"/>
      <c r="U119" s="62"/>
      <c r="V119" s="62"/>
    </row>
    <row r="120" spans="1:22" s="72" customFormat="1" x14ac:dyDescent="0.2">
      <c r="A120" s="1"/>
      <c r="B120" s="72" t="s">
        <v>184</v>
      </c>
      <c r="D120" s="14">
        <f>('IS, BS &amp; Ratios Dec 25base'!D75+D75)/2</f>
        <v>367124</v>
      </c>
      <c r="E120" s="14">
        <f>('IS, BS &amp; Ratios Dec 25base'!E75+E75)/2</f>
        <v>12878760</v>
      </c>
      <c r="F120" s="14">
        <f>('IS, BS &amp; Ratios Dec 25base'!F75+F75)/2</f>
        <v>11010490.5</v>
      </c>
      <c r="G120" s="14">
        <f>('IS, BS &amp; Ratios Dec 25base'!G75+G75)/2</f>
        <v>1763300.5</v>
      </c>
      <c r="H120" s="14">
        <f>('IS, BS &amp; Ratios Dec 25base'!H75+H75)/2</f>
        <v>3046491.5</v>
      </c>
      <c r="I120" s="14">
        <f>('IS, BS &amp; Ratios Dec 25base'!I75+I75)/2</f>
        <v>4488567.5</v>
      </c>
      <c r="J120" s="14">
        <f>('IS, BS &amp; Ratios Dec 25base'!J75+J75)/2</f>
        <v>460420</v>
      </c>
      <c r="K120" s="14">
        <f>('IS, BS &amp; Ratios Dec 25base'!K75+K75)/2</f>
        <v>2598085.5</v>
      </c>
      <c r="L120" s="14">
        <f>('IS, BS &amp; Ratios Dec 25base'!L75+L75)/2</f>
        <v>12203920</v>
      </c>
      <c r="M120" s="14">
        <f>('IS, BS &amp; Ratios Dec 25base'!M75+M75)/2</f>
        <v>12112660</v>
      </c>
      <c r="N120" s="14">
        <f>('IS, BS &amp; Ratios Dec 25base'!N75+N75)/2</f>
        <v>22646643.5</v>
      </c>
      <c r="O120" s="14">
        <f>('IS, BS &amp; Ratios Dec 25base'!O75+O75)/2</f>
        <v>5419574</v>
      </c>
      <c r="P120" s="14">
        <f>('IS, BS &amp; Ratios Dec 25base'!P75+P75)/2</f>
        <v>2638807</v>
      </c>
      <c r="Q120" s="14">
        <f>('IS, BS &amp; Ratios Dec 25base'!Q75+Q75)/2</f>
        <v>23436685</v>
      </c>
      <c r="R120" s="14">
        <f>('IS, BS &amp; Ratios Dec 25base'!R75+R75)/2</f>
        <v>3281386.5</v>
      </c>
      <c r="S120" s="14">
        <f>('IS, BS &amp; Ratios Dec 25base'!S75+S75)/2</f>
        <v>118352915.5</v>
      </c>
      <c r="T120" s="75"/>
      <c r="U120" s="75"/>
      <c r="V120" s="75"/>
    </row>
    <row r="121" spans="1:22" s="72" customFormat="1" x14ac:dyDescent="0.2">
      <c r="A121" s="1"/>
      <c r="B121" s="76" t="s">
        <v>40</v>
      </c>
      <c r="C121" s="76"/>
      <c r="D121" s="198">
        <f>Drivers!B1</f>
        <v>46203</v>
      </c>
      <c r="E121" s="198">
        <f>D121</f>
        <v>46203</v>
      </c>
      <c r="F121" s="198">
        <f t="shared" ref="F121:S121" si="42">E121</f>
        <v>46203</v>
      </c>
      <c r="G121" s="198" t="e">
        <f>#REF!</f>
        <v>#REF!</v>
      </c>
      <c r="H121" s="198" t="e">
        <f>G121</f>
        <v>#REF!</v>
      </c>
      <c r="I121" s="198" t="e">
        <f t="shared" si="42"/>
        <v>#REF!</v>
      </c>
      <c r="J121" s="198" t="e">
        <f t="shared" si="42"/>
        <v>#REF!</v>
      </c>
      <c r="K121" s="198" t="e">
        <f t="shared" si="42"/>
        <v>#REF!</v>
      </c>
      <c r="L121" s="198" t="e">
        <f t="shared" si="42"/>
        <v>#REF!</v>
      </c>
      <c r="M121" s="198" t="e">
        <f t="shared" si="42"/>
        <v>#REF!</v>
      </c>
      <c r="N121" s="198" t="e">
        <f>M121</f>
        <v>#REF!</v>
      </c>
      <c r="O121" s="198" t="e">
        <f t="shared" si="42"/>
        <v>#REF!</v>
      </c>
      <c r="P121" s="198" t="e">
        <f t="shared" si="42"/>
        <v>#REF!</v>
      </c>
      <c r="Q121" s="198" t="e">
        <f t="shared" si="42"/>
        <v>#REF!</v>
      </c>
      <c r="R121" s="198" t="e">
        <f t="shared" si="42"/>
        <v>#REF!</v>
      </c>
      <c r="S121" s="198" t="e">
        <f t="shared" si="42"/>
        <v>#REF!</v>
      </c>
      <c r="T121" s="77"/>
      <c r="U121" s="77"/>
      <c r="V121" s="77"/>
    </row>
    <row r="122" spans="1:22" s="47" customFormat="1" x14ac:dyDescent="0.2">
      <c r="A122" s="1"/>
      <c r="B122" s="78" t="s">
        <v>41</v>
      </c>
      <c r="C122" s="79"/>
      <c r="D122" s="81">
        <f>(D25*4/Drivers!$B$4)/D114</f>
        <v>0.10916325906069035</v>
      </c>
      <c r="E122" s="81">
        <f>(E25*4/Drivers!$B$4)/E114</f>
        <v>8.7175488170858524E-3</v>
      </c>
      <c r="F122" s="81">
        <f>(F25*4/Drivers!$B$4)/F114</f>
        <v>-2.1695308706456248E-2</v>
      </c>
      <c r="G122" s="81">
        <f>(G25*4/Drivers!$B$4)/G114</f>
        <v>-1.5921042837063276E-2</v>
      </c>
      <c r="H122" s="81">
        <f>(H25*4/Drivers!$B$4)/H114</f>
        <v>-2.5068292286712181E-2</v>
      </c>
      <c r="I122" s="81">
        <f>(I25*4/Drivers!$B$4)/I114</f>
        <v>7.2477056342314886E-3</v>
      </c>
      <c r="J122" s="81">
        <f>(J25*4/Drivers!$B$4)/J114</f>
        <v>-5.4854805113473924E-2</v>
      </c>
      <c r="K122" s="81">
        <f>(K25*4/Drivers!$B$4)/K114</f>
        <v>1.9588825845460175E-2</v>
      </c>
      <c r="L122" s="81">
        <f>(L25*4/Drivers!$B$4)/L114</f>
        <v>2.0199660074214719E-2</v>
      </c>
      <c r="M122" s="81">
        <f>(M25*4/Drivers!$B$4)/M114</f>
        <v>1.3196444316522997E-2</v>
      </c>
      <c r="N122" s="81">
        <f>(N25*4/Drivers!$B$4)/N114</f>
        <v>1.4375303326216934E-2</v>
      </c>
      <c r="O122" s="81">
        <f>(O25*4/Drivers!$B$4)/O114</f>
        <v>-1.4141845768382741E-2</v>
      </c>
      <c r="P122" s="81">
        <f>(P25*4/Drivers!$B$4)/P114</f>
        <v>2.3725158310958578E-2</v>
      </c>
      <c r="Q122" s="81">
        <f>(Q25*4/Drivers!$B$4)/Q114</f>
        <v>7.0290966899358718E-3</v>
      </c>
      <c r="R122" s="81">
        <f>(R25*4/Drivers!$B$4)/R114</f>
        <v>-1.6729475143913184E-2</v>
      </c>
      <c r="S122" s="81">
        <f>(S25*4/Drivers!$B$4)/S114</f>
        <v>5.8604812328880897E-3</v>
      </c>
      <c r="T122" s="62"/>
      <c r="U122" s="62"/>
      <c r="V122" s="62"/>
    </row>
    <row r="123" spans="1:22" s="47" customFormat="1" x14ac:dyDescent="0.2">
      <c r="A123" s="1"/>
      <c r="B123" s="82" t="s">
        <v>42</v>
      </c>
      <c r="C123" s="83"/>
      <c r="D123" s="85">
        <f>(D13*4/Drivers!$B$4)/D115</f>
        <v>0.12873560637109316</v>
      </c>
      <c r="E123" s="85">
        <f>(E13*4/Drivers!$B$4)/E115</f>
        <v>2.2664206118707349E-2</v>
      </c>
      <c r="F123" s="85">
        <f>(F13*4/Drivers!$B$4)/F115</f>
        <v>2.2631167721062534E-3</v>
      </c>
      <c r="G123" s="85">
        <f>(G13*4/Drivers!$B$4)/G115</f>
        <v>-5.6409371519513543E-2</v>
      </c>
      <c r="H123" s="85">
        <f>(H13*4/Drivers!$B$4)/H115</f>
        <v>-6.5632083508484512E-2</v>
      </c>
      <c r="I123" s="85">
        <f>(I13*4/Drivers!$B$4)/I115</f>
        <v>3.0903967794252415E-2</v>
      </c>
      <c r="J123" s="85">
        <f>(J13*4/Drivers!$B$4)/J115</f>
        <v>-9.7616236515240123E-2</v>
      </c>
      <c r="K123" s="85">
        <f>(K13*4/Drivers!$B$4)/K115</f>
        <v>-3.6080455653913955E-2</v>
      </c>
      <c r="L123" s="85">
        <f>(L13*4/Drivers!$B$4)/L115</f>
        <v>4.7719912232204467E-2</v>
      </c>
      <c r="M123" s="85">
        <f>(M13*4/Drivers!$B$4)/M115</f>
        <v>4.7392558691189482E-2</v>
      </c>
      <c r="N123" s="85">
        <f>(N13*4/Drivers!$B$4)/N115</f>
        <v>2.1992151835538959E-2</v>
      </c>
      <c r="O123" s="85">
        <f>(O13*4/Drivers!$B$4)/O115</f>
        <v>-4.1089149496044322E-2</v>
      </c>
      <c r="P123" s="85">
        <f>(P13*4/Drivers!$B$4)/P115</f>
        <v>5.4098434636274569E-2</v>
      </c>
      <c r="Q123" s="85">
        <f>(Q13*4/Drivers!$B$4)/Q115</f>
        <v>6.147329862388474E-3</v>
      </c>
      <c r="R123" s="85">
        <f>(R13*4/Drivers!$B$4)/R115</f>
        <v>1.4109541829891084E-2</v>
      </c>
      <c r="S123" s="85">
        <f>(S13*4/Drivers!$B$4)/S115</f>
        <v>1.6115451382500565E-2</v>
      </c>
      <c r="T123" s="62"/>
      <c r="U123" s="62"/>
      <c r="V123" s="62"/>
    </row>
    <row r="124" spans="1:22" s="47" customFormat="1" x14ac:dyDescent="0.2">
      <c r="A124" s="1"/>
      <c r="B124" s="82" t="s">
        <v>43</v>
      </c>
      <c r="C124" s="83"/>
      <c r="D124" s="85">
        <f>-(D19*4/Drivers!$B$4)/D116</f>
        <v>-3.8798145336447133E-2</v>
      </c>
      <c r="E124" s="85">
        <f>-(E19*4/Drivers!$B$4)/E116</f>
        <v>9.4981589949629432E-3</v>
      </c>
      <c r="F124" s="85">
        <f>-(F19*4/Drivers!$B$4)/F116</f>
        <v>2.7837178779492953E-2</v>
      </c>
      <c r="G124" s="85">
        <f>-(G19*4/Drivers!$B$4)/G116</f>
        <v>-3.3987883427530056E-2</v>
      </c>
      <c r="H124" s="85">
        <f>-(H19*4/Drivers!$B$4)/H116</f>
        <v>-2.2297146017990491E-2</v>
      </c>
      <c r="I124" s="85">
        <f>-(I19*4/Drivers!$B$4)/I116</f>
        <v>1.7663993616561319E-2</v>
      </c>
      <c r="J124" s="85">
        <f>-(J19*4/Drivers!$B$4)/J116</f>
        <v>1.1425716289471546E-2</v>
      </c>
      <c r="K124" s="85">
        <f>-(K19*4/Drivers!$B$4)/K116</f>
        <v>-6.4536535530081443E-2</v>
      </c>
      <c r="L124" s="85">
        <f>-(L19*4/Drivers!$B$4)/L116</f>
        <v>1.4126603416482858E-2</v>
      </c>
      <c r="M124" s="85">
        <f>-(M19*4/Drivers!$B$4)/M116</f>
        <v>2.1931234460181984E-2</v>
      </c>
      <c r="N124" s="85">
        <f>-(N19*4/Drivers!$B$4)/N116</f>
        <v>4.6545387705910184E-4</v>
      </c>
      <c r="O124" s="85">
        <f>-(O19*4/Drivers!$B$4)/O116</f>
        <v>-5.5088461671155744E-3</v>
      </c>
      <c r="P124" s="85">
        <f>-(P19*4/Drivers!$B$4)/P116</f>
        <v>1.7374044472299649E-2</v>
      </c>
      <c r="Q124" s="85">
        <f>-(Q19*4/Drivers!$B$4)/Q116</f>
        <v>-3.0122428998469908E-3</v>
      </c>
      <c r="R124" s="85">
        <f>-(R19*4/Drivers!$B$4)/R116</f>
        <v>2.8200525141743843E-2</v>
      </c>
      <c r="S124" s="85">
        <f>-(S19*4/Drivers!$B$4)/S116</f>
        <v>6.2181805467649955E-3</v>
      </c>
      <c r="T124" s="62"/>
      <c r="U124" s="62"/>
      <c r="V124" s="62"/>
    </row>
    <row r="125" spans="1:22" s="47" customFormat="1" x14ac:dyDescent="0.2">
      <c r="A125" s="1"/>
      <c r="B125" s="82" t="s">
        <v>189</v>
      </c>
      <c r="C125" s="83"/>
      <c r="D125" s="85">
        <f>(D14*4/Drivers!$B$4)/D119</f>
        <v>0.16287807426944445</v>
      </c>
      <c r="E125" s="85">
        <f>(E14*4/Drivers!$B$4)/E119</f>
        <v>5.0946887279348374E-2</v>
      </c>
      <c r="F125" s="85">
        <f>(F14*4/Drivers!$B$4)/F119</f>
        <v>5.5066931638562591E-2</v>
      </c>
      <c r="G125" s="85">
        <f>(G14*4/Drivers!$B$4)/G119</f>
        <v>-0.20134049824863531</v>
      </c>
      <c r="H125" s="85">
        <f>(H14*4/Drivers!$B$4)/H119</f>
        <v>-0.16467767959072838</v>
      </c>
      <c r="I125" s="85">
        <f>(I14*4/Drivers!$B$4)/I119</f>
        <v>6.288831616517207E-2</v>
      </c>
      <c r="J125" s="85">
        <f>(J14*4/Drivers!$B$4)/J119</f>
        <v>-5.1543036364174337E-2</v>
      </c>
      <c r="K125" s="85">
        <f>(K14*4/Drivers!$B$4)/K119</f>
        <v>-2.0518550171084015E-2</v>
      </c>
      <c r="L125" s="85">
        <f>(L14*4/Drivers!$B$4)/L119</f>
        <v>8.2369364263815248E-2</v>
      </c>
      <c r="M125" s="85">
        <f>(M14*4/Drivers!$B$4)/M119</f>
        <v>9.2507305072013643E-2</v>
      </c>
      <c r="N125" s="85">
        <f>(N14*4/Drivers!$B$4)/N119</f>
        <v>2.8038327771483452E-2</v>
      </c>
      <c r="O125" s="85">
        <f>(O14*4/Drivers!$B$4)/O119</f>
        <v>-3.5457888325397015E-2</v>
      </c>
      <c r="P125" s="85">
        <f>(P14*4/Drivers!$B$4)/P119</f>
        <v>9.8580210040787833E-2</v>
      </c>
      <c r="Q125" s="85">
        <f>(Q14*4/Drivers!$B$4)/Q119</f>
        <v>0.14193806498912459</v>
      </c>
      <c r="R125" s="85">
        <f>(R14*4/Drivers!$B$4)/R119</f>
        <v>4.3856660159561162E-2</v>
      </c>
      <c r="S125" s="85">
        <f>(S14*4/Drivers!$B$4)/S119</f>
        <v>7.2488835340163801E-2</v>
      </c>
      <c r="T125" s="62"/>
      <c r="U125" s="62"/>
      <c r="V125" s="62"/>
    </row>
    <row r="126" spans="1:22" s="47" customFormat="1" x14ac:dyDescent="0.2">
      <c r="A126" s="1"/>
      <c r="B126" s="82" t="s">
        <v>190</v>
      </c>
      <c r="C126" s="83"/>
      <c r="D126" s="85">
        <f>-(D20*4/Drivers!$B$4)/D120</f>
        <v>-8.9615497760974494E-3</v>
      </c>
      <c r="E126" s="85">
        <f>-(E20*4/Drivers!$B$4)/E120</f>
        <v>-2.4233233634293985E-2</v>
      </c>
      <c r="F126" s="85">
        <f>-(F20*4/Drivers!$B$4)/F120</f>
        <v>2.6145792505792544E-2</v>
      </c>
      <c r="G126" s="85">
        <f>-(G20*4/Drivers!$B$4)/G120</f>
        <v>-4.3958474463087829E-2</v>
      </c>
      <c r="H126" s="85">
        <f>-(H20*4/Drivers!$B$4)/H120</f>
        <v>-2.3461742794949534E-2</v>
      </c>
      <c r="I126" s="85">
        <f>-(I20*4/Drivers!$B$4)/I120</f>
        <v>2.3128982687683767E-2</v>
      </c>
      <c r="J126" s="85">
        <f>-(J20*4/Drivers!$B$4)/J120</f>
        <v>8.4010251509491329E-3</v>
      </c>
      <c r="K126" s="85">
        <f>-(K20*4/Drivers!$B$4)/K120</f>
        <v>-6.5733017639334812E-2</v>
      </c>
      <c r="L126" s="85">
        <f>-(L20*4/Drivers!$B$4)/L120</f>
        <v>2.6448878720935569E-3</v>
      </c>
      <c r="M126" s="85">
        <f>-(M20*4/Drivers!$B$4)/M120</f>
        <v>2.136838646507043E-2</v>
      </c>
      <c r="N126" s="85">
        <f>-(N20*4/Drivers!$B$4)/N120</f>
        <v>1.2109520777328438E-3</v>
      </c>
      <c r="O126" s="85">
        <f>-(O20*4/Drivers!$B$4)/O120</f>
        <v>7.3828680999650526E-3</v>
      </c>
      <c r="P126" s="85">
        <f>-(P20*4/Drivers!$B$4)/P120</f>
        <v>2.0472130019361021E-2</v>
      </c>
      <c r="Q126" s="85">
        <f>-(Q20*4/Drivers!$B$4)/Q120</f>
        <v>7.0752326960916187E-4</v>
      </c>
      <c r="R126" s="85">
        <f>-(R20*4/Drivers!$B$4)/R120</f>
        <v>2.3349276289153991E-2</v>
      </c>
      <c r="S126" s="85">
        <f>-(S20*4/Drivers!$B$4)/S120</f>
        <v>2.248985577376841E-3</v>
      </c>
      <c r="T126" s="62"/>
      <c r="U126" s="62"/>
      <c r="V126" s="62"/>
    </row>
    <row r="127" spans="1:22" s="47" customFormat="1" x14ac:dyDescent="0.2">
      <c r="A127" s="1"/>
      <c r="B127" s="86" t="s">
        <v>44</v>
      </c>
      <c r="C127" s="87"/>
      <c r="D127" s="88">
        <f>D123-D124</f>
        <v>0.16753375170754028</v>
      </c>
      <c r="E127" s="88">
        <f t="shared" ref="E127:S127" si="43">E123-E124</f>
        <v>1.3166047123744406E-2</v>
      </c>
      <c r="F127" s="88">
        <f t="shared" si="43"/>
        <v>-2.55740620073867E-2</v>
      </c>
      <c r="G127" s="88">
        <f t="shared" si="43"/>
        <v>-2.2421488091983487E-2</v>
      </c>
      <c r="H127" s="88">
        <f t="shared" si="43"/>
        <v>-4.3334937490494024E-2</v>
      </c>
      <c r="I127" s="88">
        <f t="shared" si="43"/>
        <v>1.3239974177691096E-2</v>
      </c>
      <c r="J127" s="88">
        <f t="shared" si="43"/>
        <v>-0.10904195280471167</v>
      </c>
      <c r="K127" s="88">
        <f t="shared" si="43"/>
        <v>2.8456079876167488E-2</v>
      </c>
      <c r="L127" s="88">
        <f t="shared" si="43"/>
        <v>3.3593308815721611E-2</v>
      </c>
      <c r="M127" s="88">
        <f t="shared" si="43"/>
        <v>2.5461324231007498E-2</v>
      </c>
      <c r="N127" s="88">
        <f t="shared" si="43"/>
        <v>2.1526697958479855E-2</v>
      </c>
      <c r="O127" s="88">
        <f t="shared" si="43"/>
        <v>-3.5580303328928746E-2</v>
      </c>
      <c r="P127" s="88">
        <f t="shared" si="43"/>
        <v>3.672439016397492E-2</v>
      </c>
      <c r="Q127" s="88">
        <f t="shared" si="43"/>
        <v>9.1595727622354652E-3</v>
      </c>
      <c r="R127" s="88">
        <f t="shared" si="43"/>
        <v>-1.4090983311852759E-2</v>
      </c>
      <c r="S127" s="88">
        <f t="shared" si="43"/>
        <v>9.8972708357355707E-3</v>
      </c>
      <c r="T127" s="62"/>
      <c r="U127" s="62"/>
      <c r="V127" s="62"/>
    </row>
    <row r="128" spans="1:22" s="47" customFormat="1" x14ac:dyDescent="0.2">
      <c r="A128" s="1"/>
      <c r="B128" s="76" t="s">
        <v>106</v>
      </c>
      <c r="C128" s="89"/>
      <c r="D128" s="76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62"/>
      <c r="U128" s="62"/>
      <c r="V128" s="62"/>
    </row>
    <row r="129" spans="1:22" s="47" customFormat="1" x14ac:dyDescent="0.2">
      <c r="A129" s="1"/>
      <c r="B129" s="78" t="s">
        <v>45</v>
      </c>
      <c r="C129" s="79"/>
      <c r="D129" s="81">
        <f t="shared" ref="D129:S129" si="44">-D43/(D25+D31)</f>
        <v>0.39307316505757822</v>
      </c>
      <c r="E129" s="81">
        <f t="shared" si="44"/>
        <v>0.70576975467071967</v>
      </c>
      <c r="F129" s="81">
        <f t="shared" si="44"/>
        <v>0.42271869947907309</v>
      </c>
      <c r="G129" s="81">
        <f t="shared" si="44"/>
        <v>-1.7529909881914232</v>
      </c>
      <c r="H129" s="81">
        <f t="shared" si="44"/>
        <v>0.10652646189125581</v>
      </c>
      <c r="I129" s="81">
        <f t="shared" si="44"/>
        <v>0.64485447334812129</v>
      </c>
      <c r="J129" s="81">
        <f t="shared" si="44"/>
        <v>0.36718312488333021</v>
      </c>
      <c r="K129" s="81">
        <f t="shared" si="44"/>
        <v>-5.8270813606234977E-3</v>
      </c>
      <c r="L129" s="81">
        <f t="shared" si="44"/>
        <v>0.30130814603689904</v>
      </c>
      <c r="M129" s="81">
        <f t="shared" si="44"/>
        <v>0.27776519441298603</v>
      </c>
      <c r="N129" s="81">
        <f t="shared" si="44"/>
        <v>0.58576089333613024</v>
      </c>
      <c r="O129" s="81">
        <f t="shared" si="44"/>
        <v>-0.18816719647008587</v>
      </c>
      <c r="P129" s="81">
        <f t="shared" si="44"/>
        <v>0.21598067260519646</v>
      </c>
      <c r="Q129" s="81">
        <f t="shared" si="44"/>
        <v>0.87796135555114285</v>
      </c>
      <c r="R129" s="81">
        <f t="shared" si="44"/>
        <v>4.2723087818696888</v>
      </c>
      <c r="S129" s="81">
        <f t="shared" si="44"/>
        <v>0.63811451463225555</v>
      </c>
      <c r="T129" s="62"/>
      <c r="U129" s="62"/>
      <c r="V129" s="62"/>
    </row>
    <row r="130" spans="1:22" s="47" customFormat="1" x14ac:dyDescent="0.2">
      <c r="A130" s="1"/>
      <c r="B130" s="84" t="s">
        <v>46</v>
      </c>
      <c r="C130" s="83"/>
      <c r="D130" s="85">
        <f t="shared" ref="D130:S130" si="45">D31/(D31+D25)</f>
        <v>0.12606141677329302</v>
      </c>
      <c r="E130" s="85">
        <f t="shared" si="45"/>
        <v>0.33687968685029324</v>
      </c>
      <c r="F130" s="85">
        <f t="shared" si="45"/>
        <v>1.797265133824322</v>
      </c>
      <c r="G130" s="85">
        <f t="shared" si="45"/>
        <v>-0.12989434431323804</v>
      </c>
      <c r="H130" s="85">
        <f t="shared" si="45"/>
        <v>0.61295335224186831</v>
      </c>
      <c r="I130" s="85">
        <f t="shared" si="45"/>
        <v>0.36173287625193251</v>
      </c>
      <c r="J130" s="85">
        <f t="shared" si="45"/>
        <v>0.39828262086988986</v>
      </c>
      <c r="K130" s="85">
        <f t="shared" si="45"/>
        <v>0.16415373782989778</v>
      </c>
      <c r="L130" s="85">
        <f t="shared" si="45"/>
        <v>0.4513934599088707</v>
      </c>
      <c r="M130" s="85">
        <f t="shared" si="45"/>
        <v>0.35758147728702655</v>
      </c>
      <c r="N130" s="85">
        <f t="shared" si="45"/>
        <v>5.0785730544187023E-2</v>
      </c>
      <c r="O130" s="85">
        <f t="shared" si="45"/>
        <v>7.4370166532238935E-2</v>
      </c>
      <c r="P130" s="85">
        <f t="shared" si="45"/>
        <v>0.32282974403059184</v>
      </c>
      <c r="Q130" s="85">
        <f t="shared" si="45"/>
        <v>0.62471602287299033</v>
      </c>
      <c r="R130" s="85">
        <f t="shared" si="45"/>
        <v>4.7109301227573184</v>
      </c>
      <c r="S130" s="85">
        <f t="shared" si="45"/>
        <v>0.63710249643884165</v>
      </c>
      <c r="T130" s="62"/>
      <c r="U130" s="62"/>
      <c r="V130" s="62"/>
    </row>
    <row r="131" spans="1:22" s="47" customFormat="1" x14ac:dyDescent="0.2">
      <c r="A131" s="1"/>
      <c r="B131" s="84" t="s">
        <v>173</v>
      </c>
      <c r="C131" s="83"/>
      <c r="D131" s="67">
        <f t="shared" ref="D131:S131" si="46">D34+D35+D36</f>
        <v>1638</v>
      </c>
      <c r="E131" s="67">
        <f t="shared" si="46"/>
        <v>28186</v>
      </c>
      <c r="F131" s="67">
        <f t="shared" si="46"/>
        <v>359036</v>
      </c>
      <c r="G131" s="67">
        <f t="shared" si="46"/>
        <v>9033</v>
      </c>
      <c r="H131" s="67">
        <f t="shared" si="46"/>
        <v>7129</v>
      </c>
      <c r="I131" s="67">
        <f t="shared" si="46"/>
        <v>-435</v>
      </c>
      <c r="J131" s="67">
        <f t="shared" si="46"/>
        <v>-9203</v>
      </c>
      <c r="K131" s="67">
        <f t="shared" si="46"/>
        <v>332</v>
      </c>
      <c r="L131" s="67">
        <f t="shared" si="46"/>
        <v>45817</v>
      </c>
      <c r="M131" s="67">
        <f t="shared" si="46"/>
        <v>23866</v>
      </c>
      <c r="N131" s="67">
        <f t="shared" si="46"/>
        <v>63747</v>
      </c>
      <c r="O131" s="67">
        <f t="shared" si="46"/>
        <v>10577</v>
      </c>
      <c r="P131" s="67">
        <f t="shared" si="46"/>
        <v>-598</v>
      </c>
      <c r="Q131" s="67">
        <f t="shared" si="46"/>
        <v>174042</v>
      </c>
      <c r="R131" s="67">
        <f t="shared" si="46"/>
        <v>19695</v>
      </c>
      <c r="S131" s="67">
        <f t="shared" si="46"/>
        <v>732862</v>
      </c>
      <c r="T131" s="62"/>
      <c r="U131" s="62"/>
      <c r="V131" s="62"/>
    </row>
    <row r="132" spans="1:22" s="47" customFormat="1" x14ac:dyDescent="0.2">
      <c r="A132" s="1"/>
      <c r="B132" s="84" t="s">
        <v>83</v>
      </c>
      <c r="C132" s="83"/>
      <c r="D132" s="67">
        <f t="shared" ref="D132:S132" si="47">D38</f>
        <v>35036</v>
      </c>
      <c r="E132" s="67">
        <f t="shared" si="47"/>
        <v>42088</v>
      </c>
      <c r="F132" s="67">
        <f t="shared" si="47"/>
        <v>290731</v>
      </c>
      <c r="G132" s="67">
        <f t="shared" si="47"/>
        <v>-20531</v>
      </c>
      <c r="H132" s="67">
        <f t="shared" si="47"/>
        <v>-184320</v>
      </c>
      <c r="I132" s="67">
        <f t="shared" si="47"/>
        <v>67510</v>
      </c>
      <c r="J132" s="67">
        <f t="shared" si="47"/>
        <v>-24751</v>
      </c>
      <c r="K132" s="67">
        <f t="shared" si="47"/>
        <v>41477</v>
      </c>
      <c r="L132" s="67">
        <f t="shared" si="47"/>
        <v>277582</v>
      </c>
      <c r="M132" s="67">
        <f t="shared" si="47"/>
        <v>179128</v>
      </c>
      <c r="N132" s="67">
        <f t="shared" si="47"/>
        <v>278785</v>
      </c>
      <c r="O132" s="67">
        <f t="shared" si="47"/>
        <v>-82667</v>
      </c>
      <c r="P132" s="67">
        <f t="shared" si="47"/>
        <v>68215</v>
      </c>
      <c r="Q132" s="67">
        <f t="shared" si="47"/>
        <v>304700</v>
      </c>
      <c r="R132" s="67">
        <f t="shared" si="47"/>
        <v>5098</v>
      </c>
      <c r="S132" s="67">
        <f t="shared" si="47"/>
        <v>1278081</v>
      </c>
      <c r="T132" s="62"/>
      <c r="U132" s="62"/>
      <c r="V132" s="62"/>
    </row>
    <row r="133" spans="1:22" s="47" customFormat="1" x14ac:dyDescent="0.2">
      <c r="A133" s="1"/>
      <c r="B133" s="86" t="s">
        <v>80</v>
      </c>
      <c r="C133" s="87"/>
      <c r="D133" s="228">
        <f t="shared" ref="D133:S133" si="48">-D43</f>
        <v>13517</v>
      </c>
      <c r="E133" s="228">
        <f t="shared" si="48"/>
        <v>98445</v>
      </c>
      <c r="F133" s="228">
        <f t="shared" si="48"/>
        <v>94131</v>
      </c>
      <c r="G133" s="228">
        <f t="shared" si="48"/>
        <v>45129</v>
      </c>
      <c r="H133" s="228">
        <f t="shared" si="48"/>
        <v>-14122</v>
      </c>
      <c r="I133" s="228">
        <f t="shared" si="48"/>
        <v>19187</v>
      </c>
      <c r="J133" s="228">
        <f t="shared" si="48"/>
        <v>-9835</v>
      </c>
      <c r="K133" s="228">
        <f t="shared" si="48"/>
        <v>-240</v>
      </c>
      <c r="L133" s="228">
        <f t="shared" si="48"/>
        <v>94298</v>
      </c>
      <c r="M133" s="228">
        <f t="shared" si="48"/>
        <v>44148</v>
      </c>
      <c r="N133" s="228">
        <f t="shared" si="48"/>
        <v>131245</v>
      </c>
      <c r="O133" s="228">
        <f t="shared" si="48"/>
        <v>7932</v>
      </c>
      <c r="P133" s="228">
        <f t="shared" si="48"/>
        <v>14572</v>
      </c>
      <c r="Q133" s="228">
        <f t="shared" si="48"/>
        <v>260859</v>
      </c>
      <c r="R133" s="228">
        <f t="shared" si="48"/>
        <v>36195</v>
      </c>
      <c r="S133" s="228">
        <f t="shared" si="48"/>
        <v>835461</v>
      </c>
      <c r="T133" s="62"/>
      <c r="U133" s="62"/>
      <c r="V133" s="62"/>
    </row>
    <row r="134" spans="1:22" s="47" customFormat="1" x14ac:dyDescent="0.2">
      <c r="A134" s="1"/>
      <c r="B134" s="76" t="s">
        <v>47</v>
      </c>
      <c r="C134" s="89"/>
      <c r="D134" s="76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62"/>
      <c r="U134" s="62"/>
      <c r="V134" s="62"/>
    </row>
    <row r="135" spans="1:22" s="47" customFormat="1" x14ac:dyDescent="0.2">
      <c r="A135" s="1"/>
      <c r="B135" s="78" t="s">
        <v>48</v>
      </c>
      <c r="C135" s="79"/>
      <c r="D135" s="81">
        <f>-(D26*4/Drivers!$B$4)/(D69)</f>
        <v>-2.9506181271771053E-2</v>
      </c>
      <c r="E135" s="81">
        <f>-(E26*4/Drivers!$B$4)/(E69)</f>
        <v>7.4325958836004111E-2</v>
      </c>
      <c r="F135" s="81">
        <f>-(F26*4/Drivers!$B$4)/(F69)</f>
        <v>-4.5277532893095364E-2</v>
      </c>
      <c r="G135" s="81">
        <f>-(G26*4/Drivers!$B$4)/(G69)</f>
        <v>7.5463777242163022E-2</v>
      </c>
      <c r="H135" s="81">
        <f>-(H26*4/Drivers!$B$4)/(H69)</f>
        <v>-1.2608293134531989</v>
      </c>
      <c r="I135" s="81">
        <f>-(I26*4/Drivers!$B$4)/(I69)</f>
        <v>-0.23140333780744174</v>
      </c>
      <c r="J135" s="81">
        <f>-(J26*4/Drivers!$B$4)/(J69)</f>
        <v>5.9634977644213147E-2</v>
      </c>
      <c r="K135" s="81">
        <f>-(K26*4/Drivers!$B$4)/(K69)</f>
        <v>-2.4910665200659704E-3</v>
      </c>
      <c r="L135" s="81">
        <f>-(L26*4/Drivers!$B$4)/(L69)</f>
        <v>2.2288958901503338E-2</v>
      </c>
      <c r="M135" s="81">
        <f>-(M26*4/Drivers!$B$4)/(M69)</f>
        <v>-1.337590991204087E-2</v>
      </c>
      <c r="N135" s="81">
        <f>-(N26*4/Drivers!$B$4)/(N69)</f>
        <v>-5.0663238879402404E-2</v>
      </c>
      <c r="O135" s="81">
        <f>-(O26*4/Drivers!$B$4)/(O69)</f>
        <v>-0.17223779895457569</v>
      </c>
      <c r="P135" s="81">
        <f>-(P26*4/Drivers!$B$4)/(P69)</f>
        <v>-1.2119006696319787E-3</v>
      </c>
      <c r="Q135" s="81">
        <f>-(Q26*4/Drivers!$B$4)/(Q69)</f>
        <v>-9.0931935389267481E-3</v>
      </c>
      <c r="R135" s="81">
        <f>-(R26*4/Drivers!$B$4)/(R69)</f>
        <v>3.0379427707046516E-2</v>
      </c>
      <c r="S135" s="81">
        <f>-(S26*4/Drivers!$B$4)/(S69)</f>
        <v>3.6805653133039325E-3</v>
      </c>
      <c r="T135" s="62"/>
      <c r="U135" s="62"/>
      <c r="V135" s="62"/>
    </row>
    <row r="136" spans="1:22" s="47" customFormat="1" x14ac:dyDescent="0.2">
      <c r="A136" s="1"/>
      <c r="B136" s="86" t="s">
        <v>49</v>
      </c>
      <c r="C136" s="87"/>
      <c r="D136" s="88">
        <f t="shared" ref="D136:S136" si="49">D158/D72</f>
        <v>5.0861511991291826</v>
      </c>
      <c r="E136" s="88">
        <f t="shared" si="49"/>
        <v>7.0553045169071016</v>
      </c>
      <c r="F136" s="88">
        <f t="shared" si="49"/>
        <v>0</v>
      </c>
      <c r="G136" s="88">
        <f t="shared" si="49"/>
        <v>-3.6437621407564369</v>
      </c>
      <c r="H136" s="88">
        <f t="shared" si="49"/>
        <v>3.6208264008737667</v>
      </c>
      <c r="I136" s="88">
        <f t="shared" si="49"/>
        <v>3.2107024106068618</v>
      </c>
      <c r="J136" s="88">
        <f t="shared" si="49"/>
        <v>-1.9536060654771472</v>
      </c>
      <c r="K136" s="88">
        <f t="shared" si="49"/>
        <v>-1.5437764950319197</v>
      </c>
      <c r="L136" s="88">
        <f t="shared" si="49"/>
        <v>0.6899593520517866</v>
      </c>
      <c r="M136" s="88">
        <f t="shared" si="49"/>
        <v>1.15529902862468</v>
      </c>
      <c r="N136" s="88">
        <f t="shared" si="49"/>
        <v>2.6346972611114232</v>
      </c>
      <c r="O136" s="88">
        <f t="shared" si="49"/>
        <v>-1.925540577838575</v>
      </c>
      <c r="P136" s="88">
        <f t="shared" si="49"/>
        <v>1.8573649934803889</v>
      </c>
      <c r="Q136" s="88">
        <f t="shared" si="49"/>
        <v>2.5526212432815782</v>
      </c>
      <c r="R136" s="88">
        <f t="shared" si="49"/>
        <v>0.40300556678898625</v>
      </c>
      <c r="S136" s="88" t="e">
        <f t="shared" si="49"/>
        <v>#REF!</v>
      </c>
      <c r="T136" s="62"/>
      <c r="U136" s="62"/>
      <c r="V136" s="62"/>
    </row>
    <row r="137" spans="1:22" s="47" customFormat="1" x14ac:dyDescent="0.2">
      <c r="A137" s="1"/>
      <c r="B137" s="90" t="s">
        <v>50</v>
      </c>
      <c r="C137" s="90"/>
      <c r="D137" s="90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62"/>
      <c r="U137" s="62"/>
      <c r="V137" s="62"/>
    </row>
    <row r="138" spans="1:22" s="47" customFormat="1" x14ac:dyDescent="0.2">
      <c r="A138" s="1"/>
      <c r="B138" s="78" t="s">
        <v>51</v>
      </c>
      <c r="C138" s="79"/>
      <c r="D138" s="81">
        <f t="shared" ref="D138:S138" si="50">(D69)/D72</f>
        <v>0.77114716106604864</v>
      </c>
      <c r="E138" s="81">
        <f t="shared" si="50"/>
        <v>1.6741237281986028</v>
      </c>
      <c r="F138" s="81">
        <f t="shared" si="50"/>
        <v>0.63162125964099947</v>
      </c>
      <c r="G138" s="81">
        <f t="shared" si="50"/>
        <v>7.298796925988206E-2</v>
      </c>
      <c r="H138" s="81">
        <f t="shared" si="50"/>
        <v>-0.18186933818365497</v>
      </c>
      <c r="I138" s="81">
        <f t="shared" si="50"/>
        <v>0.52139858977820885</v>
      </c>
      <c r="J138" s="81">
        <f t="shared" si="50"/>
        <v>0.18275464823447463</v>
      </c>
      <c r="K138" s="81">
        <f t="shared" si="50"/>
        <v>-0.24382969454265177</v>
      </c>
      <c r="L138" s="81">
        <f t="shared" si="50"/>
        <v>0.51747868293280075</v>
      </c>
      <c r="M138" s="81">
        <f t="shared" si="50"/>
        <v>0.81725727665109171</v>
      </c>
      <c r="N138" s="81">
        <f t="shared" si="50"/>
        <v>0.46163105080866201</v>
      </c>
      <c r="O138" s="81">
        <f t="shared" si="50"/>
        <v>0.18954966788686597</v>
      </c>
      <c r="P138" s="81">
        <f t="shared" si="50"/>
        <v>2.223393304124512</v>
      </c>
      <c r="Q138" s="81">
        <f t="shared" si="50"/>
        <v>0.46610717439537347</v>
      </c>
      <c r="R138" s="81">
        <f t="shared" si="50"/>
        <v>0.23103838504871982</v>
      </c>
      <c r="S138" s="81">
        <f t="shared" si="50"/>
        <v>0.79344149748838921</v>
      </c>
      <c r="T138" s="62"/>
      <c r="U138" s="62"/>
      <c r="V138" s="62"/>
    </row>
    <row r="139" spans="1:22" s="47" customFormat="1" x14ac:dyDescent="0.2">
      <c r="A139" s="1"/>
      <c r="B139" s="82" t="s">
        <v>174</v>
      </c>
      <c r="C139" s="83"/>
      <c r="D139" s="85">
        <f t="shared" ref="D139:S139" si="51">SUM(D56)/D72</f>
        <v>9.8844762807682854E-2</v>
      </c>
      <c r="E139" s="85">
        <f t="shared" si="51"/>
        <v>-1.7639776786398689E-2</v>
      </c>
      <c r="F139" s="85">
        <f t="shared" si="51"/>
        <v>1.8274455979300297E-3</v>
      </c>
      <c r="G139" s="85">
        <f t="shared" si="51"/>
        <v>9.6571347365762917E-4</v>
      </c>
      <c r="H139" s="85">
        <f t="shared" si="51"/>
        <v>-0.1477007127048445</v>
      </c>
      <c r="I139" s="85">
        <f t="shared" si="51"/>
        <v>-5.1150498754511796E-2</v>
      </c>
      <c r="J139" s="85">
        <f t="shared" si="51"/>
        <v>4.0939291646573436E-2</v>
      </c>
      <c r="K139" s="85">
        <f t="shared" si="51"/>
        <v>-3.3769122501298571E-2</v>
      </c>
      <c r="L139" s="85">
        <f t="shared" si="51"/>
        <v>0.12262552134331062</v>
      </c>
      <c r="M139" s="85">
        <f t="shared" si="51"/>
        <v>3.4212294701594086E-2</v>
      </c>
      <c r="N139" s="85">
        <f t="shared" si="51"/>
        <v>-4.5688243593707628E-2</v>
      </c>
      <c r="O139" s="85">
        <f t="shared" si="51"/>
        <v>0.12008654886404616</v>
      </c>
      <c r="P139" s="85">
        <f t="shared" si="51"/>
        <v>1.5542319681279506E-2</v>
      </c>
      <c r="Q139" s="85">
        <f t="shared" si="51"/>
        <v>1.8277797361187557E-2</v>
      </c>
      <c r="R139" s="85">
        <f t="shared" si="51"/>
        <v>4.9770338750343241E-3</v>
      </c>
      <c r="S139" s="85">
        <f t="shared" si="51"/>
        <v>1.6329742923187306E-2</v>
      </c>
      <c r="T139" s="62"/>
      <c r="U139" s="62"/>
      <c r="V139" s="62"/>
    </row>
    <row r="140" spans="1:22" s="47" customFormat="1" x14ac:dyDescent="0.2">
      <c r="A140" s="1"/>
      <c r="B140" s="82" t="s">
        <v>108</v>
      </c>
      <c r="C140" s="83"/>
      <c r="D140" s="85">
        <f t="shared" ref="D140:S140" si="52">D56/D75</f>
        <v>0.15323063524032443</v>
      </c>
      <c r="E140" s="85">
        <f t="shared" si="52"/>
        <v>1.3225277017231892E-2</v>
      </c>
      <c r="F140" s="85">
        <f t="shared" si="52"/>
        <v>3.4305094052048128E-3</v>
      </c>
      <c r="G140" s="85">
        <f t="shared" si="52"/>
        <v>5.1214509507603871E-4</v>
      </c>
      <c r="H140" s="85">
        <f t="shared" si="52"/>
        <v>-3.9979826885412628E-2</v>
      </c>
      <c r="I140" s="85">
        <f t="shared" si="52"/>
        <v>-1.919149107088796E-2</v>
      </c>
      <c r="J140" s="85">
        <f t="shared" si="52"/>
        <v>5.6966579060187518E-2</v>
      </c>
      <c r="K140" s="85">
        <f t="shared" si="52"/>
        <v>-2.2897028697618768E-2</v>
      </c>
      <c r="L140" s="85">
        <f t="shared" si="52"/>
        <v>0.20914521721531149</v>
      </c>
      <c r="M140" s="85">
        <f t="shared" si="52"/>
        <v>4.3344961599281036E-2</v>
      </c>
      <c r="N140" s="85">
        <f t="shared" si="52"/>
        <v>-6.269368568183957E-2</v>
      </c>
      <c r="O140" s="85">
        <f t="shared" si="52"/>
        <v>0.48942683024959477</v>
      </c>
      <c r="P140" s="85">
        <f t="shared" si="52"/>
        <v>-0.52976300400123111</v>
      </c>
      <c r="Q140" s="85">
        <f t="shared" si="52"/>
        <v>3.0850566903053208E-2</v>
      </c>
      <c r="R140" s="85">
        <f t="shared" si="52"/>
        <v>6.4746420003328658E-3</v>
      </c>
      <c r="S140" s="85">
        <f t="shared" si="52"/>
        <v>3.2502988661121758E-2</v>
      </c>
      <c r="T140" s="62"/>
      <c r="U140" s="62"/>
      <c r="V140" s="62"/>
    </row>
    <row r="141" spans="1:22" s="47" customFormat="1" x14ac:dyDescent="0.2">
      <c r="A141" s="1"/>
      <c r="B141" s="82" t="s">
        <v>52</v>
      </c>
      <c r="C141" s="83"/>
      <c r="D141" s="85">
        <f t="shared" ref="D141:S141" si="53">D113/D75</f>
        <v>0.82671057645201673</v>
      </c>
      <c r="E141" s="85">
        <f t="shared" si="53"/>
        <v>4.4336166762529772E-2</v>
      </c>
      <c r="F141" s="85">
        <f t="shared" si="53"/>
        <v>0.97755515164137474</v>
      </c>
      <c r="G141" s="85">
        <f t="shared" si="53"/>
        <v>0.48406648808828395</v>
      </c>
      <c r="H141" s="85">
        <f t="shared" si="53"/>
        <v>0.26484528948179564</v>
      </c>
      <c r="I141" s="85">
        <f t="shared" si="53"/>
        <v>3.8978276260833541E-2</v>
      </c>
      <c r="J141" s="85">
        <f t="shared" si="53"/>
        <v>1.2847583365952766</v>
      </c>
      <c r="K141" s="85">
        <f t="shared" si="53"/>
        <v>0.84668022906969731</v>
      </c>
      <c r="L141" s="85">
        <f t="shared" si="53"/>
        <v>0.78862847318753715</v>
      </c>
      <c r="M141" s="85">
        <f t="shared" si="53"/>
        <v>0.22780116008246121</v>
      </c>
      <c r="N141" s="85">
        <f t="shared" si="53"/>
        <v>0.79870352826443847</v>
      </c>
      <c r="O141" s="85">
        <f t="shared" si="53"/>
        <v>2.9048291559035517</v>
      </c>
      <c r="P141" s="85">
        <f t="shared" si="53"/>
        <v>40.955309325946445</v>
      </c>
      <c r="Q141" s="85">
        <f t="shared" si="53"/>
        <v>1.0543854185834738</v>
      </c>
      <c r="R141" s="85">
        <f t="shared" si="53"/>
        <v>0.29948162270630563</v>
      </c>
      <c r="S141" s="85">
        <f t="shared" si="53"/>
        <v>0.55029594898133882</v>
      </c>
      <c r="T141" s="62"/>
      <c r="U141" s="62"/>
      <c r="V141" s="62"/>
    </row>
    <row r="142" spans="1:22" s="47" customFormat="1" x14ac:dyDescent="0.2">
      <c r="A142" s="1"/>
      <c r="B142" s="82" t="s">
        <v>53</v>
      </c>
      <c r="C142" s="83"/>
      <c r="D142" s="85">
        <f t="shared" ref="D142:S142" si="54">D113/D69</f>
        <v>0.69155112355713411</v>
      </c>
      <c r="E142" s="85">
        <f t="shared" si="54"/>
        <v>-3.5323107072023636E-2</v>
      </c>
      <c r="F142" s="85">
        <f t="shared" si="54"/>
        <v>0.82446148472196812</v>
      </c>
      <c r="G142" s="85">
        <f t="shared" si="54"/>
        <v>12.505728906549701</v>
      </c>
      <c r="H142" s="85">
        <f t="shared" si="54"/>
        <v>-5.3799030356185744</v>
      </c>
      <c r="I142" s="85">
        <f t="shared" si="54"/>
        <v>0.19924798205453509</v>
      </c>
      <c r="J142" s="85">
        <f t="shared" si="54"/>
        <v>5.0521146375430623</v>
      </c>
      <c r="K142" s="85">
        <f t="shared" si="54"/>
        <v>-5.1212204507971411</v>
      </c>
      <c r="L142" s="85">
        <f t="shared" si="54"/>
        <v>0.89353777688739544</v>
      </c>
      <c r="M142" s="85">
        <f t="shared" si="54"/>
        <v>0.22000913680392745</v>
      </c>
      <c r="N142" s="85">
        <f t="shared" si="54"/>
        <v>1.2608727248825786</v>
      </c>
      <c r="O142" s="85">
        <f t="shared" si="54"/>
        <v>3.7601412321892052</v>
      </c>
      <c r="P142" s="85">
        <f t="shared" si="54"/>
        <v>-0.54041591261318922</v>
      </c>
      <c r="Q142" s="85">
        <f t="shared" si="54"/>
        <v>1.3402145014906433</v>
      </c>
      <c r="R142" s="85">
        <f t="shared" si="54"/>
        <v>0.9964164160558967</v>
      </c>
      <c r="S142" s="85">
        <f t="shared" si="54"/>
        <v>0.34844758313301633</v>
      </c>
      <c r="T142" s="62"/>
      <c r="U142" s="62"/>
      <c r="V142" s="62"/>
    </row>
    <row r="143" spans="1:22" s="47" customFormat="1" x14ac:dyDescent="0.2">
      <c r="A143" s="1"/>
      <c r="B143" s="82" t="s">
        <v>54</v>
      </c>
      <c r="C143" s="83"/>
      <c r="D143" s="91">
        <f t="shared" ref="D143:S143" si="55">D113/(D62+D65+D69)</f>
        <v>2.7765082266910421</v>
      </c>
      <c r="E143" s="91">
        <f t="shared" si="55"/>
        <v>-5.3347716748149636E-2</v>
      </c>
      <c r="F143" s="91">
        <f t="shared" si="55"/>
        <v>0.892494059738967</v>
      </c>
      <c r="G143" s="91">
        <f t="shared" si="55"/>
        <v>1.3167682313418732</v>
      </c>
      <c r="H143" s="91">
        <f t="shared" si="55"/>
        <v>-1.2958517205764988</v>
      </c>
      <c r="I143" s="91">
        <f t="shared" si="55"/>
        <v>0.10040133355775482</v>
      </c>
      <c r="J143" s="91">
        <f t="shared" si="55"/>
        <v>1.3160497504458371</v>
      </c>
      <c r="K143" s="91">
        <f t="shared" si="55"/>
        <v>2.4648153430819288</v>
      </c>
      <c r="L143" s="91">
        <f t="shared" si="55"/>
        <v>0.95319035117401307</v>
      </c>
      <c r="M143" s="91">
        <f t="shared" si="55"/>
        <v>0.38643007599297097</v>
      </c>
      <c r="N143" s="91">
        <f t="shared" si="55"/>
        <v>6.8980948980341212</v>
      </c>
      <c r="O143" s="91">
        <f t="shared" si="55"/>
        <v>0.76530800314968805</v>
      </c>
      <c r="P143" s="91">
        <f t="shared" si="55"/>
        <v>-78.894699395233019</v>
      </c>
      <c r="Q143" s="91">
        <f t="shared" si="55"/>
        <v>0.99739345641515453</v>
      </c>
      <c r="R143" s="91">
        <f t="shared" si="55"/>
        <v>0.94152880169138953</v>
      </c>
      <c r="S143" s="91">
        <f t="shared" si="55"/>
        <v>0.73492043359957326</v>
      </c>
      <c r="T143" s="62"/>
      <c r="U143" s="62"/>
      <c r="V143" s="62"/>
    </row>
    <row r="144" spans="1:22" s="47" customFormat="1" x14ac:dyDescent="0.2">
      <c r="A144" s="1"/>
      <c r="B144" s="82" t="s">
        <v>55</v>
      </c>
      <c r="C144" s="83"/>
      <c r="D144" s="85">
        <f t="shared" ref="D144:S144" si="56">D69/D75</f>
        <v>1.1954439061564421</v>
      </c>
      <c r="E144" s="85">
        <f t="shared" si="56"/>
        <v>-1.2551604441854038</v>
      </c>
      <c r="F144" s="85">
        <f t="shared" si="56"/>
        <v>1.1856892890163744</v>
      </c>
      <c r="G144" s="85">
        <f t="shared" si="56"/>
        <v>3.8707578878889731E-2</v>
      </c>
      <c r="H144" s="85">
        <f t="shared" si="56"/>
        <v>-4.9228636227891427E-2</v>
      </c>
      <c r="I144" s="85">
        <f t="shared" si="56"/>
        <v>0.19562695621261053</v>
      </c>
      <c r="J144" s="85">
        <f t="shared" si="56"/>
        <v>0.25430110533281142</v>
      </c>
      <c r="K144" s="85">
        <f t="shared" si="56"/>
        <v>-0.16532782316330624</v>
      </c>
      <c r="L144" s="85">
        <f t="shared" si="56"/>
        <v>0.88259108186191537</v>
      </c>
      <c r="M144" s="85">
        <f t="shared" si="56"/>
        <v>1.0354168167364706</v>
      </c>
      <c r="N144" s="85">
        <f t="shared" si="56"/>
        <v>0.63345293502071698</v>
      </c>
      <c r="O144" s="85">
        <f t="shared" si="56"/>
        <v>0.77253192806598936</v>
      </c>
      <c r="P144" s="85">
        <f t="shared" si="56"/>
        <v>-75.784795321637432</v>
      </c>
      <c r="Q144" s="85">
        <f t="shared" si="56"/>
        <v>0.78672885378477975</v>
      </c>
      <c r="R144" s="85">
        <f t="shared" si="56"/>
        <v>0.30055870003802243</v>
      </c>
      <c r="S144" s="85">
        <f t="shared" si="56"/>
        <v>1.579278995232029</v>
      </c>
      <c r="T144" s="62"/>
      <c r="U144" s="62"/>
      <c r="V144" s="62"/>
    </row>
    <row r="145" spans="1:24" s="47" customFormat="1" x14ac:dyDescent="0.2">
      <c r="A145" s="1"/>
      <c r="B145" s="82" t="s">
        <v>56</v>
      </c>
      <c r="C145" s="83"/>
      <c r="D145" s="85">
        <f>D118/D114</f>
        <v>2.7071965187479625E-2</v>
      </c>
      <c r="E145" s="85">
        <f t="shared" ref="E145:S145" si="57">E118/E114</f>
        <v>1.9752911363104721E-2</v>
      </c>
      <c r="F145" s="85">
        <f t="shared" si="57"/>
        <v>2.0180663685687543E-2</v>
      </c>
      <c r="G145" s="85">
        <f t="shared" si="57"/>
        <v>1.0162335743091467E-2</v>
      </c>
      <c r="H145" s="85">
        <f t="shared" si="57"/>
        <v>1.6331154535078083E-2</v>
      </c>
      <c r="I145" s="85">
        <f t="shared" si="57"/>
        <v>3.5030640838613469E-3</v>
      </c>
      <c r="J145" s="85">
        <f t="shared" si="57"/>
        <v>-5.4843743618368211E-2</v>
      </c>
      <c r="K145" s="85">
        <f t="shared" si="57"/>
        <v>2.6601478692898525E-2</v>
      </c>
      <c r="L145" s="85">
        <f t="shared" si="57"/>
        <v>3.7374953623889699E-2</v>
      </c>
      <c r="M145" s="85">
        <f t="shared" si="57"/>
        <v>2.6785624565967021E-2</v>
      </c>
      <c r="N145" s="85">
        <f t="shared" si="57"/>
        <v>3.1494067188016991E-2</v>
      </c>
      <c r="O145" s="85">
        <f t="shared" si="57"/>
        <v>2.2516718667008079E-2</v>
      </c>
      <c r="P145" s="85">
        <f t="shared" si="57"/>
        <v>1.0198785440974139E-2</v>
      </c>
      <c r="Q145" s="85">
        <f t="shared" si="57"/>
        <v>1.9814895851987285E-2</v>
      </c>
      <c r="R145" s="85">
        <f t="shared" si="57"/>
        <v>6.5823851754256198E-4</v>
      </c>
      <c r="S145" s="85">
        <f t="shared" si="57"/>
        <v>2.2969285185036315E-2</v>
      </c>
      <c r="T145" s="62"/>
      <c r="U145" s="62"/>
      <c r="V145" s="62"/>
    </row>
    <row r="146" spans="1:24" s="47" customFormat="1" x14ac:dyDescent="0.2">
      <c r="A146" s="1"/>
      <c r="B146" s="82" t="s">
        <v>57</v>
      </c>
      <c r="C146" s="83"/>
      <c r="D146" s="85">
        <f>D115/D114</f>
        <v>0.64698473410684398</v>
      </c>
      <c r="E146" s="85">
        <f t="shared" ref="E146:S146" si="58">E115/E114</f>
        <v>0.71401742096045717</v>
      </c>
      <c r="F146" s="85">
        <f t="shared" si="58"/>
        <v>0.64219409122856841</v>
      </c>
      <c r="G146" s="85">
        <f t="shared" si="58"/>
        <v>0.67167132088607873</v>
      </c>
      <c r="H146" s="85">
        <f t="shared" si="58"/>
        <v>0.63400574186523284</v>
      </c>
      <c r="I146" s="85">
        <f t="shared" si="58"/>
        <v>0.72441583000273824</v>
      </c>
      <c r="J146" s="85">
        <f t="shared" si="58"/>
        <v>0.46267851551332145</v>
      </c>
      <c r="K146" s="85">
        <f t="shared" si="58"/>
        <v>0.73051267176710544</v>
      </c>
      <c r="L146" s="85">
        <f t="shared" si="58"/>
        <v>0.65526071712422762</v>
      </c>
      <c r="M146" s="85">
        <f t="shared" si="58"/>
        <v>0.65222943959538793</v>
      </c>
      <c r="N146" s="85">
        <f t="shared" si="58"/>
        <v>0.67077811178924085</v>
      </c>
      <c r="O146" s="85">
        <f t="shared" si="58"/>
        <v>0.46530048658692014</v>
      </c>
      <c r="P146" s="85">
        <f t="shared" si="58"/>
        <v>0.71342996734467301</v>
      </c>
      <c r="Q146" s="85">
        <f t="shared" si="58"/>
        <v>0.73332316409772114</v>
      </c>
      <c r="R146" s="85">
        <f t="shared" si="58"/>
        <v>0.62763361922631167</v>
      </c>
      <c r="S146" s="85">
        <f t="shared" si="58"/>
        <v>0.67669801465804869</v>
      </c>
      <c r="T146" s="62"/>
      <c r="U146" s="62"/>
      <c r="V146" s="62"/>
    </row>
    <row r="147" spans="1:24" s="47" customFormat="1" x14ac:dyDescent="0.2">
      <c r="A147" s="1"/>
      <c r="B147" s="86" t="s">
        <v>58</v>
      </c>
      <c r="C147" s="87"/>
      <c r="D147" s="88">
        <f t="shared" ref="D147:S147" si="59">D116/D117</f>
        <v>0.85158084547547119</v>
      </c>
      <c r="E147" s="88">
        <f t="shared" si="59"/>
        <v>0.93875429969725344</v>
      </c>
      <c r="F147" s="88">
        <f t="shared" si="59"/>
        <v>0.93307717389977862</v>
      </c>
      <c r="G147" s="88">
        <f t="shared" si="59"/>
        <v>0.85871286369121702</v>
      </c>
      <c r="H147" s="88">
        <f t="shared" si="59"/>
        <v>0.9303815925872374</v>
      </c>
      <c r="I147" s="88">
        <f t="shared" si="59"/>
        <v>0.99953868708519666</v>
      </c>
      <c r="J147" s="88">
        <f t="shared" si="59"/>
        <v>0.90882225016481366</v>
      </c>
      <c r="K147" s="88">
        <f t="shared" si="59"/>
        <v>0.8504043843463488</v>
      </c>
      <c r="L147" s="88">
        <f t="shared" si="59"/>
        <v>0.94901272843685924</v>
      </c>
      <c r="M147" s="88">
        <f t="shared" si="59"/>
        <v>0.95234202947379454</v>
      </c>
      <c r="N147" s="88">
        <f t="shared" si="59"/>
        <v>0.9523126873486546</v>
      </c>
      <c r="O147" s="88">
        <f t="shared" si="59"/>
        <v>1.0427820120460596</v>
      </c>
      <c r="P147" s="88">
        <f t="shared" si="59"/>
        <v>0.97538813515665146</v>
      </c>
      <c r="Q147" s="88">
        <f t="shared" si="59"/>
        <v>0.96680699651061408</v>
      </c>
      <c r="R147" s="88">
        <f t="shared" si="59"/>
        <v>0.98321227486975082</v>
      </c>
      <c r="S147" s="88">
        <f t="shared" si="59"/>
        <v>0.95205523393421188</v>
      </c>
      <c r="T147" s="62"/>
      <c r="U147" s="62"/>
      <c r="V147" s="62"/>
    </row>
    <row r="148" spans="1:24" s="47" customFormat="1" x14ac:dyDescent="0.2">
      <c r="A148" s="1"/>
      <c r="B148" s="76" t="s">
        <v>59</v>
      </c>
      <c r="C148" s="89"/>
      <c r="D148" s="76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62"/>
      <c r="U148" s="62"/>
      <c r="V148" s="62"/>
    </row>
    <row r="149" spans="1:24" s="47" customFormat="1" x14ac:dyDescent="0.2">
      <c r="A149" s="1"/>
      <c r="B149" s="78" t="s">
        <v>60</v>
      </c>
      <c r="C149" s="79"/>
      <c r="D149" s="81">
        <f>(D49*4/Drivers!$B$4)/D114</f>
        <v>5.0024836248754784E-2</v>
      </c>
      <c r="E149" s="81">
        <f>(E49*4/Drivers!$B$4)/E114</f>
        <v>-2.3589293520027009E-3</v>
      </c>
      <c r="F149" s="81">
        <f>(F49*4/Drivers!$B$4)/F114</f>
        <v>1.7110985554322868E-2</v>
      </c>
      <c r="G149" s="81">
        <f>(G49*4/Drivers!$B$4)/G114</f>
        <v>-2.9889174479041235E-2</v>
      </c>
      <c r="H149" s="81">
        <f>(H49*4/Drivers!$B$4)/H114</f>
        <v>-5.720172927734455E-2</v>
      </c>
      <c r="I149" s="81">
        <f>(I49*4/Drivers!$B$4)/I114</f>
        <v>1.2805513919804296E-2</v>
      </c>
      <c r="J149" s="81">
        <f>(J49*4/Drivers!$B$4)/J114</f>
        <v>-5.0767157229793199E-2</v>
      </c>
      <c r="K149" s="81">
        <f>(K49*4/Drivers!$B$4)/K114</f>
        <v>2.0108903310827937E-2</v>
      </c>
      <c r="L149" s="81">
        <f>(L49*4/Drivers!$B$4)/L114</f>
        <v>1.8552797116966269E-2</v>
      </c>
      <c r="M149" s="81">
        <f>(M49*4/Drivers!$B$4)/M114</f>
        <v>9.6904804654827127E-3</v>
      </c>
      <c r="N149" s="81">
        <f>(N49*4/Drivers!$B$4)/N114</f>
        <v>7.1370258299725984E-3</v>
      </c>
      <c r="O149" s="81">
        <f>(O49*4/Drivers!$B$4)/O114</f>
        <v>-2.115641003197944E-2</v>
      </c>
      <c r="P149" s="81">
        <f>(P49*4/Drivers!$B$4)/P114</f>
        <v>1.9494012497666458E-2</v>
      </c>
      <c r="Q149" s="81">
        <f>(Q49*4/Drivers!$B$4)/Q114</f>
        <v>1.8516435022374656E-3</v>
      </c>
      <c r="R149" s="81">
        <f>(R49*4/Drivers!$B$4)/R114</f>
        <v>-1.4039583708037959E-2</v>
      </c>
      <c r="S149" s="81">
        <f>(S49*4/Drivers!$B$4)/S114</f>
        <v>4.0885678546044267E-3</v>
      </c>
      <c r="T149" s="62"/>
      <c r="U149" s="62"/>
      <c r="V149" s="62"/>
    </row>
    <row r="150" spans="1:24" s="47" customFormat="1" x14ac:dyDescent="0.2">
      <c r="A150" s="1"/>
      <c r="B150" s="92" t="s">
        <v>61</v>
      </c>
      <c r="C150" s="93"/>
      <c r="D150" s="94">
        <f>(D49*4/Drivers!$B$4)/D118</f>
        <v>1.8478465047631827</v>
      </c>
      <c r="E150" s="94">
        <f>(E49*4/Drivers!$B$4)/E118</f>
        <v>-0.11942185679063004</v>
      </c>
      <c r="F150" s="94">
        <f>(F49*4/Drivers!$B$4)/F118</f>
        <v>0.8478901299196745</v>
      </c>
      <c r="G150" s="94">
        <f>(G49*4/Drivers!$B$4)/G118</f>
        <v>-2.9411717182597923</v>
      </c>
      <c r="H150" s="94">
        <f>(H49*4/Drivers!$B$4)/H118</f>
        <v>-3.5026139244766541</v>
      </c>
      <c r="I150" s="94">
        <f>(I49*4/Drivers!$B$4)/I118</f>
        <v>3.6555180302865238</v>
      </c>
      <c r="J150" s="94">
        <f>(J49*4/Drivers!$B$4)/J118</f>
        <v>0.92566907144519428</v>
      </c>
      <c r="K150" s="94">
        <f>(K49*4/Drivers!$B$4)/K118</f>
        <v>0.75593178646103498</v>
      </c>
      <c r="L150" s="94">
        <f>(L49*4/Drivers!$B$4)/L118</f>
        <v>0.49639652542893076</v>
      </c>
      <c r="M150" s="94">
        <f>(M49*4/Drivers!$B$4)/M118</f>
        <v>0.36177914917075088</v>
      </c>
      <c r="N150" s="94">
        <f>(N49*4/Drivers!$B$4)/N118</f>
        <v>0.22661492996014584</v>
      </c>
      <c r="O150" s="94">
        <f>(O49*4/Drivers!$B$4)/O118</f>
        <v>-0.93958672863725079</v>
      </c>
      <c r="P150" s="94">
        <f>(P49*4/Drivers!$B$4)/P118</f>
        <v>1.9114052953156824</v>
      </c>
      <c r="Q150" s="94">
        <f>(Q49*4/Drivers!$B$4)/Q118</f>
        <v>9.3447046912020978E-2</v>
      </c>
      <c r="R150" s="94">
        <f>(R49*4/Drivers!$B$4)/R118</f>
        <v>-21.329021827000808</v>
      </c>
      <c r="S150" s="94">
        <f>(S49*4/Drivers!$B$4)/S118</f>
        <v>0.17800152776491215</v>
      </c>
      <c r="T150" s="62"/>
      <c r="U150" s="62"/>
      <c r="V150" s="62"/>
    </row>
    <row r="151" spans="1:24" x14ac:dyDescent="0.2">
      <c r="E151" s="16"/>
      <c r="I151" s="16"/>
      <c r="J151" s="16"/>
      <c r="K151" s="16"/>
      <c r="L151" s="16"/>
      <c r="M151" s="98"/>
      <c r="N151" s="16"/>
      <c r="O151" s="16"/>
      <c r="P151" s="16"/>
      <c r="Q151" s="16"/>
      <c r="R151" s="16"/>
      <c r="S151" s="16"/>
    </row>
    <row r="152" spans="1:24" s="47" customFormat="1" x14ac:dyDescent="0.2">
      <c r="A152" s="1"/>
      <c r="B152" s="181" t="s">
        <v>62</v>
      </c>
      <c r="C152" s="79"/>
      <c r="D152" s="184">
        <f t="shared" ref="D152:S152" si="60">(D69)/D75</f>
        <v>1.1954439061564421</v>
      </c>
      <c r="E152" s="184">
        <f t="shared" si="60"/>
        <v>-1.2551604441854038</v>
      </c>
      <c r="F152" s="184">
        <f t="shared" si="60"/>
        <v>1.1856892890163744</v>
      </c>
      <c r="G152" s="184">
        <f t="shared" si="60"/>
        <v>3.8707578878889731E-2</v>
      </c>
      <c r="H152" s="184">
        <f t="shared" si="60"/>
        <v>-4.9228636227891427E-2</v>
      </c>
      <c r="I152" s="184">
        <f t="shared" si="60"/>
        <v>0.19562695621261053</v>
      </c>
      <c r="J152" s="184">
        <f t="shared" si="60"/>
        <v>0.25430110533281142</v>
      </c>
      <c r="K152" s="184">
        <f t="shared" si="60"/>
        <v>-0.16532782316330624</v>
      </c>
      <c r="L152" s="184">
        <f t="shared" si="60"/>
        <v>0.88259108186191537</v>
      </c>
      <c r="M152" s="184">
        <f t="shared" si="60"/>
        <v>1.0354168167364706</v>
      </c>
      <c r="N152" s="184">
        <f t="shared" si="60"/>
        <v>0.63345293502071698</v>
      </c>
      <c r="O152" s="184">
        <f t="shared" si="60"/>
        <v>0.77253192806598936</v>
      </c>
      <c r="P152" s="184">
        <f t="shared" si="60"/>
        <v>-75.784795321637432</v>
      </c>
      <c r="Q152" s="184">
        <f t="shared" si="60"/>
        <v>0.78672885378477975</v>
      </c>
      <c r="R152" s="184">
        <f t="shared" si="60"/>
        <v>0.30055870003802243</v>
      </c>
      <c r="S152" s="184">
        <f t="shared" si="60"/>
        <v>1.579278995232029</v>
      </c>
      <c r="T152" s="62"/>
      <c r="U152" s="62"/>
      <c r="V152" s="62"/>
    </row>
    <row r="153" spans="1:24" s="47" customFormat="1" hidden="1" x14ac:dyDescent="0.2">
      <c r="A153" s="1"/>
      <c r="B153" s="95" t="s">
        <v>140</v>
      </c>
      <c r="C153" s="79"/>
      <c r="D153" s="80"/>
      <c r="E153" s="97" t="e">
        <f>#REF!/#REF!</f>
        <v>#REF!</v>
      </c>
      <c r="F153" s="97" t="e">
        <f>#REF!/#REF!</f>
        <v>#REF!</v>
      </c>
      <c r="G153" s="97" t="e">
        <f>#REF!/#REF!</f>
        <v>#REF!</v>
      </c>
      <c r="H153" s="97" t="e">
        <f>#REF!/#REF!</f>
        <v>#REF!</v>
      </c>
      <c r="I153" s="97" t="e">
        <f>#REF!/#REF!</f>
        <v>#REF!</v>
      </c>
      <c r="J153" s="97" t="e">
        <f>#REF!/#REF!</f>
        <v>#REF!</v>
      </c>
      <c r="K153" s="97" t="e">
        <f>#REF!/#REF!</f>
        <v>#REF!</v>
      </c>
      <c r="L153" s="97" t="e">
        <f>#REF!/#REF!</f>
        <v>#REF!</v>
      </c>
      <c r="M153" s="97" t="e">
        <f>#REF!/#REF!</f>
        <v>#REF!</v>
      </c>
      <c r="N153" s="97" t="e">
        <f>#REF!/#REF!</f>
        <v>#REF!</v>
      </c>
      <c r="O153" s="97"/>
      <c r="P153" s="97" t="e">
        <f>#REF!/#REF!</f>
        <v>#REF!</v>
      </c>
      <c r="Q153" s="97"/>
      <c r="R153" s="97" t="e">
        <f>#REF!/#REF!</f>
        <v>#REF!</v>
      </c>
      <c r="S153" s="97"/>
      <c r="T153" s="62"/>
      <c r="U153" s="62"/>
      <c r="V153" s="62"/>
    </row>
    <row r="154" spans="1:24" s="47" customFormat="1" hidden="1" x14ac:dyDescent="0.2">
      <c r="A154" s="1"/>
      <c r="B154" s="95" t="s">
        <v>63</v>
      </c>
      <c r="C154" s="96"/>
      <c r="D154" s="96"/>
      <c r="E154" s="97" t="e">
        <f>#REF!/#REF!</f>
        <v>#REF!</v>
      </c>
      <c r="F154" s="97" t="e">
        <f>#REF!/#REF!</f>
        <v>#REF!</v>
      </c>
      <c r="G154" s="97" t="e">
        <f>#REF!/#REF!</f>
        <v>#REF!</v>
      </c>
      <c r="H154" s="97" t="e">
        <f>#REF!/#REF!</f>
        <v>#REF!</v>
      </c>
      <c r="I154" s="97" t="e">
        <f>#REF!/#REF!</f>
        <v>#REF!</v>
      </c>
      <c r="J154" s="97" t="e">
        <f>#REF!/#REF!</f>
        <v>#REF!</v>
      </c>
      <c r="K154" s="97" t="e">
        <f>#REF!/#REF!</f>
        <v>#REF!</v>
      </c>
      <c r="L154" s="97" t="e">
        <f>#REF!/#REF!</f>
        <v>#REF!</v>
      </c>
      <c r="M154" s="97" t="e">
        <f>#REF!/#REF!</f>
        <v>#REF!</v>
      </c>
      <c r="N154" s="97" t="e">
        <f>#REF!/#REF!</f>
        <v>#REF!</v>
      </c>
      <c r="O154" s="97" t="e">
        <f>+([35]Advances!T7*(100%-(-#REF!/O69)))/[35]Deposits!T101</f>
        <v>#REF!</v>
      </c>
      <c r="P154" s="97" t="e">
        <f>#REF!/#REF!</f>
        <v>#REF!</v>
      </c>
      <c r="Q154" s="97"/>
      <c r="R154" s="97" t="e">
        <f>#REF!/#REF!</f>
        <v>#REF!</v>
      </c>
      <c r="S154" s="97" t="e">
        <f>+([35]Advances!Z7*(100%-(-#REF!/S69)))/[35]Deposits!Z101</f>
        <v>#REF!</v>
      </c>
    </row>
    <row r="155" spans="1:24" s="47" customFormat="1" hidden="1" x14ac:dyDescent="0.2">
      <c r="A155" s="1"/>
      <c r="B155" s="95" t="s">
        <v>139</v>
      </c>
      <c r="C155" s="96"/>
      <c r="D155" s="96"/>
      <c r="E155" s="97" t="e">
        <f>#REF!/#REF!</f>
        <v>#REF!</v>
      </c>
      <c r="F155" s="97" t="e">
        <f>#REF!/#REF!</f>
        <v>#REF!</v>
      </c>
      <c r="G155" s="97" t="e">
        <f>#REF!/#REF!</f>
        <v>#REF!</v>
      </c>
      <c r="H155" s="97" t="e">
        <f>#REF!/#REF!</f>
        <v>#REF!</v>
      </c>
      <c r="I155" s="97" t="e">
        <f>#REF!/#REF!</f>
        <v>#REF!</v>
      </c>
      <c r="J155" s="97" t="e">
        <f>#REF!/#REF!</f>
        <v>#REF!</v>
      </c>
      <c r="K155" s="97" t="e">
        <f>#REF!/#REF!</f>
        <v>#REF!</v>
      </c>
      <c r="L155" s="97" t="e">
        <f>#REF!/#REF!</f>
        <v>#REF!</v>
      </c>
      <c r="M155" s="97" t="e">
        <f>#REF!/#REF!</f>
        <v>#REF!</v>
      </c>
      <c r="N155" s="97" t="e">
        <f>#REF!/#REF!</f>
        <v>#REF!</v>
      </c>
      <c r="O155" s="97" t="e">
        <f>(SUM([35]Advances!T4:T6,[35]Advances!T8)*(100%-(-#REF!/O69)))/[35]Deposits!T95</f>
        <v>#REF!</v>
      </c>
      <c r="P155" s="97" t="e">
        <f>#REF!/#REF!</f>
        <v>#REF!</v>
      </c>
      <c r="Q155" s="97"/>
      <c r="R155" s="97" t="e">
        <f>#REF!/#REF!</f>
        <v>#REF!</v>
      </c>
      <c r="S155" s="97" t="e">
        <f>(SUM([35]Advances!Z4:Z6,[35]Advances!Z8)*(100%-(-#REF!/S69)))/[35]Deposits!Z95</f>
        <v>#REF!</v>
      </c>
    </row>
    <row r="156" spans="1:24" x14ac:dyDescent="0.2">
      <c r="W156" s="47"/>
      <c r="X156" s="47"/>
    </row>
    <row r="157" spans="1:24" x14ac:dyDescent="0.2">
      <c r="B157" s="13" t="s">
        <v>64</v>
      </c>
      <c r="C157" s="13"/>
      <c r="D157" s="13"/>
      <c r="E157" s="99"/>
      <c r="F157" s="13"/>
      <c r="G157" s="13"/>
      <c r="H157" s="13"/>
      <c r="I157" s="99"/>
      <c r="J157" s="99"/>
      <c r="K157" s="99"/>
      <c r="L157" s="99"/>
      <c r="M157" s="13"/>
      <c r="N157" s="99"/>
      <c r="O157" s="99"/>
      <c r="P157" s="99"/>
      <c r="Q157" s="99"/>
      <c r="R157" s="99"/>
      <c r="S157" s="99"/>
      <c r="W157" s="47"/>
      <c r="X157" s="47"/>
    </row>
    <row r="158" spans="1:24" x14ac:dyDescent="0.2">
      <c r="B158" s="47" t="s">
        <v>110</v>
      </c>
      <c r="C158" s="47"/>
      <c r="D158" s="214">
        <v>289697</v>
      </c>
      <c r="E158" s="214">
        <v>11045051</v>
      </c>
      <c r="F158" s="214"/>
      <c r="G158" s="47">
        <v>6897281</v>
      </c>
      <c r="H158" s="215">
        <v>1634365</v>
      </c>
      <c r="I158" s="215">
        <v>2009447</v>
      </c>
      <c r="J158" s="215">
        <v>729203</v>
      </c>
      <c r="K158" s="215">
        <v>1474146</v>
      </c>
      <c r="L158" s="214">
        <v>4232813</v>
      </c>
      <c r="M158" s="215">
        <v>4267127</v>
      </c>
      <c r="N158" s="215">
        <v>12330096</v>
      </c>
      <c r="O158" s="215">
        <v>4778874</v>
      </c>
      <c r="P158" s="215">
        <v>1028449</v>
      </c>
      <c r="Q158" s="215">
        <v>9131469</v>
      </c>
      <c r="R158" s="215">
        <v>387456</v>
      </c>
      <c r="S158" s="161" t="e">
        <f>D158+E158+F158+#REF!+G158+H158+I158+J158+K158+L158+M158+N158+O158+P158+R158+Q158</f>
        <v>#REF!</v>
      </c>
      <c r="T158" s="3">
        <f>SUM(D158:R158)</f>
        <v>60235474</v>
      </c>
      <c r="U158" s="3" t="e">
        <f>T158-S158</f>
        <v>#REF!</v>
      </c>
      <c r="W158" s="102"/>
      <c r="X158" s="47"/>
    </row>
    <row r="159" spans="1:24" x14ac:dyDescent="0.2">
      <c r="B159" s="43"/>
      <c r="C159" s="43"/>
      <c r="D159" s="43"/>
      <c r="E159" s="308"/>
      <c r="F159" s="43"/>
      <c r="G159" s="43"/>
      <c r="H159" s="43"/>
      <c r="I159" s="103"/>
      <c r="J159" s="103"/>
      <c r="K159" s="103"/>
      <c r="L159" s="103"/>
      <c r="M159" s="43"/>
      <c r="N159" s="103"/>
      <c r="O159" s="103"/>
      <c r="P159" s="103"/>
      <c r="Q159" s="103"/>
      <c r="R159" s="103"/>
      <c r="S159" s="302"/>
      <c r="W159" s="103"/>
      <c r="X159" s="47"/>
    </row>
    <row r="160" spans="1:24" x14ac:dyDescent="0.2">
      <c r="B160" s="47"/>
      <c r="C160" s="47"/>
      <c r="D160" s="47"/>
      <c r="E160" s="107"/>
      <c r="F160" s="47"/>
      <c r="G160" s="47"/>
      <c r="H160" s="47"/>
      <c r="I160" s="107"/>
      <c r="J160" s="107"/>
      <c r="K160" s="107"/>
      <c r="L160" s="107"/>
      <c r="M160" s="106"/>
      <c r="N160" s="107"/>
      <c r="O160" s="107"/>
      <c r="P160" s="107"/>
      <c r="Q160" s="107"/>
      <c r="R160" s="107"/>
      <c r="S160" s="107"/>
      <c r="W160" s="107"/>
      <c r="X160" s="47"/>
    </row>
    <row r="161" spans="2:24" ht="13.5" thickBot="1" x14ac:dyDescent="0.25">
      <c r="B161" s="108" t="s">
        <v>65</v>
      </c>
      <c r="C161" s="109"/>
      <c r="D161" s="109"/>
      <c r="E161" s="111"/>
      <c r="F161" s="109"/>
      <c r="G161" s="109"/>
      <c r="H161" s="109"/>
      <c r="I161" s="111"/>
      <c r="J161" s="111"/>
      <c r="K161" s="111"/>
      <c r="L161" s="111"/>
      <c r="M161" s="110"/>
      <c r="N161" s="111"/>
      <c r="O161" s="111"/>
      <c r="P161" s="111"/>
      <c r="Q161" s="111"/>
      <c r="R161" s="111"/>
      <c r="S161" s="111"/>
      <c r="W161" s="112"/>
      <c r="X161" s="47"/>
    </row>
    <row r="162" spans="2:24" x14ac:dyDescent="0.2">
      <c r="B162" s="100" t="s">
        <v>66</v>
      </c>
      <c r="C162" s="100"/>
      <c r="D162" s="216">
        <v>108850</v>
      </c>
      <c r="E162" s="216">
        <v>1255240</v>
      </c>
      <c r="F162" s="216">
        <v>300371</v>
      </c>
      <c r="G162" s="216">
        <v>1235875</v>
      </c>
      <c r="H162" s="216">
        <v>641526</v>
      </c>
      <c r="I162" s="216">
        <v>764824</v>
      </c>
      <c r="J162" s="216">
        <v>226164</v>
      </c>
      <c r="K162" s="216">
        <v>227664</v>
      </c>
      <c r="L162" s="216">
        <v>783013</v>
      </c>
      <c r="M162" s="216">
        <v>1095053</v>
      </c>
      <c r="N162" s="216">
        <v>2466310</v>
      </c>
      <c r="O162" s="216">
        <v>658136</v>
      </c>
      <c r="P162" s="216">
        <v>262525</v>
      </c>
      <c r="Q162" s="216">
        <v>1178874</v>
      </c>
      <c r="R162" s="216">
        <v>248218</v>
      </c>
      <c r="S162" s="113" t="e">
        <f>D162+E162+F162+#REF!+G162+H162+I162+J162+K162+L162+M162+N162+O162+P162+R162+Q162</f>
        <v>#REF!</v>
      </c>
      <c r="T162" s="14">
        <f>SUM(D162:R162)</f>
        <v>11452643</v>
      </c>
      <c r="U162" s="3" t="e">
        <f>T162-S162</f>
        <v>#REF!</v>
      </c>
      <c r="W162" s="43"/>
      <c r="X162" s="47"/>
    </row>
    <row r="163" spans="2:24" ht="13.5" thickBot="1" x14ac:dyDescent="0.25">
      <c r="B163" s="101" t="s">
        <v>67</v>
      </c>
      <c r="C163" s="100"/>
      <c r="D163" s="217">
        <v>0</v>
      </c>
      <c r="E163" s="217">
        <v>529447</v>
      </c>
      <c r="F163" s="217">
        <v>242990</v>
      </c>
      <c r="G163" s="217">
        <v>0</v>
      </c>
      <c r="H163" s="217">
        <v>0</v>
      </c>
      <c r="I163" s="217">
        <v>0</v>
      </c>
      <c r="J163" s="217">
        <v>10298</v>
      </c>
      <c r="K163" s="217">
        <v>0</v>
      </c>
      <c r="L163" s="217">
        <v>331200</v>
      </c>
      <c r="M163" s="217">
        <v>13047</v>
      </c>
      <c r="N163" s="217">
        <v>340644</v>
      </c>
      <c r="O163" s="217">
        <v>88320</v>
      </c>
      <c r="P163" s="217">
        <v>0</v>
      </c>
      <c r="Q163" s="217">
        <v>28212</v>
      </c>
      <c r="R163" s="217">
        <v>0</v>
      </c>
      <c r="S163" s="114" t="e">
        <f>D163+E163+F163+#REF!+G163+H163+I163+J163+K163+L163+M163+N163+O163+P163+R163+Q163</f>
        <v>#REF!</v>
      </c>
      <c r="T163" s="3">
        <f>SUM(D163:R163)</f>
        <v>1584158</v>
      </c>
      <c r="U163" s="3" t="e">
        <f>T163-S163</f>
        <v>#REF!</v>
      </c>
      <c r="W163" s="43"/>
      <c r="X163" s="47"/>
    </row>
    <row r="164" spans="2:24" ht="13.5" thickBot="1" x14ac:dyDescent="0.25">
      <c r="B164" s="177" t="s">
        <v>68</v>
      </c>
      <c r="C164" s="177"/>
      <c r="D164" s="115">
        <f t="shared" ref="D164:S164" si="61">SUM(D162:D163)</f>
        <v>108850</v>
      </c>
      <c r="E164" s="115">
        <f t="shared" si="61"/>
        <v>1784687</v>
      </c>
      <c r="F164" s="115">
        <f t="shared" si="61"/>
        <v>543361</v>
      </c>
      <c r="G164" s="115">
        <f t="shared" si="61"/>
        <v>1235875</v>
      </c>
      <c r="H164" s="115">
        <f t="shared" si="61"/>
        <v>641526</v>
      </c>
      <c r="I164" s="115">
        <f t="shared" si="61"/>
        <v>764824</v>
      </c>
      <c r="J164" s="115">
        <f t="shared" si="61"/>
        <v>236462</v>
      </c>
      <c r="K164" s="115">
        <f t="shared" si="61"/>
        <v>227664</v>
      </c>
      <c r="L164" s="115">
        <f t="shared" si="61"/>
        <v>1114213</v>
      </c>
      <c r="M164" s="115">
        <f t="shared" si="61"/>
        <v>1108100</v>
      </c>
      <c r="N164" s="115">
        <f t="shared" si="61"/>
        <v>2806954</v>
      </c>
      <c r="O164" s="115">
        <f t="shared" si="61"/>
        <v>746456</v>
      </c>
      <c r="P164" s="115">
        <f t="shared" si="61"/>
        <v>262525</v>
      </c>
      <c r="Q164" s="115">
        <f t="shared" si="61"/>
        <v>1207086</v>
      </c>
      <c r="R164" s="115">
        <f t="shared" si="61"/>
        <v>248218</v>
      </c>
      <c r="S164" s="115" t="e">
        <f t="shared" si="61"/>
        <v>#REF!</v>
      </c>
      <c r="W164" s="116"/>
      <c r="X164" s="47"/>
    </row>
    <row r="165" spans="2:24" ht="14.45" hidden="1" customHeight="1" thickBot="1" x14ac:dyDescent="0.25">
      <c r="W165" s="47"/>
      <c r="X165" s="47"/>
    </row>
    <row r="166" spans="2:24" ht="14.45" hidden="1" customHeight="1" thickBot="1" x14ac:dyDescent="0.25"/>
    <row r="167" spans="2:24" ht="13.9" hidden="1" customHeight="1" x14ac:dyDescent="0.2">
      <c r="B167" s="120" t="s">
        <v>69</v>
      </c>
      <c r="C167" s="120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</row>
    <row r="168" spans="2:24" ht="13.9" hidden="1" customHeight="1" x14ac:dyDescent="0.2">
      <c r="B168" s="54" t="s">
        <v>70</v>
      </c>
      <c r="C168" s="54"/>
      <c r="D168" s="16" t="e">
        <f>IF(#REF!&gt;#REF!,#REF!-#REF!,0)</f>
        <v>#REF!</v>
      </c>
      <c r="E168" s="16" t="e">
        <f>IF(#REF!&gt;#REF!,#REF!-#REF!,0)</f>
        <v>#REF!</v>
      </c>
      <c r="F168" s="16" t="e">
        <f>IF(#REF!&gt;#REF!,#REF!-#REF!,0)</f>
        <v>#REF!</v>
      </c>
      <c r="G168" s="16" t="e">
        <f>IF(#REF!&gt;#REF!,#REF!-#REF!,0)</f>
        <v>#REF!</v>
      </c>
      <c r="H168" s="16" t="e">
        <f>IF(#REF!&gt;#REF!,#REF!-#REF!,0)</f>
        <v>#REF!</v>
      </c>
      <c r="I168" s="16" t="e">
        <f>IF(#REF!&gt;#REF!,#REF!-#REF!,0)</f>
        <v>#REF!</v>
      </c>
      <c r="J168" s="16" t="e">
        <f>IF(#REF!&gt;#REF!,#REF!-#REF!,0)</f>
        <v>#REF!</v>
      </c>
      <c r="K168" s="16" t="e">
        <f>IF(#REF!&gt;#REF!,#REF!-#REF!,0)</f>
        <v>#REF!</v>
      </c>
      <c r="L168" s="16" t="e">
        <f>IF(#REF!&gt;#REF!,#REF!-#REF!,0)</f>
        <v>#REF!</v>
      </c>
      <c r="N168" s="16" t="e">
        <f>IF(#REF!&gt;#REF!,#REF!-#REF!,0)</f>
        <v>#REF!</v>
      </c>
      <c r="O168" s="16" t="e">
        <f>IF(#REF!&gt;#REF!,#REF!-#REF!,0)</f>
        <v>#REF!</v>
      </c>
      <c r="P168" s="16" t="e">
        <f>IF(#REF!&gt;#REF!,#REF!-#REF!,0)</f>
        <v>#REF!</v>
      </c>
      <c r="Q168" s="16"/>
      <c r="R168" s="16" t="e">
        <f>IF(#REF!&gt;#REF!,#REF!-#REF!,0)</f>
        <v>#REF!</v>
      </c>
      <c r="S168" s="16" t="e">
        <f>IF(#REF!&gt;#REF!,#REF!-#REF!,0)</f>
        <v>#REF!</v>
      </c>
    </row>
    <row r="169" spans="2:24" ht="13.9" hidden="1" customHeight="1" x14ac:dyDescent="0.2">
      <c r="B169" s="54" t="s">
        <v>71</v>
      </c>
      <c r="C169" s="54"/>
      <c r="D169" s="122" t="e">
        <f>'[35]Scenarios and assumptions'!#REF!</f>
        <v>#REF!</v>
      </c>
      <c r="E169" s="122" t="e">
        <f>'[35]Scenarios and assumptions'!#REF!</f>
        <v>#REF!</v>
      </c>
      <c r="F169" s="122" t="e">
        <f>'[35]Scenarios and assumptions'!#REF!</f>
        <v>#REF!</v>
      </c>
      <c r="G169" s="122" t="e">
        <f>'[35]Scenarios and assumptions'!#REF!</f>
        <v>#REF!</v>
      </c>
      <c r="H169" s="122" t="str">
        <f>'[35]Scenarios and assumptions'!E36</f>
        <v>%</v>
      </c>
      <c r="I169" s="122">
        <f>'[35]Scenarios and assumptions'!H36</f>
        <v>0</v>
      </c>
      <c r="J169" s="122">
        <f>'[35]Scenarios and assumptions'!K36</f>
        <v>0</v>
      </c>
      <c r="K169" s="122">
        <f>'[35]Scenarios and assumptions'!N36</f>
        <v>0</v>
      </c>
      <c r="L169" s="122">
        <f>'[35]Scenarios and assumptions'!Q36</f>
        <v>0</v>
      </c>
      <c r="M169" s="55"/>
      <c r="N169" s="122">
        <f>'[35]Scenarios and assumptions'!Z36</f>
        <v>0</v>
      </c>
      <c r="O169" s="122">
        <f>'[35]Scenarios and assumptions'!AC36</f>
        <v>0</v>
      </c>
      <c r="P169" s="122">
        <f>'[35]Scenarios and assumptions'!AF36</f>
        <v>0</v>
      </c>
      <c r="Q169" s="122"/>
      <c r="R169" s="122">
        <f>'[35]Scenarios and assumptions'!AF36</f>
        <v>0</v>
      </c>
      <c r="S169" s="122">
        <f>'[35]Scenarios and assumptions'!AI36</f>
        <v>0</v>
      </c>
    </row>
    <row r="170" spans="2:24" ht="13.9" hidden="1" customHeight="1" x14ac:dyDescent="0.2">
      <c r="B170" s="54" t="s">
        <v>72</v>
      </c>
      <c r="C170" s="54"/>
      <c r="D170" s="124" t="e">
        <f t="shared" ref="D170:L170" si="62">D168*D169</f>
        <v>#REF!</v>
      </c>
      <c r="E170" s="124" t="e">
        <f t="shared" si="62"/>
        <v>#REF!</v>
      </c>
      <c r="F170" s="124" t="e">
        <f t="shared" si="62"/>
        <v>#REF!</v>
      </c>
      <c r="G170" s="124" t="e">
        <f t="shared" si="62"/>
        <v>#REF!</v>
      </c>
      <c r="H170" s="124" t="e">
        <f t="shared" si="62"/>
        <v>#REF!</v>
      </c>
      <c r="I170" s="124" t="e">
        <f t="shared" si="62"/>
        <v>#REF!</v>
      </c>
      <c r="J170" s="124" t="e">
        <f t="shared" si="62"/>
        <v>#REF!</v>
      </c>
      <c r="K170" s="124" t="e">
        <f t="shared" si="62"/>
        <v>#REF!</v>
      </c>
      <c r="L170" s="124" t="e">
        <f t="shared" si="62"/>
        <v>#REF!</v>
      </c>
      <c r="M170" s="123"/>
      <c r="N170" s="124" t="e">
        <f t="shared" ref="N170:S170" si="63">N168*N169</f>
        <v>#REF!</v>
      </c>
      <c r="O170" s="124" t="e">
        <f t="shared" si="63"/>
        <v>#REF!</v>
      </c>
      <c r="P170" s="124" t="e">
        <f t="shared" si="63"/>
        <v>#REF!</v>
      </c>
      <c r="Q170" s="124"/>
      <c r="R170" s="124" t="e">
        <f t="shared" si="63"/>
        <v>#REF!</v>
      </c>
      <c r="S170" s="124" t="e">
        <f t="shared" si="63"/>
        <v>#REF!</v>
      </c>
    </row>
    <row r="171" spans="2:24" ht="13.9" hidden="1" customHeight="1" x14ac:dyDescent="0.2"/>
    <row r="172" spans="2:24" ht="13.9" hidden="1" customHeight="1" x14ac:dyDescent="0.2">
      <c r="D172" s="45" t="e">
        <f>(#REF!+#REF!)/#REF!</f>
        <v>#REF!</v>
      </c>
      <c r="E172" s="45" t="e">
        <f>(#REF!+#REF!)/#REF!</f>
        <v>#REF!</v>
      </c>
      <c r="F172" s="45" t="e">
        <f>(#REF!+#REF!)/#REF!</f>
        <v>#REF!</v>
      </c>
      <c r="G172" s="45" t="e">
        <f>(#REF!+#REF!)/#REF!</f>
        <v>#REF!</v>
      </c>
      <c r="H172" s="45" t="e">
        <f>(#REF!+#REF!)/#REF!</f>
        <v>#REF!</v>
      </c>
      <c r="I172" s="45" t="e">
        <f>(#REF!+#REF!)/#REF!</f>
        <v>#REF!</v>
      </c>
      <c r="J172" s="45" t="e">
        <f>(#REF!+#REF!)/#REF!</f>
        <v>#REF!</v>
      </c>
      <c r="K172" s="45" t="e">
        <f>(#REF!+#REF!)/#REF!</f>
        <v>#REF!</v>
      </c>
      <c r="L172" s="45" t="e">
        <f>(#REF!+#REF!)/#REF!</f>
        <v>#REF!</v>
      </c>
      <c r="M172" s="45" t="e">
        <f>(#REF!+#REF!)/#REF!</f>
        <v>#REF!</v>
      </c>
      <c r="N172" s="45" t="e">
        <f>(#REF!+#REF!)/#REF!</f>
        <v>#REF!</v>
      </c>
      <c r="O172" s="45" t="e">
        <f>(#REF!+#REF!)/#REF!</f>
        <v>#REF!</v>
      </c>
      <c r="P172" s="45" t="e">
        <f>(#REF!+#REF!)/#REF!</f>
        <v>#REF!</v>
      </c>
      <c r="Q172" s="45"/>
      <c r="R172" s="45" t="e">
        <f>(#REF!+#REF!)/#REF!</f>
        <v>#REF!</v>
      </c>
      <c r="S172" s="45" t="e">
        <f>(#REF!+#REF!)/#REF!</f>
        <v>#REF!</v>
      </c>
    </row>
    <row r="173" spans="2:24" ht="14.45" hidden="1" customHeight="1" thickBot="1" x14ac:dyDescent="0.25"/>
    <row r="174" spans="2:24" ht="14.45" hidden="1" customHeight="1" thickBot="1" x14ac:dyDescent="0.25">
      <c r="B174" s="104" t="s">
        <v>73</v>
      </c>
      <c r="C174" s="105"/>
      <c r="D174" s="125"/>
      <c r="E174" s="125"/>
      <c r="F174" s="125"/>
      <c r="G174" s="125"/>
      <c r="H174" s="125"/>
      <c r="I174" s="125"/>
      <c r="J174" s="125"/>
      <c r="K174" s="125"/>
      <c r="L174" s="125"/>
      <c r="M174" s="105"/>
      <c r="N174" s="125"/>
      <c r="O174" s="125"/>
      <c r="P174" s="125"/>
      <c r="Q174" s="125"/>
      <c r="R174" s="125"/>
      <c r="S174" s="125"/>
      <c r="W174" s="112"/>
      <c r="X174" s="47"/>
    </row>
    <row r="175" spans="2:24" ht="14.45" hidden="1" customHeight="1" thickBot="1" x14ac:dyDescent="0.25">
      <c r="B175" s="126" t="s">
        <v>66</v>
      </c>
      <c r="C175" s="100"/>
      <c r="D175" s="127" t="e">
        <f>D162/#REF!</f>
        <v>#REF!</v>
      </c>
      <c r="E175" s="127" t="e">
        <f>E162/#REF!</f>
        <v>#REF!</v>
      </c>
      <c r="F175" s="127" t="e">
        <f>F162/#REF!</f>
        <v>#REF!</v>
      </c>
      <c r="G175" s="127" t="e">
        <f>G162/#REF!</f>
        <v>#REF!</v>
      </c>
      <c r="H175" s="127" t="e">
        <f>H162/#REF!</f>
        <v>#REF!</v>
      </c>
      <c r="I175" s="127" t="e">
        <f>I162/#REF!</f>
        <v>#REF!</v>
      </c>
      <c r="J175" s="127" t="e">
        <f>J162/#REF!</f>
        <v>#REF!</v>
      </c>
      <c r="K175" s="127" t="e">
        <f>K162/#REF!</f>
        <v>#REF!</v>
      </c>
      <c r="L175" s="127" t="e">
        <f>L162/#REF!</f>
        <v>#REF!</v>
      </c>
      <c r="M175" s="127" t="e">
        <f>M162/#REF!</f>
        <v>#REF!</v>
      </c>
      <c r="N175" s="127" t="e">
        <f>N162/#REF!</f>
        <v>#REF!</v>
      </c>
      <c r="O175" s="127" t="e">
        <f>O162/#REF!</f>
        <v>#REF!</v>
      </c>
      <c r="P175" s="127" t="e">
        <f>P162/#REF!</f>
        <v>#REF!</v>
      </c>
      <c r="Q175" s="127"/>
      <c r="R175" s="127" t="e">
        <f>R162/#REF!</f>
        <v>#REF!</v>
      </c>
      <c r="S175" s="127" t="e">
        <f>S162/#REF!</f>
        <v>#REF!</v>
      </c>
      <c r="W175" s="43"/>
      <c r="X175" s="47"/>
    </row>
    <row r="176" spans="2:24" ht="14.45" hidden="1" customHeight="1" thickBot="1" x14ac:dyDescent="0.25">
      <c r="B176" s="128" t="s">
        <v>67</v>
      </c>
      <c r="C176" s="100"/>
      <c r="D176" s="129" t="e">
        <f>D163/#REF!</f>
        <v>#REF!</v>
      </c>
      <c r="E176" s="129" t="e">
        <f>E163/#REF!</f>
        <v>#REF!</v>
      </c>
      <c r="F176" s="129" t="e">
        <f>F163/#REF!</f>
        <v>#REF!</v>
      </c>
      <c r="G176" s="129" t="e">
        <f>G163/#REF!</f>
        <v>#REF!</v>
      </c>
      <c r="H176" s="129" t="e">
        <f>H163/#REF!</f>
        <v>#REF!</v>
      </c>
      <c r="I176" s="129" t="e">
        <f>I163/#REF!</f>
        <v>#REF!</v>
      </c>
      <c r="J176" s="129" t="e">
        <f>J163/#REF!</f>
        <v>#REF!</v>
      </c>
      <c r="K176" s="129" t="e">
        <f>K163/#REF!</f>
        <v>#REF!</v>
      </c>
      <c r="L176" s="129" t="e">
        <f>L163/#REF!</f>
        <v>#REF!</v>
      </c>
      <c r="M176" s="129" t="e">
        <f>M163/#REF!</f>
        <v>#REF!</v>
      </c>
      <c r="N176" s="129" t="e">
        <f>N163/#REF!</f>
        <v>#REF!</v>
      </c>
      <c r="O176" s="129" t="e">
        <f>O163/#REF!</f>
        <v>#REF!</v>
      </c>
      <c r="P176" s="129" t="e">
        <f>P163/#REF!</f>
        <v>#REF!</v>
      </c>
      <c r="Q176" s="129"/>
      <c r="R176" s="129" t="e">
        <f>R163/#REF!</f>
        <v>#REF!</v>
      </c>
      <c r="S176" s="129" t="e">
        <f>S163/#REF!</f>
        <v>#REF!</v>
      </c>
      <c r="W176" s="43"/>
      <c r="X176" s="47"/>
    </row>
    <row r="177" spans="2:24" ht="14.45" hidden="1" customHeight="1" thickBot="1" x14ac:dyDescent="0.25">
      <c r="B177" s="130" t="s">
        <v>68</v>
      </c>
      <c r="C177" s="131"/>
      <c r="D177" s="132" t="e">
        <f>D164/#REF!</f>
        <v>#REF!</v>
      </c>
      <c r="E177" s="132" t="e">
        <f>E164/#REF!</f>
        <v>#REF!</v>
      </c>
      <c r="F177" s="132" t="e">
        <f>F164/#REF!</f>
        <v>#REF!</v>
      </c>
      <c r="G177" s="132" t="e">
        <f>G164/#REF!</f>
        <v>#REF!</v>
      </c>
      <c r="H177" s="132" t="e">
        <f>H164/#REF!</f>
        <v>#REF!</v>
      </c>
      <c r="I177" s="132" t="e">
        <f>I164/#REF!</f>
        <v>#REF!</v>
      </c>
      <c r="J177" s="132" t="e">
        <f>J164/#REF!</f>
        <v>#REF!</v>
      </c>
      <c r="K177" s="132" t="e">
        <f>K164/#REF!</f>
        <v>#REF!</v>
      </c>
      <c r="L177" s="132" t="e">
        <f>L164/#REF!</f>
        <v>#REF!</v>
      </c>
      <c r="M177" s="132" t="e">
        <f>M164/#REF!</f>
        <v>#REF!</v>
      </c>
      <c r="N177" s="132" t="e">
        <f>N164/#REF!</f>
        <v>#REF!</v>
      </c>
      <c r="O177" s="132" t="e">
        <f>O164/#REF!</f>
        <v>#REF!</v>
      </c>
      <c r="P177" s="132" t="e">
        <f>P164/#REF!</f>
        <v>#REF!</v>
      </c>
      <c r="Q177" s="132"/>
      <c r="R177" s="132" t="e">
        <f>R164/#REF!</f>
        <v>#REF!</v>
      </c>
      <c r="S177" s="132" t="e">
        <f>S164/#REF!</f>
        <v>#REF!</v>
      </c>
      <c r="W177" s="116"/>
      <c r="X177" s="47"/>
    </row>
    <row r="178" spans="2:24" ht="14.45" hidden="1" customHeight="1" thickBot="1" x14ac:dyDescent="0.25"/>
    <row r="179" spans="2:24" ht="14.45" hidden="1" customHeight="1" thickBot="1" x14ac:dyDescent="0.25"/>
    <row r="180" spans="2:24" ht="14.45" hidden="1" customHeight="1" thickBot="1" x14ac:dyDescent="0.25">
      <c r="B180" s="104" t="s">
        <v>74</v>
      </c>
      <c r="C180" s="105"/>
      <c r="D180" s="125"/>
      <c r="E180" s="125"/>
      <c r="F180" s="125"/>
      <c r="G180" s="125"/>
      <c r="H180" s="125"/>
      <c r="I180" s="125"/>
      <c r="J180" s="125"/>
      <c r="K180" s="125"/>
      <c r="L180" s="125"/>
      <c r="M180" s="105"/>
      <c r="N180" s="125"/>
      <c r="O180" s="125"/>
      <c r="P180" s="125"/>
      <c r="Q180" s="125"/>
      <c r="R180" s="125"/>
      <c r="S180" s="125"/>
    </row>
    <row r="181" spans="2:24" ht="14.45" hidden="1" customHeight="1" thickBot="1" x14ac:dyDescent="0.25">
      <c r="B181" s="133" t="s">
        <v>66</v>
      </c>
      <c r="C181" s="134"/>
      <c r="D181" s="135" t="e">
        <f>+SUM(D86:D86,D90)/#REF!</f>
        <v>#REF!</v>
      </c>
      <c r="E181" s="135" t="e">
        <f>+SUM(E86:E86,E90)/#REF!</f>
        <v>#REF!</v>
      </c>
      <c r="F181" s="135" t="e">
        <f>+SUM(F86:F86,F90)/#REF!</f>
        <v>#REF!</v>
      </c>
      <c r="G181" s="135" t="e">
        <f>+SUM(G86:G86,G90)/#REF!</f>
        <v>#REF!</v>
      </c>
      <c r="H181" s="135" t="e">
        <f>+SUM(H86:H86,H90)/#REF!</f>
        <v>#REF!</v>
      </c>
      <c r="I181" s="135" t="e">
        <f>+SUM(I86:I86,I90)/#REF!</f>
        <v>#REF!</v>
      </c>
      <c r="J181" s="135" t="e">
        <f>+SUM(J86:J86,J90)/#REF!</f>
        <v>#REF!</v>
      </c>
      <c r="K181" s="135" t="e">
        <f>+SUM(K86:K86,K90)/#REF!</f>
        <v>#REF!</v>
      </c>
      <c r="L181" s="135" t="e">
        <f>+SUM(L86:L86,L90)/#REF!</f>
        <v>#REF!</v>
      </c>
      <c r="M181" s="135" t="e">
        <f>+SUM(M86,M90)/#REF!</f>
        <v>#REF!</v>
      </c>
      <c r="N181" s="135" t="e">
        <f>+SUM(N86:N86,N90)/#REF!</f>
        <v>#REF!</v>
      </c>
      <c r="O181" s="135" t="e">
        <f>+SUM(O86:O86,O90)/#REF!</f>
        <v>#REF!</v>
      </c>
      <c r="P181" s="135" t="e">
        <f>+SUM(P86:P86,P90)/#REF!</f>
        <v>#REF!</v>
      </c>
      <c r="Q181" s="135"/>
      <c r="R181" s="135" t="e">
        <f>+SUM(R86:R86,R90)/#REF!</f>
        <v>#REF!</v>
      </c>
      <c r="S181" s="135" t="e">
        <f>+SUM(S86:S86,S90)/#REF!</f>
        <v>#REF!</v>
      </c>
    </row>
    <row r="182" spans="2:24" ht="14.45" hidden="1" customHeight="1" thickBot="1" x14ac:dyDescent="0.25">
      <c r="B182" s="136" t="s">
        <v>67</v>
      </c>
      <c r="C182" s="134"/>
      <c r="D182" s="137" t="e">
        <f>SUM(D80,#REF!)/#REF!</f>
        <v>#REF!</v>
      </c>
      <c r="E182" s="137" t="e">
        <f>SUM(E80,#REF!)/#REF!</f>
        <v>#REF!</v>
      </c>
      <c r="F182" s="137" t="e">
        <f>SUM(F80,#REF!)/#REF!</f>
        <v>#REF!</v>
      </c>
      <c r="G182" s="137" t="e">
        <f>SUM(G80,#REF!)/#REF!</f>
        <v>#REF!</v>
      </c>
      <c r="H182" s="137" t="e">
        <f>SUM(H80,#REF!)/#REF!</f>
        <v>#REF!</v>
      </c>
      <c r="I182" s="137" t="e">
        <f>SUM(I80,#REF!)/#REF!</f>
        <v>#REF!</v>
      </c>
      <c r="J182" s="137" t="e">
        <f>SUM(J80,#REF!)/#REF!</f>
        <v>#REF!</v>
      </c>
      <c r="K182" s="137" t="e">
        <f>SUM(K80,#REF!)/#REF!</f>
        <v>#REF!</v>
      </c>
      <c r="L182" s="137" t="e">
        <f>SUM(L80,#REF!)/#REF!</f>
        <v>#REF!</v>
      </c>
      <c r="M182" s="137" t="e">
        <f>SUM(M80)/#REF!</f>
        <v>#REF!</v>
      </c>
      <c r="N182" s="137" t="e">
        <f>SUM(N80,#REF!)/#REF!</f>
        <v>#REF!</v>
      </c>
      <c r="O182" s="137" t="e">
        <f>SUM(O80,#REF!)/#REF!</f>
        <v>#REF!</v>
      </c>
      <c r="P182" s="137" t="e">
        <f>SUM(P80,#REF!)/#REF!</f>
        <v>#REF!</v>
      </c>
      <c r="Q182" s="137"/>
      <c r="R182" s="137" t="e">
        <f>SUM(R80,#REF!)/#REF!</f>
        <v>#REF!</v>
      </c>
      <c r="S182" s="137" t="e">
        <f>SUM(S80,#REF!)/#REF!</f>
        <v>#REF!</v>
      </c>
    </row>
    <row r="183" spans="2:24" ht="14.45" hidden="1" customHeight="1" thickBot="1" x14ac:dyDescent="0.25">
      <c r="B183" s="138" t="s">
        <v>68</v>
      </c>
      <c r="C183" s="139"/>
      <c r="D183" s="140" t="e">
        <f t="shared" ref="D183:S183" si="64">+D181+D182</f>
        <v>#REF!</v>
      </c>
      <c r="E183" s="140" t="e">
        <f t="shared" si="64"/>
        <v>#REF!</v>
      </c>
      <c r="F183" s="140" t="e">
        <f t="shared" si="64"/>
        <v>#REF!</v>
      </c>
      <c r="G183" s="140" t="e">
        <f t="shared" si="64"/>
        <v>#REF!</v>
      </c>
      <c r="H183" s="140" t="e">
        <f t="shared" si="64"/>
        <v>#REF!</v>
      </c>
      <c r="I183" s="140" t="e">
        <f t="shared" si="64"/>
        <v>#REF!</v>
      </c>
      <c r="J183" s="140" t="e">
        <f t="shared" si="64"/>
        <v>#REF!</v>
      </c>
      <c r="K183" s="140" t="e">
        <f t="shared" si="64"/>
        <v>#REF!</v>
      </c>
      <c r="L183" s="140" t="e">
        <f t="shared" si="64"/>
        <v>#REF!</v>
      </c>
      <c r="M183" s="140" t="e">
        <f t="shared" si="64"/>
        <v>#REF!</v>
      </c>
      <c r="N183" s="140" t="e">
        <f t="shared" si="64"/>
        <v>#REF!</v>
      </c>
      <c r="O183" s="140" t="e">
        <f t="shared" si="64"/>
        <v>#REF!</v>
      </c>
      <c r="P183" s="140" t="e">
        <f t="shared" si="64"/>
        <v>#REF!</v>
      </c>
      <c r="Q183" s="140"/>
      <c r="R183" s="140" t="e">
        <f t="shared" si="64"/>
        <v>#REF!</v>
      </c>
      <c r="S183" s="140" t="e">
        <f t="shared" si="64"/>
        <v>#REF!</v>
      </c>
    </row>
    <row r="184" spans="2:24" ht="13.5" thickBot="1" x14ac:dyDescent="0.25">
      <c r="B184" s="117" t="s">
        <v>111</v>
      </c>
      <c r="C184" s="118"/>
      <c r="D184" s="119">
        <f>D164/D158</f>
        <v>0.3757374083956686</v>
      </c>
      <c r="E184" s="119">
        <f>E164/E158</f>
        <v>0.1615825042365128</v>
      </c>
      <c r="F184" s="119" t="e">
        <f>F164/F158</f>
        <v>#DIV/0!</v>
      </c>
      <c r="G184" s="119">
        <f t="shared" ref="G184:S184" si="65">G164/G158</f>
        <v>0.17918292730135252</v>
      </c>
      <c r="H184" s="119">
        <f t="shared" si="65"/>
        <v>0.39252309000743407</v>
      </c>
      <c r="I184" s="119">
        <f t="shared" si="65"/>
        <v>0.38061416897285671</v>
      </c>
      <c r="J184" s="119">
        <f t="shared" si="65"/>
        <v>0.32427458471783577</v>
      </c>
      <c r="K184" s="119">
        <f t="shared" si="65"/>
        <v>0.15443789149785705</v>
      </c>
      <c r="L184" s="119">
        <f t="shared" si="65"/>
        <v>0.26323227603014826</v>
      </c>
      <c r="M184" s="119">
        <f t="shared" si="65"/>
        <v>0.25968292014744349</v>
      </c>
      <c r="N184" s="119">
        <f t="shared" si="65"/>
        <v>0.22765062007627515</v>
      </c>
      <c r="O184" s="119">
        <f t="shared" si="65"/>
        <v>0.15619913812333197</v>
      </c>
      <c r="P184" s="119">
        <f t="shared" si="65"/>
        <v>0.25526302227917963</v>
      </c>
      <c r="Q184" s="119">
        <f t="shared" si="65"/>
        <v>0.13218968382852747</v>
      </c>
      <c r="R184" s="119">
        <f t="shared" si="65"/>
        <v>0.64063532375289067</v>
      </c>
      <c r="S184" s="119" t="e">
        <f t="shared" si="65"/>
        <v>#REF!</v>
      </c>
    </row>
    <row r="185" spans="2:24" ht="13.5" thickBot="1" x14ac:dyDescent="0.25">
      <c r="B185" s="108" t="s">
        <v>65</v>
      </c>
      <c r="C185" s="109"/>
      <c r="D185" s="109"/>
      <c r="E185" s="111"/>
      <c r="F185" s="109"/>
      <c r="G185" s="109"/>
      <c r="H185" s="109"/>
      <c r="I185" s="111"/>
      <c r="J185" s="111"/>
      <c r="K185" s="111"/>
      <c r="L185" s="111"/>
      <c r="M185" s="110"/>
      <c r="N185" s="111"/>
      <c r="O185" s="111"/>
      <c r="P185" s="111"/>
      <c r="Q185" s="111"/>
      <c r="R185" s="111"/>
      <c r="S185" s="111"/>
    </row>
    <row r="186" spans="2:24" x14ac:dyDescent="0.2">
      <c r="B186" s="100" t="s">
        <v>66</v>
      </c>
      <c r="C186" s="100"/>
      <c r="D186" s="255">
        <f>D162/D$158</f>
        <v>0.3757374083956686</v>
      </c>
      <c r="E186" s="255">
        <f t="shared" ref="E186:S187" si="66">E162/E$158</f>
        <v>0.11364727967304089</v>
      </c>
      <c r="F186" s="255" t="e">
        <f t="shared" si="66"/>
        <v>#DIV/0!</v>
      </c>
      <c r="G186" s="255">
        <f t="shared" si="66"/>
        <v>0.17918292730135252</v>
      </c>
      <c r="H186" s="255">
        <f t="shared" si="66"/>
        <v>0.39252309000743407</v>
      </c>
      <c r="I186" s="255">
        <f t="shared" si="66"/>
        <v>0.38061416897285671</v>
      </c>
      <c r="J186" s="255">
        <f t="shared" si="66"/>
        <v>0.31015231698169099</v>
      </c>
      <c r="K186" s="255">
        <f t="shared" si="66"/>
        <v>0.15443789149785705</v>
      </c>
      <c r="L186" s="255">
        <f t="shared" si="66"/>
        <v>0.18498643809684009</v>
      </c>
      <c r="M186" s="255">
        <f t="shared" si="66"/>
        <v>0.25662535940458298</v>
      </c>
      <c r="N186" s="255">
        <f t="shared" si="66"/>
        <v>0.20002358456900904</v>
      </c>
      <c r="O186" s="255">
        <f t="shared" si="66"/>
        <v>0.13771779712124654</v>
      </c>
      <c r="P186" s="255">
        <f t="shared" si="66"/>
        <v>0.25526302227917963</v>
      </c>
      <c r="Q186" s="255">
        <f t="shared" si="66"/>
        <v>0.12910014807037071</v>
      </c>
      <c r="R186" s="255">
        <f t="shared" si="66"/>
        <v>0.64063532375289067</v>
      </c>
      <c r="S186" s="255" t="e">
        <f t="shared" si="66"/>
        <v>#REF!</v>
      </c>
    </row>
    <row r="187" spans="2:24" x14ac:dyDescent="0.2">
      <c r="B187" s="101" t="s">
        <v>67</v>
      </c>
      <c r="C187" s="100"/>
      <c r="D187" s="256">
        <f>D163/D$158</f>
        <v>0</v>
      </c>
      <c r="E187" s="256">
        <f t="shared" si="66"/>
        <v>4.7935224563471913E-2</v>
      </c>
      <c r="F187" s="256" t="e">
        <f t="shared" si="66"/>
        <v>#DIV/0!</v>
      </c>
      <c r="G187" s="256">
        <f t="shared" si="66"/>
        <v>0</v>
      </c>
      <c r="H187" s="256">
        <f t="shared" si="66"/>
        <v>0</v>
      </c>
      <c r="I187" s="256">
        <f t="shared" si="66"/>
        <v>0</v>
      </c>
      <c r="J187" s="256">
        <f t="shared" si="66"/>
        <v>1.4122267736144804E-2</v>
      </c>
      <c r="K187" s="256">
        <f t="shared" si="66"/>
        <v>0</v>
      </c>
      <c r="L187" s="256">
        <f t="shared" si="66"/>
        <v>7.8245837933308179E-2</v>
      </c>
      <c r="M187" s="256">
        <f t="shared" si="66"/>
        <v>3.0575607428604775E-3</v>
      </c>
      <c r="N187" s="256">
        <f t="shared" si="66"/>
        <v>2.7627035507266123E-2</v>
      </c>
      <c r="O187" s="256">
        <f t="shared" si="66"/>
        <v>1.8481341002085427E-2</v>
      </c>
      <c r="P187" s="256">
        <f t="shared" si="66"/>
        <v>0</v>
      </c>
      <c r="Q187" s="256">
        <f t="shared" si="66"/>
        <v>3.0895357581567653E-3</v>
      </c>
      <c r="R187" s="256">
        <f t="shared" si="66"/>
        <v>0</v>
      </c>
      <c r="S187" s="256" t="e">
        <f t="shared" si="66"/>
        <v>#REF!</v>
      </c>
    </row>
    <row r="188" spans="2:24" ht="16.899999999999999" customHeight="1" thickBot="1" x14ac:dyDescent="0.25">
      <c r="B188" s="177" t="s">
        <v>68</v>
      </c>
      <c r="C188" s="177"/>
      <c r="D188" s="257">
        <f>SUM(D186:D187)</f>
        <v>0.3757374083956686</v>
      </c>
      <c r="E188" s="257">
        <f t="shared" ref="E188:S188" si="67">SUM(E186:E187)</f>
        <v>0.1615825042365128</v>
      </c>
      <c r="F188" s="257" t="e">
        <f t="shared" si="67"/>
        <v>#DIV/0!</v>
      </c>
      <c r="G188" s="257">
        <f t="shared" si="67"/>
        <v>0.17918292730135252</v>
      </c>
      <c r="H188" s="257">
        <f t="shared" si="67"/>
        <v>0.39252309000743407</v>
      </c>
      <c r="I188" s="257">
        <f t="shared" si="67"/>
        <v>0.38061416897285671</v>
      </c>
      <c r="J188" s="257">
        <f t="shared" si="67"/>
        <v>0.32427458471783577</v>
      </c>
      <c r="K188" s="257">
        <f t="shared" si="67"/>
        <v>0.15443789149785705</v>
      </c>
      <c r="L188" s="257">
        <f t="shared" si="67"/>
        <v>0.26323227603014826</v>
      </c>
      <c r="M188" s="257">
        <f t="shared" si="67"/>
        <v>0.25968292014744343</v>
      </c>
      <c r="N188" s="257">
        <f t="shared" si="67"/>
        <v>0.22765062007627515</v>
      </c>
      <c r="O188" s="257">
        <f t="shared" si="67"/>
        <v>0.15619913812333197</v>
      </c>
      <c r="P188" s="257">
        <f t="shared" si="67"/>
        <v>0.25526302227917963</v>
      </c>
      <c r="Q188" s="257">
        <f t="shared" si="67"/>
        <v>0.13218968382852747</v>
      </c>
      <c r="R188" s="257">
        <f t="shared" si="67"/>
        <v>0.64063532375289067</v>
      </c>
      <c r="S188" s="257" t="e">
        <f t="shared" si="67"/>
        <v>#REF!</v>
      </c>
    </row>
    <row r="189" spans="2:24" ht="17.45" customHeight="1" x14ac:dyDescent="0.2">
      <c r="B189" s="3" t="s">
        <v>222</v>
      </c>
      <c r="D189" s="16">
        <v>104000</v>
      </c>
      <c r="E189" s="16">
        <v>520000</v>
      </c>
      <c r="F189" s="16">
        <v>104000</v>
      </c>
      <c r="G189" s="16">
        <v>520000</v>
      </c>
      <c r="H189" s="16">
        <v>520000</v>
      </c>
      <c r="I189" s="16">
        <v>520000</v>
      </c>
      <c r="J189" s="16">
        <v>104000</v>
      </c>
      <c r="K189" s="16">
        <v>104000</v>
      </c>
      <c r="L189" s="16">
        <v>520000</v>
      </c>
      <c r="M189" s="16">
        <v>520000</v>
      </c>
      <c r="N189" s="16">
        <v>520000</v>
      </c>
      <c r="O189" s="16">
        <v>520000</v>
      </c>
      <c r="P189" s="16">
        <v>520000</v>
      </c>
      <c r="Q189" s="16">
        <v>104000</v>
      </c>
      <c r="R189" s="16">
        <v>104000</v>
      </c>
      <c r="S189" s="16" t="e">
        <f>S184-S188</f>
        <v>#REF!</v>
      </c>
    </row>
    <row r="190" spans="2:24" x14ac:dyDescent="0.2">
      <c r="B190" s="3" t="s">
        <v>223</v>
      </c>
      <c r="D190" s="279">
        <f t="shared" ref="D190:R190" si="68">0.1*D158</f>
        <v>28969.7</v>
      </c>
      <c r="E190" s="279">
        <f t="shared" si="68"/>
        <v>1104505.1000000001</v>
      </c>
      <c r="F190" s="279">
        <f t="shared" si="68"/>
        <v>0</v>
      </c>
      <c r="G190" s="279">
        <f t="shared" si="68"/>
        <v>689728.10000000009</v>
      </c>
      <c r="H190" s="279">
        <f t="shared" si="68"/>
        <v>163436.5</v>
      </c>
      <c r="I190" s="279">
        <f t="shared" si="68"/>
        <v>200944.7</v>
      </c>
      <c r="J190" s="279">
        <f t="shared" si="68"/>
        <v>72920.3</v>
      </c>
      <c r="K190" s="279">
        <f t="shared" si="68"/>
        <v>147414.6</v>
      </c>
      <c r="L190" s="279">
        <f t="shared" si="68"/>
        <v>423281.30000000005</v>
      </c>
      <c r="M190" s="279">
        <f t="shared" si="68"/>
        <v>426712.7</v>
      </c>
      <c r="N190" s="279">
        <f t="shared" si="68"/>
        <v>1233009.6000000001</v>
      </c>
      <c r="O190" s="279">
        <f t="shared" si="68"/>
        <v>477887.4</v>
      </c>
      <c r="P190" s="279">
        <f t="shared" si="68"/>
        <v>102844.90000000001</v>
      </c>
      <c r="Q190" s="279">
        <f t="shared" si="68"/>
        <v>913146.9</v>
      </c>
      <c r="R190" s="279">
        <f t="shared" si="68"/>
        <v>38745.599999999999</v>
      </c>
    </row>
    <row r="191" spans="2:24" x14ac:dyDescent="0.2">
      <c r="B191" s="3" t="s">
        <v>221</v>
      </c>
      <c r="D191" s="289">
        <f t="shared" ref="D191:R191" si="69">IF(D190&gt;D189,D190,D189)</f>
        <v>104000</v>
      </c>
      <c r="E191" s="289">
        <f t="shared" si="69"/>
        <v>1104505.1000000001</v>
      </c>
      <c r="F191" s="289">
        <f t="shared" si="69"/>
        <v>104000</v>
      </c>
      <c r="G191" s="289">
        <f t="shared" si="69"/>
        <v>689728.10000000009</v>
      </c>
      <c r="H191" s="289">
        <f t="shared" si="69"/>
        <v>520000</v>
      </c>
      <c r="I191" s="289">
        <f t="shared" si="69"/>
        <v>520000</v>
      </c>
      <c r="J191" s="289">
        <f t="shared" si="69"/>
        <v>104000</v>
      </c>
      <c r="K191" s="289">
        <f t="shared" si="69"/>
        <v>147414.6</v>
      </c>
      <c r="L191" s="289">
        <f t="shared" si="69"/>
        <v>520000</v>
      </c>
      <c r="M191" s="289">
        <f t="shared" si="69"/>
        <v>520000</v>
      </c>
      <c r="N191" s="289">
        <f t="shared" si="69"/>
        <v>1233009.6000000001</v>
      </c>
      <c r="O191" s="289">
        <f t="shared" si="69"/>
        <v>520000</v>
      </c>
      <c r="P191" s="289">
        <f t="shared" si="69"/>
        <v>520000</v>
      </c>
      <c r="Q191" s="289">
        <f t="shared" si="69"/>
        <v>913146.9</v>
      </c>
      <c r="R191" s="289">
        <f t="shared" si="69"/>
        <v>104000</v>
      </c>
    </row>
  </sheetData>
  <dataConsolidate/>
  <conditionalFormatting sqref="D184:S184">
    <cfRule type="cellIs" dxfId="4" priority="12" stopIfTrue="1" operator="lessThan">
      <formula>#REF!</formula>
    </cfRule>
    <cfRule type="cellIs" dxfId="3" priority="13" operator="lessThan">
      <formula>#REF!</formula>
    </cfRule>
  </conditionalFormatting>
  <conditionalFormatting sqref="D188:S188">
    <cfRule type="cellIs" dxfId="2" priority="1" stopIfTrue="1" operator="lessThan">
      <formula>#REF!</formula>
    </cfRule>
    <cfRule type="cellIs" dxfId="1" priority="2" operator="lessThan">
      <formula>#REF!</formula>
    </cfRule>
  </conditionalFormatting>
  <conditionalFormatting sqref="H94">
    <cfRule type="cellIs" dxfId="0" priority="7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36" orientation="landscape" horizontalDpi="4294967292" r:id="rId1"/>
  <headerFooter alignWithMargins="0"/>
  <rowBreaks count="1" manualBreakCount="1">
    <brk id="133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593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11</xdr:col>
                    <xdr:colOff>333375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94" r:id="rId5" name="Button 2">
              <controlPr defaultSize="0" print="0" autoFill="0" autoPict="0" macro="[0]!MacroTB">
                <anchor moveWithCells="1" sizeWithCells="1">
                  <from>
                    <xdr:col>22</xdr:col>
                    <xdr:colOff>190500</xdr:colOff>
                    <xdr:row>61</xdr:row>
                    <xdr:rowOff>66675</xdr:rowOff>
                  </from>
                  <to>
                    <xdr:col>22</xdr:col>
                    <xdr:colOff>552450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95" r:id="rId6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200025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8C51B"/>
  </sheetPr>
  <dimension ref="A1"/>
  <sheetViews>
    <sheetView topLeftCell="A81" workbookViewId="0"/>
  </sheetViews>
  <sheetFormatPr defaultRowHeight="12.75" x14ac:dyDescent="0.2"/>
  <sheetData>
    <row r="1" spans="1:1" x14ac:dyDescent="0.2">
      <c r="A1" t="s">
        <v>310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F8C51B"/>
  </sheetPr>
  <dimension ref="B26:C86"/>
  <sheetViews>
    <sheetView showGridLines="0" showRowColHeaders="0" workbookViewId="0"/>
  </sheetViews>
  <sheetFormatPr defaultRowHeight="12.75" x14ac:dyDescent="0.2"/>
  <cols>
    <col min="1" max="1" width="20.7109375" customWidth="1"/>
    <col min="2" max="2" width="11.7109375" customWidth="1"/>
    <col min="3" max="3" width="10.7109375" customWidth="1"/>
    <col min="6" max="6" width="8.85546875" customWidth="1"/>
  </cols>
  <sheetData>
    <row r="26" spans="2:3" x14ac:dyDescent="0.2">
      <c r="B26" s="179"/>
      <c r="C26" s="179"/>
    </row>
    <row r="27" spans="2:3" x14ac:dyDescent="0.2">
      <c r="B27" s="179"/>
      <c r="C27" s="179"/>
    </row>
    <row r="28" spans="2:3" x14ac:dyDescent="0.2">
      <c r="B28" s="179"/>
      <c r="C28" s="179"/>
    </row>
    <row r="29" spans="2:3" x14ac:dyDescent="0.2">
      <c r="B29" s="179"/>
      <c r="C29" s="179"/>
    </row>
    <row r="30" spans="2:3" x14ac:dyDescent="0.2">
      <c r="B30" s="179"/>
      <c r="C30" s="179"/>
    </row>
    <row r="31" spans="2:3" x14ac:dyDescent="0.2">
      <c r="B31" s="179"/>
      <c r="C31" s="179"/>
    </row>
    <row r="32" spans="2:3" x14ac:dyDescent="0.2">
      <c r="B32" s="179"/>
      <c r="C32" s="179"/>
    </row>
    <row r="33" spans="2:3" x14ac:dyDescent="0.2">
      <c r="B33" s="179"/>
      <c r="C33" s="179"/>
    </row>
    <row r="34" spans="2:3" x14ac:dyDescent="0.2">
      <c r="B34" s="179"/>
      <c r="C34" s="179"/>
    </row>
    <row r="35" spans="2:3" x14ac:dyDescent="0.2">
      <c r="B35" s="179"/>
      <c r="C35" s="179"/>
    </row>
    <row r="36" spans="2:3" x14ac:dyDescent="0.2">
      <c r="B36" s="179"/>
      <c r="C36" s="179"/>
    </row>
    <row r="37" spans="2:3" x14ac:dyDescent="0.2">
      <c r="B37" s="179"/>
      <c r="C37" s="179"/>
    </row>
    <row r="38" spans="2:3" x14ac:dyDescent="0.2">
      <c r="B38" s="179"/>
      <c r="C38" s="179"/>
    </row>
    <row r="39" spans="2:3" x14ac:dyDescent="0.2">
      <c r="B39" s="179"/>
      <c r="C39" s="179"/>
    </row>
    <row r="40" spans="2:3" x14ac:dyDescent="0.2">
      <c r="B40" s="179"/>
      <c r="C40" s="179"/>
    </row>
    <row r="41" spans="2:3" x14ac:dyDescent="0.2">
      <c r="B41" s="179"/>
      <c r="C41" s="179"/>
    </row>
    <row r="42" spans="2:3" x14ac:dyDescent="0.2">
      <c r="B42" s="179"/>
      <c r="C42" s="179"/>
    </row>
    <row r="43" spans="2:3" x14ac:dyDescent="0.2">
      <c r="B43" s="179"/>
      <c r="C43" s="179"/>
    </row>
    <row r="44" spans="2:3" x14ac:dyDescent="0.2">
      <c r="B44" s="179"/>
      <c r="C44" s="179"/>
    </row>
    <row r="45" spans="2:3" x14ac:dyDescent="0.2">
      <c r="B45" s="179"/>
      <c r="C45" s="179"/>
    </row>
    <row r="46" spans="2:3" x14ac:dyDescent="0.2">
      <c r="B46" s="179"/>
      <c r="C46" s="179"/>
    </row>
    <row r="47" spans="2:3" x14ac:dyDescent="0.2">
      <c r="B47" s="179"/>
      <c r="C47" s="179"/>
    </row>
    <row r="48" spans="2:3" x14ac:dyDescent="0.2">
      <c r="B48" s="179"/>
      <c r="C48" s="179"/>
    </row>
    <row r="49" spans="2:3" x14ac:dyDescent="0.2">
      <c r="B49" s="179"/>
      <c r="C49" s="179"/>
    </row>
    <row r="50" spans="2:3" x14ac:dyDescent="0.2">
      <c r="B50" s="179"/>
      <c r="C50" s="179"/>
    </row>
    <row r="51" spans="2:3" x14ac:dyDescent="0.2">
      <c r="B51" s="179"/>
      <c r="C51" s="179"/>
    </row>
    <row r="52" spans="2:3" x14ac:dyDescent="0.2">
      <c r="B52" s="179"/>
      <c r="C52" s="179"/>
    </row>
    <row r="53" spans="2:3" x14ac:dyDescent="0.2">
      <c r="B53" s="179"/>
      <c r="C53" s="179"/>
    </row>
    <row r="54" spans="2:3" x14ac:dyDescent="0.2">
      <c r="B54" s="179"/>
      <c r="C54" s="179"/>
    </row>
    <row r="55" spans="2:3" x14ac:dyDescent="0.2">
      <c r="B55" s="179"/>
      <c r="C55" s="179"/>
    </row>
    <row r="56" spans="2:3" x14ac:dyDescent="0.2">
      <c r="B56" s="179"/>
      <c r="C56" s="179"/>
    </row>
    <row r="57" spans="2:3" x14ac:dyDescent="0.2">
      <c r="B57" s="179"/>
      <c r="C57" s="179"/>
    </row>
    <row r="58" spans="2:3" x14ac:dyDescent="0.2">
      <c r="B58" s="179"/>
      <c r="C58" s="179"/>
    </row>
    <row r="59" spans="2:3" x14ac:dyDescent="0.2">
      <c r="B59" s="179"/>
      <c r="C59" s="179"/>
    </row>
    <row r="60" spans="2:3" x14ac:dyDescent="0.2">
      <c r="B60" s="179"/>
      <c r="C60" s="179"/>
    </row>
    <row r="61" spans="2:3" x14ac:dyDescent="0.2">
      <c r="B61" s="179"/>
      <c r="C61" s="179"/>
    </row>
    <row r="62" spans="2:3" x14ac:dyDescent="0.2">
      <c r="B62" s="179"/>
      <c r="C62" s="179"/>
    </row>
    <row r="63" spans="2:3" x14ac:dyDescent="0.2">
      <c r="B63" s="179"/>
      <c r="C63" s="179"/>
    </row>
    <row r="64" spans="2:3" x14ac:dyDescent="0.2">
      <c r="B64" s="179"/>
      <c r="C64" s="179"/>
    </row>
    <row r="65" spans="2:3" x14ac:dyDescent="0.2">
      <c r="B65" s="179"/>
      <c r="C65" s="179"/>
    </row>
    <row r="66" spans="2:3" x14ac:dyDescent="0.2">
      <c r="B66" s="179"/>
      <c r="C66" s="179"/>
    </row>
    <row r="67" spans="2:3" x14ac:dyDescent="0.2">
      <c r="B67" s="179"/>
      <c r="C67" s="179"/>
    </row>
    <row r="68" spans="2:3" x14ac:dyDescent="0.2">
      <c r="B68" s="179"/>
      <c r="C68" s="179"/>
    </row>
    <row r="69" spans="2:3" x14ac:dyDescent="0.2">
      <c r="B69" s="179"/>
      <c r="C69" s="179"/>
    </row>
    <row r="70" spans="2:3" x14ac:dyDescent="0.2">
      <c r="B70" s="179"/>
      <c r="C70" s="179"/>
    </row>
    <row r="71" spans="2:3" x14ac:dyDescent="0.2">
      <c r="B71" s="179"/>
      <c r="C71" s="179"/>
    </row>
    <row r="72" spans="2:3" x14ac:dyDescent="0.2">
      <c r="B72" s="179"/>
      <c r="C72" s="179"/>
    </row>
    <row r="73" spans="2:3" x14ac:dyDescent="0.2">
      <c r="B73" s="179"/>
      <c r="C73" s="179"/>
    </row>
    <row r="74" spans="2:3" x14ac:dyDescent="0.2">
      <c r="B74" s="179"/>
      <c r="C74" s="179"/>
    </row>
    <row r="75" spans="2:3" x14ac:dyDescent="0.2">
      <c r="B75" s="179"/>
      <c r="C75" s="179"/>
    </row>
    <row r="76" spans="2:3" x14ac:dyDescent="0.2">
      <c r="B76" s="179"/>
      <c r="C76" s="179"/>
    </row>
    <row r="77" spans="2:3" x14ac:dyDescent="0.2">
      <c r="B77" s="179"/>
      <c r="C77" s="179"/>
    </row>
    <row r="78" spans="2:3" x14ac:dyDescent="0.2">
      <c r="B78" s="179"/>
      <c r="C78" s="179"/>
    </row>
    <row r="79" spans="2:3" x14ac:dyDescent="0.2">
      <c r="B79" s="179"/>
      <c r="C79" s="179"/>
    </row>
    <row r="80" spans="2:3" x14ac:dyDescent="0.2">
      <c r="B80" s="179"/>
      <c r="C80" s="179"/>
    </row>
    <row r="81" spans="2:3" x14ac:dyDescent="0.2">
      <c r="B81" s="179"/>
      <c r="C81" s="179"/>
    </row>
    <row r="82" spans="2:3" x14ac:dyDescent="0.2">
      <c r="B82" s="179"/>
      <c r="C82" s="179"/>
    </row>
    <row r="83" spans="2:3" x14ac:dyDescent="0.2">
      <c r="B83" s="179"/>
      <c r="C83" s="179"/>
    </row>
    <row r="84" spans="2:3" x14ac:dyDescent="0.2">
      <c r="B84" s="179"/>
      <c r="C84" s="179"/>
    </row>
    <row r="85" spans="2:3" x14ac:dyDescent="0.2">
      <c r="B85" s="179"/>
      <c r="C85" s="179"/>
    </row>
    <row r="86" spans="2:3" x14ac:dyDescent="0.2">
      <c r="B86" s="179"/>
      <c r="C86" s="179"/>
    </row>
  </sheetData>
  <sheetProtection selectLockedCells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"/>
  <sheetViews>
    <sheetView showGridLines="0" showRowColHeaders="0" workbookViewId="0"/>
  </sheetViews>
  <sheetFormatPr defaultRowHeight="12.75" x14ac:dyDescent="0.2"/>
  <sheetData/>
  <sheetProtection selectLockedCells="1" selectUnlockedCell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"/>
  <sheetViews>
    <sheetView showGridLines="0" showRowColHeaders="0" workbookViewId="0"/>
  </sheetViews>
  <sheetFormatPr defaultRowHeight="12.75" x14ac:dyDescent="0.2"/>
  <sheetData/>
  <sheetProtection selectLockedCells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"/>
  <sheetViews>
    <sheetView showGridLines="0" showRowColHeaders="0" workbookViewId="0"/>
  </sheetViews>
  <sheetFormatPr defaultRowHeight="12.75" x14ac:dyDescent="0.2"/>
  <sheetData/>
  <sheetProtection selectLockedCells="1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"/>
  <sheetViews>
    <sheetView showGridLines="0" showRowColHeaders="0" workbookViewId="0"/>
  </sheetViews>
  <sheetFormatPr defaultRowHeight="12.75" x14ac:dyDescent="0.2"/>
  <sheetData/>
  <sheetProtection selectLockedCells="1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"/>
  <sheetViews>
    <sheetView showGridLines="0" showRowColHeaders="0" workbookViewId="0"/>
  </sheetViews>
  <sheetFormatPr defaultRowHeight="12.75" x14ac:dyDescent="0.2"/>
  <sheetData/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</sheetPr>
  <dimension ref="B1:XFC80"/>
  <sheetViews>
    <sheetView showGridLines="0" showRowColHeaders="0" zoomScale="85" zoomScaleNormal="85" workbookViewId="0"/>
  </sheetViews>
  <sheetFormatPr defaultColWidth="0" defaultRowHeight="12.75" zeroHeight="1" x14ac:dyDescent="0.2"/>
  <cols>
    <col min="1" max="1" width="1.85546875" customWidth="1"/>
    <col min="2" max="2" width="3.85546875" customWidth="1"/>
    <col min="3" max="24" width="9.140625" customWidth="1"/>
    <col min="25" max="16383" width="9.140625" hidden="1"/>
    <col min="16384" max="16384" width="0.140625" customWidth="1"/>
  </cols>
  <sheetData>
    <row r="1" spans="2:24" ht="13.5" thickBot="1" x14ac:dyDescent="0.25"/>
    <row r="2" spans="2:24" x14ac:dyDescent="0.2">
      <c r="B2" s="268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70"/>
    </row>
    <row r="3" spans="2:24" x14ac:dyDescent="0.2">
      <c r="B3" s="271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3"/>
    </row>
    <row r="4" spans="2:24" ht="21.75" customHeight="1" x14ac:dyDescent="0.2">
      <c r="B4" s="271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3"/>
    </row>
    <row r="5" spans="2:24" x14ac:dyDescent="0.2">
      <c r="B5" s="271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3"/>
    </row>
    <row r="6" spans="2:24" x14ac:dyDescent="0.2">
      <c r="B6" s="271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3"/>
    </row>
    <row r="7" spans="2:24" x14ac:dyDescent="0.2">
      <c r="B7" s="271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3"/>
    </row>
    <row r="8" spans="2:24" x14ac:dyDescent="0.2">
      <c r="B8" s="271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3"/>
    </row>
    <row r="9" spans="2:24" x14ac:dyDescent="0.2">
      <c r="B9" s="271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3"/>
    </row>
    <row r="10" spans="2:24" x14ac:dyDescent="0.2"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3"/>
    </row>
    <row r="11" spans="2:24" x14ac:dyDescent="0.2">
      <c r="B11" s="271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3"/>
    </row>
    <row r="12" spans="2:24" x14ac:dyDescent="0.2">
      <c r="B12" s="271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3"/>
    </row>
    <row r="13" spans="2:24" x14ac:dyDescent="0.2">
      <c r="B13" s="271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3"/>
    </row>
    <row r="14" spans="2:24" x14ac:dyDescent="0.2">
      <c r="B14" s="271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3"/>
    </row>
    <row r="15" spans="2:24" x14ac:dyDescent="0.2">
      <c r="B15" s="271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3"/>
    </row>
    <row r="16" spans="2:24" x14ac:dyDescent="0.2">
      <c r="B16" s="271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3"/>
    </row>
    <row r="17" spans="2:24" x14ac:dyDescent="0.2">
      <c r="B17" s="271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3"/>
    </row>
    <row r="18" spans="2:24" x14ac:dyDescent="0.2">
      <c r="B18" s="27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3"/>
    </row>
    <row r="19" spans="2:24" x14ac:dyDescent="0.2">
      <c r="B19" s="271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3"/>
    </row>
    <row r="20" spans="2:24" x14ac:dyDescent="0.2">
      <c r="B20" s="27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3"/>
    </row>
    <row r="21" spans="2:24" x14ac:dyDescent="0.2">
      <c r="B21" s="271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72"/>
      <c r="V21" s="272"/>
      <c r="W21" s="272"/>
      <c r="X21" s="273"/>
    </row>
    <row r="22" spans="2:24" x14ac:dyDescent="0.2">
      <c r="B22" s="27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3"/>
    </row>
    <row r="23" spans="2:24" x14ac:dyDescent="0.2">
      <c r="B23" s="271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3"/>
    </row>
    <row r="24" spans="2:24" x14ac:dyDescent="0.2">
      <c r="B24" s="271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3"/>
    </row>
    <row r="25" spans="2:24" x14ac:dyDescent="0.2">
      <c r="B25" s="271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3"/>
    </row>
    <row r="26" spans="2:24" x14ac:dyDescent="0.2">
      <c r="B26" s="271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3"/>
    </row>
    <row r="27" spans="2:24" x14ac:dyDescent="0.2">
      <c r="B27" s="271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3"/>
    </row>
    <row r="28" spans="2:24" x14ac:dyDescent="0.2">
      <c r="B28" s="271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3"/>
    </row>
    <row r="29" spans="2:24" x14ac:dyDescent="0.2">
      <c r="B29" s="271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3"/>
    </row>
    <row r="30" spans="2:24" x14ac:dyDescent="0.2">
      <c r="B30" s="271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3"/>
    </row>
    <row r="31" spans="2:24" x14ac:dyDescent="0.2">
      <c r="B31" s="271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3"/>
    </row>
    <row r="32" spans="2:24" x14ac:dyDescent="0.2">
      <c r="B32" s="271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3"/>
    </row>
    <row r="33" spans="2:24" x14ac:dyDescent="0.2">
      <c r="B33" s="271"/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3"/>
    </row>
    <row r="34" spans="2:24" x14ac:dyDescent="0.2">
      <c r="B34" s="271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272"/>
      <c r="X34" s="273"/>
    </row>
    <row r="35" spans="2:24" x14ac:dyDescent="0.2">
      <c r="B35" s="271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3"/>
    </row>
    <row r="36" spans="2:24" x14ac:dyDescent="0.2">
      <c r="B36" s="271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3"/>
    </row>
    <row r="37" spans="2:24" x14ac:dyDescent="0.2">
      <c r="B37" s="271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3"/>
    </row>
    <row r="38" spans="2:24" x14ac:dyDescent="0.2">
      <c r="B38" s="271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3"/>
    </row>
    <row r="39" spans="2:24" x14ac:dyDescent="0.2">
      <c r="B39" s="271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3"/>
    </row>
    <row r="40" spans="2:24" x14ac:dyDescent="0.2">
      <c r="B40" s="271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3"/>
    </row>
    <row r="41" spans="2:24" x14ac:dyDescent="0.2">
      <c r="B41" s="271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3"/>
    </row>
    <row r="42" spans="2:24" x14ac:dyDescent="0.2">
      <c r="B42" s="271"/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3"/>
    </row>
    <row r="43" spans="2:24" x14ac:dyDescent="0.2">
      <c r="B43" s="271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3"/>
    </row>
    <row r="44" spans="2:24" x14ac:dyDescent="0.2">
      <c r="B44" s="271"/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3"/>
    </row>
    <row r="45" spans="2:24" x14ac:dyDescent="0.2">
      <c r="B45" s="271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3"/>
    </row>
    <row r="46" spans="2:24" x14ac:dyDescent="0.2">
      <c r="B46" s="271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2"/>
      <c r="N46" s="272"/>
      <c r="O46" s="272"/>
      <c r="P46" s="272"/>
      <c r="Q46" s="272"/>
      <c r="R46" s="272"/>
      <c r="S46" s="272"/>
      <c r="T46" s="272"/>
      <c r="U46" s="272"/>
      <c r="V46" s="272"/>
      <c r="W46" s="272"/>
      <c r="X46" s="273"/>
    </row>
    <row r="47" spans="2:24" x14ac:dyDescent="0.2">
      <c r="B47" s="271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3"/>
    </row>
    <row r="48" spans="2:24" x14ac:dyDescent="0.2">
      <c r="B48" s="271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3"/>
    </row>
    <row r="49" spans="2:24" x14ac:dyDescent="0.2">
      <c r="B49" s="271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73"/>
    </row>
    <row r="50" spans="2:24" x14ac:dyDescent="0.2">
      <c r="B50" s="271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72"/>
      <c r="T50" s="272"/>
      <c r="U50" s="272"/>
      <c r="V50" s="272"/>
      <c r="W50" s="272"/>
      <c r="X50" s="273"/>
    </row>
    <row r="51" spans="2:24" x14ac:dyDescent="0.2">
      <c r="B51" s="271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3"/>
    </row>
    <row r="52" spans="2:24" x14ac:dyDescent="0.2">
      <c r="B52" s="271"/>
      <c r="C52" s="27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3"/>
    </row>
    <row r="53" spans="2:24" x14ac:dyDescent="0.2">
      <c r="B53" s="271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3"/>
    </row>
    <row r="54" spans="2:24" x14ac:dyDescent="0.2">
      <c r="B54" s="271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3"/>
    </row>
    <row r="55" spans="2:24" x14ac:dyDescent="0.2">
      <c r="B55" s="271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3"/>
    </row>
    <row r="56" spans="2:24" x14ac:dyDescent="0.2">
      <c r="B56" s="271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3"/>
    </row>
    <row r="57" spans="2:24" x14ac:dyDescent="0.2">
      <c r="B57" s="271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3"/>
    </row>
    <row r="58" spans="2:24" x14ac:dyDescent="0.2">
      <c r="B58" s="271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3"/>
    </row>
    <row r="59" spans="2:24" x14ac:dyDescent="0.2">
      <c r="B59" s="271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3"/>
    </row>
    <row r="60" spans="2:24" x14ac:dyDescent="0.2">
      <c r="B60" s="271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3"/>
    </row>
    <row r="61" spans="2:24" x14ac:dyDescent="0.2">
      <c r="B61" s="271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3"/>
    </row>
    <row r="62" spans="2:24" x14ac:dyDescent="0.2">
      <c r="B62" s="271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3"/>
    </row>
    <row r="63" spans="2:24" x14ac:dyDescent="0.2">
      <c r="B63" s="271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272"/>
      <c r="X63" s="273"/>
    </row>
    <row r="64" spans="2:24" x14ac:dyDescent="0.2">
      <c r="B64" s="271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272"/>
      <c r="X64" s="273"/>
    </row>
    <row r="65" spans="2:24" x14ac:dyDescent="0.2">
      <c r="B65" s="271"/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272"/>
      <c r="V65" s="272"/>
      <c r="W65" s="272"/>
      <c r="X65" s="273"/>
    </row>
    <row r="66" spans="2:24" x14ac:dyDescent="0.2">
      <c r="B66" s="271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3"/>
    </row>
    <row r="67" spans="2:24" x14ac:dyDescent="0.2">
      <c r="B67" s="271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3"/>
    </row>
    <row r="68" spans="2:24" x14ac:dyDescent="0.2">
      <c r="B68" s="271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  <c r="V68" s="272"/>
      <c r="W68" s="272"/>
      <c r="X68" s="273"/>
    </row>
    <row r="69" spans="2:24" x14ac:dyDescent="0.2">
      <c r="B69" s="271"/>
      <c r="C69" s="272"/>
      <c r="D69" s="272"/>
      <c r="E69" s="272"/>
      <c r="F69" s="272"/>
      <c r="G69" s="272"/>
      <c r="H69" s="272"/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3"/>
    </row>
    <row r="70" spans="2:24" x14ac:dyDescent="0.2">
      <c r="B70" s="271"/>
      <c r="C70" s="272"/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272"/>
      <c r="S70" s="272"/>
      <c r="T70" s="272"/>
      <c r="U70" s="272"/>
      <c r="V70" s="272"/>
      <c r="W70" s="272"/>
      <c r="X70" s="273"/>
    </row>
    <row r="71" spans="2:24" x14ac:dyDescent="0.2">
      <c r="B71" s="271"/>
      <c r="C71" s="272"/>
      <c r="D71" s="272"/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  <c r="P71" s="272"/>
      <c r="Q71" s="272"/>
      <c r="R71" s="272"/>
      <c r="S71" s="272"/>
      <c r="T71" s="272"/>
      <c r="U71" s="272"/>
      <c r="V71" s="272"/>
      <c r="W71" s="272"/>
      <c r="X71" s="273"/>
    </row>
    <row r="72" spans="2:24" x14ac:dyDescent="0.2">
      <c r="B72" s="271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3"/>
    </row>
    <row r="73" spans="2:24" x14ac:dyDescent="0.2">
      <c r="B73" s="271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3"/>
    </row>
    <row r="74" spans="2:24" x14ac:dyDescent="0.2">
      <c r="B74" s="271"/>
      <c r="C74" s="272"/>
      <c r="D74" s="272"/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3"/>
    </row>
    <row r="75" spans="2:24" x14ac:dyDescent="0.2">
      <c r="B75" s="271"/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3"/>
    </row>
    <row r="76" spans="2:24" x14ac:dyDescent="0.2">
      <c r="B76" s="271"/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3"/>
    </row>
    <row r="77" spans="2:24" x14ac:dyDescent="0.2">
      <c r="B77" s="271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3"/>
    </row>
    <row r="78" spans="2:24" x14ac:dyDescent="0.2">
      <c r="B78" s="271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3"/>
    </row>
    <row r="79" spans="2:24" ht="13.5" thickBot="1" x14ac:dyDescent="0.25">
      <c r="B79" s="274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6"/>
    </row>
    <row r="80" spans="2:24" ht="12.75" customHeight="1" x14ac:dyDescent="0.2"/>
  </sheetData>
  <sheetProtection selectLockedCells="1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rgb="FFFFC000"/>
  </sheetPr>
  <dimension ref="A1"/>
  <sheetViews>
    <sheetView showGridLines="0" showRowColHeaders="0" workbookViewId="0"/>
  </sheetViews>
  <sheetFormatPr defaultRowHeight="12.75" x14ac:dyDescent="0.2"/>
  <sheetData/>
  <sheetProtection selectLockedCells="1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rgb="FFFFC000"/>
  </sheetPr>
  <dimension ref="A1"/>
  <sheetViews>
    <sheetView showGridLines="0" showRowColHeaders="0" workbookViewId="0"/>
  </sheetViews>
  <sheetFormatPr defaultRowHeight="12.75" x14ac:dyDescent="0.2"/>
  <sheetData/>
  <sheetProtection formatCells="0" formatColumns="0" formatRows="0" insertColumns="0" insertRows="0" insertHyperlinks="0" deleteColumns="0" deleteRows="0" selectLockedCells="1" sort="0" pivotTables="0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AH83"/>
  <sheetViews>
    <sheetView topLeftCell="A12" zoomScale="115" zoomScaleNormal="115" workbookViewId="0">
      <selection activeCell="K59" sqref="K59"/>
    </sheetView>
  </sheetViews>
  <sheetFormatPr defaultRowHeight="12.75" x14ac:dyDescent="0.2"/>
  <cols>
    <col min="1" max="1" width="16.140625" customWidth="1"/>
    <col min="2" max="2" width="9.85546875" customWidth="1"/>
    <col min="5" max="5" width="14.85546875" customWidth="1"/>
    <col min="6" max="6" width="17.42578125" customWidth="1"/>
    <col min="14" max="14" width="8.85546875" customWidth="1"/>
  </cols>
  <sheetData>
    <row r="1" spans="1:10" ht="15" customHeight="1" x14ac:dyDescent="0.3">
      <c r="B1" t="s">
        <v>357</v>
      </c>
      <c r="E1" t="s">
        <v>197</v>
      </c>
      <c r="F1" s="368" t="str">
        <f>Drivers!C1</f>
        <v>Q2 2026</v>
      </c>
      <c r="G1" s="368" t="str">
        <f>Drivers!C2</f>
        <v>Q1 2026</v>
      </c>
      <c r="J1" s="285" t="s">
        <v>215</v>
      </c>
    </row>
    <row r="2" spans="1:10" ht="15" customHeight="1" x14ac:dyDescent="0.2">
      <c r="A2" t="s">
        <v>129</v>
      </c>
      <c r="B2" s="179">
        <f>'IS, Q June 26'!$N$49/1000</f>
        <v>538.654</v>
      </c>
      <c r="E2" t="s">
        <v>129</v>
      </c>
      <c r="F2" s="179">
        <f>'IS, Q June 26'!$N$49/1000</f>
        <v>538.654</v>
      </c>
      <c r="G2" s="179">
        <f>'IS, Q Mar 26'!$N$49/1000</f>
        <v>568.274</v>
      </c>
    </row>
    <row r="3" spans="1:10" ht="15" customHeight="1" x14ac:dyDescent="0.2">
      <c r="A3" t="s">
        <v>216</v>
      </c>
      <c r="B3" s="179">
        <f>'IS, Q June 26'!$E$49/1000</f>
        <v>438.00599999999997</v>
      </c>
      <c r="E3" t="s">
        <v>216</v>
      </c>
      <c r="F3" s="179">
        <f>'IS, Q June 26'!$E$49/1000</f>
        <v>438.00599999999997</v>
      </c>
      <c r="G3" s="179">
        <f>'IS, Q Mar 26'!$E$49/1000</f>
        <v>408.846</v>
      </c>
    </row>
    <row r="4" spans="1:10" ht="15" customHeight="1" x14ac:dyDescent="0.2">
      <c r="A4" t="s">
        <v>119</v>
      </c>
      <c r="B4" s="179">
        <f>'IS, Q June 26'!$F$49/1000</f>
        <v>401.988</v>
      </c>
      <c r="E4" t="s">
        <v>119</v>
      </c>
      <c r="F4" s="179">
        <f>'IS, Q June 26'!$F$49/1000</f>
        <v>401.988</v>
      </c>
      <c r="G4" s="179">
        <f>'IS, Q Mar 26'!$F$49/1000</f>
        <v>196.506</v>
      </c>
    </row>
    <row r="5" spans="1:10" ht="15" customHeight="1" x14ac:dyDescent="0.2">
      <c r="A5" t="s">
        <v>130</v>
      </c>
      <c r="B5" s="179">
        <f>'IS, Q June 26'!$Q$49/1000</f>
        <v>399.839</v>
      </c>
      <c r="E5" t="s">
        <v>130</v>
      </c>
      <c r="F5" s="179">
        <f>'IS, Q June 26'!$Q$49/1000</f>
        <v>399.839</v>
      </c>
      <c r="G5" s="179">
        <f>'IS, Q Mar 26'!$Q$49/1000</f>
        <v>437.24</v>
      </c>
    </row>
    <row r="6" spans="1:10" ht="15" customHeight="1" x14ac:dyDescent="0.2">
      <c r="A6" t="s">
        <v>147</v>
      </c>
      <c r="B6" s="179">
        <f>'IS, Q June 26'!$L$49/1000</f>
        <v>381.40800000000002</v>
      </c>
      <c r="E6" t="s">
        <v>147</v>
      </c>
      <c r="F6" s="179">
        <f>'IS, Q June 26'!$L$49/1000</f>
        <v>381.40800000000002</v>
      </c>
      <c r="G6" s="179">
        <f>'IS, Q Mar 26'!$L$49/1000</f>
        <v>363.91800000000001</v>
      </c>
    </row>
    <row r="7" spans="1:10" ht="15" customHeight="1" x14ac:dyDescent="0.2">
      <c r="A7" t="s">
        <v>148</v>
      </c>
      <c r="B7" s="179">
        <f>'IS, Q June 26'!$M$49/1000</f>
        <v>291.27100000000002</v>
      </c>
      <c r="E7" t="s">
        <v>148</v>
      </c>
      <c r="F7" s="179">
        <f>'IS, Q June 26'!$M$49/1000</f>
        <v>291.27100000000002</v>
      </c>
      <c r="G7" s="179">
        <f>'IS, Q Mar 26'!$M$49/1000</f>
        <v>267.64</v>
      </c>
    </row>
    <row r="8" spans="1:10" ht="15" customHeight="1" x14ac:dyDescent="0.2">
      <c r="A8" t="s">
        <v>121</v>
      </c>
      <c r="B8" s="179">
        <f>'IS, Q June 26'!$K$49/1000</f>
        <v>88.727000000000004</v>
      </c>
      <c r="E8" t="s">
        <v>121</v>
      </c>
      <c r="F8" s="179">
        <f>'IS, Q June 26'!$K$49/1000</f>
        <v>88.727000000000004</v>
      </c>
      <c r="G8" s="179">
        <f>'IS, Q Mar 26'!$K$49/1000</f>
        <v>60.569000000000003</v>
      </c>
    </row>
    <row r="9" spans="1:10" ht="15" customHeight="1" x14ac:dyDescent="0.2">
      <c r="A9" t="s">
        <v>176</v>
      </c>
      <c r="B9" s="179">
        <f>'IS, Q June 26'!$H$49/1000</f>
        <v>78.519000000000005</v>
      </c>
      <c r="E9" t="s">
        <v>176</v>
      </c>
      <c r="F9" s="179">
        <f>'IS, Q June 26'!$H$49/1000</f>
        <v>78.519000000000005</v>
      </c>
      <c r="G9" s="179">
        <f>'IS, Q Mar 26'!$H$49/1000</f>
        <v>48.966000000000001</v>
      </c>
    </row>
    <row r="10" spans="1:10" ht="15" customHeight="1" x14ac:dyDescent="0.2">
      <c r="A10" t="s">
        <v>116</v>
      </c>
      <c r="B10" s="179">
        <f>'IS, Q June 26'!$I$49/1000</f>
        <v>55.021000000000001</v>
      </c>
      <c r="E10" t="s">
        <v>116</v>
      </c>
      <c r="F10" s="179">
        <f>'IS, Q June 26'!$I$49/1000</f>
        <v>55.021000000000001</v>
      </c>
      <c r="G10" s="179">
        <f>'IS, Q Mar 26'!$I$49/1000</f>
        <v>62.119</v>
      </c>
    </row>
    <row r="11" spans="1:10" ht="15" customHeight="1" x14ac:dyDescent="0.2">
      <c r="A11" s="186" t="s">
        <v>86</v>
      </c>
      <c r="B11" s="179">
        <f>'IS, Q June 26'!$P$49/1000</f>
        <v>43.575000000000003</v>
      </c>
      <c r="E11" s="186" t="s">
        <v>86</v>
      </c>
      <c r="F11" s="179">
        <f>'IS, Q June 26'!$P$49/1000</f>
        <v>43.575000000000003</v>
      </c>
      <c r="G11" s="179">
        <f>'IS, Q Mar 26'!$P$49/1000</f>
        <v>48.695999999999998</v>
      </c>
    </row>
    <row r="12" spans="1:10" ht="15" customHeight="1" x14ac:dyDescent="0.2">
      <c r="A12" t="s">
        <v>175</v>
      </c>
      <c r="B12" s="179">
        <f>'IS, Q June 26'!$O$49/1000</f>
        <v>30.573</v>
      </c>
      <c r="E12" t="s">
        <v>175</v>
      </c>
      <c r="F12" s="179">
        <f>'IS, Q June 26'!$O$49/1000</f>
        <v>30.573</v>
      </c>
      <c r="G12" s="179">
        <f>'IS, Q Mar 26'!$O$49/1000</f>
        <v>72.733999999999995</v>
      </c>
    </row>
    <row r="13" spans="1:10" ht="15" customHeight="1" x14ac:dyDescent="0.2">
      <c r="A13" t="s">
        <v>125</v>
      </c>
      <c r="B13" s="179">
        <f>'IS, Q June 26'!$G$49/1000</f>
        <v>29.137</v>
      </c>
      <c r="E13" t="s">
        <v>125</v>
      </c>
      <c r="F13" s="179">
        <f>'IS, Q June 26'!$G$49/1000</f>
        <v>29.137</v>
      </c>
      <c r="G13" s="179">
        <f>'IS, Q Mar 26'!$G$49/1000</f>
        <v>32.353999999999999</v>
      </c>
    </row>
    <row r="14" spans="1:10" ht="15" customHeight="1" x14ac:dyDescent="0.2">
      <c r="A14" t="s">
        <v>123</v>
      </c>
      <c r="B14" s="179">
        <f>'IS, Q June 26'!$D$49/1000</f>
        <v>12.637</v>
      </c>
      <c r="E14" t="s">
        <v>123</v>
      </c>
      <c r="F14" s="179">
        <f>'IS, Q June 26'!$D$49/1000</f>
        <v>12.637</v>
      </c>
      <c r="G14" s="179">
        <f>'IS, Q Mar 26'!$D$49/1000</f>
        <v>13.661</v>
      </c>
    </row>
    <row r="15" spans="1:10" ht="15" customHeight="1" x14ac:dyDescent="0.2">
      <c r="A15" s="186" t="s">
        <v>229</v>
      </c>
      <c r="B15" s="179">
        <f>'IS, Q June 26'!$R$49/1000</f>
        <v>-15.917999999999999</v>
      </c>
      <c r="E15" s="186" t="s">
        <v>200</v>
      </c>
      <c r="F15" s="179">
        <f>'IS, Q June 26'!$R$49/1000</f>
        <v>-15.917999999999999</v>
      </c>
      <c r="G15" s="179">
        <f>'IS, Q Mar 26'!$R$49/1000</f>
        <v>2.2930000000000001</v>
      </c>
    </row>
    <row r="16" spans="1:10" ht="15" customHeight="1" x14ac:dyDescent="0.2">
      <c r="A16" t="s">
        <v>271</v>
      </c>
      <c r="B16" s="179">
        <f>'IS, Q June 26'!$J$49/1000</f>
        <v>-24.998999999999999</v>
      </c>
      <c r="E16" t="s">
        <v>271</v>
      </c>
      <c r="F16" s="179">
        <f>'IS, Q June 26'!$J$49/1000</f>
        <v>-24.998999999999999</v>
      </c>
      <c r="G16" s="179">
        <f>'IS, Q Mar 26'!$J$49/1000</f>
        <v>-16.108000000000001</v>
      </c>
    </row>
    <row r="17" spans="1:34" ht="15" customHeight="1" x14ac:dyDescent="0.2">
      <c r="B17" s="416">
        <f>SUM(B2:B16)</f>
        <v>2748.4380000000006</v>
      </c>
      <c r="F17" s="263">
        <f>SUM(F2:F16)</f>
        <v>2748.4380000000006</v>
      </c>
      <c r="G17" s="263">
        <f>SUM(G2:G16)</f>
        <v>2567.7079999999996</v>
      </c>
      <c r="K17" s="263">
        <f>F17-G17</f>
        <v>180.73000000000093</v>
      </c>
      <c r="L17" s="229">
        <f>K17/G17</f>
        <v>7.0385729218431753E-2</v>
      </c>
    </row>
    <row r="18" spans="1:34" ht="15" customHeight="1" x14ac:dyDescent="0.2">
      <c r="B18" s="263">
        <f>'IS, Q June 26'!S49/1000</f>
        <v>2748.4380000000001</v>
      </c>
      <c r="F18" s="179">
        <f>'IS, Q June 26'!$S$49/1000</f>
        <v>2748.4380000000001</v>
      </c>
      <c r="G18" s="179">
        <f>'IS, Q Mar 26'!$S$49/1000</f>
        <v>2567.7080000000001</v>
      </c>
    </row>
    <row r="19" spans="1:34" ht="15" customHeight="1" x14ac:dyDescent="0.2">
      <c r="B19" s="179">
        <f>B17-B18</f>
        <v>0</v>
      </c>
      <c r="F19" s="231">
        <f>F17-F18</f>
        <v>0</v>
      </c>
      <c r="G19" s="231">
        <f>G17-G18</f>
        <v>0</v>
      </c>
    </row>
    <row r="20" spans="1:34" ht="15" customHeight="1" x14ac:dyDescent="0.2">
      <c r="B20" s="231"/>
      <c r="F20" s="231"/>
      <c r="G20" s="231"/>
    </row>
    <row r="21" spans="1:34" ht="15" customHeight="1" x14ac:dyDescent="0.2"/>
    <row r="22" spans="1:34" ht="15" customHeight="1" x14ac:dyDescent="0.2">
      <c r="B22" t="s">
        <v>173</v>
      </c>
      <c r="E22" t="s">
        <v>199</v>
      </c>
      <c r="G22" t="s">
        <v>199</v>
      </c>
      <c r="AH22">
        <v>1600565</v>
      </c>
    </row>
    <row r="23" spans="1:34" ht="15" customHeight="1" x14ac:dyDescent="0.2">
      <c r="A23" t="s">
        <v>119</v>
      </c>
      <c r="B23" s="179">
        <f>('IS, Q June 26'!$F$34+'IS, Q June 26'!$F$35+'IS, Q June 26'!$F$36)/1000</f>
        <v>438.99599999999998</v>
      </c>
      <c r="D23" t="s">
        <v>119</v>
      </c>
      <c r="E23" s="179">
        <f>-'IS, Q June 26'!$F$26/1000</f>
        <v>-23.117000000000001</v>
      </c>
      <c r="G23" t="s">
        <v>119</v>
      </c>
      <c r="H23" s="179">
        <f>-'IS, Q June 26'!$F$26/1000</f>
        <v>-23.117000000000001</v>
      </c>
      <c r="S23" s="180"/>
    </row>
    <row r="24" spans="1:34" ht="15" customHeight="1" x14ac:dyDescent="0.2">
      <c r="A24" t="s">
        <v>214</v>
      </c>
      <c r="B24" s="179">
        <f>('IS, Q June 26'!$E$34+'IS, Q June 26'!$E$35+'IS, Q June 26'!$E$36)/1000</f>
        <v>259.791</v>
      </c>
      <c r="D24" t="s">
        <v>175</v>
      </c>
      <c r="E24" s="179">
        <f>-'IS, Q June 26'!$O$26/1000</f>
        <v>-19.338999999999999</v>
      </c>
      <c r="G24" t="s">
        <v>175</v>
      </c>
      <c r="H24" s="179">
        <f>-'IS, Q June 26'!$O$26/1000</f>
        <v>-19.338999999999999</v>
      </c>
      <c r="S24" s="180"/>
    </row>
    <row r="25" spans="1:34" ht="15" customHeight="1" x14ac:dyDescent="0.2">
      <c r="A25" t="s">
        <v>130</v>
      </c>
      <c r="B25" s="179">
        <f>('IS, Q June 26'!$Q$34+'IS, Q June 26'!$Q$35+'IS, Q June 26'!$Q$36)/1000</f>
        <v>240.36099999999999</v>
      </c>
      <c r="D25" t="s">
        <v>121</v>
      </c>
      <c r="E25" s="179">
        <f>-'IS, Q June 26'!$K$26/1000</f>
        <v>-6.1890000000000001</v>
      </c>
      <c r="G25" t="s">
        <v>121</v>
      </c>
      <c r="H25" s="179">
        <f>-'IS, Q June 26'!$K$26/1000</f>
        <v>-6.1890000000000001</v>
      </c>
      <c r="S25" s="180"/>
    </row>
    <row r="26" spans="1:34" ht="15" customHeight="1" x14ac:dyDescent="0.2">
      <c r="A26" t="s">
        <v>129</v>
      </c>
      <c r="B26" s="179">
        <f>('IS, Q June 26'!$N$34+'IS, Q June 26'!$N$35+'IS, Q June 26'!$N$36)/1000</f>
        <v>196.56700000000001</v>
      </c>
      <c r="D26" t="s">
        <v>125</v>
      </c>
      <c r="E26" s="179">
        <f>-'IS, Q June 26'!$G$26/1000</f>
        <v>-4.5759999999999996</v>
      </c>
      <c r="G26" t="s">
        <v>125</v>
      </c>
      <c r="H26" s="179">
        <f>-'IS, Q June 26'!$G$26/1000</f>
        <v>-4.5759999999999996</v>
      </c>
      <c r="S26" s="180"/>
    </row>
    <row r="27" spans="1:34" ht="15" customHeight="1" x14ac:dyDescent="0.2">
      <c r="A27" t="s">
        <v>147</v>
      </c>
      <c r="B27" s="179">
        <f>('IS, Q June 26'!$L$34+'IS, Q June 26'!$L$35+'IS, Q June 26'!$L$36)/1000</f>
        <v>137.863</v>
      </c>
      <c r="D27" s="186" t="s">
        <v>86</v>
      </c>
      <c r="E27" s="179">
        <f>-'IS, Q June 26'!$P$26/1000</f>
        <v>-0.91700000000000004</v>
      </c>
      <c r="G27" s="186" t="s">
        <v>86</v>
      </c>
      <c r="H27" s="179">
        <f>-'IS, Q June 26'!$P$26/1000</f>
        <v>-0.91700000000000004</v>
      </c>
      <c r="S27" s="180"/>
    </row>
    <row r="28" spans="1:34" ht="15" customHeight="1" x14ac:dyDescent="0.2">
      <c r="A28" t="s">
        <v>175</v>
      </c>
      <c r="B28" s="179">
        <f>('IS, Q June 26'!$O$34+'IS, Q June 26'!$O$35+'IS, Q June 26'!$O$36)/1000</f>
        <v>99.42</v>
      </c>
      <c r="D28" t="s">
        <v>268</v>
      </c>
      <c r="E28" s="179">
        <f>-'IS, Q June 26'!$J$26/1000</f>
        <v>-0.49399999999999999</v>
      </c>
      <c r="G28" t="s">
        <v>88</v>
      </c>
      <c r="H28" s="179">
        <f>-'IS, Q June 26'!$J$26/1000</f>
        <v>-0.49399999999999999</v>
      </c>
      <c r="S28" s="180"/>
    </row>
    <row r="29" spans="1:34" ht="15" customHeight="1" x14ac:dyDescent="0.2">
      <c r="A29" t="s">
        <v>148</v>
      </c>
      <c r="B29" s="179">
        <f>('IS, Q June 26'!$M$34+'IS, Q June 26'!$M$35+'IS, Q June 26'!$M$36)/1000</f>
        <v>84.91</v>
      </c>
      <c r="D29" t="s">
        <v>116</v>
      </c>
      <c r="E29" s="179">
        <f>-'IS, Q June 26'!$I$26/1000</f>
        <v>0.39800000000000002</v>
      </c>
      <c r="G29" t="s">
        <v>116</v>
      </c>
      <c r="H29" s="179">
        <f>-'IS, Q June 26'!$I$26/1000</f>
        <v>0.39800000000000002</v>
      </c>
      <c r="S29" s="180"/>
    </row>
    <row r="30" spans="1:34" ht="15" customHeight="1" x14ac:dyDescent="0.2">
      <c r="A30" t="s">
        <v>176</v>
      </c>
      <c r="B30" s="179">
        <f>('IS, Q June 26'!$H$34+'IS, Q June 26'!$H$35+'IS, Q June 26'!$H$36)/1000</f>
        <v>49.212000000000003</v>
      </c>
      <c r="D30" s="186" t="s">
        <v>229</v>
      </c>
      <c r="E30" s="179">
        <f>-'IS, Q June 26'!$R$26/1000</f>
        <v>1.6879999999999999</v>
      </c>
      <c r="G30" s="186" t="s">
        <v>229</v>
      </c>
      <c r="H30" s="179">
        <f>-'IS, Q June 26'!$R$26/1000</f>
        <v>1.6879999999999999</v>
      </c>
      <c r="S30" s="180"/>
    </row>
    <row r="31" spans="1:34" ht="15" customHeight="1" x14ac:dyDescent="0.2">
      <c r="A31" t="s">
        <v>121</v>
      </c>
      <c r="B31" s="179">
        <f>('IS, Q June 26'!$K$34+'IS, Q June 26'!$K$35+'IS, Q June 26'!$K$36)/1000</f>
        <v>34.451000000000001</v>
      </c>
      <c r="D31" t="s">
        <v>148</v>
      </c>
      <c r="E31" s="179">
        <f>-'IS, Q June 26'!$M$26/1000</f>
        <v>2</v>
      </c>
      <c r="G31" t="s">
        <v>148</v>
      </c>
      <c r="H31" s="179">
        <f>-'IS, Q June 26'!$M$26/1000</f>
        <v>2</v>
      </c>
      <c r="S31" s="180"/>
    </row>
    <row r="32" spans="1:34" ht="15" customHeight="1" x14ac:dyDescent="0.2">
      <c r="A32" t="s">
        <v>116</v>
      </c>
      <c r="B32" s="179">
        <f>('IS, Q June 26'!$I$34+'IS, Q June 26'!$I$35+'IS, Q June 26'!$I$36)/1000</f>
        <v>29.332000000000001</v>
      </c>
      <c r="D32" t="s">
        <v>123</v>
      </c>
      <c r="E32" s="179">
        <f>-'IS, Q June 26'!$D$26/1000</f>
        <v>4.7210000000000001</v>
      </c>
      <c r="G32" t="s">
        <v>123</v>
      </c>
      <c r="H32" s="179">
        <f>-'IS, Q June 26'!$D$26/1000</f>
        <v>4.7210000000000001</v>
      </c>
      <c r="S32" s="180"/>
    </row>
    <row r="33" spans="1:19" ht="15" customHeight="1" x14ac:dyDescent="0.2">
      <c r="A33" s="186" t="s">
        <v>229</v>
      </c>
      <c r="B33" s="179">
        <f>('IS, Q June 26'!$R$34+'IS, Q June 26'!$R$35+'IS, Q June 26'!$R$36)/1000</f>
        <v>23.167999999999999</v>
      </c>
      <c r="D33" t="s">
        <v>176</v>
      </c>
      <c r="E33" s="179">
        <f>-'IS, Q June 26'!$H$26/1000</f>
        <v>7.37</v>
      </c>
      <c r="G33" t="s">
        <v>176</v>
      </c>
      <c r="H33" s="179">
        <f>-'IS, Q June 26'!$H$26/1000</f>
        <v>7.37</v>
      </c>
      <c r="S33" s="180"/>
    </row>
    <row r="34" spans="1:19" ht="15" customHeight="1" x14ac:dyDescent="0.2">
      <c r="A34" s="186" t="s">
        <v>86</v>
      </c>
      <c r="B34" s="179">
        <f>('IS, Q June 26'!$P$34+'IS, Q June 26'!$P$35+'IS, Q June 26'!$P$36)/1000</f>
        <v>13.231999999999999</v>
      </c>
      <c r="D34" t="s">
        <v>147</v>
      </c>
      <c r="E34" s="179">
        <f>-'IS, Q June 26'!$L$26/1000</f>
        <v>19.327000000000002</v>
      </c>
      <c r="G34" t="s">
        <v>147</v>
      </c>
      <c r="H34" s="179">
        <f>-'IS, Q June 26'!$L$26/1000</f>
        <v>19.327000000000002</v>
      </c>
      <c r="S34" s="180"/>
    </row>
    <row r="35" spans="1:19" ht="15" customHeight="1" x14ac:dyDescent="0.2">
      <c r="A35" t="s">
        <v>271</v>
      </c>
      <c r="B35" s="179">
        <f>('IS, Q June 26'!$J$34+'IS, Q June 26'!$J$35+'IS, Q June 26'!$J$36)/1000</f>
        <v>6.133</v>
      </c>
      <c r="D35" t="s">
        <v>213</v>
      </c>
      <c r="E35" s="179">
        <f>-'IS, Q June 26'!$E$26/1000</f>
        <v>27.329000000000001</v>
      </c>
      <c r="G35" t="s">
        <v>214</v>
      </c>
      <c r="H35" s="179">
        <f>-'IS, Q June 26'!$E$26/1000</f>
        <v>27.329000000000001</v>
      </c>
      <c r="S35" s="180"/>
    </row>
    <row r="36" spans="1:19" ht="15" customHeight="1" x14ac:dyDescent="0.2">
      <c r="A36" t="s">
        <v>125</v>
      </c>
      <c r="B36" s="179">
        <f>('IS, Q June 26'!$G$34+'IS, Q June 26'!$G$35+'IS, Q June 26'!$G$36)/1000</f>
        <v>5.0579999999999998</v>
      </c>
      <c r="D36" t="s">
        <v>130</v>
      </c>
      <c r="E36" s="179">
        <f>-'IS, Q June 26'!$Q$26/1000</f>
        <v>27.702999999999999</v>
      </c>
      <c r="G36" t="s">
        <v>130</v>
      </c>
      <c r="H36" s="179">
        <f>-'IS, Q June 26'!$Q$26/1000</f>
        <v>27.702999999999999</v>
      </c>
      <c r="S36" s="180"/>
    </row>
    <row r="37" spans="1:19" ht="15" customHeight="1" x14ac:dyDescent="0.2">
      <c r="A37" t="s">
        <v>123</v>
      </c>
      <c r="B37" s="179">
        <f>'IS, Q June 26'!$D$34/1000+'IS, Q June 26'!$D$35/1000+'IS, Q June 26'!$D$36/1000</f>
        <v>-3.6999999999999998E-2</v>
      </c>
      <c r="D37" t="s">
        <v>129</v>
      </c>
      <c r="E37" s="179">
        <f>-'IS, Q June 26'!$N$26/1000</f>
        <v>58.502000000000002</v>
      </c>
      <c r="G37" t="s">
        <v>129</v>
      </c>
      <c r="H37" s="179">
        <f>-'IS, Q June 26'!$N$26/1000</f>
        <v>58.502000000000002</v>
      </c>
      <c r="S37" s="180"/>
    </row>
    <row r="38" spans="1:19" ht="15" customHeight="1" x14ac:dyDescent="0.2">
      <c r="B38" s="180">
        <f>SUM(B23:B37)</f>
        <v>1618.4570000000003</v>
      </c>
      <c r="E38" s="265">
        <f>SUM(E22:E37)</f>
        <v>94.406000000000006</v>
      </c>
      <c r="H38" s="263">
        <f>SUM(H22:H37)</f>
        <v>94.406000000000006</v>
      </c>
      <c r="S38" s="180"/>
    </row>
    <row r="39" spans="1:19" ht="15" customHeight="1" x14ac:dyDescent="0.2">
      <c r="B39" s="179">
        <f>('IS, Q June 26'!$S$34+'IS, Q June 26'!$S$35+'IS, Q June 26'!$S$36)/1000</f>
        <v>1618.4570000000001</v>
      </c>
      <c r="E39" s="266">
        <f>-'IS, Q June 26'!$S$26/1000</f>
        <v>94.406000000000006</v>
      </c>
      <c r="H39" s="179">
        <f>-'IS, Q June 26'!$S$26/1000</f>
        <v>94.406000000000006</v>
      </c>
    </row>
    <row r="40" spans="1:19" ht="15" customHeight="1" x14ac:dyDescent="0.2">
      <c r="B40" s="231">
        <f>B38-B39</f>
        <v>0</v>
      </c>
      <c r="E40" s="231">
        <f>E38-E39</f>
        <v>0</v>
      </c>
      <c r="H40" s="231">
        <f>H38-H39</f>
        <v>0</v>
      </c>
    </row>
    <row r="41" spans="1:19" ht="15" customHeight="1" x14ac:dyDescent="0.2"/>
    <row r="42" spans="1:19" x14ac:dyDescent="0.2">
      <c r="B42" s="231"/>
      <c r="E42" s="231"/>
      <c r="H42" s="231"/>
    </row>
    <row r="43" spans="1:19" ht="102" x14ac:dyDescent="0.2">
      <c r="B43" t="s">
        <v>217</v>
      </c>
      <c r="G43" s="322" t="s">
        <v>218</v>
      </c>
    </row>
    <row r="44" spans="1:19" x14ac:dyDescent="0.2">
      <c r="A44" t="s">
        <v>119</v>
      </c>
      <c r="B44" s="179">
        <f>('IS, BS &amp; Ratios June 26'!F$75-'IS, BS &amp; Ratios Mar 26'!$F$75)/1000</f>
        <v>2157.8510000000001</v>
      </c>
      <c r="C44" s="179"/>
      <c r="D44" s="179"/>
      <c r="E44" s="179"/>
      <c r="F44" t="s">
        <v>129</v>
      </c>
      <c r="G44" s="179">
        <f>('IS, BS &amp; Ratios June 26'!N$69-'IS, BS &amp; Ratios Mar 26'!$N$69)/1000</f>
        <v>1438.0830000000001</v>
      </c>
    </row>
    <row r="45" spans="1:19" x14ac:dyDescent="0.2">
      <c r="A45" t="s">
        <v>147</v>
      </c>
      <c r="B45" s="179">
        <f>('IS, BS &amp; Ratios June 26'!L$75-'IS, BS &amp; Ratios Mar 26'!$L$75)/1000</f>
        <v>1675.0239999999999</v>
      </c>
      <c r="C45" s="179"/>
      <c r="D45" s="179"/>
      <c r="E45" s="179"/>
      <c r="F45" t="s">
        <v>147</v>
      </c>
      <c r="G45" s="179">
        <f>('IS, BS &amp; Ratios June 26'!L$69-'IS, BS &amp; Ratios Mar 26'!$L$69)/1000</f>
        <v>1355.337</v>
      </c>
    </row>
    <row r="46" spans="1:19" x14ac:dyDescent="0.2">
      <c r="A46" t="s">
        <v>130</v>
      </c>
      <c r="B46" s="179">
        <f>('IS, BS &amp; Ratios June 26'!Q$75-'IS, BS &amp; Ratios Mar 26'!$Q$75)/1000</f>
        <v>1018.1420000000001</v>
      </c>
      <c r="C46" s="179"/>
      <c r="D46" s="179"/>
      <c r="E46" s="179"/>
      <c r="F46" t="s">
        <v>119</v>
      </c>
      <c r="G46" s="179">
        <f>('IS, BS &amp; Ratios June 26'!F$69-'IS, BS &amp; Ratios Mar 26'!$F$69)/1000</f>
        <v>330.49200000000002</v>
      </c>
    </row>
    <row r="47" spans="1:19" x14ac:dyDescent="0.2">
      <c r="A47" t="s">
        <v>148</v>
      </c>
      <c r="B47" s="179">
        <f>('IS, BS &amp; Ratios June 26'!M$75-'IS, BS &amp; Ratios Mar 26'!$M$75)/1000</f>
        <v>534.57600000000002</v>
      </c>
      <c r="C47" s="179"/>
      <c r="D47" s="179"/>
      <c r="E47" s="179"/>
      <c r="F47" t="s">
        <v>121</v>
      </c>
      <c r="G47" s="179">
        <f>('IS, BS &amp; Ratios June 26'!K$69-'IS, BS &amp; Ratios Mar 26'!$K$69)/1000</f>
        <v>279.76400000000001</v>
      </c>
    </row>
    <row r="48" spans="1:19" x14ac:dyDescent="0.2">
      <c r="A48" t="s">
        <v>121</v>
      </c>
      <c r="B48" s="179">
        <f>('IS, BS &amp; Ratios June 26'!K$75-'IS, BS &amp; Ratios Mar 26'!$K$75)/1000</f>
        <v>499.84899999999999</v>
      </c>
      <c r="C48" s="179"/>
      <c r="D48" s="179"/>
      <c r="E48" s="179"/>
      <c r="F48" t="s">
        <v>214</v>
      </c>
      <c r="G48" s="179">
        <f>('IS, BS &amp; Ratios June 26'!E$69-'IS, BS &amp; Ratios Mar 26'!$E$69)/1000</f>
        <v>259.83999999999997</v>
      </c>
    </row>
    <row r="49" spans="1:13" x14ac:dyDescent="0.2">
      <c r="A49" t="s">
        <v>175</v>
      </c>
      <c r="B49" s="179">
        <f>('IS, BS &amp; Ratios June 26'!O$75-'IS, BS &amp; Ratios Mar 26'!$O$75)/1000</f>
        <v>210.202</v>
      </c>
      <c r="C49" s="179"/>
      <c r="D49" s="179"/>
      <c r="E49" s="179"/>
      <c r="F49" s="186" t="s">
        <v>229</v>
      </c>
      <c r="G49" s="179">
        <f>('IS, BS &amp; Ratios June 26'!R$69-'IS, BS &amp; Ratios Mar 26'!$R$69)/1000</f>
        <v>116.405</v>
      </c>
    </row>
    <row r="50" spans="1:13" x14ac:dyDescent="0.2">
      <c r="A50" t="s">
        <v>176</v>
      </c>
      <c r="B50" s="179">
        <f>('IS, BS &amp; Ratios June 26'!H$75-'IS, BS &amp; Ratios Mar 26'!$H$75)/1000</f>
        <v>168.36799999999999</v>
      </c>
      <c r="C50" s="179"/>
      <c r="D50" s="179"/>
      <c r="E50" s="179"/>
      <c r="F50" t="s">
        <v>176</v>
      </c>
      <c r="G50" s="179">
        <f>('IS, BS &amp; Ratios June 26'!H$69-'IS, BS &amp; Ratios Mar 26'!$H$69)/1000</f>
        <v>87.625</v>
      </c>
    </row>
    <row r="51" spans="1:13" x14ac:dyDescent="0.2">
      <c r="A51" t="s">
        <v>271</v>
      </c>
      <c r="B51" s="179">
        <f>('IS, BS &amp; Ratios June 26'!J$75-'IS, BS &amp; Ratios Mar 26'!$J$75)/1000</f>
        <v>6.9409999999999998</v>
      </c>
      <c r="C51" s="179"/>
      <c r="D51" s="179"/>
      <c r="E51" s="179"/>
      <c r="F51" t="s">
        <v>123</v>
      </c>
      <c r="G51" s="179">
        <f>('IS, BS &amp; Ratios June 26'!D$69-'IS, BS &amp; Ratios Mar 26'!$D$69)/1000</f>
        <v>17.585999999999999</v>
      </c>
    </row>
    <row r="52" spans="1:13" x14ac:dyDescent="0.2">
      <c r="A52" t="s">
        <v>123</v>
      </c>
      <c r="B52" s="179">
        <f>('IS, BS &amp; Ratios June 26'!D$75-'IS, BS &amp; Ratios Mar 26'!$D$75)/1000</f>
        <v>-8.0120000000000005</v>
      </c>
      <c r="C52" s="179"/>
      <c r="D52" s="179"/>
      <c r="E52" s="179"/>
      <c r="F52" t="s">
        <v>148</v>
      </c>
      <c r="G52" s="179">
        <f>('IS, BS &amp; Ratios June 26'!M$69-'IS, BS &amp; Ratios Mar 26'!$M$69)/1000</f>
        <v>14.504</v>
      </c>
    </row>
    <row r="53" spans="1:13" x14ac:dyDescent="0.2">
      <c r="A53" t="s">
        <v>116</v>
      </c>
      <c r="B53" s="179">
        <f>('IS, BS &amp; Ratios June 26'!I$75-'IS, BS &amp; Ratios Mar 26'!$I$75)/1000</f>
        <v>-115.974</v>
      </c>
      <c r="C53" s="179"/>
      <c r="D53" s="179"/>
      <c r="E53" s="179"/>
      <c r="F53" t="s">
        <v>271</v>
      </c>
      <c r="G53" s="179">
        <f>('IS, BS &amp; Ratios June 26'!J$69-'IS, BS &amp; Ratios Mar 26'!$J$69)/1000</f>
        <v>0.48</v>
      </c>
    </row>
    <row r="54" spans="1:13" x14ac:dyDescent="0.2">
      <c r="A54" s="186" t="s">
        <v>86</v>
      </c>
      <c r="B54" s="179">
        <f>('IS, BS &amp; Ratios June 26'!P$75-'IS, BS &amp; Ratios Mar 26'!$P$75)/1000</f>
        <v>-237.68700000000001</v>
      </c>
      <c r="C54" s="179"/>
      <c r="D54" s="179"/>
      <c r="E54" s="179"/>
      <c r="F54" s="186" t="s">
        <v>86</v>
      </c>
      <c r="G54" s="179">
        <f>('IS, BS &amp; Ratios June 26'!P$69-'IS, BS &amp; Ratios Mar 26'!$P$69)/1000</f>
        <v>-49.381</v>
      </c>
    </row>
    <row r="55" spans="1:13" x14ac:dyDescent="0.2">
      <c r="A55" s="186" t="s">
        <v>229</v>
      </c>
      <c r="B55" s="179">
        <f>('IS, BS &amp; Ratios June 26'!R$75-'IS, BS &amp; Ratios Mar 26'!$R$75)/1000</f>
        <v>-834.90300000000002</v>
      </c>
      <c r="C55" s="179"/>
      <c r="D55" s="179"/>
      <c r="E55" s="179"/>
      <c r="F55" t="s">
        <v>125</v>
      </c>
      <c r="G55" s="179">
        <f>('IS, BS &amp; Ratios June 26'!G$69-'IS, BS &amp; Ratios Mar 26'!$G$69)/1000</f>
        <v>-66.081000000000003</v>
      </c>
    </row>
    <row r="56" spans="1:13" x14ac:dyDescent="0.2">
      <c r="A56" t="s">
        <v>214</v>
      </c>
      <c r="B56" s="179">
        <f>('IS, BS &amp; Ratios June 26'!E$75-'IS, BS &amp; Ratios Mar 26'!$E$75)/1000</f>
        <v>-1151.2760000000001</v>
      </c>
      <c r="C56" s="179"/>
      <c r="D56" s="179"/>
      <c r="E56" s="179"/>
      <c r="F56" t="s">
        <v>116</v>
      </c>
      <c r="G56" s="179">
        <f>('IS, BS &amp; Ratios June 26'!I$69-'IS, BS &amp; Ratios Mar 26'!$I$69)/1000</f>
        <v>-119.423</v>
      </c>
    </row>
    <row r="57" spans="1:13" x14ac:dyDescent="0.2">
      <c r="A57" t="s">
        <v>129</v>
      </c>
      <c r="B57" s="179">
        <f>('IS, BS &amp; Ratios June 26'!N$75-'IS, BS &amp; Ratios Mar 26'!$N$75)/1000</f>
        <v>-1383.152</v>
      </c>
      <c r="C57" s="179"/>
      <c r="D57" s="179"/>
      <c r="E57" s="179"/>
      <c r="F57" t="s">
        <v>175</v>
      </c>
      <c r="G57" s="179">
        <f>('IS, BS &amp; Ratios June 26'!O$69-'IS, BS &amp; Ratios Mar 26'!$O$69)/1000</f>
        <v>-168.86099999999999</v>
      </c>
    </row>
    <row r="58" spans="1:13" x14ac:dyDescent="0.2">
      <c r="A58" t="s">
        <v>125</v>
      </c>
      <c r="B58" s="179">
        <f>('IS, BS &amp; Ratios June 26'!G$75-'IS, BS &amp; Ratios Mar 26'!$G$75)/1000</f>
        <v>-2449.4090000000001</v>
      </c>
      <c r="C58" s="179"/>
      <c r="D58" s="179"/>
      <c r="E58" s="179"/>
      <c r="F58" t="s">
        <v>130</v>
      </c>
      <c r="G58" s="179">
        <f>('IS, BS &amp; Ratios June 26'!Q$69-'IS, BS &amp; Ratios Mar 26'!$Q$69)/1000</f>
        <v>-1352.557</v>
      </c>
    </row>
    <row r="59" spans="1:13" x14ac:dyDescent="0.2">
      <c r="B59" s="180">
        <f>SUM(B43:B58)</f>
        <v>90.540000000000418</v>
      </c>
      <c r="C59" s="179"/>
      <c r="D59" s="179"/>
      <c r="E59" s="179"/>
      <c r="G59" s="180">
        <f>SUM(G43:G58)</f>
        <v>2143.813000000001</v>
      </c>
      <c r="K59" s="391">
        <f>B59/('IS, BS &amp; Ratios Mar 26'!S75/1000)</f>
        <v>4.1083687485020056E-4</v>
      </c>
      <c r="M59" s="391">
        <f>G59/('IS, BS &amp; Ratios Mar 26'!S69/1000)</f>
        <v>2.2079380339223048E-2</v>
      </c>
    </row>
    <row r="60" spans="1:13" x14ac:dyDescent="0.2">
      <c r="B60" s="179">
        <f>('IS, BS &amp; Ratios June 26'!S$75-'IS, BS &amp; Ratios Mar 26'!$S$75)/1000</f>
        <v>90.54</v>
      </c>
      <c r="C60" s="180"/>
      <c r="D60" s="180"/>
      <c r="E60" s="180"/>
      <c r="G60" s="179">
        <f>('IS, BS &amp; Ratios June 26'!S$69-'IS, BS &amp; Ratios Mar 26'!$S$69)/1000</f>
        <v>2143.8130000000001</v>
      </c>
    </row>
    <row r="61" spans="1:13" x14ac:dyDescent="0.2">
      <c r="B61" s="180">
        <f>B60-B59</f>
        <v>-4.1211478674085811E-13</v>
      </c>
      <c r="C61" s="179"/>
      <c r="D61" s="179"/>
      <c r="E61" s="179"/>
      <c r="G61" s="180">
        <f>G60-G59</f>
        <v>0</v>
      </c>
    </row>
    <row r="62" spans="1:13" x14ac:dyDescent="0.2">
      <c r="B62" s="180"/>
      <c r="C62" s="180"/>
      <c r="D62" s="180"/>
      <c r="E62" s="180"/>
      <c r="G62" s="180"/>
    </row>
    <row r="64" spans="1:13" x14ac:dyDescent="0.2">
      <c r="B64" t="s">
        <v>225</v>
      </c>
    </row>
    <row r="65" spans="1:2" x14ac:dyDescent="0.2">
      <c r="A65" t="s">
        <v>176</v>
      </c>
      <c r="B65" s="179">
        <f>-('IS, Q June 26'!H$26-'IS, Q Mar 26'!H$26)/1000</f>
        <v>-48.155999999999999</v>
      </c>
    </row>
    <row r="66" spans="1:2" x14ac:dyDescent="0.2">
      <c r="A66" t="s">
        <v>130</v>
      </c>
      <c r="B66" s="179">
        <f>-('IS, Q June 26'!Q$26-'IS, Q Mar 26'!Q$26)/1000</f>
        <v>-45.445</v>
      </c>
    </row>
    <row r="67" spans="1:2" x14ac:dyDescent="0.2">
      <c r="A67" t="s">
        <v>214</v>
      </c>
      <c r="B67" s="179">
        <f>-('IS, Q June 26'!E$26-'IS, Q Mar 26'!E$26)/1000</f>
        <v>-43.497999999999998</v>
      </c>
    </row>
    <row r="68" spans="1:2" x14ac:dyDescent="0.2">
      <c r="A68" t="s">
        <v>121</v>
      </c>
      <c r="B68" s="179">
        <f>-('IS, Q June 26'!K$26-'IS, Q Mar 26'!K$26)/1000</f>
        <v>-22.588000000000001</v>
      </c>
    </row>
    <row r="69" spans="1:2" x14ac:dyDescent="0.2">
      <c r="A69" t="s">
        <v>175</v>
      </c>
      <c r="B69" s="179">
        <f>-('IS, Q June 26'!O$26-'IS, Q Mar 26'!O$26)/1000</f>
        <v>-17.427</v>
      </c>
    </row>
    <row r="70" spans="1:2" x14ac:dyDescent="0.2">
      <c r="A70" t="s">
        <v>119</v>
      </c>
      <c r="B70" s="179">
        <f>-('IS, Q June 26'!F$26-'IS, Q Mar 26'!F$26)/1000</f>
        <v>-9.09</v>
      </c>
    </row>
    <row r="71" spans="1:2" x14ac:dyDescent="0.2">
      <c r="A71" s="186" t="s">
        <v>200</v>
      </c>
      <c r="B71" s="179">
        <f>-('IS, Q June 26'!R$26-'IS, Q Mar 26'!R$26)/1000</f>
        <v>-2.5979999999999999</v>
      </c>
    </row>
    <row r="72" spans="1:2" x14ac:dyDescent="0.2">
      <c r="A72" s="186" t="s">
        <v>86</v>
      </c>
      <c r="B72" s="179">
        <f>-('IS, Q June 26'!P$26-'IS, Q Mar 26'!P$26)/1000</f>
        <v>-1.52</v>
      </c>
    </row>
    <row r="73" spans="1:2" x14ac:dyDescent="0.2">
      <c r="A73" t="s">
        <v>88</v>
      </c>
      <c r="B73" s="179">
        <f>-('IS, Q June 26'!J$26-'IS, Q Mar 26'!J$26)/1000</f>
        <v>-5.6000000000000001E-2</v>
      </c>
    </row>
    <row r="74" spans="1:2" x14ac:dyDescent="0.2">
      <c r="A74" t="s">
        <v>148</v>
      </c>
      <c r="B74" s="179">
        <f>-('IS, Q June 26'!M$26-'IS, Q Mar 26'!M$26)/1000</f>
        <v>2</v>
      </c>
    </row>
    <row r="75" spans="1:2" x14ac:dyDescent="0.2">
      <c r="A75" t="s">
        <v>123</v>
      </c>
      <c r="B75" s="179">
        <f>-('IS, Q June 26'!D$26-'IS, Q Mar 26'!D$26)/1000</f>
        <v>3.56</v>
      </c>
    </row>
    <row r="76" spans="1:2" x14ac:dyDescent="0.2">
      <c r="A76" t="s">
        <v>147</v>
      </c>
      <c r="B76" s="179">
        <f>-('IS, Q June 26'!L$26-'IS, Q Mar 26'!L$26)/1000</f>
        <v>4.7110000000000003</v>
      </c>
    </row>
    <row r="77" spans="1:2" x14ac:dyDescent="0.2">
      <c r="A77" t="s">
        <v>125</v>
      </c>
      <c r="B77" s="179">
        <f>-('IS, Q June 26'!G$26-'IS, Q Mar 26'!G$26)/1000</f>
        <v>5.6950000000000003</v>
      </c>
    </row>
    <row r="78" spans="1:2" x14ac:dyDescent="0.2">
      <c r="A78" t="s">
        <v>116</v>
      </c>
      <c r="B78" s="179">
        <f>-('IS, Q June 26'!I$26-'IS, Q Mar 26'!I$26)/1000</f>
        <v>5.992</v>
      </c>
    </row>
    <row r="79" spans="1:2" x14ac:dyDescent="0.2">
      <c r="A79" t="s">
        <v>129</v>
      </c>
      <c r="B79" s="179">
        <f>-('IS, Q June 26'!N$26-'IS, Q Mar 26'!N$26)/1000</f>
        <v>79.927000000000007</v>
      </c>
    </row>
    <row r="80" spans="1:2" x14ac:dyDescent="0.2">
      <c r="B80" s="180">
        <f>SUM(B64:B79)</f>
        <v>-88.493000000000009</v>
      </c>
    </row>
    <row r="81" spans="2:2" x14ac:dyDescent="0.2">
      <c r="B81" s="179">
        <f>('IS, Q June 26'!S$26-'IS, Q Mar 26'!S$26)/1000</f>
        <v>88.492999999999995</v>
      </c>
    </row>
    <row r="82" spans="2:2" x14ac:dyDescent="0.2">
      <c r="B82" s="180">
        <f>B81+B80</f>
        <v>0</v>
      </c>
    </row>
    <row r="83" spans="2:2" x14ac:dyDescent="0.2">
      <c r="B83" s="180"/>
    </row>
  </sheetData>
  <sortState xmlns:xlrd2="http://schemas.microsoft.com/office/spreadsheetml/2017/richdata2" ref="A65:B79">
    <sortCondition ref="B65:B79"/>
  </sortState>
  <pageMargins left="0.70866141732283472" right="0.70866141732283472" top="0.74803149606299213" bottom="0.74803149606299213" header="0.31496062992125984" footer="0.31496062992125984"/>
  <pageSetup paperSize="9" scale="80" orientation="portrait" horizontalDpi="4294967292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tabColor rgb="FF00FF00"/>
  </sheetPr>
  <dimension ref="A1:J53"/>
  <sheetViews>
    <sheetView view="pageBreakPreview" topLeftCell="A49" zoomScale="190" zoomScaleSheetLayoutView="190" workbookViewId="0">
      <selection activeCell="A43" sqref="A43:G50"/>
    </sheetView>
  </sheetViews>
  <sheetFormatPr defaultColWidth="8.85546875" defaultRowHeight="14.25" x14ac:dyDescent="0.2"/>
  <cols>
    <col min="1" max="1" width="20.5703125" style="163" customWidth="1"/>
    <col min="2" max="2" width="10.28515625" style="163" customWidth="1"/>
    <col min="3" max="3" width="9.5703125" style="163" customWidth="1"/>
    <col min="4" max="4" width="3.28515625" style="163" customWidth="1"/>
    <col min="5" max="5" width="11.85546875" style="163" customWidth="1"/>
    <col min="6" max="6" width="9.7109375" style="163" customWidth="1"/>
    <col min="7" max="7" width="9" style="163" bestFit="1" customWidth="1"/>
    <col min="8" max="8" width="2.28515625" style="163" customWidth="1"/>
    <col min="9" max="9" width="10.28515625" style="163" bestFit="1" customWidth="1"/>
    <col min="10" max="10" width="6.7109375" style="163" bestFit="1" customWidth="1"/>
    <col min="11" max="11" width="10.28515625" style="163" bestFit="1" customWidth="1"/>
    <col min="12" max="12" width="4.85546875" style="163" customWidth="1"/>
    <col min="13" max="16384" width="8.85546875" style="163"/>
  </cols>
  <sheetData>
    <row r="1" spans="1:10" ht="15" thickBot="1" x14ac:dyDescent="0.25">
      <c r="A1" s="163" t="s">
        <v>150</v>
      </c>
    </row>
    <row r="2" spans="1:10" ht="15.75" thickBot="1" x14ac:dyDescent="0.3">
      <c r="A2" s="163" t="s">
        <v>135</v>
      </c>
      <c r="B2" s="165" t="s">
        <v>312</v>
      </c>
      <c r="C2" s="165" t="s">
        <v>290</v>
      </c>
      <c r="D2" s="165"/>
      <c r="E2" s="165" t="s">
        <v>151</v>
      </c>
      <c r="F2" s="165">
        <v>2026</v>
      </c>
      <c r="G2" s="165">
        <v>2025</v>
      </c>
      <c r="H2" s="165"/>
    </row>
    <row r="3" spans="1:10" ht="15" x14ac:dyDescent="0.25">
      <c r="A3" s="195" t="s">
        <v>130</v>
      </c>
      <c r="B3" s="193">
        <f>'IS, BS &amp; Ratios June 26'!$Q$69/1000</f>
        <v>20066.580000000002</v>
      </c>
      <c r="C3" s="193">
        <f>'IS, BS &amp; Ratios June 25'!$Q$69/1000</f>
        <v>18399.179</v>
      </c>
      <c r="D3" s="193"/>
      <c r="E3" s="195" t="s">
        <v>130</v>
      </c>
      <c r="F3" s="250">
        <f t="shared" ref="F3:G7" si="0">B3/B$12</f>
        <v>0.2022035213834876</v>
      </c>
      <c r="G3" s="250">
        <f t="shared" si="0"/>
        <v>0.22357781909426408</v>
      </c>
      <c r="H3" s="250"/>
      <c r="I3" s="292">
        <f t="shared" ref="I3:I10" si="1">B3-C3</f>
        <v>1667.4010000000017</v>
      </c>
      <c r="J3" s="293">
        <f t="shared" ref="J3:J10" si="2">I3/C3</f>
        <v>9.0623663153665809E-2</v>
      </c>
    </row>
    <row r="4" spans="1:10" ht="15" x14ac:dyDescent="0.25">
      <c r="A4" s="195" t="s">
        <v>129</v>
      </c>
      <c r="B4" s="193">
        <f>'IS, BS &amp; Ratios June 26'!$N$69/1000</f>
        <v>17768.181</v>
      </c>
      <c r="C4" s="193">
        <f>'IS, BS &amp; Ratios June 25'!$N$69/1000</f>
        <v>15607.798000000001</v>
      </c>
      <c r="D4" s="193"/>
      <c r="E4" s="195" t="s">
        <v>129</v>
      </c>
      <c r="F4" s="250">
        <f t="shared" si="0"/>
        <v>0.17904340285086834</v>
      </c>
      <c r="G4" s="250">
        <f t="shared" si="0"/>
        <v>0.18965832321669443</v>
      </c>
      <c r="H4" s="250"/>
      <c r="I4" s="292">
        <f t="shared" si="1"/>
        <v>2160.3829999999998</v>
      </c>
      <c r="J4" s="293">
        <f t="shared" si="2"/>
        <v>0.1384168990398261</v>
      </c>
    </row>
    <row r="5" spans="1:10" ht="15" x14ac:dyDescent="0.25">
      <c r="A5" s="286" t="s">
        <v>216</v>
      </c>
      <c r="B5" s="166">
        <f>'IS, BS &amp; Ratios June 26'!$E$69/1000</f>
        <v>15719.255999999999</v>
      </c>
      <c r="C5" s="166">
        <f>'IS, BS &amp; Ratios June 25'!$E$69/1000</f>
        <v>13098.422</v>
      </c>
      <c r="D5" s="193"/>
      <c r="E5" s="286" t="s">
        <v>216</v>
      </c>
      <c r="F5" s="250">
        <f t="shared" si="0"/>
        <v>0.15839714175153491</v>
      </c>
      <c r="G5" s="250">
        <f t="shared" si="0"/>
        <v>0.15916561409269014</v>
      </c>
      <c r="H5" s="250"/>
      <c r="I5" s="292">
        <f t="shared" si="1"/>
        <v>2620.8339999999989</v>
      </c>
      <c r="J5" s="293">
        <f t="shared" si="2"/>
        <v>0.20008776629734473</v>
      </c>
    </row>
    <row r="6" spans="1:10" ht="15" x14ac:dyDescent="0.25">
      <c r="A6" s="196" t="s">
        <v>147</v>
      </c>
      <c r="B6" s="193">
        <f>'IS, BS &amp; Ratios June 26'!$L$69/1000</f>
        <v>11099.536</v>
      </c>
      <c r="C6" s="193">
        <f>'IS, BS &amp; Ratios June 25'!$L$69/1000</f>
        <v>7924.87</v>
      </c>
      <c r="D6" s="166"/>
      <c r="E6" s="196" t="s">
        <v>147</v>
      </c>
      <c r="F6" s="250">
        <f t="shared" si="0"/>
        <v>0.11184592815132376</v>
      </c>
      <c r="G6" s="250">
        <f t="shared" si="0"/>
        <v>9.6299142000062093E-2</v>
      </c>
      <c r="H6" s="250"/>
      <c r="I6" s="292">
        <f t="shared" si="1"/>
        <v>3174.6660000000002</v>
      </c>
      <c r="J6" s="293">
        <f t="shared" si="2"/>
        <v>0.40059534099612992</v>
      </c>
    </row>
    <row r="7" spans="1:10" ht="15" x14ac:dyDescent="0.25">
      <c r="A7" s="195" t="s">
        <v>148</v>
      </c>
      <c r="B7" s="166">
        <f>'IS, BS &amp; Ratios June 26'!$M$69/1000</f>
        <v>10917.111000000001</v>
      </c>
      <c r="C7" s="166">
        <f>'IS, BS &amp; Ratios June 25'!$M$69/1000</f>
        <v>7898.55</v>
      </c>
      <c r="D7" s="280"/>
      <c r="E7" s="195" t="s">
        <v>148</v>
      </c>
      <c r="F7" s="250">
        <f t="shared" si="0"/>
        <v>0.11000769874758966</v>
      </c>
      <c r="G7" s="250">
        <f t="shared" si="0"/>
        <v>9.5979314240434294E-2</v>
      </c>
      <c r="H7" s="250"/>
      <c r="I7" s="292">
        <f t="shared" si="1"/>
        <v>3018.5610000000006</v>
      </c>
      <c r="J7" s="293">
        <f t="shared" si="2"/>
        <v>0.38216647359325451</v>
      </c>
    </row>
    <row r="8" spans="1:10" ht="15" x14ac:dyDescent="0.25">
      <c r="A8" s="240" t="s">
        <v>119</v>
      </c>
      <c r="B8" s="244">
        <f>'IS, BS &amp; Ratios June 26'!$F$69/1000</f>
        <v>9384.9069999999992</v>
      </c>
      <c r="C8" s="244">
        <f>'IS, BS &amp; Ratios June 25'!$F$69/1000</f>
        <v>6378.9570000000003</v>
      </c>
      <c r="D8" s="243"/>
      <c r="E8" s="240" t="s">
        <v>119</v>
      </c>
      <c r="F8" s="194">
        <f>B8/'Mkt Share graphdata-Smaller ban'!B$11</f>
        <v>9.4568244476963298E-2</v>
      </c>
      <c r="G8" s="194">
        <f>C8/'Mkt Share graphdata-Smaller ban'!C$11</f>
        <v>7.7513963756539878E-2</v>
      </c>
      <c r="H8" s="319"/>
      <c r="I8" s="292">
        <f t="shared" si="1"/>
        <v>3005.9499999999989</v>
      </c>
      <c r="J8" s="293">
        <f t="shared" si="2"/>
        <v>0.4712290739693023</v>
      </c>
    </row>
    <row r="9" spans="1:10" ht="15" x14ac:dyDescent="0.25">
      <c r="A9" s="195" t="s">
        <v>152</v>
      </c>
      <c r="B9" s="170">
        <f>'IS, BS &amp; Ratios June 26'!$O$69/1000</f>
        <v>2387.0419999999999</v>
      </c>
      <c r="C9" s="170">
        <f>'IS, BS &amp; Ratios June 25'!$O$69/1000</f>
        <v>2857.473</v>
      </c>
      <c r="D9" s="170"/>
      <c r="E9" s="195" t="s">
        <v>152</v>
      </c>
      <c r="F9" s="250">
        <f>B9/B$12</f>
        <v>2.4053341331222507E-2</v>
      </c>
      <c r="G9" s="250">
        <f>C9/C$12</f>
        <v>3.4722613517741419E-2</v>
      </c>
      <c r="H9" s="250"/>
      <c r="I9" s="292">
        <f t="shared" si="1"/>
        <v>-470.43100000000004</v>
      </c>
      <c r="J9" s="293">
        <f t="shared" si="2"/>
        <v>-0.16463182679241414</v>
      </c>
    </row>
    <row r="10" spans="1:10" ht="15" x14ac:dyDescent="0.25">
      <c r="A10" s="195" t="s">
        <v>125</v>
      </c>
      <c r="B10" s="169">
        <f>'IS, BS &amp; Ratios June 26'!$G$69/1000</f>
        <v>372.25299999999999</v>
      </c>
      <c r="C10" s="169">
        <f>'IS, BS &amp; Ratios June 25'!$G$69/1000</f>
        <v>510.41199999999998</v>
      </c>
      <c r="D10" s="169"/>
      <c r="E10" s="195" t="s">
        <v>125</v>
      </c>
      <c r="F10" s="250">
        <f>B10/B$12</f>
        <v>3.751056106499832E-3</v>
      </c>
      <c r="G10" s="250">
        <f>C10/C$12</f>
        <v>6.2022768406971591E-3</v>
      </c>
      <c r="H10" s="250"/>
      <c r="I10" s="292">
        <f t="shared" si="1"/>
        <v>-138.15899999999999</v>
      </c>
      <c r="J10" s="293">
        <f t="shared" si="2"/>
        <v>-0.27068133194360633</v>
      </c>
    </row>
    <row r="11" spans="1:10" ht="15" x14ac:dyDescent="0.25">
      <c r="A11" s="167" t="s">
        <v>122</v>
      </c>
      <c r="B11" s="171">
        <f>SUM('Mkt Share graphdata-Smaller ban'!B3:B9)</f>
        <v>11524.652000000002</v>
      </c>
      <c r="C11" s="171">
        <f>SUM('Mkt Share graphdata-Smaller ban'!C3:C9)</f>
        <v>9618.634</v>
      </c>
      <c r="D11" s="171"/>
      <c r="E11" s="167" t="s">
        <v>122</v>
      </c>
      <c r="F11" s="250">
        <f t="shared" ref="F11:G11" si="3">B11/B$12</f>
        <v>0.11612966520051017</v>
      </c>
      <c r="G11" s="250">
        <f t="shared" si="3"/>
        <v>0.11688093324087655</v>
      </c>
      <c r="H11" s="250"/>
      <c r="I11" s="292">
        <f t="shared" ref="I11:I12" si="4">B11-C11</f>
        <v>1906.0180000000018</v>
      </c>
      <c r="J11" s="293">
        <f t="shared" ref="J11:J12" si="5">I11/C11</f>
        <v>0.19815890697161384</v>
      </c>
    </row>
    <row r="12" spans="1:10" ht="15" x14ac:dyDescent="0.25">
      <c r="A12" s="167" t="s">
        <v>115</v>
      </c>
      <c r="B12" s="171">
        <f>SUM(B3:B11)</f>
        <v>99239.517999999996</v>
      </c>
      <c r="C12" s="171">
        <f>SUM(C3:C11)</f>
        <v>82294.294999999998</v>
      </c>
      <c r="D12" s="171"/>
      <c r="E12" s="167" t="s">
        <v>115</v>
      </c>
      <c r="F12" s="251">
        <f>SUM(F3:F11)</f>
        <v>1</v>
      </c>
      <c r="G12" s="251">
        <f>SUM(G3:G11)</f>
        <v>1</v>
      </c>
      <c r="H12" s="251"/>
      <c r="I12" s="292">
        <f t="shared" si="4"/>
        <v>16945.222999999998</v>
      </c>
      <c r="J12" s="293">
        <f t="shared" si="5"/>
        <v>0.20591005731320741</v>
      </c>
    </row>
    <row r="13" spans="1:10" ht="15" x14ac:dyDescent="0.25">
      <c r="A13" s="167"/>
      <c r="B13" s="169">
        <f>B12-'IS, BS &amp; Ratios June 26'!S69/1000</f>
        <v>0</v>
      </c>
      <c r="C13" s="169">
        <f>C12-'IS, BS &amp; Ratios June 25'!S69/1000</f>
        <v>0</v>
      </c>
      <c r="D13" s="172"/>
      <c r="E13" s="169"/>
      <c r="F13" s="169"/>
      <c r="G13" s="169"/>
      <c r="H13" s="169"/>
    </row>
    <row r="14" spans="1:10" x14ac:dyDescent="0.2">
      <c r="C14" s="173"/>
      <c r="D14" s="173"/>
    </row>
    <row r="15" spans="1:10" ht="15" thickBot="1" x14ac:dyDescent="0.25">
      <c r="A15" s="163" t="s">
        <v>117</v>
      </c>
    </row>
    <row r="16" spans="1:10" ht="15.75" thickBot="1" x14ac:dyDescent="0.3">
      <c r="A16" s="164" t="s">
        <v>150</v>
      </c>
      <c r="B16" s="165" t="s">
        <v>313</v>
      </c>
      <c r="C16" s="165" t="s">
        <v>296</v>
      </c>
      <c r="D16" s="165"/>
      <c r="E16" s="165" t="s">
        <v>192</v>
      </c>
      <c r="F16" s="165">
        <v>2026</v>
      </c>
      <c r="G16" s="165">
        <v>2025</v>
      </c>
      <c r="H16" s="165"/>
      <c r="I16" s="292"/>
    </row>
    <row r="17" spans="1:10" ht="15" x14ac:dyDescent="0.25">
      <c r="A17" s="195" t="s">
        <v>130</v>
      </c>
      <c r="B17" s="193">
        <f>'IS, BS &amp; Ratios June 26'!$Q$72/1000</f>
        <v>55205.790999999997</v>
      </c>
      <c r="C17" s="193">
        <f>'IS, BS &amp; Ratios June 25'!$Q$72/1000</f>
        <v>51628.5</v>
      </c>
      <c r="D17" s="166"/>
      <c r="E17" s="195" t="s">
        <v>130</v>
      </c>
      <c r="F17" s="250">
        <f t="shared" ref="F17:G19" si="6">B17/B$26</f>
        <v>0.18251721645306992</v>
      </c>
      <c r="G17" s="250">
        <f t="shared" si="6"/>
        <v>0.18365789409072469</v>
      </c>
      <c r="H17" s="250"/>
      <c r="I17" s="292">
        <f t="shared" ref="I17:I24" si="7">B17-C17</f>
        <v>3577.2909999999974</v>
      </c>
      <c r="J17" s="293">
        <f t="shared" ref="J17:J24" si="8">I17/C17</f>
        <v>6.9289074832698944E-2</v>
      </c>
    </row>
    <row r="18" spans="1:10" ht="15" x14ac:dyDescent="0.25">
      <c r="A18" s="195" t="s">
        <v>129</v>
      </c>
      <c r="B18" s="193">
        <f>'IS, BS &amp; Ratios June 26'!$N$72/1000</f>
        <v>53161.258999999998</v>
      </c>
      <c r="C18" s="193">
        <f>'IS, BS &amp; Ratios June 25'!$N$72/1000</f>
        <v>48481.368000000002</v>
      </c>
      <c r="D18" s="166"/>
      <c r="E18" s="195" t="s">
        <v>129</v>
      </c>
      <c r="F18" s="250">
        <f t="shared" si="6"/>
        <v>0.1757577391803101</v>
      </c>
      <c r="G18" s="250">
        <f t="shared" si="6"/>
        <v>0.1724626117264195</v>
      </c>
      <c r="H18" s="250"/>
      <c r="I18" s="292">
        <f t="shared" si="7"/>
        <v>4679.890999999996</v>
      </c>
      <c r="J18" s="293">
        <f t="shared" si="8"/>
        <v>9.6529681258169034E-2</v>
      </c>
    </row>
    <row r="19" spans="1:10" ht="15" x14ac:dyDescent="0.25">
      <c r="A19" s="286" t="s">
        <v>216</v>
      </c>
      <c r="B19" s="166">
        <f>'IS, BS &amp; Ratios June 26'!$E$72/1000</f>
        <v>38833.169000000002</v>
      </c>
      <c r="C19" s="166">
        <f>'IS, BS &amp; Ratios June 25'!$E$72/1000</f>
        <v>37267.673000000003</v>
      </c>
      <c r="D19" s="166"/>
      <c r="E19" s="286" t="s">
        <v>216</v>
      </c>
      <c r="F19" s="250">
        <f t="shared" si="6"/>
        <v>0.12838729023793255</v>
      </c>
      <c r="G19" s="250">
        <f t="shared" si="6"/>
        <v>0.13257217120082437</v>
      </c>
      <c r="H19" s="250"/>
      <c r="I19" s="292">
        <f t="shared" si="7"/>
        <v>1565.4959999999992</v>
      </c>
      <c r="J19" s="293">
        <f t="shared" si="8"/>
        <v>4.2006808420799416E-2</v>
      </c>
    </row>
    <row r="20" spans="1:10" ht="15" x14ac:dyDescent="0.25">
      <c r="A20" s="240" t="s">
        <v>119</v>
      </c>
      <c r="B20" s="242">
        <f>'IS, BS &amp; Ratios June 26'!$F$72/1000</f>
        <v>30276.645</v>
      </c>
      <c r="C20" s="242">
        <f>'IS, BS &amp; Ratios June 25'!$F$72/1000</f>
        <v>25517.543000000001</v>
      </c>
      <c r="D20" s="242"/>
      <c r="E20" s="240" t="s">
        <v>119</v>
      </c>
      <c r="F20" s="194">
        <f>B20/'Mkt Share graphdata-Smaller ban'!B$25</f>
        <v>0.10009835687233894</v>
      </c>
      <c r="G20" s="194">
        <f>C20/'Mkt Share graphdata-Smaller ban'!C$24</f>
        <v>9.0773472205264799E-2</v>
      </c>
      <c r="H20" s="319"/>
      <c r="I20" s="292">
        <f t="shared" si="7"/>
        <v>4759.101999999999</v>
      </c>
      <c r="J20" s="293">
        <f t="shared" si="8"/>
        <v>0.18650314413107871</v>
      </c>
    </row>
    <row r="21" spans="1:10" ht="15" x14ac:dyDescent="0.25">
      <c r="A21" s="196" t="s">
        <v>147</v>
      </c>
      <c r="B21" s="193">
        <f>'IS, BS &amp; Ratios June 26'!$L$72/1000</f>
        <v>29989.352999999999</v>
      </c>
      <c r="C21" s="193">
        <f>'IS, BS &amp; Ratios June 25'!$L$72/1000</f>
        <v>23854.48</v>
      </c>
      <c r="D21" s="166"/>
      <c r="E21" s="196" t="s">
        <v>147</v>
      </c>
      <c r="F21" s="250">
        <f t="shared" ref="F21:G24" si="9">B21/B$26</f>
        <v>9.9148533761404159E-2</v>
      </c>
      <c r="G21" s="250">
        <f t="shared" si="9"/>
        <v>8.485746363789981E-2</v>
      </c>
      <c r="H21" s="250"/>
      <c r="I21" s="292">
        <f t="shared" si="7"/>
        <v>6134.8729999999996</v>
      </c>
      <c r="J21" s="293">
        <f t="shared" si="8"/>
        <v>0.25717907076574292</v>
      </c>
    </row>
    <row r="22" spans="1:10" ht="15" x14ac:dyDescent="0.25">
      <c r="A22" s="195" t="s">
        <v>148</v>
      </c>
      <c r="B22" s="169">
        <f>'IS, BS &amp; Ratios June 26'!$M$72/1000</f>
        <v>28698.499</v>
      </c>
      <c r="C22" s="169">
        <f>'IS, BS &amp; Ratios June 25'!$M$72/1000</f>
        <v>25004.973000000002</v>
      </c>
      <c r="D22" s="169"/>
      <c r="E22" s="195" t="s">
        <v>148</v>
      </c>
      <c r="F22" s="250">
        <f t="shared" si="9"/>
        <v>9.4880809766156787E-2</v>
      </c>
      <c r="G22" s="250">
        <f t="shared" si="9"/>
        <v>8.8950108621699858E-2</v>
      </c>
      <c r="H22" s="250"/>
      <c r="I22" s="292">
        <f t="shared" si="7"/>
        <v>3693.525999999998</v>
      </c>
      <c r="J22" s="293">
        <f t="shared" si="8"/>
        <v>0.14771165719715026</v>
      </c>
    </row>
    <row r="23" spans="1:10" ht="15" x14ac:dyDescent="0.25">
      <c r="A23" s="195" t="s">
        <v>152</v>
      </c>
      <c r="B23" s="170">
        <f>'IS, BS &amp; Ratios June 26'!$O$72/1000</f>
        <v>14068.81</v>
      </c>
      <c r="C23" s="170">
        <f>'IS, BS &amp; Ratios June 25'!$O$72/1000</f>
        <v>16550.645</v>
      </c>
      <c r="D23" s="169"/>
      <c r="E23" s="195" t="s">
        <v>152</v>
      </c>
      <c r="F23" s="250">
        <f t="shared" si="9"/>
        <v>4.6513236990067118E-2</v>
      </c>
      <c r="G23" s="250">
        <f t="shared" si="9"/>
        <v>5.8875555294908476E-2</v>
      </c>
      <c r="H23" s="250"/>
      <c r="I23" s="292">
        <f t="shared" si="7"/>
        <v>-2481.8350000000009</v>
      </c>
      <c r="J23" s="293">
        <f t="shared" si="8"/>
        <v>-0.14995397460340676</v>
      </c>
    </row>
    <row r="24" spans="1:10" ht="15" x14ac:dyDescent="0.25">
      <c r="A24" s="195" t="s">
        <v>125</v>
      </c>
      <c r="B24" s="169">
        <f>'IS, BS &amp; Ratios June 26'!$G$72/1000</f>
        <v>11054.938</v>
      </c>
      <c r="C24" s="169">
        <f>'IS, BS &amp; Ratios June 25'!$G$72/1000</f>
        <v>12947.839</v>
      </c>
      <c r="D24" s="169"/>
      <c r="E24" s="195" t="s">
        <v>125</v>
      </c>
      <c r="F24" s="250">
        <f t="shared" si="9"/>
        <v>3.654900102457128E-2</v>
      </c>
      <c r="G24" s="250">
        <f t="shared" si="9"/>
        <v>4.6059305301640659E-2</v>
      </c>
      <c r="H24" s="250"/>
      <c r="I24" s="292">
        <f t="shared" si="7"/>
        <v>-1892.9009999999998</v>
      </c>
      <c r="J24" s="293">
        <f t="shared" si="8"/>
        <v>-0.14619435722053695</v>
      </c>
    </row>
    <row r="25" spans="1:10" ht="15" x14ac:dyDescent="0.25">
      <c r="A25" s="167" t="s">
        <v>122</v>
      </c>
      <c r="B25" s="171">
        <f>SUM('Mkt Share graphdata-Smaller ban'!B16:B22)</f>
        <v>41180.487000000001</v>
      </c>
      <c r="C25" s="171">
        <f>SUM('Mkt Share graphdata-Smaller ban'!C16:C22)</f>
        <v>39859.317000000003</v>
      </c>
      <c r="D25" s="171"/>
      <c r="E25" s="167" t="s">
        <v>122</v>
      </c>
      <c r="F25" s="250">
        <f t="shared" ref="F25:G25" si="10">B25/B$26</f>
        <v>0.13614781571414913</v>
      </c>
      <c r="G25" s="250">
        <f t="shared" si="10"/>
        <v>0.14179141792061792</v>
      </c>
      <c r="H25" s="250"/>
      <c r="I25" s="292">
        <f t="shared" ref="I25:I26" si="11">B25-C25</f>
        <v>1321.1699999999983</v>
      </c>
      <c r="J25" s="293">
        <f t="shared" ref="J25:J26" si="12">I25/C25</f>
        <v>3.3145826357235328E-2</v>
      </c>
    </row>
    <row r="26" spans="1:10" ht="15" x14ac:dyDescent="0.25">
      <c r="A26" s="167" t="s">
        <v>115</v>
      </c>
      <c r="B26" s="171">
        <f>SUM(B17:B25)</f>
        <v>302468.951</v>
      </c>
      <c r="C26" s="171">
        <f>SUM(C17:C25)</f>
        <v>281112.33799999999</v>
      </c>
      <c r="D26" s="171"/>
      <c r="E26" s="167" t="s">
        <v>115</v>
      </c>
      <c r="F26" s="251">
        <f>SUM(F17:F25)</f>
        <v>1</v>
      </c>
      <c r="G26" s="251">
        <f>SUM(G17:G25)</f>
        <v>1.0000000000000002</v>
      </c>
      <c r="H26" s="251"/>
      <c r="I26" s="292">
        <f t="shared" si="11"/>
        <v>21356.613000000012</v>
      </c>
      <c r="J26" s="293">
        <f t="shared" si="12"/>
        <v>7.5971809533311951E-2</v>
      </c>
    </row>
    <row r="27" spans="1:10" x14ac:dyDescent="0.2">
      <c r="B27" s="173">
        <f>B26-'IS, BS &amp; Ratios June 26'!S72/1000</f>
        <v>0</v>
      </c>
      <c r="C27" s="173">
        <f>C26-'IS, BS &amp; Ratios June 25'!S72/1000</f>
        <v>0</v>
      </c>
    </row>
    <row r="28" spans="1:10" x14ac:dyDescent="0.2">
      <c r="C28" s="174"/>
      <c r="D28" s="174"/>
    </row>
    <row r="29" spans="1:10" ht="15" thickBot="1" x14ac:dyDescent="0.25">
      <c r="A29" s="163" t="s">
        <v>118</v>
      </c>
      <c r="B29" s="163" t="s">
        <v>114</v>
      </c>
    </row>
    <row r="30" spans="1:10" ht="15.75" thickBot="1" x14ac:dyDescent="0.3">
      <c r="B30" s="165" t="s">
        <v>314</v>
      </c>
      <c r="C30" s="165" t="s">
        <v>298</v>
      </c>
      <c r="D30" s="165"/>
      <c r="E30" s="165" t="s">
        <v>193</v>
      </c>
      <c r="F30" s="165">
        <v>2026</v>
      </c>
      <c r="G30" s="165">
        <v>2025</v>
      </c>
      <c r="H30" s="165"/>
    </row>
    <row r="31" spans="1:10" ht="15" x14ac:dyDescent="0.25">
      <c r="A31" s="195" t="s">
        <v>130</v>
      </c>
      <c r="B31" s="193">
        <f>'IS, BS &amp; Ratios June 26'!$Q$75/1000</f>
        <v>40318.904000000002</v>
      </c>
      <c r="C31" s="193">
        <f>'IS, BS &amp; Ratios June 25'!$Q$75/1000</f>
        <v>38199.493999999999</v>
      </c>
      <c r="D31" s="166"/>
      <c r="E31" s="195" t="s">
        <v>130</v>
      </c>
      <c r="F31" s="250">
        <f t="shared" ref="F31:G33" si="13">B31/B$40</f>
        <v>0.18287707098661266</v>
      </c>
      <c r="G31" s="250">
        <f t="shared" si="13"/>
        <v>0.18212761996316415</v>
      </c>
      <c r="H31" s="250"/>
      <c r="I31" s="292">
        <f t="shared" ref="I31:I38" si="14">B31-C31</f>
        <v>2119.4100000000035</v>
      </c>
      <c r="J31" s="293">
        <f t="shared" ref="J31:J38" si="15">I31/C31</f>
        <v>5.5482672100316398E-2</v>
      </c>
    </row>
    <row r="32" spans="1:10" ht="15" x14ac:dyDescent="0.25">
      <c r="A32" s="195" t="s">
        <v>129</v>
      </c>
      <c r="B32" s="193">
        <f>'IS, BS &amp; Ratios June 26'!$N$75/1000</f>
        <v>39964.271000000001</v>
      </c>
      <c r="C32" s="193">
        <f>'IS, BS &amp; Ratios June 25'!$N$75/1000</f>
        <v>36553.784</v>
      </c>
      <c r="D32" s="166"/>
      <c r="E32" s="195" t="s">
        <v>129</v>
      </c>
      <c r="F32" s="250">
        <f t="shared" si="13"/>
        <v>0.18126853906036794</v>
      </c>
      <c r="G32" s="250">
        <f t="shared" si="13"/>
        <v>0.17428120070301428</v>
      </c>
      <c r="H32" s="250"/>
      <c r="I32" s="292">
        <f t="shared" si="14"/>
        <v>3410.487000000001</v>
      </c>
      <c r="J32" s="293">
        <f t="shared" si="15"/>
        <v>9.3300518490780623E-2</v>
      </c>
    </row>
    <row r="33" spans="1:10" ht="15" x14ac:dyDescent="0.25">
      <c r="A33" s="286" t="s">
        <v>216</v>
      </c>
      <c r="B33" s="166">
        <f>'IS, BS &amp; Ratios June 26'!$E$75/1000</f>
        <v>25101.871999999999</v>
      </c>
      <c r="C33" s="166">
        <f>'IS, BS &amp; Ratios June 25'!$E$75/1000</f>
        <v>27189.919000000002</v>
      </c>
      <c r="D33" s="166"/>
      <c r="E33" s="286" t="s">
        <v>216</v>
      </c>
      <c r="F33" s="250">
        <f t="shared" si="13"/>
        <v>0.11385619082405772</v>
      </c>
      <c r="G33" s="250">
        <f t="shared" si="13"/>
        <v>0.1296361473914083</v>
      </c>
      <c r="H33" s="250"/>
      <c r="I33" s="292">
        <f t="shared" si="14"/>
        <v>-2088.0470000000023</v>
      </c>
      <c r="J33" s="293">
        <f t="shared" si="15"/>
        <v>-7.6794895931834223E-2</v>
      </c>
    </row>
    <row r="34" spans="1:10" ht="15" x14ac:dyDescent="0.25">
      <c r="A34" s="240" t="s">
        <v>119</v>
      </c>
      <c r="B34" s="242">
        <f>'IS, BS &amp; Ratios June 26'!$F$75/1000</f>
        <v>21938.370999999999</v>
      </c>
      <c r="C34" s="242">
        <f>'IS, BS &amp; Ratios June 25'!$F$75/1000</f>
        <v>19403.179</v>
      </c>
      <c r="D34" s="242"/>
      <c r="E34" s="240" t="s">
        <v>119</v>
      </c>
      <c r="F34" s="194">
        <f>B34/'Mkt Share graphdata-Smaller ban'!B$37</f>
        <v>9.950729391596666E-2</v>
      </c>
      <c r="G34" s="194">
        <f>C34/'Mkt Share graphdata-Smaller ban'!C$37</f>
        <v>9.2510513646836462E-2</v>
      </c>
      <c r="H34" s="319"/>
      <c r="I34" s="292">
        <f t="shared" si="14"/>
        <v>2535.1919999999991</v>
      </c>
      <c r="J34" s="293">
        <f t="shared" si="15"/>
        <v>0.13065858950226655</v>
      </c>
    </row>
    <row r="35" spans="1:10" ht="15" x14ac:dyDescent="0.25">
      <c r="A35" s="196" t="s">
        <v>147</v>
      </c>
      <c r="B35" s="193">
        <f>'IS, BS &amp; Ratios June 26'!$L$75/1000</f>
        <v>21651.596000000001</v>
      </c>
      <c r="C35" s="193">
        <f>'IS, BS &amp; Ratios June 25'!$L$75/1000</f>
        <v>18054.612000000001</v>
      </c>
      <c r="D35" s="166"/>
      <c r="E35" s="196" t="s">
        <v>147</v>
      </c>
      <c r="F35" s="250">
        <f t="shared" ref="F35:G38" si="16">B35/B$40</f>
        <v>9.8206549926690923E-2</v>
      </c>
      <c r="G35" s="250">
        <f t="shared" si="16"/>
        <v>8.6080813345809845E-2</v>
      </c>
      <c r="H35" s="250"/>
      <c r="I35" s="292">
        <f t="shared" si="14"/>
        <v>3596.9840000000004</v>
      </c>
      <c r="J35" s="293">
        <f t="shared" si="15"/>
        <v>0.19922798673269745</v>
      </c>
    </row>
    <row r="36" spans="1:10" ht="15" x14ac:dyDescent="0.25">
      <c r="A36" s="195" t="s">
        <v>148</v>
      </c>
      <c r="B36" s="169">
        <f>'IS, BS &amp; Ratios June 26'!$M$75/1000</f>
        <v>21111.271000000001</v>
      </c>
      <c r="C36" s="169">
        <f>'IS, BS &amp; Ratios June 25'!$M$75/1000</f>
        <v>18195.960999999999</v>
      </c>
      <c r="D36" s="169"/>
      <c r="E36" s="195" t="s">
        <v>148</v>
      </c>
      <c r="F36" s="250">
        <f t="shared" si="16"/>
        <v>9.5755762738109568E-2</v>
      </c>
      <c r="G36" s="250">
        <f t="shared" si="16"/>
        <v>8.675473737616933E-2</v>
      </c>
      <c r="H36" s="250"/>
      <c r="I36" s="292">
        <f t="shared" si="14"/>
        <v>2915.3100000000013</v>
      </c>
      <c r="J36" s="293">
        <f t="shared" si="15"/>
        <v>0.16021742407559575</v>
      </c>
    </row>
    <row r="37" spans="1:10" ht="15" x14ac:dyDescent="0.25">
      <c r="A37" s="195" t="s">
        <v>152</v>
      </c>
      <c r="B37" s="170">
        <f>'IS, BS &amp; Ratios June 26'!$O$75/1000</f>
        <v>11699.179</v>
      </c>
      <c r="C37" s="170">
        <f>'IS, BS &amp; Ratios June 25'!$O$75/1000</f>
        <v>12308.126</v>
      </c>
      <c r="D37" s="170"/>
      <c r="E37" s="195" t="s">
        <v>152</v>
      </c>
      <c r="F37" s="250">
        <f t="shared" si="16"/>
        <v>5.3064725878165929E-2</v>
      </c>
      <c r="G37" s="250">
        <f t="shared" si="16"/>
        <v>5.8682706493094899E-2</v>
      </c>
      <c r="H37" s="250"/>
      <c r="I37" s="292">
        <f t="shared" si="14"/>
        <v>-608.94700000000012</v>
      </c>
      <c r="J37" s="293">
        <f t="shared" si="15"/>
        <v>-4.9475200367627058E-2</v>
      </c>
    </row>
    <row r="38" spans="1:10" ht="15" x14ac:dyDescent="0.25">
      <c r="A38" s="195" t="s">
        <v>125</v>
      </c>
      <c r="B38" s="169">
        <f>'IS, BS &amp; Ratios June 26'!$G$75/1000</f>
        <v>7175.5379999999996</v>
      </c>
      <c r="C38" s="169">
        <f>'IS, BS &amp; Ratios June 25'!$G$75/1000</f>
        <v>10744.839</v>
      </c>
      <c r="D38" s="169"/>
      <c r="E38" s="195" t="s">
        <v>125</v>
      </c>
      <c r="F38" s="250">
        <f t="shared" si="16"/>
        <v>3.2546553651188942E-2</v>
      </c>
      <c r="G38" s="250">
        <f t="shared" si="16"/>
        <v>5.1229263768713396E-2</v>
      </c>
      <c r="H38" s="250"/>
      <c r="I38" s="292">
        <f t="shared" si="14"/>
        <v>-3569.3010000000004</v>
      </c>
      <c r="J38" s="293">
        <f t="shared" si="15"/>
        <v>-0.33218748089198918</v>
      </c>
    </row>
    <row r="39" spans="1:10" ht="15" x14ac:dyDescent="0.25">
      <c r="A39" s="167" t="s">
        <v>122</v>
      </c>
      <c r="B39" s="171">
        <f>SUM('Mkt Share graphdata-Smaller ban'!B29:B35)</f>
        <v>31508.977000000003</v>
      </c>
      <c r="C39" s="171">
        <f>SUM('Mkt Share graphdata-Smaller ban'!C29:C35)</f>
        <v>29090.344000000005</v>
      </c>
      <c r="D39" s="171"/>
      <c r="E39" s="167" t="s">
        <v>122</v>
      </c>
      <c r="F39" s="250">
        <f t="shared" ref="F39:G39" si="17">B39/B$40</f>
        <v>0.14291731301883964</v>
      </c>
      <c r="G39" s="250">
        <f t="shared" si="17"/>
        <v>0.13869699731178936</v>
      </c>
      <c r="H39" s="250"/>
      <c r="I39" s="292">
        <f t="shared" ref="I39:I40" si="18">B39-C39</f>
        <v>2418.632999999998</v>
      </c>
      <c r="J39" s="293">
        <f t="shared" ref="J39:J40" si="19">I39/C39</f>
        <v>8.3142124410766599E-2</v>
      </c>
    </row>
    <row r="40" spans="1:10" ht="15" x14ac:dyDescent="0.25">
      <c r="A40" s="167" t="s">
        <v>115</v>
      </c>
      <c r="B40" s="171">
        <f>SUM(B31:B39)</f>
        <v>220469.97900000002</v>
      </c>
      <c r="C40" s="171">
        <f>SUM(C31:C39)</f>
        <v>209740.258</v>
      </c>
      <c r="D40" s="171"/>
      <c r="E40" s="167" t="s">
        <v>115</v>
      </c>
      <c r="F40" s="251">
        <f>SUM(F31:F39)</f>
        <v>1</v>
      </c>
      <c r="G40" s="251">
        <f>SUM(G31:G39)</f>
        <v>1</v>
      </c>
      <c r="H40" s="251"/>
      <c r="I40" s="292">
        <f t="shared" si="18"/>
        <v>10729.72100000002</v>
      </c>
      <c r="J40" s="293">
        <f t="shared" si="19"/>
        <v>5.115718413963246E-2</v>
      </c>
    </row>
    <row r="41" spans="1:10" ht="15.75" thickBot="1" x14ac:dyDescent="0.3">
      <c r="A41" s="167"/>
      <c r="B41" s="169">
        <f>B40-'IS, BS &amp; Ratios June 26'!S75/1000</f>
        <v>0</v>
      </c>
      <c r="C41" s="169">
        <f>C40-'IS, BS &amp; Ratios June 25'!S75/1000</f>
        <v>0</v>
      </c>
      <c r="D41" s="168"/>
      <c r="E41" s="169"/>
      <c r="F41" s="169"/>
      <c r="G41" s="169"/>
    </row>
    <row r="42" spans="1:10" ht="15.75" thickBot="1" x14ac:dyDescent="0.3">
      <c r="B42" s="165" t="s">
        <v>315</v>
      </c>
      <c r="C42" s="165" t="s">
        <v>301</v>
      </c>
      <c r="D42" s="165"/>
      <c r="E42" s="165" t="s">
        <v>196</v>
      </c>
      <c r="F42" s="165">
        <v>2026</v>
      </c>
      <c r="G42" s="165">
        <v>2025</v>
      </c>
    </row>
    <row r="43" spans="1:10" ht="15" x14ac:dyDescent="0.25">
      <c r="A43" s="195" t="s">
        <v>129</v>
      </c>
      <c r="B43" s="193">
        <f>'IS, BS &amp; Ratios June 26'!$N$49/1000</f>
        <v>1106.9280000000001</v>
      </c>
      <c r="C43" s="193">
        <f>'IS, BS &amp; Ratios June 25'!$N$49/1000</f>
        <v>1001.337</v>
      </c>
      <c r="D43" s="166"/>
      <c r="E43" s="195" t="s">
        <v>129</v>
      </c>
      <c r="F43" s="250">
        <f t="shared" ref="F43:G43" si="20">B43/B$52</f>
        <v>0.20821989752356454</v>
      </c>
      <c r="G43" s="250">
        <f t="shared" si="20"/>
        <v>0.20088310672210319</v>
      </c>
    </row>
    <row r="44" spans="1:10" ht="15" x14ac:dyDescent="0.25">
      <c r="A44" s="286" t="s">
        <v>216</v>
      </c>
      <c r="B44" s="166">
        <f>'IS, BS &amp; Ratios June 26'!$E$49/1000</f>
        <v>846.85199999999998</v>
      </c>
      <c r="C44" s="166">
        <f>'IS, BS &amp; Ratios June 25'!$E$49/1000</f>
        <v>871.88099999999997</v>
      </c>
      <c r="D44" s="280"/>
      <c r="E44" s="286" t="s">
        <v>216</v>
      </c>
      <c r="F44" s="250">
        <f t="shared" ref="F44:G46" si="21">B44/B$52</f>
        <v>0.15929801817067202</v>
      </c>
      <c r="G44" s="250">
        <f t="shared" si="21"/>
        <v>0.17491230621855985</v>
      </c>
    </row>
    <row r="45" spans="1:10" ht="15" x14ac:dyDescent="0.25">
      <c r="A45" s="195" t="s">
        <v>130</v>
      </c>
      <c r="B45" s="193">
        <f>'IS, BS &amp; Ratios June 26'!$Q$49/1000</f>
        <v>837.07899999999995</v>
      </c>
      <c r="C45" s="193">
        <f>'IS, BS &amp; Ratios June 25'!$Q$49/1000</f>
        <v>807.70600000000002</v>
      </c>
      <c r="D45" s="193"/>
      <c r="E45" s="195" t="s">
        <v>130</v>
      </c>
      <c r="F45" s="250">
        <f t="shared" si="21"/>
        <v>0.15745965735723358</v>
      </c>
      <c r="G45" s="250">
        <f t="shared" si="21"/>
        <v>0.16203784599798379</v>
      </c>
    </row>
    <row r="46" spans="1:10" ht="15" x14ac:dyDescent="0.25">
      <c r="A46" s="196" t="s">
        <v>147</v>
      </c>
      <c r="B46" s="193">
        <f>'IS, BS &amp; Ratios June 26'!$L$49/1000</f>
        <v>745.32600000000002</v>
      </c>
      <c r="C46" s="193">
        <f>'IS, BS &amp; Ratios June 25'!$L$49/1000</f>
        <v>587.63099999999997</v>
      </c>
      <c r="D46" s="166"/>
      <c r="E46" s="196" t="s">
        <v>147</v>
      </c>
      <c r="F46" s="250">
        <f t="shared" si="21"/>
        <v>0.14020035932025229</v>
      </c>
      <c r="G46" s="250">
        <f t="shared" si="21"/>
        <v>0.117887525264937</v>
      </c>
    </row>
    <row r="47" spans="1:10" ht="15" x14ac:dyDescent="0.25">
      <c r="A47" s="240" t="s">
        <v>119</v>
      </c>
      <c r="B47" s="242">
        <f>'IS, BS &amp; Ratios June 26'!$F$49/1000</f>
        <v>598.49400000000003</v>
      </c>
      <c r="C47" s="242">
        <f>'IS, BS &amp; Ratios June 25'!$F$49/1000</f>
        <v>458.47300000000001</v>
      </c>
      <c r="D47" s="242"/>
      <c r="E47" s="240" t="s">
        <v>119</v>
      </c>
      <c r="F47" s="194">
        <f>B47/'Mkt Share graphdata-Smaller ban'!B$51</f>
        <v>0.11258036597544575</v>
      </c>
      <c r="G47" s="194">
        <f>C47/'Mkt Share graphdata-Smaller ban'!C$51</f>
        <v>9.197650799701082E-2</v>
      </c>
    </row>
    <row r="48" spans="1:10" ht="15" x14ac:dyDescent="0.25">
      <c r="A48" s="195" t="s">
        <v>148</v>
      </c>
      <c r="B48" s="169">
        <f>'IS, BS &amp; Ratios June 26'!$M$49/1000</f>
        <v>558.91099999999994</v>
      </c>
      <c r="C48" s="169">
        <f>'IS, BS &amp; Ratios June 25'!$M$49/1000</f>
        <v>483.93200000000002</v>
      </c>
      <c r="D48" s="169"/>
      <c r="E48" s="195" t="s">
        <v>148</v>
      </c>
      <c r="F48" s="250">
        <f t="shared" ref="F48:G50" si="22">B48/B$52</f>
        <v>0.10513456263170952</v>
      </c>
      <c r="G48" s="250">
        <f t="shared" si="22"/>
        <v>9.7083962344586133E-2</v>
      </c>
    </row>
    <row r="49" spans="1:7" ht="15" x14ac:dyDescent="0.25">
      <c r="A49" s="195" t="s">
        <v>152</v>
      </c>
      <c r="B49" s="170">
        <f>'IS, BS &amp; Ratios June 26'!$O$49/1000</f>
        <v>103.307</v>
      </c>
      <c r="C49" s="170">
        <f>'IS, BS &amp; Ratios June 25'!$O$49/1000</f>
        <v>161.68</v>
      </c>
      <c r="D49" s="169"/>
      <c r="E49" s="195" t="s">
        <v>152</v>
      </c>
      <c r="F49" s="250">
        <f t="shared" si="22"/>
        <v>1.9432675795956811E-2</v>
      </c>
      <c r="G49" s="250">
        <f t="shared" si="22"/>
        <v>3.2435414545582207E-2</v>
      </c>
    </row>
    <row r="50" spans="1:7" ht="15" x14ac:dyDescent="0.25">
      <c r="A50" s="195" t="s">
        <v>125</v>
      </c>
      <c r="B50" s="169">
        <f>'IS, BS &amp; Ratios June 26'!$G$49/1000</f>
        <v>61.491999999999997</v>
      </c>
      <c r="C50" s="169">
        <f>'IS, BS &amp; Ratios June 25'!$G$49/1000</f>
        <v>116.1</v>
      </c>
      <c r="D50" s="169"/>
      <c r="E50" s="195" t="s">
        <v>125</v>
      </c>
      <c r="F50" s="250">
        <f t="shared" si="22"/>
        <v>1.1567019660284164E-2</v>
      </c>
      <c r="G50" s="250">
        <f t="shared" si="22"/>
        <v>2.3291388104540411E-2</v>
      </c>
    </row>
    <row r="51" spans="1:7" ht="15" x14ac:dyDescent="0.25">
      <c r="A51" s="167" t="s">
        <v>122</v>
      </c>
      <c r="B51" s="171">
        <f>SUM('Mkt Share graphdata-Smaller ban'!B43:B49)</f>
        <v>457.76</v>
      </c>
      <c r="C51" s="171">
        <f>SUM('Mkt Share graphdata-Smaller ban'!C43:C49)</f>
        <v>495.935</v>
      </c>
      <c r="D51" s="171"/>
      <c r="E51" s="167" t="s">
        <v>122</v>
      </c>
      <c r="F51" s="250">
        <f t="shared" ref="F51:G51" si="23">B51/B$52</f>
        <v>8.6107443564881259E-2</v>
      </c>
      <c r="G51" s="250">
        <f t="shared" si="23"/>
        <v>9.9491942804696379E-2</v>
      </c>
    </row>
    <row r="52" spans="1:7" ht="15" x14ac:dyDescent="0.25">
      <c r="A52" s="167" t="s">
        <v>115</v>
      </c>
      <c r="B52" s="171">
        <f>SUM(B43:B51)</f>
        <v>5316.1490000000003</v>
      </c>
      <c r="C52" s="171">
        <f>SUM(C43:C51)</f>
        <v>4984.6750000000011</v>
      </c>
      <c r="D52" s="171"/>
      <c r="E52" s="167" t="s">
        <v>115</v>
      </c>
      <c r="F52" s="251">
        <f>SUM(F43:F51)</f>
        <v>0.99999999999999978</v>
      </c>
      <c r="G52" s="251">
        <f>SUM(G43:G51)</f>
        <v>0.99999999999999989</v>
      </c>
    </row>
    <row r="53" spans="1:7" ht="15" x14ac:dyDescent="0.25">
      <c r="A53" s="252"/>
      <c r="B53" s="260">
        <f>B52-'IS, BS &amp; Ratios June 26'!S49/1000</f>
        <v>0</v>
      </c>
      <c r="C53" s="260">
        <f>C52-'IS, BS &amp; Ratios June 25'!S49/1000</f>
        <v>0</v>
      </c>
      <c r="D53" s="261"/>
      <c r="E53" s="260"/>
      <c r="F53" s="260"/>
      <c r="G53" s="260"/>
    </row>
  </sheetData>
  <autoFilter ref="A43:G50" xr:uid="{00000000-0009-0000-0000-000015000000}">
    <sortState xmlns:xlrd2="http://schemas.microsoft.com/office/spreadsheetml/2017/richdata2" ref="A44:G50">
      <sortCondition descending="1" ref="B44:B50"/>
    </sortState>
  </autoFilter>
  <sortState xmlns:xlrd2="http://schemas.microsoft.com/office/spreadsheetml/2017/richdata2" ref="A31:J38">
    <sortCondition descending="1" ref="B31:B38"/>
  </sortState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tabColor rgb="FF00FF00"/>
  </sheetPr>
  <dimension ref="A1:J53"/>
  <sheetViews>
    <sheetView view="pageBreakPreview" zoomScale="115" zoomScaleSheetLayoutView="115" workbookViewId="0">
      <pane xSplit="1" ySplit="2" topLeftCell="B44" activePane="bottomRight" state="frozen"/>
      <selection pane="topRight" activeCell="B1" sqref="B1"/>
      <selection pane="bottomLeft" activeCell="A3" sqref="A3"/>
      <selection pane="bottomRight" activeCell="D53" sqref="D53"/>
    </sheetView>
  </sheetViews>
  <sheetFormatPr defaultColWidth="8.85546875" defaultRowHeight="14.25" x14ac:dyDescent="0.2"/>
  <cols>
    <col min="1" max="1" width="12.42578125" style="163" customWidth="1"/>
    <col min="2" max="2" width="16.28515625" style="163" customWidth="1"/>
    <col min="3" max="4" width="12.140625" style="163" customWidth="1"/>
    <col min="5" max="5" width="9.7109375" style="163" bestFit="1" customWidth="1"/>
    <col min="6" max="9" width="9" style="163" bestFit="1" customWidth="1"/>
    <col min="10" max="11" width="10.28515625" style="163" bestFit="1" customWidth="1"/>
    <col min="12" max="12" width="4.85546875" style="163" customWidth="1"/>
    <col min="13" max="16384" width="8.85546875" style="163"/>
  </cols>
  <sheetData>
    <row r="1" spans="1:10" ht="15" thickBot="1" x14ac:dyDescent="0.25">
      <c r="A1" s="163" t="s">
        <v>150</v>
      </c>
    </row>
    <row r="2" spans="1:10" ht="15.75" thickBot="1" x14ac:dyDescent="0.3">
      <c r="A2" s="163" t="s">
        <v>135</v>
      </c>
      <c r="B2" s="239" t="s">
        <v>316</v>
      </c>
      <c r="C2" s="239" t="s">
        <v>295</v>
      </c>
      <c r="D2" s="239"/>
      <c r="E2" s="239" t="s">
        <v>151</v>
      </c>
      <c r="F2" s="239" t="s">
        <v>317</v>
      </c>
      <c r="G2" s="239" t="s">
        <v>295</v>
      </c>
    </row>
    <row r="3" spans="1:10" ht="15" x14ac:dyDescent="0.25">
      <c r="A3" s="240" t="s">
        <v>121</v>
      </c>
      <c r="B3" s="242">
        <f>'IS, BS &amp; Ratios June 26'!$K$69/1000</f>
        <v>3146.4920000000002</v>
      </c>
      <c r="C3" s="242">
        <f>'IS, BS &amp; Ratios June 25'!$K$69/1000</f>
        <v>2913.66</v>
      </c>
      <c r="D3" s="241"/>
      <c r="E3" s="240" t="s">
        <v>121</v>
      </c>
      <c r="F3" s="194">
        <f>B3/B$11</f>
        <v>3.1706038717358546E-2</v>
      </c>
      <c r="G3" s="194">
        <f>C3/C$11</f>
        <v>3.5405370445180918E-2</v>
      </c>
    </row>
    <row r="4" spans="1:10" ht="15" x14ac:dyDescent="0.25">
      <c r="A4" s="195" t="s">
        <v>85</v>
      </c>
      <c r="B4" s="169">
        <f>'IS, BS &amp; Ratios June 26'!$I$69/1000</f>
        <v>2544.3290000000002</v>
      </c>
      <c r="C4" s="169">
        <f>'IS, BS &amp; Ratios June 25'!$I$69/1000</f>
        <v>2218.0070000000001</v>
      </c>
      <c r="D4" s="169"/>
      <c r="E4" s="195" t="s">
        <v>85</v>
      </c>
      <c r="F4" s="250">
        <f>B4/'Mkt Share graphdata-Larger Bank'!B$12</f>
        <v>2.5638264385766166E-2</v>
      </c>
      <c r="G4" s="250">
        <f>C4/'Mkt Share graphdata-Larger Bank'!C$12</f>
        <v>2.695213562495432E-2</v>
      </c>
      <c r="H4" s="250"/>
      <c r="I4" s="292">
        <f>B4-C4</f>
        <v>326.32200000000012</v>
      </c>
      <c r="J4" s="293">
        <f>I4/C4</f>
        <v>0.14712397210649025</v>
      </c>
    </row>
    <row r="5" spans="1:10" ht="15" x14ac:dyDescent="0.25">
      <c r="A5" s="240" t="s">
        <v>86</v>
      </c>
      <c r="B5" s="242">
        <f>'IS, BS &amp; Ratios June 26'!$P$69/1000</f>
        <v>2138.0819999999999</v>
      </c>
      <c r="C5" s="242">
        <f>'IS, BS &amp; Ratios June 25'!$P$69/1000</f>
        <v>906.95799999999997</v>
      </c>
      <c r="D5" s="242"/>
      <c r="E5" s="240" t="s">
        <v>86</v>
      </c>
      <c r="F5" s="194">
        <f>B5/B$11</f>
        <v>2.1544663286252558E-2</v>
      </c>
      <c r="G5" s="194">
        <f>C5/C$11</f>
        <v>1.102090977266407E-2</v>
      </c>
      <c r="H5" s="320"/>
      <c r="I5" s="292">
        <f>B5-C5</f>
        <v>1231.1239999999998</v>
      </c>
      <c r="J5" s="293">
        <f>I5/C5</f>
        <v>1.3574211815762138</v>
      </c>
    </row>
    <row r="6" spans="1:10" ht="15" x14ac:dyDescent="0.25">
      <c r="A6" s="303" t="s">
        <v>230</v>
      </c>
      <c r="B6" s="242">
        <f>'IS, BS &amp; Ratios June 26'!$R$69/1000</f>
        <v>1667.643</v>
      </c>
      <c r="C6" s="242">
        <f>'IS, BS &amp; Ratios June 25'!$R$69/1000</f>
        <v>1445.519</v>
      </c>
      <c r="D6" s="242"/>
      <c r="E6" s="303" t="s">
        <v>200</v>
      </c>
      <c r="F6" s="194">
        <f>B6/B$11</f>
        <v>1.680422309185339E-2</v>
      </c>
      <c r="G6" s="194">
        <f>C6/C$11</f>
        <v>1.7565239485920623E-2</v>
      </c>
    </row>
    <row r="7" spans="1:10" ht="15" x14ac:dyDescent="0.25">
      <c r="A7" s="195" t="s">
        <v>126</v>
      </c>
      <c r="B7" s="166">
        <f>'IS, BS &amp; Ratios June 26'!$H$69/1000</f>
        <v>1273.2090000000001</v>
      </c>
      <c r="C7" s="166">
        <f>'IS, BS &amp; Ratios June 25'!$H$69/1000</f>
        <v>1355.3009999999999</v>
      </c>
      <c r="D7" s="166"/>
      <c r="E7" s="195" t="s">
        <v>126</v>
      </c>
      <c r="F7" s="250">
        <f>B7/'Mkt Share graphdata-Larger Bank'!B$12</f>
        <v>1.2829657233925705E-2</v>
      </c>
      <c r="G7" s="250">
        <f>C7/'Mkt Share graphdata-Larger Bank'!C$12</f>
        <v>1.6468954500430438E-2</v>
      </c>
    </row>
    <row r="8" spans="1:10" ht="15" x14ac:dyDescent="0.25">
      <c r="A8" s="240" t="s">
        <v>123</v>
      </c>
      <c r="B8" s="245">
        <f>'IS, BS &amp; Ratios June 26'!$D$69/1000</f>
        <v>545.73500000000001</v>
      </c>
      <c r="C8" s="245">
        <f>'IS, BS &amp; Ratios June 25'!$D$69/1000</f>
        <v>501.81200000000001</v>
      </c>
      <c r="D8" s="244"/>
      <c r="E8" s="240" t="s">
        <v>123</v>
      </c>
      <c r="F8" s="194">
        <f>B8/B$11</f>
        <v>5.499170199516689E-3</v>
      </c>
      <c r="G8" s="194">
        <f>C8/C$11</f>
        <v>6.0977738493294097E-3</v>
      </c>
      <c r="H8" s="319"/>
    </row>
    <row r="9" spans="1:10" ht="15" x14ac:dyDescent="0.25">
      <c r="A9" s="366" t="s">
        <v>271</v>
      </c>
      <c r="B9" s="244">
        <f>'IS, BS &amp; Ratios June 26'!$J$69/1000</f>
        <v>209.16200000000001</v>
      </c>
      <c r="C9" s="244">
        <f>'IS, BS &amp; Ratios June 25'!$J$69/1000</f>
        <v>277.37700000000001</v>
      </c>
      <c r="D9" s="244"/>
      <c r="E9" s="366" t="s">
        <v>271</v>
      </c>
      <c r="F9" s="194">
        <f>B9/B$11</f>
        <v>2.1076482858370998E-3</v>
      </c>
      <c r="G9" s="194">
        <f>C9/C$11</f>
        <v>3.3705495623967616E-3</v>
      </c>
      <c r="H9" s="428"/>
    </row>
    <row r="10" spans="1:10" ht="15" x14ac:dyDescent="0.25">
      <c r="A10" s="240" t="s">
        <v>122</v>
      </c>
      <c r="B10" s="245">
        <f>'Mkt Share graphdata-Larger Bank'!B12-SUM(B3:B9)</f>
        <v>87714.865999999995</v>
      </c>
      <c r="C10" s="245">
        <f>'Mkt Share graphdata-Larger Bank'!C12-SUM(C3:C9)</f>
        <v>72675.660999999993</v>
      </c>
      <c r="D10" s="245"/>
      <c r="E10" s="240" t="s">
        <v>122</v>
      </c>
      <c r="F10" s="194">
        <f t="shared" ref="F10:G10" si="0">B10/B$11</f>
        <v>0.88387033479948984</v>
      </c>
      <c r="G10" s="194">
        <f t="shared" si="0"/>
        <v>0.88311906675912344</v>
      </c>
    </row>
    <row r="11" spans="1:10" ht="15" x14ac:dyDescent="0.25">
      <c r="A11" s="240" t="s">
        <v>115</v>
      </c>
      <c r="B11" s="245">
        <f>SUM(B3:B10)</f>
        <v>99239.517999999996</v>
      </c>
      <c r="C11" s="245">
        <f>SUM(C3:C10)</f>
        <v>82294.294999999998</v>
      </c>
      <c r="D11" s="245"/>
      <c r="E11" s="240" t="s">
        <v>115</v>
      </c>
      <c r="F11" s="246">
        <f>SUM(F3:F10)</f>
        <v>1</v>
      </c>
      <c r="G11" s="246">
        <f>SUM(G3:G10)</f>
        <v>1</v>
      </c>
    </row>
    <row r="12" spans="1:10" ht="15" x14ac:dyDescent="0.25">
      <c r="A12" s="240"/>
      <c r="B12" s="244">
        <f>'IS, BS &amp; Ratios June 26'!$S$69/1000</f>
        <v>99239.517999999996</v>
      </c>
      <c r="C12" s="244">
        <f>'IS, BS &amp; Ratios June 25'!$S$69/1000</f>
        <v>82294.294999999998</v>
      </c>
      <c r="D12" s="244"/>
      <c r="E12" s="244"/>
      <c r="F12" s="244"/>
      <c r="G12" s="244"/>
      <c r="H12" s="244"/>
    </row>
    <row r="13" spans="1:10" x14ac:dyDescent="0.2">
      <c r="B13" s="173">
        <f>B11-B12</f>
        <v>0</v>
      </c>
      <c r="C13" s="173">
        <f>C11-C12</f>
        <v>0</v>
      </c>
      <c r="D13" s="173"/>
    </row>
    <row r="14" spans="1:10" ht="15" thickBot="1" x14ac:dyDescent="0.25">
      <c r="A14" s="163" t="s">
        <v>117</v>
      </c>
    </row>
    <row r="15" spans="1:10" ht="15.75" thickBot="1" x14ac:dyDescent="0.3">
      <c r="A15" s="247" t="s">
        <v>150</v>
      </c>
      <c r="B15" s="239" t="s">
        <v>313</v>
      </c>
      <c r="C15" s="239" t="s">
        <v>296</v>
      </c>
      <c r="D15" s="239"/>
      <c r="E15" s="239" t="s">
        <v>194</v>
      </c>
      <c r="F15" s="239" t="s">
        <v>318</v>
      </c>
      <c r="G15" s="239" t="s">
        <v>297</v>
      </c>
    </row>
    <row r="16" spans="1:10" ht="15" x14ac:dyDescent="0.25">
      <c r="A16" s="365" t="s">
        <v>176</v>
      </c>
      <c r="B16" s="169">
        <f>'IS, BS &amp; Ratios June 26'!$H$72/1000</f>
        <v>9490.2980000000007</v>
      </c>
      <c r="C16" s="169">
        <f>'IS, BS &amp; Ratios June 25'!$H$72/1000</f>
        <v>9038.9189999999999</v>
      </c>
      <c r="D16" s="171"/>
      <c r="E16" s="365" t="s">
        <v>176</v>
      </c>
      <c r="F16" s="250">
        <f>B16/'Mkt Share graphdata-Larger Bank'!B$26</f>
        <v>3.137610643546683E-2</v>
      </c>
      <c r="G16" s="250">
        <f>C16/'Mkt Share graphdata-Larger Bank'!C$26</f>
        <v>3.2154116977960605E-2</v>
      </c>
      <c r="H16" s="319"/>
    </row>
    <row r="17" spans="1:10" ht="15" x14ac:dyDescent="0.25">
      <c r="A17" s="365" t="s">
        <v>116</v>
      </c>
      <c r="B17" s="166">
        <f>'IS, BS &amp; Ratios June 26'!$I$72/1000</f>
        <v>8969.48</v>
      </c>
      <c r="C17" s="166">
        <f>'IS, BS &amp; Ratios June 25'!$I$72/1000</f>
        <v>8343.6209999999992</v>
      </c>
      <c r="D17" s="193"/>
      <c r="E17" s="365" t="s">
        <v>116</v>
      </c>
      <c r="F17" s="250">
        <f>B17/'Mkt Share graphdata-Larger Bank'!B$26</f>
        <v>2.9654217301795051E-2</v>
      </c>
      <c r="G17" s="250">
        <f>C17/'Mkt Share graphdata-Larger Bank'!C$26</f>
        <v>2.9680735677990767E-2</v>
      </c>
      <c r="H17" s="320"/>
      <c r="I17" s="292">
        <f>B17-C17</f>
        <v>625.85900000000038</v>
      </c>
      <c r="J17" s="293">
        <f>I17/C17</f>
        <v>7.5010478064619718E-2</v>
      </c>
    </row>
    <row r="18" spans="1:10" ht="15" x14ac:dyDescent="0.25">
      <c r="A18" s="240" t="s">
        <v>121</v>
      </c>
      <c r="B18" s="242">
        <f>'IS, BS &amp; Ratios June 26'!$K$72/1000</f>
        <v>7827.0640000000003</v>
      </c>
      <c r="C18" s="242">
        <f>'IS, BS &amp; Ratios June 25'!$K$72/1000</f>
        <v>8781.9599999999991</v>
      </c>
      <c r="D18" s="248"/>
      <c r="E18" s="240" t="s">
        <v>121</v>
      </c>
      <c r="F18" s="194">
        <f>B18/B$25</f>
        <v>2.5877247810470305E-2</v>
      </c>
      <c r="G18" s="194">
        <f>C18/C$24</f>
        <v>3.1240037568183859E-2</v>
      </c>
    </row>
    <row r="19" spans="1:10" ht="15" x14ac:dyDescent="0.25">
      <c r="A19" s="240" t="s">
        <v>86</v>
      </c>
      <c r="B19" s="244">
        <f>'IS, BS &amp; Ratios June 26'!$P$72/1000</f>
        <v>6540.2179999999998</v>
      </c>
      <c r="C19" s="244">
        <f>'IS, BS &amp; Ratios June 25'!$P$72/1000</f>
        <v>5986.5039999999999</v>
      </c>
      <c r="D19" s="244"/>
      <c r="E19" s="240" t="s">
        <v>86</v>
      </c>
      <c r="F19" s="194">
        <f>B19/B$25</f>
        <v>2.1622774762094506E-2</v>
      </c>
      <c r="G19" s="194">
        <f>C19/C$24</f>
        <v>2.1295771087784843E-2</v>
      </c>
    </row>
    <row r="20" spans="1:10" ht="15" x14ac:dyDescent="0.25">
      <c r="A20" s="303" t="s">
        <v>200</v>
      </c>
      <c r="B20" s="242">
        <f>'IS, BS &amp; Ratios June 26'!$R$72/1000</f>
        <v>5955.28</v>
      </c>
      <c r="C20" s="242">
        <f>'IS, BS &amp; Ratios June 25'!$R$72/1000</f>
        <v>4993.8639999999996</v>
      </c>
      <c r="D20" s="242"/>
      <c r="E20" s="303" t="s">
        <v>230</v>
      </c>
      <c r="F20" s="194">
        <f>B20/B$25</f>
        <v>1.9688896927473391E-2</v>
      </c>
      <c r="G20" s="194">
        <f>C20/C$24</f>
        <v>1.7764656064295548E-2</v>
      </c>
    </row>
    <row r="21" spans="1:10" ht="15" x14ac:dyDescent="0.25">
      <c r="A21" s="369" t="s">
        <v>271</v>
      </c>
      <c r="B21" s="242">
        <f>'IS, BS &amp; Ratios June 26'!$J$72/1000</f>
        <v>1358.213</v>
      </c>
      <c r="C21" s="242">
        <f>'IS, BS &amp; Ratios June 25'!$J$72/1000</f>
        <v>1731.473</v>
      </c>
      <c r="D21" s="242"/>
      <c r="E21" s="364" t="s">
        <v>270</v>
      </c>
      <c r="F21" s="194">
        <f>B21/B$25</f>
        <v>4.4904212333516502E-3</v>
      </c>
      <c r="G21" s="194">
        <f>C21/C$24</f>
        <v>6.1593632364866178E-3</v>
      </c>
    </row>
    <row r="22" spans="1:10" ht="15" x14ac:dyDescent="0.25">
      <c r="A22" s="240" t="s">
        <v>123</v>
      </c>
      <c r="B22" s="245">
        <f>'IS, BS &amp; Ratios June 26'!$D$72/1000</f>
        <v>1039.934</v>
      </c>
      <c r="C22" s="245">
        <f>'IS, BS &amp; Ratios June 25'!$D$72/1000</f>
        <v>982.976</v>
      </c>
      <c r="D22" s="244"/>
      <c r="E22" s="240" t="s">
        <v>123</v>
      </c>
      <c r="F22" s="194">
        <f>B22/B$25</f>
        <v>3.4381512434973863E-3</v>
      </c>
      <c r="G22" s="194">
        <f>C22/C$24</f>
        <v>3.4967373079156706E-3</v>
      </c>
    </row>
    <row r="23" spans="1:10" ht="15" x14ac:dyDescent="0.25">
      <c r="A23" s="240" t="s">
        <v>122</v>
      </c>
      <c r="B23" s="245">
        <f>'Mkt Share graphdata-Larger Bank'!B26-SUM(B16:B22)</f>
        <v>261288.46400000001</v>
      </c>
      <c r="C23" s="245">
        <f>'Mkt Share graphdata-Larger Bank'!C26-SUM(C16:C22)</f>
        <v>241253.02099999998</v>
      </c>
      <c r="D23" s="245"/>
      <c r="E23" s="240" t="s">
        <v>122</v>
      </c>
      <c r="F23" s="194">
        <f t="shared" ref="F23" si="1">B23/B$25</f>
        <v>0.86385218428585087</v>
      </c>
      <c r="G23" s="194">
        <f t="shared" ref="G23" si="2">C23/C$24</f>
        <v>0.858208582079382</v>
      </c>
    </row>
    <row r="24" spans="1:10" ht="15" x14ac:dyDescent="0.25">
      <c r="A24" s="240" t="s">
        <v>115</v>
      </c>
      <c r="B24" s="245">
        <f>SUM(B16:B23)</f>
        <v>302468.951</v>
      </c>
      <c r="C24" s="245">
        <f>SUM(C16:C23)</f>
        <v>281112.33799999999</v>
      </c>
      <c r="D24" s="245"/>
      <c r="E24" s="240" t="s">
        <v>115</v>
      </c>
      <c r="F24" s="246">
        <f>SUM(F16:F23)</f>
        <v>1</v>
      </c>
      <c r="G24" s="246">
        <f>SUM(G16:G23)</f>
        <v>0.99999999999999989</v>
      </c>
    </row>
    <row r="25" spans="1:10" x14ac:dyDescent="0.2">
      <c r="B25" s="244">
        <f>'IS, BS &amp; Ratios June 26'!$S$72/1000</f>
        <v>302468.951</v>
      </c>
      <c r="C25" s="244">
        <f>'IS, BS &amp; Ratios June 25'!$S$72/1000</f>
        <v>281112.33799999999</v>
      </c>
      <c r="D25" s="197"/>
    </row>
    <row r="26" spans="1:10" x14ac:dyDescent="0.2">
      <c r="B26" s="173">
        <f>B24-B25</f>
        <v>0</v>
      </c>
      <c r="C26" s="173">
        <f>C24-C25</f>
        <v>0</v>
      </c>
      <c r="D26" s="173"/>
    </row>
    <row r="27" spans="1:10" ht="15" thickBot="1" x14ac:dyDescent="0.25">
      <c r="A27" s="163" t="s">
        <v>118</v>
      </c>
      <c r="B27" s="163" t="s">
        <v>114</v>
      </c>
    </row>
    <row r="28" spans="1:10" ht="15.75" thickBot="1" x14ac:dyDescent="0.3">
      <c r="B28" s="239" t="s">
        <v>314</v>
      </c>
      <c r="C28" s="239" t="s">
        <v>298</v>
      </c>
      <c r="D28" s="239"/>
      <c r="E28" s="239" t="s">
        <v>136</v>
      </c>
      <c r="F28" s="239" t="s">
        <v>319</v>
      </c>
      <c r="G28" s="239" t="s">
        <v>299</v>
      </c>
    </row>
    <row r="29" spans="1:10" ht="15" x14ac:dyDescent="0.25">
      <c r="A29" s="365" t="s">
        <v>176</v>
      </c>
      <c r="B29" s="166">
        <f>'IS, BS &amp; Ratios June 26'!$H$75/1000</f>
        <v>7165.3940000000002</v>
      </c>
      <c r="C29" s="166">
        <f>'IS, BS &amp; Ratios June 25'!$H$75/1000</f>
        <v>5497.8280000000004</v>
      </c>
      <c r="D29" s="166"/>
      <c r="E29" s="365" t="s">
        <v>176</v>
      </c>
      <c r="F29" s="250">
        <f>B29/'Mkt Share graphdata-Larger Bank'!B$40</f>
        <v>3.2500542851686846E-2</v>
      </c>
      <c r="G29" s="250">
        <f>C29/'Mkt Share graphdata-Larger Bank'!C$40</f>
        <v>2.6212554768574758E-2</v>
      </c>
      <c r="H29" s="262"/>
    </row>
    <row r="30" spans="1:10" ht="15" x14ac:dyDescent="0.25">
      <c r="A30" s="365" t="s">
        <v>116</v>
      </c>
      <c r="B30" s="169">
        <f>'IS, BS &amp; Ratios June 26'!$I$75/1000</f>
        <v>6793.3469999999998</v>
      </c>
      <c r="C30" s="169">
        <f>'IS, BS &amp; Ratios June 25'!$I$75/1000</f>
        <v>5125.2640000000001</v>
      </c>
      <c r="D30" s="169"/>
      <c r="E30" s="365" t="s">
        <v>116</v>
      </c>
      <c r="F30" s="250">
        <f>B30/'Mkt Share graphdata-Larger Bank'!B$40</f>
        <v>3.0813025114861552E-2</v>
      </c>
      <c r="G30" s="250">
        <f>C30/'Mkt Share graphdata-Larger Bank'!C$40</f>
        <v>2.4436243422566974E-2</v>
      </c>
      <c r="H30" s="319"/>
    </row>
    <row r="31" spans="1:10" ht="15" x14ac:dyDescent="0.25">
      <c r="A31" s="240" t="s">
        <v>121</v>
      </c>
      <c r="B31" s="242">
        <f>'IS, BS &amp; Ratios June 26'!$K$75/1000</f>
        <v>6097.9870000000001</v>
      </c>
      <c r="C31" s="242">
        <f>'IS, BS &amp; Ratios June 25'!$K$75/1000</f>
        <v>7506.2920000000004</v>
      </c>
      <c r="D31" s="242"/>
      <c r="E31" s="240" t="s">
        <v>121</v>
      </c>
      <c r="F31" s="194">
        <f t="shared" ref="F31:G35" si="3">B31/B$37</f>
        <v>2.7659035609560245E-2</v>
      </c>
      <c r="G31" s="194">
        <f t="shared" si="3"/>
        <v>3.5788513238121412E-2</v>
      </c>
    </row>
    <row r="32" spans="1:10" ht="15" x14ac:dyDescent="0.25">
      <c r="A32" s="303" t="s">
        <v>200</v>
      </c>
      <c r="B32" s="242">
        <f>'IS, BS &amp; Ratios June 26'!$R$75/1000</f>
        <v>4940.3810000000003</v>
      </c>
      <c r="C32" s="242">
        <f>'IS, BS &amp; Ratios June 25'!$R$75/1000</f>
        <v>4201.3440000000001</v>
      </c>
      <c r="D32" s="241"/>
      <c r="E32" s="303" t="s">
        <v>200</v>
      </c>
      <c r="F32" s="194">
        <f t="shared" si="3"/>
        <v>2.2408406906048645E-2</v>
      </c>
      <c r="G32" s="194">
        <f t="shared" si="3"/>
        <v>2.0031175893757126E-2</v>
      </c>
    </row>
    <row r="33" spans="1:8" ht="15" x14ac:dyDescent="0.25">
      <c r="A33" s="240" t="s">
        <v>86</v>
      </c>
      <c r="B33" s="244">
        <f>'IS, BS &amp; Ratios June 26'!$P$75/1000</f>
        <v>4737.5200000000004</v>
      </c>
      <c r="C33" s="244">
        <f>'IS, BS &amp; Ratios June 25'!$P$75/1000</f>
        <v>4753.7650000000003</v>
      </c>
      <c r="D33" s="244"/>
      <c r="E33" s="240" t="s">
        <v>86</v>
      </c>
      <c r="F33" s="194">
        <f t="shared" si="3"/>
        <v>2.1488277095540523E-2</v>
      </c>
      <c r="G33" s="194">
        <f t="shared" si="3"/>
        <v>2.266500978557965E-2</v>
      </c>
    </row>
    <row r="34" spans="1:8" ht="15" x14ac:dyDescent="0.25">
      <c r="A34" s="366" t="s">
        <v>272</v>
      </c>
      <c r="B34" s="242">
        <f>'IS, BS &amp; Ratios June 26'!$J$75/1000</f>
        <v>1074.0630000000001</v>
      </c>
      <c r="C34" s="242">
        <f>'IS, BS &amp; Ratios June 25'!$J$75/1000</f>
        <v>1342.308</v>
      </c>
      <c r="D34" s="248"/>
      <c r="E34" s="366" t="s">
        <v>271</v>
      </c>
      <c r="F34" s="194">
        <f t="shared" si="3"/>
        <v>4.8716972935349172E-3</v>
      </c>
      <c r="G34" s="194">
        <f t="shared" si="3"/>
        <v>6.3998586289523872E-3</v>
      </c>
    </row>
    <row r="35" spans="1:8" ht="15" x14ac:dyDescent="0.25">
      <c r="A35" s="240" t="s">
        <v>123</v>
      </c>
      <c r="B35" s="241">
        <f>'IS, BS &amp; Ratios June 26'!$D$75/1000</f>
        <v>700.28499999999997</v>
      </c>
      <c r="C35" s="241">
        <f>'IS, BS &amp; Ratios June 25'!$D$75/1000</f>
        <v>663.54300000000001</v>
      </c>
      <c r="D35" s="242"/>
      <c r="E35" s="240" t="s">
        <v>123</v>
      </c>
      <c r="F35" s="194">
        <f t="shared" si="3"/>
        <v>3.1763281476068898E-3</v>
      </c>
      <c r="G35" s="194">
        <f t="shared" si="3"/>
        <v>3.163641574237026E-3</v>
      </c>
    </row>
    <row r="36" spans="1:8" ht="15" x14ac:dyDescent="0.25">
      <c r="A36" s="240" t="s">
        <v>122</v>
      </c>
      <c r="B36" s="245">
        <f>'Mkt Share graphdata-Larger Bank'!B40-SUM(B29:B35)</f>
        <v>188961.00200000001</v>
      </c>
      <c r="C36" s="245">
        <f>'Mkt Share graphdata-Larger Bank'!C40-SUM(C29:C35)</f>
        <v>180649.91399999999</v>
      </c>
      <c r="D36" s="245"/>
      <c r="E36" s="240" t="s">
        <v>122</v>
      </c>
      <c r="F36" s="194">
        <f t="shared" ref="F36:G36" si="4">B36/B$37</f>
        <v>0.8570826869811603</v>
      </c>
      <c r="G36" s="194">
        <f t="shared" si="4"/>
        <v>0.86130300268821058</v>
      </c>
    </row>
    <row r="37" spans="1:8" ht="15" x14ac:dyDescent="0.25">
      <c r="A37" s="240" t="s">
        <v>115</v>
      </c>
      <c r="B37" s="245">
        <f>SUM(B29:B36)</f>
        <v>220469.97900000002</v>
      </c>
      <c r="C37" s="245">
        <f>SUM(C29:C36)</f>
        <v>209740.258</v>
      </c>
      <c r="D37" s="245"/>
      <c r="E37" s="240" t="s">
        <v>115</v>
      </c>
      <c r="F37" s="246">
        <f>SUM(F29:F36)</f>
        <v>0.99999999999999989</v>
      </c>
      <c r="G37" s="246">
        <f>SUM(G29:G36)</f>
        <v>0.99999999999999989</v>
      </c>
    </row>
    <row r="38" spans="1:8" ht="15.75" thickBot="1" x14ac:dyDescent="0.3">
      <c r="A38" s="240"/>
      <c r="B38" s="244">
        <f>'IS, BS &amp; Ratios June 26'!S75/1000</f>
        <v>220469.97899999999</v>
      </c>
      <c r="C38" s="244">
        <f>'IS, BS &amp; Ratios June 25'!S75/1000</f>
        <v>209740.258</v>
      </c>
      <c r="D38" s="197"/>
    </row>
    <row r="39" spans="1:8" ht="15.75" thickBot="1" x14ac:dyDescent="0.3">
      <c r="B39" s="173">
        <f>B37-B38</f>
        <v>0</v>
      </c>
      <c r="C39" s="173">
        <f>C37-C38</f>
        <v>0</v>
      </c>
      <c r="D39" s="173"/>
      <c r="H39" s="249"/>
    </row>
    <row r="40" spans="1:8" ht="15" x14ac:dyDescent="0.25">
      <c r="B40" s="173"/>
      <c r="C40" s="173"/>
      <c r="D40" s="173"/>
      <c r="H40" s="262"/>
    </row>
    <row r="41" spans="1:8" ht="15.75" thickBot="1" x14ac:dyDescent="0.3">
      <c r="A41" s="163" t="s">
        <v>197</v>
      </c>
      <c r="B41" s="163" t="s">
        <v>198</v>
      </c>
      <c r="H41" s="262"/>
    </row>
    <row r="42" spans="1:8" ht="15.75" thickBot="1" x14ac:dyDescent="0.3">
      <c r="B42" s="239" t="s">
        <v>320</v>
      </c>
      <c r="C42" s="239" t="s">
        <v>300</v>
      </c>
      <c r="D42" s="239"/>
      <c r="E42" s="239" t="s">
        <v>197</v>
      </c>
      <c r="F42" s="239" t="s">
        <v>321</v>
      </c>
      <c r="G42" s="239" t="s">
        <v>322</v>
      </c>
      <c r="H42" s="262"/>
    </row>
    <row r="43" spans="1:8" ht="15" x14ac:dyDescent="0.25">
      <c r="A43" s="240" t="s">
        <v>121</v>
      </c>
      <c r="B43" s="242">
        <f>'IS, BS &amp; Ratios June 26'!$K$49/1000</f>
        <v>149.298</v>
      </c>
      <c r="C43" s="242">
        <f>'IS, BS &amp; Ratios June 25'!$K$49/1000</f>
        <v>113.958</v>
      </c>
      <c r="D43" s="242"/>
      <c r="E43" s="240" t="s">
        <v>121</v>
      </c>
      <c r="F43" s="194">
        <f>B43/B$51</f>
        <v>2.8083862961704044E-2</v>
      </c>
      <c r="G43" s="194">
        <f>C43/C$51</f>
        <v>2.2861671021681448E-2</v>
      </c>
      <c r="H43" s="262"/>
    </row>
    <row r="44" spans="1:8" ht="15" x14ac:dyDescent="0.25">
      <c r="A44" s="365" t="s">
        <v>176</v>
      </c>
      <c r="B44" s="166">
        <f>'IS, BS &amp; Ratios June 26'!$H$49/1000</f>
        <v>127.48399999999999</v>
      </c>
      <c r="C44" s="166">
        <f>'IS, BS &amp; Ratios June 25'!$H$49/1000</f>
        <v>244.565</v>
      </c>
      <c r="D44" s="166"/>
      <c r="E44" s="365" t="s">
        <v>176</v>
      </c>
      <c r="F44" s="250">
        <f>B44/'Mkt Share graphdata-Larger Bank'!B$52</f>
        <v>2.3980516723665943E-2</v>
      </c>
      <c r="G44" s="250">
        <f>C44/'Mkt Share graphdata-Larger Bank'!C$52</f>
        <v>4.9063379257423996E-2</v>
      </c>
      <c r="H44" s="262"/>
    </row>
    <row r="45" spans="1:8" ht="15" x14ac:dyDescent="0.25">
      <c r="A45" s="365" t="s">
        <v>116</v>
      </c>
      <c r="B45" s="166">
        <f>'IS, BS &amp; Ratios June 26'!$I$49/1000</f>
        <v>117.14</v>
      </c>
      <c r="C45" s="166">
        <f>'IS, BS &amp; Ratios June 25'!$I$49/1000</f>
        <v>83.585999999999999</v>
      </c>
      <c r="D45" s="166"/>
      <c r="E45" s="365" t="s">
        <v>116</v>
      </c>
      <c r="F45" s="194">
        <f t="shared" ref="F45:G49" si="5">B45/B$51</f>
        <v>2.2034747333078888E-2</v>
      </c>
      <c r="G45" s="194">
        <f t="shared" si="5"/>
        <v>1.6768595745961366E-2</v>
      </c>
    </row>
    <row r="46" spans="1:8" ht="15" x14ac:dyDescent="0.25">
      <c r="A46" s="240" t="s">
        <v>86</v>
      </c>
      <c r="B46" s="244">
        <f>'IS, BS &amp; Ratios June 26'!$P$49/1000</f>
        <v>92.271000000000001</v>
      </c>
      <c r="C46" s="244">
        <f>'IS, BS &amp; Ratios June 25'!$P$49/1000</f>
        <v>54.731000000000002</v>
      </c>
      <c r="D46" s="244"/>
      <c r="E46" s="240" t="s">
        <v>86</v>
      </c>
      <c r="F46" s="194">
        <f t="shared" si="5"/>
        <v>1.7356736991382293E-2</v>
      </c>
      <c r="G46" s="194">
        <f t="shared" si="5"/>
        <v>1.0979853250211898E-2</v>
      </c>
    </row>
    <row r="47" spans="1:8" ht="15" x14ac:dyDescent="0.25">
      <c r="A47" s="240" t="s">
        <v>123</v>
      </c>
      <c r="B47" s="242">
        <f>'IS, BS &amp; Ratios June 26'!$D$49/1000</f>
        <v>26.298999999999999</v>
      </c>
      <c r="C47" s="241">
        <f>'IS, BS &amp; Ratios June 25'!$D$49/1000</f>
        <v>12.526999999999999</v>
      </c>
      <c r="D47" s="248"/>
      <c r="E47" s="240" t="s">
        <v>123</v>
      </c>
      <c r="F47" s="194">
        <f t="shared" si="5"/>
        <v>4.9470020497920575E-3</v>
      </c>
      <c r="G47" s="194">
        <f t="shared" si="5"/>
        <v>2.513102659651832E-3</v>
      </c>
      <c r="H47" s="262"/>
    </row>
    <row r="48" spans="1:8" ht="15" x14ac:dyDescent="0.25">
      <c r="A48" s="303" t="s">
        <v>230</v>
      </c>
      <c r="B48" s="242">
        <f>'IS, BS &amp; Ratios June 26'!$R$49/1000</f>
        <v>-13.625</v>
      </c>
      <c r="C48" s="242">
        <f>'IS, BS &amp; Ratios June 25'!$R$49/1000</f>
        <v>12.759</v>
      </c>
      <c r="D48" s="242"/>
      <c r="E48" s="303" t="s">
        <v>230</v>
      </c>
      <c r="F48" s="194">
        <f t="shared" si="5"/>
        <v>-2.5629454704900107E-3</v>
      </c>
      <c r="G48" s="194">
        <f t="shared" si="5"/>
        <v>2.5596453128839888E-3</v>
      </c>
      <c r="H48" s="262"/>
    </row>
    <row r="49" spans="1:8" ht="15" x14ac:dyDescent="0.25">
      <c r="A49" s="366" t="s">
        <v>271</v>
      </c>
      <c r="B49" s="244">
        <f>'IS, BS &amp; Ratios June 26'!$J$49/1000</f>
        <v>-41.106999999999999</v>
      </c>
      <c r="C49" s="244">
        <f>'IS, BS &amp; Ratios June 25'!$J$49/1000</f>
        <v>-26.190999999999999</v>
      </c>
      <c r="D49" s="245"/>
      <c r="E49" s="366" t="s">
        <v>271</v>
      </c>
      <c r="F49" s="194">
        <f t="shared" si="5"/>
        <v>-7.7324770242519535E-3</v>
      </c>
      <c r="G49" s="194">
        <f t="shared" si="5"/>
        <v>-5.2543044431181555E-3</v>
      </c>
      <c r="H49" s="262"/>
    </row>
    <row r="50" spans="1:8" ht="15" x14ac:dyDescent="0.25">
      <c r="A50" s="240" t="s">
        <v>122</v>
      </c>
      <c r="B50" s="245">
        <f>'Mkt Share graphdata-Larger Bank'!B52-SUM(B43:B49)</f>
        <v>4858.3890000000001</v>
      </c>
      <c r="C50" s="245">
        <f>'Mkt Share graphdata-Larger Bank'!C52-SUM(C43:C49)</f>
        <v>4488.7400000000007</v>
      </c>
      <c r="D50" s="245"/>
      <c r="E50" s="240" t="s">
        <v>122</v>
      </c>
      <c r="F50" s="194">
        <f t="shared" ref="F50:G50" si="6">B50/B$51</f>
        <v>0.91389255643511869</v>
      </c>
      <c r="G50" s="194">
        <f t="shared" si="6"/>
        <v>0.90050805719530358</v>
      </c>
      <c r="H50" s="262"/>
    </row>
    <row r="51" spans="1:8" ht="15" x14ac:dyDescent="0.25">
      <c r="A51" s="240" t="s">
        <v>115</v>
      </c>
      <c r="B51" s="245">
        <f>SUM(B43:B50)</f>
        <v>5316.1490000000003</v>
      </c>
      <c r="C51" s="245">
        <f>SUM(C43:C50)</f>
        <v>4984.6750000000011</v>
      </c>
      <c r="D51" s="245"/>
      <c r="E51" s="240" t="s">
        <v>115</v>
      </c>
      <c r="F51" s="246">
        <f>SUM(F43:F50)</f>
        <v>1</v>
      </c>
      <c r="G51" s="246">
        <f>SUM(G43:G50)</f>
        <v>1</v>
      </c>
      <c r="H51" s="262"/>
    </row>
    <row r="52" spans="1:8" ht="15" x14ac:dyDescent="0.25">
      <c r="A52" s="240"/>
      <c r="B52" s="244">
        <f>'IS, BS &amp; Ratios June 26'!S49/1000</f>
        <v>5316.1490000000003</v>
      </c>
      <c r="C52" s="244">
        <f>'IS, BS &amp; Ratios June 25'!S49/1000</f>
        <v>4984.6750000000002</v>
      </c>
      <c r="D52" s="197"/>
      <c r="H52" s="262"/>
    </row>
    <row r="53" spans="1:8" x14ac:dyDescent="0.2">
      <c r="B53" s="173">
        <f>B51-B52</f>
        <v>0</v>
      </c>
      <c r="C53" s="173">
        <f>C51-C52</f>
        <v>0</v>
      </c>
      <c r="D53" s="173"/>
    </row>
  </sheetData>
  <sortState xmlns:xlrd2="http://schemas.microsoft.com/office/spreadsheetml/2017/richdata2" ref="A43:G49">
    <sortCondition descending="1" ref="B43:B49"/>
  </sortState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>
    <tabColor rgb="FFF8C51B"/>
  </sheetPr>
  <dimension ref="A1:U453"/>
  <sheetViews>
    <sheetView topLeftCell="O53" zoomScale="130" zoomScaleNormal="130" workbookViewId="0">
      <selection activeCell="O37" sqref="O37"/>
    </sheetView>
  </sheetViews>
  <sheetFormatPr defaultRowHeight="12.75" x14ac:dyDescent="0.2"/>
  <cols>
    <col min="1" max="1" width="20.7109375" customWidth="1"/>
    <col min="2" max="2" width="16.140625" customWidth="1"/>
    <col min="3" max="3" width="13" customWidth="1"/>
    <col min="4" max="4" width="9.7109375" bestFit="1" customWidth="1"/>
    <col min="5" max="5" width="9.7109375" customWidth="1"/>
    <col min="6" max="6" width="9.7109375" bestFit="1" customWidth="1"/>
    <col min="7" max="7" width="8.85546875" customWidth="1"/>
    <col min="8" max="8" width="11.42578125" bestFit="1" customWidth="1"/>
    <col min="13" max="13" width="11.42578125" bestFit="1" customWidth="1"/>
    <col min="15" max="15" width="14.140625" bestFit="1" customWidth="1"/>
  </cols>
  <sheetData>
    <row r="1" spans="1:15" ht="30" customHeight="1" x14ac:dyDescent="0.2">
      <c r="B1" s="187" t="s">
        <v>323</v>
      </c>
      <c r="C1" s="192" t="s">
        <v>220</v>
      </c>
      <c r="G1" s="187" t="s">
        <v>324</v>
      </c>
      <c r="H1" s="187" t="s">
        <v>288</v>
      </c>
      <c r="M1" s="187"/>
    </row>
    <row r="2" spans="1:15" x14ac:dyDescent="0.2">
      <c r="A2" t="s">
        <v>130</v>
      </c>
      <c r="B2" s="179">
        <f>'IS, BS &amp; Ratios June 26'!$Q$72/1000</f>
        <v>55205.790999999997</v>
      </c>
      <c r="C2" s="179">
        <f>('IS, BS &amp; Ratios June 26'!$Q$49*4/Drivers!$B$4)/1000</f>
        <v>1674.1579999999999</v>
      </c>
      <c r="F2" t="s">
        <v>130</v>
      </c>
      <c r="G2" s="229">
        <f>B2/B$17</f>
        <v>0.18251721645306992</v>
      </c>
      <c r="H2" s="229">
        <f>M2/M$17</f>
        <v>0.18365789409072467</v>
      </c>
      <c r="M2" s="179">
        <f>'IS, BS &amp; Ratios June 25'!$Q$72/1000</f>
        <v>51628.5</v>
      </c>
      <c r="O2" s="180">
        <f>B2-M2</f>
        <v>3577.2909999999974</v>
      </c>
    </row>
    <row r="3" spans="1:15" ht="12.75" customHeight="1" x14ac:dyDescent="0.2">
      <c r="A3" t="s">
        <v>129</v>
      </c>
      <c r="B3" s="179">
        <f>'IS, BS &amp; Ratios June 26'!$N$72/1000</f>
        <v>53161.258999999998</v>
      </c>
      <c r="C3" s="179">
        <f>('IS, BS &amp; Ratios June 26'!$N$49*4/Drivers!$B$4)/1000</f>
        <v>2213.8560000000002</v>
      </c>
      <c r="F3" t="s">
        <v>129</v>
      </c>
      <c r="G3" s="229">
        <f>B3/B$17</f>
        <v>0.1757577391803101</v>
      </c>
      <c r="H3" s="229">
        <f>M3/M$17</f>
        <v>0.17246261172641947</v>
      </c>
      <c r="M3" s="179">
        <f>'IS, BS &amp; Ratios June 25'!$N$72/1000</f>
        <v>48481.368000000002</v>
      </c>
      <c r="O3" s="180">
        <f>B3-M3</f>
        <v>4679.890999999996</v>
      </c>
    </row>
    <row r="4" spans="1:15" x14ac:dyDescent="0.2">
      <c r="A4" t="s">
        <v>216</v>
      </c>
      <c r="B4" s="179">
        <f>'IS, BS &amp; Ratios June 26'!$E$72/1000</f>
        <v>38833.169000000002</v>
      </c>
      <c r="C4" s="179">
        <f>('IS, BS &amp; Ratios June 26'!$E$49*4/Drivers!$B$4)/1000</f>
        <v>1693.704</v>
      </c>
      <c r="F4" t="s">
        <v>216</v>
      </c>
      <c r="G4" s="229">
        <f>B4/B$17</f>
        <v>0.12838729023793255</v>
      </c>
      <c r="H4" s="229">
        <f>M4/M$17</f>
        <v>0.13257217120082435</v>
      </c>
      <c r="M4" s="179">
        <f>'IS, BS &amp; Ratios June 25'!$E$72/1000</f>
        <v>37267.673000000003</v>
      </c>
      <c r="O4" s="180">
        <f>B4-M4</f>
        <v>1565.4959999999992</v>
      </c>
    </row>
    <row r="5" spans="1:15" x14ac:dyDescent="0.2">
      <c r="A5" t="s">
        <v>119</v>
      </c>
      <c r="B5" s="179">
        <f>'IS, BS &amp; Ratios June 26'!$F$72/1000</f>
        <v>30276.645</v>
      </c>
      <c r="C5" s="179">
        <f>('IS, BS &amp; Ratios June 26'!$F$49*4/Drivers!$B$4)/1000</f>
        <v>1196.9880000000001</v>
      </c>
      <c r="F5" t="s">
        <v>119</v>
      </c>
      <c r="G5" s="229">
        <f>B5/B$17</f>
        <v>0.10009835687233894</v>
      </c>
      <c r="H5" s="229">
        <f>M5/M$17</f>
        <v>9.0773472205264771E-2</v>
      </c>
      <c r="M5" s="179">
        <f>'IS, BS &amp; Ratios June 25'!$F$72/1000</f>
        <v>25517.543000000001</v>
      </c>
      <c r="O5" s="180">
        <f>B5-M5</f>
        <v>4759.101999999999</v>
      </c>
    </row>
    <row r="6" spans="1:15" x14ac:dyDescent="0.2">
      <c r="A6" t="s">
        <v>147</v>
      </c>
      <c r="B6" s="179">
        <f>'IS, BS &amp; Ratios June 26'!$L$72/1000</f>
        <v>29989.352999999999</v>
      </c>
      <c r="C6" s="179">
        <f>('IS, BS &amp; Ratios June 26'!$L$49*4/Drivers!$B$4)/1000</f>
        <v>1490.652</v>
      </c>
      <c r="F6" t="s">
        <v>147</v>
      </c>
      <c r="G6" s="229">
        <f>B6/B$17</f>
        <v>9.9148533761404159E-2</v>
      </c>
      <c r="H6" s="229">
        <f>M6/M$17</f>
        <v>8.4857463637899797E-2</v>
      </c>
      <c r="M6" s="179">
        <f>'IS, BS &amp; Ratios June 25'!$L$72/1000</f>
        <v>23854.48</v>
      </c>
      <c r="O6" s="180">
        <f>B6-M6</f>
        <v>6134.8729999999996</v>
      </c>
    </row>
    <row r="7" spans="1:15" x14ac:dyDescent="0.2">
      <c r="A7" t="s">
        <v>148</v>
      </c>
      <c r="B7" s="179">
        <f>'IS, BS &amp; Ratios June 26'!$M$72/1000</f>
        <v>28698.499</v>
      </c>
      <c r="C7" s="179">
        <f>('IS, BS &amp; Ratios June 26'!$M$49*4/Drivers!$B$4)/1000</f>
        <v>1117.8219999999999</v>
      </c>
      <c r="F7" t="s">
        <v>148</v>
      </c>
      <c r="G7" s="229">
        <f>B7/B$17</f>
        <v>9.4880809766156787E-2</v>
      </c>
      <c r="H7" s="229">
        <f>M7/M$17</f>
        <v>8.895010862169983E-2</v>
      </c>
      <c r="M7" s="179">
        <f>'IS, BS &amp; Ratios June 25'!$M$72/1000</f>
        <v>25004.973000000002</v>
      </c>
      <c r="O7" s="180">
        <f>B7-M7</f>
        <v>3693.525999999998</v>
      </c>
    </row>
    <row r="8" spans="1:15" x14ac:dyDescent="0.2">
      <c r="A8" t="s">
        <v>149</v>
      </c>
      <c r="B8" s="179">
        <f>'IS, BS &amp; Ratios June 26'!$O$72/1000</f>
        <v>14068.81</v>
      </c>
      <c r="C8" s="179">
        <f>('IS, BS &amp; Ratios June 26'!$O$49*4/Drivers!$B$4)/1000</f>
        <v>206.614</v>
      </c>
      <c r="F8" t="s">
        <v>149</v>
      </c>
      <c r="G8" s="229">
        <f>B8/B$17</f>
        <v>4.6513236990067118E-2</v>
      </c>
      <c r="H8" s="229">
        <f>M8/M$17</f>
        <v>5.8875555294908462E-2</v>
      </c>
      <c r="M8" s="179">
        <f>'IS, BS &amp; Ratios June 25'!$O$72/1000</f>
        <v>16550.645</v>
      </c>
      <c r="O8" s="180">
        <f>B8-M8</f>
        <v>-2481.8350000000009</v>
      </c>
    </row>
    <row r="9" spans="1:15" x14ac:dyDescent="0.2">
      <c r="A9" t="s">
        <v>125</v>
      </c>
      <c r="B9" s="179">
        <f>'IS, BS &amp; Ratios June 26'!$G$72/1000</f>
        <v>11054.938</v>
      </c>
      <c r="C9" s="179">
        <f>('IS, BS &amp; Ratios June 26'!$G$49*4/Drivers!$B$4)/1000</f>
        <v>122.98399999999999</v>
      </c>
      <c r="F9" t="s">
        <v>125</v>
      </c>
      <c r="G9" s="229">
        <f>B9/B$17</f>
        <v>3.654900102457128E-2</v>
      </c>
      <c r="H9" s="229">
        <f>M9/M$17</f>
        <v>4.6059305301640645E-2</v>
      </c>
      <c r="M9" s="179">
        <f>'IS, BS &amp; Ratios June 25'!$G$72/1000</f>
        <v>12947.839</v>
      </c>
      <c r="O9" s="180">
        <f>B9-M9</f>
        <v>-1892.9009999999998</v>
      </c>
    </row>
    <row r="10" spans="1:15" x14ac:dyDescent="0.2">
      <c r="A10" t="s">
        <v>176</v>
      </c>
      <c r="B10" s="179">
        <f>'IS, BS &amp; Ratios June 26'!$H$72/1000</f>
        <v>9490.2980000000007</v>
      </c>
      <c r="C10" s="179">
        <f>('IS, BS &amp; Ratios June 26'!$H$49*4/Drivers!$B$4)/1000</f>
        <v>254.96799999999999</v>
      </c>
      <c r="F10" t="s">
        <v>176</v>
      </c>
      <c r="G10" s="229">
        <f>B10/B$17</f>
        <v>3.137610643546683E-2</v>
      </c>
      <c r="H10" s="229">
        <f>M10/M$17</f>
        <v>3.2154116977960598E-2</v>
      </c>
      <c r="M10" s="179">
        <f>'IS, BS &amp; Ratios June 25'!$H$72/1000</f>
        <v>9038.9189999999999</v>
      </c>
      <c r="O10" s="180">
        <f>B10-M10</f>
        <v>451.37900000000081</v>
      </c>
    </row>
    <row r="11" spans="1:15" x14ac:dyDescent="0.2">
      <c r="A11" t="s">
        <v>116</v>
      </c>
      <c r="B11" s="179">
        <f>'IS, BS &amp; Ratios June 26'!$I$72/1000</f>
        <v>8969.48</v>
      </c>
      <c r="C11" s="179">
        <f>('IS, BS &amp; Ratios June 26'!$I$49*4/Drivers!$B$4)/1000</f>
        <v>234.28</v>
      </c>
      <c r="F11" t="s">
        <v>116</v>
      </c>
      <c r="G11" s="229">
        <f>B11/B$17</f>
        <v>2.9654217301795051E-2</v>
      </c>
      <c r="H11" s="229">
        <f>M11/M$17</f>
        <v>2.9680735677990761E-2</v>
      </c>
      <c r="M11" s="179">
        <f>'IS, BS &amp; Ratios June 25'!$I$72/1000</f>
        <v>8343.6209999999992</v>
      </c>
      <c r="O11" s="180">
        <f>B11-M11</f>
        <v>625.85900000000038</v>
      </c>
    </row>
    <row r="12" spans="1:15" x14ac:dyDescent="0.2">
      <c r="A12" t="s">
        <v>121</v>
      </c>
      <c r="B12" s="179">
        <f>'IS, BS &amp; Ratios June 26'!$K$72/1000</f>
        <v>7827.0640000000003</v>
      </c>
      <c r="C12" s="179">
        <f>('IS, BS &amp; Ratios June 26'!$K$49*4/Drivers!$B$4)/1000</f>
        <v>298.596</v>
      </c>
      <c r="F12" t="s">
        <v>121</v>
      </c>
      <c r="G12" s="229">
        <f>B12/B$17</f>
        <v>2.5877247810470305E-2</v>
      </c>
      <c r="H12" s="229">
        <f>M12/M$17</f>
        <v>3.1240037568183856E-2</v>
      </c>
      <c r="M12" s="179">
        <f>'IS, BS &amp; Ratios June 25'!$K$72/1000</f>
        <v>8781.9599999999991</v>
      </c>
      <c r="O12" s="180">
        <f>B12-M12</f>
        <v>-954.89599999999882</v>
      </c>
    </row>
    <row r="13" spans="1:15" ht="12.75" customHeight="1" x14ac:dyDescent="0.2">
      <c r="A13" s="186" t="s">
        <v>86</v>
      </c>
      <c r="B13" s="179">
        <f>'IS, BS &amp; Ratios June 26'!$P$72/1000</f>
        <v>6540.2179999999998</v>
      </c>
      <c r="C13" s="179">
        <f>('IS, BS &amp; Ratios June 26'!$P$49*4/Drivers!$B$4)/1000</f>
        <v>184.542</v>
      </c>
      <c r="F13" s="186" t="s">
        <v>86</v>
      </c>
      <c r="G13" s="229">
        <f>B13/B$17</f>
        <v>2.1622774762094506E-2</v>
      </c>
      <c r="H13" s="229">
        <f>M13/M$17</f>
        <v>2.1295771087784836E-2</v>
      </c>
      <c r="M13" s="179">
        <f>'IS, BS &amp; Ratios June 25'!$P$72/1000</f>
        <v>5986.5039999999999</v>
      </c>
      <c r="O13" s="180">
        <f>B13-M13</f>
        <v>553.71399999999994</v>
      </c>
    </row>
    <row r="14" spans="1:15" x14ac:dyDescent="0.2">
      <c r="A14" s="186" t="s">
        <v>229</v>
      </c>
      <c r="B14" s="179">
        <f>'IS, BS &amp; Ratios June 26'!$R$72/1000</f>
        <v>5955.28</v>
      </c>
      <c r="C14" s="179">
        <f>('IS, BS &amp; Ratios June 26'!$R$49*4/Drivers!$B$4)/1000</f>
        <v>-27.25</v>
      </c>
      <c r="F14" s="186" t="s">
        <v>200</v>
      </c>
      <c r="G14" s="229">
        <f>B14/B$17</f>
        <v>1.9688896927473391E-2</v>
      </c>
      <c r="H14" s="229">
        <f>M14/M$17</f>
        <v>1.7764656064295545E-2</v>
      </c>
      <c r="M14" s="179">
        <f>'IS, BS &amp; Ratios June 25'!$R$72/1000</f>
        <v>4993.8639999999996</v>
      </c>
      <c r="O14" s="180">
        <f>B14-M14</f>
        <v>961.41600000000017</v>
      </c>
    </row>
    <row r="15" spans="1:15" x14ac:dyDescent="0.2">
      <c r="A15" t="s">
        <v>273</v>
      </c>
      <c r="B15" s="179">
        <f>'IS, BS &amp; Ratios June 26'!$J$72/1000</f>
        <v>1358.213</v>
      </c>
      <c r="C15" s="179">
        <f>('IS, BS &amp; Ratios June 26'!$J$49*4/Drivers!$B$4)/1000</f>
        <v>-82.213999999999999</v>
      </c>
      <c r="F15" t="s">
        <v>273</v>
      </c>
      <c r="G15" s="229">
        <f>B15/B$17</f>
        <v>4.4904212333516502E-3</v>
      </c>
      <c r="H15" s="229">
        <f>M15/M$17</f>
        <v>6.1593632364866169E-3</v>
      </c>
      <c r="M15" s="179">
        <f>'IS, BS &amp; Ratios June 25'!$J$72/1000</f>
        <v>1731.473</v>
      </c>
      <c r="O15" s="180">
        <f>B15-M15</f>
        <v>-373.26</v>
      </c>
    </row>
    <row r="16" spans="1:15" x14ac:dyDescent="0.2">
      <c r="A16" t="s">
        <v>123</v>
      </c>
      <c r="B16" s="179">
        <f>'IS, BS &amp; Ratios June 26'!$D$72/1000</f>
        <v>1039.934</v>
      </c>
      <c r="C16" s="179">
        <f>('IS, BS &amp; Ratios June 26'!$D$49*4/Drivers!$B$4)/1000</f>
        <v>52.597999999999999</v>
      </c>
      <c r="F16" t="s">
        <v>123</v>
      </c>
      <c r="G16" s="229">
        <f>B16/B$17</f>
        <v>3.4381512434973863E-3</v>
      </c>
      <c r="H16" s="229">
        <f>M16/M$17</f>
        <v>3.4967373079156697E-3</v>
      </c>
      <c r="M16" s="179">
        <f>'IS, BS &amp; Ratios June 25'!$D$72/1000</f>
        <v>982.976</v>
      </c>
      <c r="O16" s="180">
        <f>B16-M16</f>
        <v>56.95799999999997</v>
      </c>
    </row>
    <row r="17" spans="1:21" x14ac:dyDescent="0.2">
      <c r="B17" s="180">
        <f>SUM(B2:B16)</f>
        <v>302468.951</v>
      </c>
      <c r="C17" s="180">
        <f>SUM(C2:C16)</f>
        <v>10632.298000000001</v>
      </c>
      <c r="G17" s="230">
        <f>SUM(G2:G16)</f>
        <v>1</v>
      </c>
      <c r="H17" s="230">
        <f>SUM(H2:H16)</f>
        <v>0.99999999999999978</v>
      </c>
      <c r="M17" s="180">
        <f>SUM(M2:M16)</f>
        <v>281112.33800000005</v>
      </c>
      <c r="O17" s="180">
        <f t="shared" ref="O17:O18" si="0">B17-M17</f>
        <v>21356.612999999954</v>
      </c>
      <c r="P17" s="185">
        <f>O17/M17</f>
        <v>7.5971809533311729E-2</v>
      </c>
    </row>
    <row r="18" spans="1:21" x14ac:dyDescent="0.2">
      <c r="B18" s="179">
        <f>'IS, BS &amp; Ratios June 26'!S72/1000</f>
        <v>302468.951</v>
      </c>
      <c r="C18" s="179">
        <f>('IS, BS &amp; Ratios June 26'!S49*4/Drivers!$B$4)/1000</f>
        <v>10632.298000000001</v>
      </c>
      <c r="M18" s="179">
        <f>'IS, BS &amp; Ratios June 25'!$S$72/1000</f>
        <v>281112.33799999999</v>
      </c>
      <c r="O18" s="180">
        <f t="shared" si="0"/>
        <v>21356.613000000012</v>
      </c>
    </row>
    <row r="19" spans="1:21" x14ac:dyDescent="0.2">
      <c r="B19" s="180">
        <f>B17-B18</f>
        <v>0</v>
      </c>
      <c r="C19" s="180">
        <f>C17-C18</f>
        <v>0</v>
      </c>
      <c r="M19" s="180">
        <f>M17-M18</f>
        <v>0</v>
      </c>
      <c r="O19" s="180">
        <f>O17-O18</f>
        <v>-5.8207660913467407E-11</v>
      </c>
    </row>
    <row r="22" spans="1:21" x14ac:dyDescent="0.2">
      <c r="B22" s="187" t="s">
        <v>325</v>
      </c>
      <c r="C22" s="192"/>
      <c r="G22" s="187" t="s">
        <v>326</v>
      </c>
      <c r="H22" s="187" t="s">
        <v>289</v>
      </c>
      <c r="M22" s="187"/>
      <c r="O22" s="187"/>
      <c r="Q22" s="187"/>
      <c r="R22" s="187"/>
      <c r="S22" s="187"/>
      <c r="T22" s="187"/>
      <c r="U22" s="187"/>
    </row>
    <row r="23" spans="1:21" x14ac:dyDescent="0.2">
      <c r="A23" t="s">
        <v>130</v>
      </c>
      <c r="B23" s="258">
        <f>'IS, BS &amp; Ratios June 26'!$Q$75/1000</f>
        <v>40318.904000000002</v>
      </c>
      <c r="C23" s="179"/>
      <c r="D23" s="179"/>
      <c r="E23" s="179"/>
      <c r="F23" t="s">
        <v>130</v>
      </c>
      <c r="G23" s="229">
        <f>B23/B$38</f>
        <v>0.18287707098661266</v>
      </c>
      <c r="H23" s="229">
        <f>M23/M$38</f>
        <v>0.18212761996316415</v>
      </c>
      <c r="I23" s="229"/>
      <c r="K23" s="179"/>
      <c r="L23" s="180"/>
      <c r="M23" s="179">
        <f>'IS, BS &amp; Ratios June 25'!$Q$75/1000</f>
        <v>38199.493999999999</v>
      </c>
      <c r="N23" s="185"/>
      <c r="O23" s="179">
        <f>B23-M23</f>
        <v>2119.4100000000035</v>
      </c>
      <c r="Q23" s="185"/>
      <c r="R23" s="179"/>
      <c r="T23" s="185"/>
      <c r="U23" s="179"/>
    </row>
    <row r="24" spans="1:21" x14ac:dyDescent="0.2">
      <c r="A24" t="s">
        <v>129</v>
      </c>
      <c r="B24" s="258">
        <f>'IS, BS &amp; Ratios June 26'!$N$75/1000</f>
        <v>39964.271000000001</v>
      </c>
      <c r="C24" s="179"/>
      <c r="D24" s="179"/>
      <c r="E24" s="179"/>
      <c r="F24" t="s">
        <v>129</v>
      </c>
      <c r="G24" s="229">
        <f>B24/B$38</f>
        <v>0.18126853906036794</v>
      </c>
      <c r="H24" s="229">
        <f>M24/M$38</f>
        <v>0.17428120070301428</v>
      </c>
      <c r="I24" s="229"/>
      <c r="K24" s="179"/>
      <c r="L24" s="180"/>
      <c r="M24" s="179">
        <f>'IS, BS &amp; Ratios June 25'!$N$75/1000</f>
        <v>36553.784</v>
      </c>
      <c r="O24" s="179">
        <f>B24-M24</f>
        <v>3410.487000000001</v>
      </c>
      <c r="Q24" s="185"/>
      <c r="R24" s="179"/>
      <c r="T24" s="185"/>
      <c r="U24" s="179"/>
    </row>
    <row r="25" spans="1:21" x14ac:dyDescent="0.2">
      <c r="A25" t="s">
        <v>216</v>
      </c>
      <c r="B25" s="258">
        <f>'IS, BS &amp; Ratios June 26'!$E$75/1000</f>
        <v>25101.871999999999</v>
      </c>
      <c r="C25" s="179"/>
      <c r="D25" s="179"/>
      <c r="E25" s="179"/>
      <c r="F25" t="s">
        <v>216</v>
      </c>
      <c r="G25" s="229">
        <f>B25/B$38</f>
        <v>0.11385619082405773</v>
      </c>
      <c r="H25" s="229">
        <f>M25/M$38</f>
        <v>0.1296361473914083</v>
      </c>
      <c r="I25" s="229"/>
      <c r="K25" s="179"/>
      <c r="L25" s="180"/>
      <c r="M25" s="179">
        <f>'IS, BS &amp; Ratios June 25'!$E$75/1000</f>
        <v>27189.919000000002</v>
      </c>
      <c r="N25" s="185"/>
      <c r="O25" s="179">
        <f>B25-M25</f>
        <v>-2088.0470000000023</v>
      </c>
      <c r="R25" s="180"/>
      <c r="U25" s="180"/>
    </row>
    <row r="26" spans="1:21" x14ac:dyDescent="0.2">
      <c r="A26" t="s">
        <v>119</v>
      </c>
      <c r="B26" s="258">
        <f>'IS, BS &amp; Ratios June 26'!$F$75/1000</f>
        <v>21938.370999999999</v>
      </c>
      <c r="C26" s="179"/>
      <c r="D26" s="179"/>
      <c r="E26" s="179"/>
      <c r="F26" t="s">
        <v>119</v>
      </c>
      <c r="G26" s="229">
        <f>B26/B$38</f>
        <v>9.9507293915966674E-2</v>
      </c>
      <c r="H26" s="229">
        <f>M26/M$38</f>
        <v>9.2510513646836462E-2</v>
      </c>
      <c r="I26" s="229"/>
      <c r="K26" s="179"/>
      <c r="L26" s="180"/>
      <c r="M26" s="179">
        <f>'IS, BS &amp; Ratios June 25'!$F$75/1000</f>
        <v>19403.179</v>
      </c>
      <c r="O26" s="179">
        <f>B26-M26</f>
        <v>2535.1919999999991</v>
      </c>
      <c r="R26" s="179"/>
      <c r="U26" s="179"/>
    </row>
    <row r="27" spans="1:21" x14ac:dyDescent="0.2">
      <c r="A27" t="s">
        <v>147</v>
      </c>
      <c r="B27" s="258">
        <f>'IS, BS &amp; Ratios June 26'!$L$75/1000</f>
        <v>21651.596000000001</v>
      </c>
      <c r="C27" s="179"/>
      <c r="D27" s="179"/>
      <c r="E27" s="179"/>
      <c r="F27" t="s">
        <v>147</v>
      </c>
      <c r="G27" s="229">
        <f>B27/B$38</f>
        <v>9.8206549926690936E-2</v>
      </c>
      <c r="H27" s="229">
        <f>M27/M$38</f>
        <v>8.6080813345809845E-2</v>
      </c>
      <c r="I27" s="229"/>
      <c r="K27" s="179"/>
      <c r="L27" s="180"/>
      <c r="M27" s="179">
        <f>'IS, BS &amp; Ratios June 25'!$L$75/1000</f>
        <v>18054.612000000001</v>
      </c>
      <c r="O27" s="179">
        <f>B27-M27</f>
        <v>3596.9840000000004</v>
      </c>
      <c r="P27" s="185"/>
    </row>
    <row r="28" spans="1:21" x14ac:dyDescent="0.2">
      <c r="A28" t="s">
        <v>148</v>
      </c>
      <c r="B28" s="258">
        <f>'IS, BS &amp; Ratios June 26'!$M$75/1000</f>
        <v>21111.271000000001</v>
      </c>
      <c r="C28" s="179"/>
      <c r="D28" s="179"/>
      <c r="E28" s="179"/>
      <c r="F28" t="s">
        <v>148</v>
      </c>
      <c r="G28" s="229">
        <f>B28/B$38</f>
        <v>9.5755762738109582E-2</v>
      </c>
      <c r="H28" s="229">
        <f>M28/M$38</f>
        <v>8.675473737616933E-2</v>
      </c>
      <c r="I28" s="229"/>
      <c r="K28" s="179"/>
      <c r="L28" s="180"/>
      <c r="M28" s="179">
        <f>'IS, BS &amp; Ratios June 25'!$M$75/1000</f>
        <v>18195.960999999999</v>
      </c>
      <c r="O28" s="179">
        <f>B28-M28</f>
        <v>2915.3100000000013</v>
      </c>
    </row>
    <row r="29" spans="1:21" x14ac:dyDescent="0.2">
      <c r="A29" t="s">
        <v>149</v>
      </c>
      <c r="B29" s="258">
        <f>'IS, BS &amp; Ratios June 26'!$O$75/1000</f>
        <v>11699.179</v>
      </c>
      <c r="C29" s="179"/>
      <c r="D29" s="179"/>
      <c r="E29" s="179"/>
      <c r="F29" t="s">
        <v>149</v>
      </c>
      <c r="G29" s="229">
        <f>B29/B$38</f>
        <v>5.3064725878165936E-2</v>
      </c>
      <c r="H29" s="229">
        <f>M29/M$38</f>
        <v>5.8682706493094899E-2</v>
      </c>
      <c r="I29" s="229"/>
      <c r="K29" s="179"/>
      <c r="L29" s="180"/>
      <c r="M29" s="179">
        <f>'IS, BS &amp; Ratios June 25'!$O$75/1000</f>
        <v>12308.126</v>
      </c>
      <c r="O29" s="179">
        <f>B29-M29</f>
        <v>-608.94700000000012</v>
      </c>
    </row>
    <row r="30" spans="1:21" x14ac:dyDescent="0.2">
      <c r="A30" t="s">
        <v>125</v>
      </c>
      <c r="B30" s="258">
        <f>'IS, BS &amp; Ratios June 26'!$G$75/1000</f>
        <v>7175.5379999999996</v>
      </c>
      <c r="C30" s="179"/>
      <c r="D30" s="179"/>
      <c r="E30" s="179"/>
      <c r="F30" t="s">
        <v>125</v>
      </c>
      <c r="G30" s="229">
        <f>B30/B$38</f>
        <v>3.2546553651188942E-2</v>
      </c>
      <c r="H30" s="229">
        <f>M30/M$38</f>
        <v>5.1229263768713396E-2</v>
      </c>
      <c r="I30" s="229"/>
      <c r="K30" s="179"/>
      <c r="L30" s="180"/>
      <c r="M30" s="179">
        <f>'IS, BS &amp; Ratios June 25'!$G$75/1000</f>
        <v>10744.839</v>
      </c>
      <c r="O30" s="179">
        <f>B30-M30</f>
        <v>-3569.3010000000004</v>
      </c>
      <c r="P30" s="185"/>
    </row>
    <row r="31" spans="1:21" x14ac:dyDescent="0.2">
      <c r="A31" t="s">
        <v>176</v>
      </c>
      <c r="B31" s="258">
        <f>'IS, BS &amp; Ratios June 26'!$H$75/1000</f>
        <v>7165.3940000000002</v>
      </c>
      <c r="C31" s="179"/>
      <c r="D31" s="179"/>
      <c r="E31" s="179"/>
      <c r="F31" t="s">
        <v>176</v>
      </c>
      <c r="G31" s="229">
        <f>B31/B$38</f>
        <v>3.2500542851686853E-2</v>
      </c>
      <c r="H31" s="229">
        <f>M31/M$38</f>
        <v>2.6212554768574758E-2</v>
      </c>
      <c r="I31" s="229"/>
      <c r="K31" s="179"/>
      <c r="L31" s="180"/>
      <c r="M31" s="179">
        <f>'IS, BS &amp; Ratios June 25'!$H$75/1000</f>
        <v>5497.8280000000004</v>
      </c>
      <c r="O31" s="383">
        <f>B31-M31</f>
        <v>1667.5659999999998</v>
      </c>
    </row>
    <row r="32" spans="1:21" x14ac:dyDescent="0.2">
      <c r="A32" t="s">
        <v>116</v>
      </c>
      <c r="B32" s="258">
        <f>'IS, BS &amp; Ratios June 26'!$I$75/1000</f>
        <v>6793.3469999999998</v>
      </c>
      <c r="C32" s="179"/>
      <c r="D32" s="179"/>
      <c r="E32" s="179"/>
      <c r="F32" t="s">
        <v>116</v>
      </c>
      <c r="G32" s="229">
        <f>B32/B$38</f>
        <v>3.0813025114861555E-2</v>
      </c>
      <c r="H32" s="229">
        <f>M32/M$38</f>
        <v>2.4436243422566974E-2</v>
      </c>
      <c r="I32" s="229"/>
      <c r="K32" s="179"/>
      <c r="L32" s="180"/>
      <c r="M32" s="179">
        <f>'IS, BS &amp; Ratios June 25'!$I$75/1000</f>
        <v>5125.2640000000001</v>
      </c>
      <c r="O32" s="179">
        <f>B32-M32</f>
        <v>1668.0829999999996</v>
      </c>
      <c r="P32" s="361"/>
    </row>
    <row r="33" spans="1:16" x14ac:dyDescent="0.2">
      <c r="A33" t="s">
        <v>121</v>
      </c>
      <c r="B33" s="258">
        <f>'IS, BS &amp; Ratios June 26'!$K$75/1000</f>
        <v>6097.9870000000001</v>
      </c>
      <c r="C33" s="179"/>
      <c r="D33" s="179"/>
      <c r="E33" s="179"/>
      <c r="F33" t="s">
        <v>121</v>
      </c>
      <c r="G33" s="229">
        <f>B33/B$38</f>
        <v>2.7659035609560248E-2</v>
      </c>
      <c r="H33" s="229">
        <f>M33/M$38</f>
        <v>3.5788513238121412E-2</v>
      </c>
      <c r="I33" s="229"/>
      <c r="K33" s="179"/>
      <c r="L33" s="180"/>
      <c r="M33" s="179">
        <f>'IS, BS &amp; Ratios June 25'!$K$75/1000</f>
        <v>7506.2920000000004</v>
      </c>
      <c r="O33" s="179">
        <f>B33-M33</f>
        <v>-1408.3050000000003</v>
      </c>
    </row>
    <row r="34" spans="1:16" x14ac:dyDescent="0.2">
      <c r="A34" s="186" t="s">
        <v>229</v>
      </c>
      <c r="B34" s="258">
        <f>'IS, BS &amp; Ratios June 26'!$R$75/1000</f>
        <v>4940.3810000000003</v>
      </c>
      <c r="C34" s="179"/>
      <c r="D34" s="179"/>
      <c r="E34" s="179"/>
      <c r="F34" s="186" t="s">
        <v>200</v>
      </c>
      <c r="G34" s="229">
        <f>B34/B$38</f>
        <v>2.2408406906048648E-2</v>
      </c>
      <c r="H34" s="229">
        <f>M34/M$38</f>
        <v>2.0031175893757126E-2</v>
      </c>
      <c r="I34" s="229"/>
      <c r="K34" s="179"/>
      <c r="L34" s="180"/>
      <c r="M34" s="179">
        <f>'IS, BS &amp; Ratios June 25'!$R$75/1000</f>
        <v>4201.3440000000001</v>
      </c>
      <c r="O34" s="179">
        <f>B34-M34</f>
        <v>739.03700000000026</v>
      </c>
    </row>
    <row r="35" spans="1:16" x14ac:dyDescent="0.2">
      <c r="A35" s="186" t="s">
        <v>86</v>
      </c>
      <c r="B35" s="258">
        <f>'IS, BS &amp; Ratios June 26'!$P$75/1000</f>
        <v>4737.5200000000004</v>
      </c>
      <c r="C35" s="179"/>
      <c r="D35" s="179"/>
      <c r="E35" s="179"/>
      <c r="F35" s="186" t="s">
        <v>86</v>
      </c>
      <c r="G35" s="229">
        <f>B35/B$38</f>
        <v>2.1488277095540527E-2</v>
      </c>
      <c r="H35" s="229">
        <f>M35/M$38</f>
        <v>2.266500978557965E-2</v>
      </c>
      <c r="I35" s="229"/>
      <c r="K35" s="179"/>
      <c r="L35" s="180"/>
      <c r="M35" s="179">
        <f>'IS, BS &amp; Ratios June 25'!$P$75/1000</f>
        <v>4753.7650000000003</v>
      </c>
      <c r="O35" s="179">
        <f>B35-M35</f>
        <v>-16.244999999999891</v>
      </c>
    </row>
    <row r="36" spans="1:16" x14ac:dyDescent="0.2">
      <c r="A36" t="s">
        <v>272</v>
      </c>
      <c r="B36" s="258">
        <f>'IS, BS &amp; Ratios June 26'!$J$75/1000</f>
        <v>1074.0630000000001</v>
      </c>
      <c r="C36" s="179"/>
      <c r="D36" s="179"/>
      <c r="E36" s="179"/>
      <c r="F36" t="s">
        <v>123</v>
      </c>
      <c r="G36" s="229">
        <f>B36/B$38</f>
        <v>4.8716972935349181E-3</v>
      </c>
      <c r="H36" s="229">
        <f>M36/M$38</f>
        <v>3.163641574237026E-3</v>
      </c>
      <c r="I36" s="229"/>
      <c r="K36" s="179"/>
      <c r="L36" s="180"/>
      <c r="M36" s="179">
        <f>'IS, BS &amp; Ratios June 25'!$D$75/1000</f>
        <v>663.54300000000001</v>
      </c>
      <c r="O36" s="179">
        <f>B36-M36</f>
        <v>410.5200000000001</v>
      </c>
    </row>
    <row r="37" spans="1:16" x14ac:dyDescent="0.2">
      <c r="A37" t="s">
        <v>123</v>
      </c>
      <c r="B37" s="258">
        <f>'IS, BS &amp; Ratios June 26'!$D$75/1000</f>
        <v>700.28499999999997</v>
      </c>
      <c r="C37" s="179"/>
      <c r="D37" s="179"/>
      <c r="E37" s="179"/>
      <c r="F37" t="s">
        <v>273</v>
      </c>
      <c r="G37" s="229">
        <f>B37/B$38</f>
        <v>3.1763281476068902E-3</v>
      </c>
      <c r="H37" s="229">
        <f>M37/M$38</f>
        <v>6.3998586289523872E-3</v>
      </c>
      <c r="I37" s="229"/>
      <c r="K37" s="179"/>
      <c r="L37" s="180"/>
      <c r="M37" s="179">
        <f>'IS, BS &amp; Ratios June 25'!$J$75/1000</f>
        <v>1342.308</v>
      </c>
      <c r="O37" s="179">
        <f>B37-M37</f>
        <v>-642.02300000000002</v>
      </c>
    </row>
    <row r="38" spans="1:16" x14ac:dyDescent="0.2">
      <c r="B38" s="258">
        <f>SUM(B23:B37)</f>
        <v>220469.97899999999</v>
      </c>
      <c r="C38" s="179"/>
      <c r="D38" s="179"/>
      <c r="E38" s="179"/>
      <c r="F38" s="229"/>
      <c r="G38" s="185">
        <f>SUM(G23:G37)</f>
        <v>1</v>
      </c>
      <c r="H38" s="185">
        <f>SUM(H23:H37)</f>
        <v>1</v>
      </c>
      <c r="I38" s="230"/>
      <c r="K38" s="180"/>
      <c r="M38" s="180">
        <f>SUM(M23:M37)</f>
        <v>209740.258</v>
      </c>
      <c r="O38" s="179">
        <f t="shared" ref="O38:O39" si="1">B38-M38</f>
        <v>10729.72099999999</v>
      </c>
      <c r="P38" s="185"/>
    </row>
    <row r="39" spans="1:16" x14ac:dyDescent="0.2">
      <c r="B39" s="259">
        <f>'IS, BS &amp; Ratios June 26'!S75/1000</f>
        <v>220469.97899999999</v>
      </c>
      <c r="C39" s="179"/>
      <c r="D39" s="179"/>
      <c r="E39" s="179"/>
      <c r="F39" s="229"/>
      <c r="G39" s="179"/>
      <c r="K39" s="180">
        <f>G39</f>
        <v>0</v>
      </c>
      <c r="M39" s="179">
        <f>'IS, BS &amp; Ratios June 25'!$S$75/1000</f>
        <v>209740.258</v>
      </c>
      <c r="O39" s="281">
        <f t="shared" si="1"/>
        <v>10729.72099999999</v>
      </c>
      <c r="P39" s="229">
        <f>O39/M39</f>
        <v>5.1157184139632321E-2</v>
      </c>
    </row>
    <row r="40" spans="1:16" x14ac:dyDescent="0.2">
      <c r="B40" s="180">
        <f>B38-B39</f>
        <v>0</v>
      </c>
      <c r="C40" s="180">
        <f>C38-C39</f>
        <v>0</v>
      </c>
      <c r="D40" s="180">
        <f>D38-D39</f>
        <v>0</v>
      </c>
      <c r="E40" s="180"/>
      <c r="F40" s="180">
        <f>F38-F39</f>
        <v>0</v>
      </c>
      <c r="G40" s="180"/>
      <c r="K40" s="180">
        <f>K38-K39</f>
        <v>0</v>
      </c>
      <c r="M40" s="180">
        <f>M38-M39</f>
        <v>0</v>
      </c>
      <c r="O40" s="180">
        <f>O38-O39</f>
        <v>0</v>
      </c>
    </row>
    <row r="41" spans="1:16" x14ac:dyDescent="0.2">
      <c r="B41" s="187" t="s">
        <v>312</v>
      </c>
      <c r="C41" s="192"/>
      <c r="G41" s="187" t="s">
        <v>327</v>
      </c>
      <c r="H41" s="187" t="s">
        <v>291</v>
      </c>
      <c r="M41" s="187"/>
    </row>
    <row r="42" spans="1:16" x14ac:dyDescent="0.2">
      <c r="A42" t="s">
        <v>130</v>
      </c>
      <c r="B42" s="179">
        <f>'IS, BS &amp; Ratios June 26'!$Q$69/1000</f>
        <v>20066.580000000002</v>
      </c>
      <c r="C42" s="179"/>
      <c r="D42" s="179"/>
      <c r="E42" s="179"/>
      <c r="F42" t="s">
        <v>130</v>
      </c>
      <c r="G42" s="229">
        <f>B42/B$57</f>
        <v>0.20220352138348763</v>
      </c>
      <c r="H42" s="229">
        <f>M42/M$57</f>
        <v>0.22357781909426408</v>
      </c>
      <c r="I42" s="229"/>
      <c r="K42" s="179"/>
      <c r="L42" s="180"/>
      <c r="M42" s="179">
        <f>'IS, BS &amp; Ratios June 25'!$Q$69/1000</f>
        <v>18399.179</v>
      </c>
      <c r="O42" s="180">
        <f>B42-M42</f>
        <v>1667.4010000000017</v>
      </c>
    </row>
    <row r="43" spans="1:16" x14ac:dyDescent="0.2">
      <c r="A43" t="s">
        <v>129</v>
      </c>
      <c r="B43" s="179">
        <f>'IS, BS &amp; Ratios June 26'!$N$69/1000</f>
        <v>17768.181</v>
      </c>
      <c r="C43" s="179"/>
      <c r="D43" s="179"/>
      <c r="E43" s="179"/>
      <c r="F43" t="s">
        <v>129</v>
      </c>
      <c r="G43" s="229">
        <f>B43/B$57</f>
        <v>0.17904340285086837</v>
      </c>
      <c r="H43" s="229">
        <f>M43/M$57</f>
        <v>0.18965832321669443</v>
      </c>
      <c r="I43" s="229"/>
      <c r="K43" s="179"/>
      <c r="L43" s="180"/>
      <c r="M43" s="179">
        <f>'IS, BS &amp; Ratios June 25'!$N$69/1000</f>
        <v>15607.798000000001</v>
      </c>
      <c r="O43" s="180">
        <f>B43-M43</f>
        <v>2160.3829999999998</v>
      </c>
    </row>
    <row r="44" spans="1:16" x14ac:dyDescent="0.2">
      <c r="A44" t="s">
        <v>216</v>
      </c>
      <c r="B44" s="179">
        <f>'IS, BS &amp; Ratios June 26'!$E$69/1000</f>
        <v>15719.255999999999</v>
      </c>
      <c r="C44" s="179"/>
      <c r="D44" s="179"/>
      <c r="E44" s="179"/>
      <c r="F44" t="s">
        <v>216</v>
      </c>
      <c r="G44" s="229">
        <f>B44/B$57</f>
        <v>0.15839714175153494</v>
      </c>
      <c r="H44" s="229">
        <f>M44/M$57</f>
        <v>0.15916561409269014</v>
      </c>
      <c r="I44" s="229"/>
      <c r="K44" s="179"/>
      <c r="L44" s="180"/>
      <c r="M44" s="179">
        <f>'IS, BS &amp; Ratios June 25'!$E$69/1000</f>
        <v>13098.422</v>
      </c>
      <c r="O44" s="180">
        <f>B44-M44</f>
        <v>2620.8339999999989</v>
      </c>
    </row>
    <row r="45" spans="1:16" x14ac:dyDescent="0.2">
      <c r="A45" t="s">
        <v>147</v>
      </c>
      <c r="B45" s="179">
        <f>'IS, BS &amp; Ratios June 26'!$L$69/1000</f>
        <v>11099.536</v>
      </c>
      <c r="C45" s="179"/>
      <c r="D45" s="179"/>
      <c r="E45" s="179"/>
      <c r="F45" t="s">
        <v>147</v>
      </c>
      <c r="G45" s="229">
        <f>B45/B$57</f>
        <v>0.11184592815132377</v>
      </c>
      <c r="H45" s="229">
        <f>M45/M$57</f>
        <v>9.6299142000062093E-2</v>
      </c>
      <c r="I45" s="229"/>
      <c r="K45" s="179"/>
      <c r="L45" s="180"/>
      <c r="M45" s="179">
        <f>'IS, BS &amp; Ratios June 25'!$L$69/1000</f>
        <v>7924.87</v>
      </c>
      <c r="O45" s="180">
        <f>B45-M45</f>
        <v>3174.6660000000002</v>
      </c>
    </row>
    <row r="46" spans="1:16" x14ac:dyDescent="0.2">
      <c r="A46" t="s">
        <v>148</v>
      </c>
      <c r="B46" s="179">
        <f>'IS, BS &amp; Ratios June 26'!$M$69/1000</f>
        <v>10917.111000000001</v>
      </c>
      <c r="C46" s="179"/>
      <c r="D46" s="179"/>
      <c r="E46" s="179"/>
      <c r="F46" t="s">
        <v>148</v>
      </c>
      <c r="G46" s="229">
        <f>B46/B$57</f>
        <v>0.11000769874758967</v>
      </c>
      <c r="H46" s="229">
        <f>M46/M$57</f>
        <v>9.5979314240434294E-2</v>
      </c>
      <c r="I46" s="229"/>
      <c r="K46" s="179"/>
      <c r="L46" s="180"/>
      <c r="M46" s="179">
        <f>'IS, BS &amp; Ratios June 25'!$M$69/1000</f>
        <v>7898.55</v>
      </c>
      <c r="N46" s="185"/>
      <c r="O46" s="180">
        <f>B46-M46</f>
        <v>3018.5610000000006</v>
      </c>
    </row>
    <row r="47" spans="1:16" x14ac:dyDescent="0.2">
      <c r="A47" t="s">
        <v>119</v>
      </c>
      <c r="B47" s="179">
        <f>'IS, BS &amp; Ratios June 26'!$F$69/1000</f>
        <v>9384.9069999999992</v>
      </c>
      <c r="C47" s="179"/>
      <c r="D47" s="179"/>
      <c r="E47" s="179"/>
      <c r="F47" t="s">
        <v>119</v>
      </c>
      <c r="G47" s="229">
        <f>B47/B$57</f>
        <v>9.4568244476963312E-2</v>
      </c>
      <c r="H47" s="229">
        <f>M47/M$57</f>
        <v>7.7513963756539878E-2</v>
      </c>
      <c r="I47" s="229"/>
      <c r="K47" s="179"/>
      <c r="L47" s="180"/>
      <c r="M47" s="179">
        <f>'IS, BS &amp; Ratios June 25'!$F$69/1000</f>
        <v>6378.9570000000003</v>
      </c>
      <c r="O47" s="180">
        <f>B47-M47</f>
        <v>3005.9499999999989</v>
      </c>
    </row>
    <row r="48" spans="1:16" x14ac:dyDescent="0.2">
      <c r="A48" t="s">
        <v>121</v>
      </c>
      <c r="B48" s="179">
        <f>'IS, BS &amp; Ratios June 26'!$K$69/1000</f>
        <v>3146.4920000000002</v>
      </c>
      <c r="C48" s="179"/>
      <c r="D48" s="179"/>
      <c r="E48" s="179"/>
      <c r="F48" t="s">
        <v>121</v>
      </c>
      <c r="G48" s="229">
        <f>B48/B$57</f>
        <v>3.1706038717358553E-2</v>
      </c>
      <c r="H48" s="229">
        <f>M48/M$57</f>
        <v>3.5405370445180918E-2</v>
      </c>
      <c r="I48" s="229"/>
      <c r="K48" s="179"/>
      <c r="L48" s="180"/>
      <c r="M48" s="179">
        <f>'IS, BS &amp; Ratios June 25'!$K$69/1000</f>
        <v>2913.66</v>
      </c>
      <c r="O48" s="180">
        <f>B48-M48</f>
        <v>232.83200000000033</v>
      </c>
    </row>
    <row r="49" spans="1:16" x14ac:dyDescent="0.2">
      <c r="A49" t="s">
        <v>116</v>
      </c>
      <c r="B49" s="179">
        <f>'IS, BS &amp; Ratios June 26'!$I$69/1000</f>
        <v>2544.3290000000002</v>
      </c>
      <c r="C49" s="179"/>
      <c r="D49" s="179"/>
      <c r="E49" s="179"/>
      <c r="F49" t="s">
        <v>116</v>
      </c>
      <c r="G49" s="229">
        <f>B49/B$57</f>
        <v>2.563826438576617E-2</v>
      </c>
      <c r="H49" s="229">
        <f>M49/M$57</f>
        <v>2.695213562495432E-2</v>
      </c>
      <c r="I49" s="229"/>
      <c r="K49" s="179"/>
      <c r="L49" s="180"/>
      <c r="M49" s="179">
        <f>'IS, BS &amp; Ratios June 25'!$I$69/1000</f>
        <v>2218.0070000000001</v>
      </c>
      <c r="O49" s="180">
        <f>B49-M49</f>
        <v>326.32200000000012</v>
      </c>
    </row>
    <row r="50" spans="1:16" x14ac:dyDescent="0.2">
      <c r="A50" t="s">
        <v>149</v>
      </c>
      <c r="B50" s="179">
        <f>'IS, BS &amp; Ratios June 26'!$O$69/1000</f>
        <v>2387.0419999999999</v>
      </c>
      <c r="C50" s="179"/>
      <c r="D50" s="179"/>
      <c r="E50" s="179"/>
      <c r="F50" t="s">
        <v>149</v>
      </c>
      <c r="G50" s="229">
        <f>B50/B$57</f>
        <v>2.405334133122251E-2</v>
      </c>
      <c r="H50" s="229">
        <f>M50/M$57</f>
        <v>3.4722613517741419E-2</v>
      </c>
      <c r="I50" s="229"/>
      <c r="K50" s="179"/>
      <c r="L50" s="180"/>
      <c r="M50" s="179">
        <f>'IS, BS &amp; Ratios June 25'!$O$69/1000</f>
        <v>2857.473</v>
      </c>
      <c r="O50" s="180">
        <f>B50-M50</f>
        <v>-470.43100000000004</v>
      </c>
    </row>
    <row r="51" spans="1:16" x14ac:dyDescent="0.2">
      <c r="A51" s="186" t="s">
        <v>86</v>
      </c>
      <c r="B51" s="179">
        <f>'IS, BS &amp; Ratios June 26'!$P$69/1000</f>
        <v>2138.0819999999999</v>
      </c>
      <c r="C51" s="179"/>
      <c r="D51" s="179"/>
      <c r="E51" s="179"/>
      <c r="F51" s="186" t="s">
        <v>86</v>
      </c>
      <c r="G51" s="229">
        <f>B51/B$57</f>
        <v>2.1544663286252562E-2</v>
      </c>
      <c r="H51" s="229">
        <f>M51/M$57</f>
        <v>1.102090977266407E-2</v>
      </c>
      <c r="I51" s="229"/>
      <c r="K51" s="179"/>
      <c r="L51" s="180"/>
      <c r="M51" s="179">
        <f>'IS, BS &amp; Ratios June 25'!$P$69/1000</f>
        <v>906.95799999999997</v>
      </c>
      <c r="N51" s="185"/>
      <c r="O51" s="180">
        <f>B51-M51</f>
        <v>1231.1239999999998</v>
      </c>
    </row>
    <row r="52" spans="1:16" x14ac:dyDescent="0.2">
      <c r="A52" s="186" t="s">
        <v>200</v>
      </c>
      <c r="B52" s="179">
        <f>'IS, BS &amp; Ratios June 26'!$R$69/1000</f>
        <v>1667.643</v>
      </c>
      <c r="C52" s="179"/>
      <c r="D52" s="179"/>
      <c r="E52" s="179"/>
      <c r="F52" s="186" t="s">
        <v>229</v>
      </c>
      <c r="G52" s="229">
        <f>B52/B$57</f>
        <v>1.6804223091853393E-2</v>
      </c>
      <c r="H52" s="229">
        <f>M52/M$57</f>
        <v>1.7565239485920623E-2</v>
      </c>
      <c r="I52" s="229"/>
      <c r="K52" s="179"/>
      <c r="L52" s="180"/>
      <c r="M52" s="179">
        <f>'IS, BS &amp; Ratios June 25'!$R$69/1000</f>
        <v>1445.519</v>
      </c>
      <c r="O52" s="180">
        <f>B52-M52</f>
        <v>222.12400000000002</v>
      </c>
    </row>
    <row r="53" spans="1:16" x14ac:dyDescent="0.2">
      <c r="A53" t="s">
        <v>176</v>
      </c>
      <c r="B53" s="179">
        <f>'IS, BS &amp; Ratios June 26'!$H$69/1000</f>
        <v>1273.2090000000001</v>
      </c>
      <c r="C53" s="179"/>
      <c r="D53" s="179"/>
      <c r="E53" s="179"/>
      <c r="F53" t="s">
        <v>176</v>
      </c>
      <c r="G53" s="229">
        <f>B53/B$57</f>
        <v>1.2829657233925706E-2</v>
      </c>
      <c r="H53" s="229">
        <f>M53/M$57</f>
        <v>1.6468954500430438E-2</v>
      </c>
      <c r="I53" s="229"/>
      <c r="K53" s="179"/>
      <c r="L53" s="180"/>
      <c r="M53" s="179">
        <f>'IS, BS &amp; Ratios June 25'!$H$69/1000</f>
        <v>1355.3009999999999</v>
      </c>
      <c r="O53" s="180">
        <f>B53-M53</f>
        <v>-82.091999999999871</v>
      </c>
    </row>
    <row r="54" spans="1:16" x14ac:dyDescent="0.2">
      <c r="A54" t="s">
        <v>123</v>
      </c>
      <c r="B54" s="179">
        <f>'IS, BS &amp; Ratios June 26'!$D$69/1000</f>
        <v>545.73500000000001</v>
      </c>
      <c r="C54" s="179"/>
      <c r="D54" s="179"/>
      <c r="E54" s="179"/>
      <c r="F54" t="s">
        <v>123</v>
      </c>
      <c r="G54" s="229">
        <f>B54/B$57</f>
        <v>5.4991701995166899E-3</v>
      </c>
      <c r="H54" s="229">
        <f>M54/M$57</f>
        <v>6.0977738493294097E-3</v>
      </c>
      <c r="I54" s="229"/>
      <c r="K54" s="179"/>
      <c r="L54" s="180"/>
      <c r="M54" s="179">
        <f>'IS, BS &amp; Ratios June 25'!$D$69/1000</f>
        <v>501.81200000000001</v>
      </c>
      <c r="O54" s="180">
        <f>B54-M54</f>
        <v>43.923000000000002</v>
      </c>
    </row>
    <row r="55" spans="1:16" x14ac:dyDescent="0.2">
      <c r="A55" t="s">
        <v>125</v>
      </c>
      <c r="B55" s="179">
        <f>'IS, BS &amp; Ratios June 26'!$G$69/1000</f>
        <v>372.25299999999999</v>
      </c>
      <c r="C55" s="179"/>
      <c r="D55" s="179"/>
      <c r="E55" s="179"/>
      <c r="F55" t="s">
        <v>125</v>
      </c>
      <c r="G55" s="229">
        <f>B55/B$57</f>
        <v>3.7510561064998324E-3</v>
      </c>
      <c r="H55" s="229">
        <f>M55/M$57</f>
        <v>6.2022768406971591E-3</v>
      </c>
      <c r="I55" s="229"/>
      <c r="K55" s="179"/>
      <c r="L55" s="180"/>
      <c r="M55" s="179">
        <f>'IS, BS &amp; Ratios June 25'!$G$69/1000</f>
        <v>510.41199999999998</v>
      </c>
      <c r="O55" s="180">
        <f>B55-M55</f>
        <v>-138.15899999999999</v>
      </c>
    </row>
    <row r="56" spans="1:16" x14ac:dyDescent="0.2">
      <c r="A56" t="s">
        <v>273</v>
      </c>
      <c r="B56" s="179">
        <f>'IS, BS &amp; Ratios June 26'!$J$69/1000</f>
        <v>209.16200000000001</v>
      </c>
      <c r="C56" s="179"/>
      <c r="D56" s="179"/>
      <c r="E56" s="179"/>
      <c r="F56" t="s">
        <v>269</v>
      </c>
      <c r="G56" s="229">
        <f>B56/B$57</f>
        <v>2.1076482858371002E-3</v>
      </c>
      <c r="H56" s="229">
        <f>M56/M$57</f>
        <v>3.3705495623967616E-3</v>
      </c>
      <c r="I56" s="229"/>
      <c r="K56" s="179"/>
      <c r="L56" s="180"/>
      <c r="M56" s="179">
        <f>'IS, BS &amp; Ratios June 25'!$J$69/1000</f>
        <v>277.37700000000001</v>
      </c>
      <c r="O56" s="347">
        <f>B56-M56</f>
        <v>-68.215000000000003</v>
      </c>
    </row>
    <row r="57" spans="1:16" x14ac:dyDescent="0.2">
      <c r="B57" s="179">
        <f>SUM(B42:B56)</f>
        <v>99239.517999999982</v>
      </c>
      <c r="C57" s="179"/>
      <c r="D57" s="179"/>
      <c r="E57" s="179"/>
      <c r="F57" s="229"/>
      <c r="G57" s="229">
        <f>SUM(G42:G56)</f>
        <v>1.0000000000000004</v>
      </c>
      <c r="H57" s="229">
        <f>SUM(H42:H56)</f>
        <v>1</v>
      </c>
      <c r="I57" s="230"/>
      <c r="K57" s="180"/>
      <c r="M57" s="180">
        <f>SUM(M42:M56)</f>
        <v>82294.294999999998</v>
      </c>
      <c r="O57" s="180">
        <f t="shared" ref="O57:O58" si="2">B57-M57</f>
        <v>16945.222999999984</v>
      </c>
      <c r="P57" s="185">
        <f>O57/M57</f>
        <v>0.20591005731320725</v>
      </c>
    </row>
    <row r="58" spans="1:16" x14ac:dyDescent="0.2">
      <c r="B58" s="232">
        <f>'IS, BS &amp; Ratios June 26'!S69/1000</f>
        <v>99239.517999999996</v>
      </c>
      <c r="C58" s="179"/>
      <c r="D58" s="179"/>
      <c r="E58" s="179"/>
      <c r="F58" s="229"/>
      <c r="G58" s="179"/>
      <c r="K58" s="180">
        <f>G58</f>
        <v>0</v>
      </c>
      <c r="M58" s="179">
        <f>'IS, BS &amp; Ratios June 25'!$S$69/1000</f>
        <v>82294.294999999998</v>
      </c>
      <c r="O58" s="281">
        <f t="shared" si="2"/>
        <v>16945.222999999998</v>
      </c>
    </row>
    <row r="59" spans="1:16" x14ac:dyDescent="0.2">
      <c r="B59" s="180">
        <f>B58-B57</f>
        <v>0</v>
      </c>
      <c r="C59" s="180"/>
      <c r="D59" s="180"/>
      <c r="E59" s="180"/>
      <c r="F59" s="180"/>
      <c r="G59" s="180"/>
      <c r="M59" s="180">
        <f>M57-M58</f>
        <v>0</v>
      </c>
      <c r="O59" s="180">
        <f>O58-O57</f>
        <v>0</v>
      </c>
    </row>
    <row r="60" spans="1:16" x14ac:dyDescent="0.2">
      <c r="B60" t="s">
        <v>328</v>
      </c>
      <c r="H60" t="s">
        <v>329</v>
      </c>
    </row>
    <row r="61" spans="1:16" x14ac:dyDescent="0.2">
      <c r="A61" t="s">
        <v>147</v>
      </c>
      <c r="B61" s="179">
        <f>('IS, BS &amp; Ratios June 26'!$L$75-'IS, BS &amp; Ratios June 25'!$L$75)/1000</f>
        <v>3596.9839999999999</v>
      </c>
      <c r="C61" s="179"/>
      <c r="D61" s="179"/>
      <c r="E61" s="179"/>
      <c r="F61" s="179"/>
      <c r="G61" t="s">
        <v>147</v>
      </c>
      <c r="H61" s="179">
        <f>('IS, BS &amp; Ratios June 26'!$L$69-'IS, BS &amp; Ratios June 25'!$L$69)/1000</f>
        <v>3174.6660000000002</v>
      </c>
    </row>
    <row r="62" spans="1:16" x14ac:dyDescent="0.2">
      <c r="A62" t="s">
        <v>129</v>
      </c>
      <c r="B62" s="179">
        <f>('IS, BS &amp; Ratios June 26'!$N$75-'IS, BS &amp; Ratios June 25'!$N$75)/1000</f>
        <v>3410.4870000000001</v>
      </c>
      <c r="C62" s="179"/>
      <c r="D62" s="179"/>
      <c r="E62" s="179"/>
      <c r="F62" s="179"/>
      <c r="G62" t="s">
        <v>148</v>
      </c>
      <c r="H62" s="179">
        <f>('IS, BS &amp; Ratios June 26'!$M$69-'IS, BS &amp; Ratios June 25'!$M$69)/1000</f>
        <v>3018.5610000000001</v>
      </c>
    </row>
    <row r="63" spans="1:16" x14ac:dyDescent="0.2">
      <c r="A63" t="s">
        <v>148</v>
      </c>
      <c r="B63" s="179">
        <f>('IS, BS &amp; Ratios June 26'!$M$75-'IS, BS &amp; Ratios June 25'!$M$75)/1000</f>
        <v>2915.31</v>
      </c>
      <c r="C63" s="179"/>
      <c r="D63" s="179"/>
      <c r="E63" s="179"/>
      <c r="F63" s="179"/>
      <c r="G63" t="s">
        <v>119</v>
      </c>
      <c r="H63" s="179">
        <f>('IS, BS &amp; Ratios June 26'!$F$69-'IS, BS &amp; Ratios June 25'!$F$69)/1000</f>
        <v>3005.95</v>
      </c>
    </row>
    <row r="64" spans="1:16" x14ac:dyDescent="0.2">
      <c r="A64" t="s">
        <v>119</v>
      </c>
      <c r="B64" s="179">
        <f>('IS, BS &amp; Ratios June 26'!$F$75-'IS, BS &amp; Ratios June 25'!$F$75)/1000</f>
        <v>2535.192</v>
      </c>
      <c r="C64" s="179"/>
      <c r="D64" s="179"/>
      <c r="E64" s="179"/>
      <c r="F64" s="179"/>
      <c r="G64" t="s">
        <v>214</v>
      </c>
      <c r="H64" s="179">
        <f>('IS, BS &amp; Ratios June 26'!$E$69-'IS, BS &amp; Ratios June 25'!$E$69)/1000</f>
        <v>2620.8339999999998</v>
      </c>
    </row>
    <row r="65" spans="1:8" x14ac:dyDescent="0.2">
      <c r="A65" t="s">
        <v>130</v>
      </c>
      <c r="B65" s="179">
        <f>('IS, BS &amp; Ratios June 26'!$Q$75-'IS, BS &amp; Ratios June 25'!$Q$75)/1000</f>
        <v>2119.41</v>
      </c>
      <c r="C65" s="179"/>
      <c r="D65" s="179"/>
      <c r="E65" s="179"/>
      <c r="F65" s="179"/>
      <c r="G65" t="s">
        <v>129</v>
      </c>
      <c r="H65" s="179">
        <f>('IS, BS &amp; Ratios June 26'!$N$69-'IS, BS &amp; Ratios June 25'!$N$69)/1000</f>
        <v>2160.3829999999998</v>
      </c>
    </row>
    <row r="66" spans="1:8" ht="15" customHeight="1" x14ac:dyDescent="0.2">
      <c r="A66" t="s">
        <v>116</v>
      </c>
      <c r="B66" s="179">
        <f>('IS, BS &amp; Ratios June 26'!$I$75-'IS, BS &amp; Ratios June 25'!$I$75)/1000</f>
        <v>1668.0830000000001</v>
      </c>
      <c r="C66" s="179"/>
      <c r="D66" s="179"/>
      <c r="E66" s="179"/>
      <c r="F66" s="179"/>
      <c r="G66" t="s">
        <v>130</v>
      </c>
      <c r="H66" s="179">
        <f>('IS, BS &amp; Ratios June 26'!$Q$69-'IS, BS &amp; Ratios June 25'!$Q$69)/1000</f>
        <v>1667.4010000000001</v>
      </c>
    </row>
    <row r="67" spans="1:8" x14ac:dyDescent="0.2">
      <c r="A67" t="s">
        <v>176</v>
      </c>
      <c r="B67" s="297">
        <f>('IS, BS &amp; Ratios June 26'!$H$75-'IS, BS &amp; Ratios June 25'!$H$75)/1000</f>
        <v>1667.566</v>
      </c>
      <c r="C67" s="179"/>
      <c r="D67" s="179"/>
      <c r="E67" s="179"/>
      <c r="F67" s="179"/>
      <c r="G67" s="186" t="s">
        <v>86</v>
      </c>
      <c r="H67" s="179">
        <f>('IS, BS &amp; Ratios June 26'!$P$69-'IS, BS &amp; Ratios June 25'!$P$69)/1000</f>
        <v>1231.124</v>
      </c>
    </row>
    <row r="68" spans="1:8" x14ac:dyDescent="0.2">
      <c r="A68" s="186" t="s">
        <v>229</v>
      </c>
      <c r="B68" s="179">
        <f>('IS, BS &amp; Ratios June 26'!$R$75-'IS, BS &amp; Ratios June 25'!$R$75)/1000</f>
        <v>739.03700000000003</v>
      </c>
      <c r="C68" s="179"/>
      <c r="D68" s="179"/>
      <c r="E68" s="179"/>
      <c r="F68" s="179"/>
      <c r="G68" t="s">
        <v>116</v>
      </c>
      <c r="H68" s="179">
        <f>('IS, BS &amp; Ratios June 26'!$I$69-'IS, BS &amp; Ratios June 25'!$I$69)/1000</f>
        <v>326.322</v>
      </c>
    </row>
    <row r="69" spans="1:8" ht="15" customHeight="1" x14ac:dyDescent="0.2">
      <c r="A69" t="s">
        <v>123</v>
      </c>
      <c r="B69" s="179">
        <f>('IS, BS &amp; Ratios June 26'!$D$75-'IS, BS &amp; Ratios June 25'!$D$75)/1000</f>
        <v>36.741999999999997</v>
      </c>
      <c r="C69" s="179"/>
      <c r="D69" s="179"/>
      <c r="E69" s="179"/>
      <c r="F69" s="179"/>
      <c r="G69" t="s">
        <v>121</v>
      </c>
      <c r="H69" s="179">
        <f>('IS, BS &amp; Ratios June 26'!$K$69-'IS, BS &amp; Ratios June 25'!$K$69)/1000</f>
        <v>232.83199999999999</v>
      </c>
    </row>
    <row r="70" spans="1:8" ht="12.75" customHeight="1" x14ac:dyDescent="0.2">
      <c r="A70" s="186" t="s">
        <v>86</v>
      </c>
      <c r="B70" s="179">
        <f>('IS, BS &amp; Ratios June 26'!$P$75-'IS, BS &amp; Ratios June 25'!$P$75)/1000</f>
        <v>-16.245000000000001</v>
      </c>
      <c r="C70" s="179"/>
      <c r="D70" s="179"/>
      <c r="E70" s="179"/>
      <c r="F70" s="179"/>
      <c r="G70" s="186" t="s">
        <v>200</v>
      </c>
      <c r="H70" s="179">
        <f>('IS, BS &amp; Ratios June 26'!$R$69-'IS, BS &amp; Ratios June 25'!$R$69)/1000</f>
        <v>222.124</v>
      </c>
    </row>
    <row r="71" spans="1:8" x14ac:dyDescent="0.2">
      <c r="A71" t="s">
        <v>273</v>
      </c>
      <c r="B71" s="179">
        <f>('IS, BS &amp; Ratios June 26'!$J$75-'IS, BS &amp; Ratios June 25'!$J$75)/1000</f>
        <v>-268.245</v>
      </c>
      <c r="C71" s="179"/>
      <c r="D71" s="179"/>
      <c r="E71" s="179"/>
      <c r="F71" s="179"/>
      <c r="G71" t="s">
        <v>123</v>
      </c>
      <c r="H71" s="179">
        <f>('IS, BS &amp; Ratios June 26'!$D$69-'IS, BS &amp; Ratios June 25'!$D$69)/1000</f>
        <v>43.923000000000002</v>
      </c>
    </row>
    <row r="72" spans="1:8" ht="12.75" customHeight="1" x14ac:dyDescent="0.2">
      <c r="A72" t="s">
        <v>175</v>
      </c>
      <c r="B72" s="179">
        <f>('IS, BS &amp; Ratios June 26'!$O$75-'IS, BS &amp; Ratios June 25'!$O$75)/1000</f>
        <v>-608.947</v>
      </c>
      <c r="C72" s="179"/>
      <c r="D72" s="179"/>
      <c r="E72" s="179"/>
      <c r="F72" s="179"/>
      <c r="G72" t="s">
        <v>269</v>
      </c>
      <c r="H72" s="179">
        <f>('IS, BS &amp; Ratios June 26'!$J$69-'IS, BS &amp; Ratios June 25'!$J$69)/1000</f>
        <v>-68.215000000000003</v>
      </c>
    </row>
    <row r="73" spans="1:8" ht="14.45" customHeight="1" x14ac:dyDescent="0.2">
      <c r="A73" t="s">
        <v>121</v>
      </c>
      <c r="B73" s="179">
        <f>('IS, BS &amp; Ratios June 26'!$K$75-'IS, BS &amp; Ratios June 25'!$K$75)/1000</f>
        <v>-1408.3050000000001</v>
      </c>
      <c r="C73" s="179"/>
      <c r="D73" s="179"/>
      <c r="E73" s="179"/>
      <c r="F73" s="179"/>
      <c r="G73" t="s">
        <v>176</v>
      </c>
      <c r="H73" s="297">
        <f>('IS, BS &amp; Ratios June 26'!$H$69-'IS, BS &amp; Ratios June 25'!$H$69)/1000</f>
        <v>-82.091999999999999</v>
      </c>
    </row>
    <row r="74" spans="1:8" ht="13.15" customHeight="1" x14ac:dyDescent="0.2">
      <c r="A74" t="s">
        <v>214</v>
      </c>
      <c r="B74" s="179">
        <f>('IS, BS &amp; Ratios June 26'!$E$75-'IS, BS &amp; Ratios June 25'!$E$75)/1000</f>
        <v>-2088.047</v>
      </c>
      <c r="C74" s="179"/>
      <c r="D74" s="179"/>
      <c r="E74" s="179"/>
      <c r="F74" s="179"/>
      <c r="G74" t="s">
        <v>125</v>
      </c>
      <c r="H74" s="179">
        <f>('IS, BS &amp; Ratios June 26'!$G$69-'IS, BS &amp; Ratios June 25'!$G$69)/1000</f>
        <v>-138.15899999999999</v>
      </c>
    </row>
    <row r="75" spans="1:8" ht="13.15" customHeight="1" x14ac:dyDescent="0.2">
      <c r="A75" t="s">
        <v>125</v>
      </c>
      <c r="B75" s="179">
        <f>('IS, BS &amp; Ratios June 26'!$G$75-'IS, BS &amp; Ratios June 25'!$G$75)/1000</f>
        <v>-3569.3009999999999</v>
      </c>
      <c r="C75" s="179"/>
      <c r="D75" s="179"/>
      <c r="E75" s="179"/>
      <c r="F75" s="179"/>
      <c r="G75" t="s">
        <v>175</v>
      </c>
      <c r="H75" s="179">
        <f>('IS, BS &amp; Ratios June 26'!$O$69-'IS, BS &amp; Ratios June 25'!$O$69)/1000</f>
        <v>-470.43099999999998</v>
      </c>
    </row>
    <row r="76" spans="1:8" x14ac:dyDescent="0.2">
      <c r="B76" s="180">
        <f>SUM(B61:B75)</f>
        <v>10729.721</v>
      </c>
      <c r="C76" s="180"/>
      <c r="D76" s="180"/>
      <c r="E76" s="180"/>
      <c r="F76" s="180"/>
      <c r="H76" s="180">
        <f>SUM(H61:H75)</f>
        <v>16945.222999999994</v>
      </c>
    </row>
    <row r="77" spans="1:8" x14ac:dyDescent="0.2">
      <c r="B77" s="179">
        <f>('IS, BS &amp; Ratios June 26'!S75-'IS, BS &amp; Ratios June 25'!S75)/1000</f>
        <v>10729.721</v>
      </c>
      <c r="C77" s="179"/>
      <c r="D77" s="179"/>
      <c r="E77" s="179"/>
      <c r="F77" s="179"/>
      <c r="H77" s="179">
        <f>('IS, BS &amp; Ratios June 26'!S69-'IS, BS &amp; Ratios June 25'!S69)/1000</f>
        <v>16945.223000000002</v>
      </c>
    </row>
    <row r="78" spans="1:8" x14ac:dyDescent="0.2">
      <c r="B78" s="180">
        <f>B77-B76</f>
        <v>0</v>
      </c>
      <c r="C78" s="180"/>
      <c r="D78" s="180"/>
      <c r="E78" s="180"/>
      <c r="F78" s="180"/>
      <c r="H78" s="180">
        <f>H77-H76</f>
        <v>0</v>
      </c>
    </row>
    <row r="79" spans="1:8" x14ac:dyDescent="0.2">
      <c r="B79" s="180"/>
      <c r="C79" s="180"/>
      <c r="D79" s="180"/>
      <c r="E79" s="180"/>
      <c r="F79" s="180"/>
      <c r="H79" s="180"/>
    </row>
    <row r="80" spans="1:8" x14ac:dyDescent="0.2">
      <c r="A80" t="s">
        <v>185</v>
      </c>
      <c r="B80" t="s">
        <v>358</v>
      </c>
      <c r="C80" t="s">
        <v>359</v>
      </c>
      <c r="F80" s="180"/>
      <c r="G80" t="s">
        <v>360</v>
      </c>
      <c r="H80" s="180"/>
    </row>
    <row r="81" spans="1:8" x14ac:dyDescent="0.2">
      <c r="A81" t="s">
        <v>130</v>
      </c>
      <c r="B81" s="179">
        <f>'IS, BS &amp; Ratios June 26'!$Q$75/1000</f>
        <v>40318.904000000002</v>
      </c>
      <c r="C81" s="179">
        <f>'IS, BS &amp; Ratios June 26'!$Q$69/1000</f>
        <v>20066.580000000002</v>
      </c>
      <c r="F81" s="180" t="str">
        <f>A81</f>
        <v>ZANACO</v>
      </c>
      <c r="G81" s="229">
        <f>C81/B81</f>
        <v>0.4976965643708966</v>
      </c>
      <c r="H81" s="180"/>
    </row>
    <row r="82" spans="1:8" x14ac:dyDescent="0.2">
      <c r="A82" t="s">
        <v>129</v>
      </c>
      <c r="B82" s="179">
        <f>'IS, BS &amp; Ratios June 26'!$N$75/1000</f>
        <v>39964.271000000001</v>
      </c>
      <c r="C82" s="179">
        <f>'IS, BS &amp; Ratios June 26'!$N$69/1000</f>
        <v>17768.181</v>
      </c>
      <c r="F82" s="180" t="str">
        <f>A82</f>
        <v>Stanbic</v>
      </c>
      <c r="G82" s="229">
        <f>C82/B82</f>
        <v>0.44460165431267346</v>
      </c>
      <c r="H82" s="180"/>
    </row>
    <row r="83" spans="1:8" x14ac:dyDescent="0.2">
      <c r="A83" t="s">
        <v>216</v>
      </c>
      <c r="B83" s="179">
        <f>'IS, BS &amp; Ratios June 26'!$E$75/1000</f>
        <v>25101.871999999999</v>
      </c>
      <c r="C83" s="179">
        <f>'IS, BS &amp; Ratios June 26'!$E$69/1000</f>
        <v>15719.255999999999</v>
      </c>
      <c r="F83" s="180" t="str">
        <f>A83</f>
        <v>Absa</v>
      </c>
      <c r="G83" s="229">
        <f>C83/B83</f>
        <v>0.62621847486115778</v>
      </c>
      <c r="H83" s="180"/>
    </row>
    <row r="84" spans="1:8" x14ac:dyDescent="0.2">
      <c r="A84" t="s">
        <v>119</v>
      </c>
      <c r="B84" s="179">
        <f>'IS, BS &amp; Ratios June 26'!$F$75/1000</f>
        <v>21938.370999999999</v>
      </c>
      <c r="C84" s="179">
        <f>'IS, BS &amp; Ratios June 26'!$F$69/1000</f>
        <v>9384.9069999999992</v>
      </c>
      <c r="F84" s="180" t="str">
        <f>A84</f>
        <v>Access Bank</v>
      </c>
      <c r="G84" s="229">
        <f>C84/B84</f>
        <v>0.42778504383939897</v>
      </c>
      <c r="H84" s="180"/>
    </row>
    <row r="85" spans="1:8" x14ac:dyDescent="0.2">
      <c r="A85" t="s">
        <v>147</v>
      </c>
      <c r="B85" s="179">
        <f>'IS, BS &amp; Ratios June 26'!$L$75/1000</f>
        <v>21651.596000000001</v>
      </c>
      <c r="C85" s="179">
        <f>'IS, BS &amp; Ratios June 26'!$L$69/1000</f>
        <v>11099.536</v>
      </c>
      <c r="F85" s="180" t="str">
        <f>A85</f>
        <v>FNB</v>
      </c>
      <c r="G85" s="229">
        <f>C85/B85</f>
        <v>0.51264285551975008</v>
      </c>
      <c r="H85" s="180"/>
    </row>
    <row r="86" spans="1:8" ht="12.75" customHeight="1" x14ac:dyDescent="0.2">
      <c r="A86" t="s">
        <v>148</v>
      </c>
      <c r="B86" s="179">
        <f>'IS, BS &amp; Ratios June 26'!$M$75/1000</f>
        <v>21111.271000000001</v>
      </c>
      <c r="C86" s="179">
        <f>'IS, BS &amp; Ratios June 26'!$M$69/1000</f>
        <v>10917.111000000001</v>
      </c>
      <c r="F86" s="180" t="str">
        <f>A86</f>
        <v>Indo Zambia Bank</v>
      </c>
      <c r="G86" s="229">
        <f>C86/B86</f>
        <v>0.51712239400460547</v>
      </c>
      <c r="H86" s="180"/>
    </row>
    <row r="87" spans="1:8" x14ac:dyDescent="0.2">
      <c r="A87" t="s">
        <v>175</v>
      </c>
      <c r="B87" s="179">
        <f>'IS, BS &amp; Ratios June 26'!$O$75/1000</f>
        <v>11699.179</v>
      </c>
      <c r="C87" s="179">
        <f>'IS, BS &amp; Ratios June 26'!$O$69/1000</f>
        <v>2387.0419999999999</v>
      </c>
      <c r="F87" s="180" t="str">
        <f>A87</f>
        <v>StanChart</v>
      </c>
      <c r="G87" s="229">
        <f>C87/B87</f>
        <v>0.20403500108853792</v>
      </c>
      <c r="H87" s="180"/>
    </row>
    <row r="88" spans="1:8" x14ac:dyDescent="0.2">
      <c r="A88" t="s">
        <v>125</v>
      </c>
      <c r="B88" s="179">
        <f>'IS, BS &amp; Ratios June 26'!$G$75/1000</f>
        <v>7175.5379999999996</v>
      </c>
      <c r="C88" s="179">
        <f>'IS, BS &amp; Ratios June 26'!$G$69/1000</f>
        <v>372.25299999999999</v>
      </c>
      <c r="F88" s="180" t="str">
        <f>A88</f>
        <v>Bank of China</v>
      </c>
      <c r="G88" s="229">
        <f>C88/B88</f>
        <v>5.1878061268716018E-2</v>
      </c>
      <c r="H88" s="180"/>
    </row>
    <row r="89" spans="1:8" x14ac:dyDescent="0.2">
      <c r="A89" t="s">
        <v>176</v>
      </c>
      <c r="B89" s="179">
        <f>'IS, BS &amp; Ratios June 26'!$H$75/1000</f>
        <v>7165.3940000000002</v>
      </c>
      <c r="C89" s="179">
        <f>'IS, BS &amp; Ratios June 26'!$H$69/1000</f>
        <v>1273.2090000000001</v>
      </c>
      <c r="F89" s="180" t="str">
        <f>A89</f>
        <v>Citibank</v>
      </c>
      <c r="G89" s="229">
        <f>C89/B89</f>
        <v>0.17768862396122251</v>
      </c>
      <c r="H89" s="180"/>
    </row>
    <row r="90" spans="1:8" x14ac:dyDescent="0.2">
      <c r="A90" t="s">
        <v>116</v>
      </c>
      <c r="B90" s="179">
        <f>'IS, BS &amp; Ratios June 26'!$I$75/1000</f>
        <v>6793.3469999999998</v>
      </c>
      <c r="C90" s="179">
        <f>'IS, BS &amp; Ratios June 26'!$I$69/1000</f>
        <v>2544.3290000000002</v>
      </c>
      <c r="F90" s="180" t="str">
        <f>A90</f>
        <v>Ecobank</v>
      </c>
      <c r="G90" s="229">
        <f>C90/B90</f>
        <v>0.37453246536648288</v>
      </c>
      <c r="H90" s="180"/>
    </row>
    <row r="91" spans="1:8" x14ac:dyDescent="0.2">
      <c r="A91" t="s">
        <v>121</v>
      </c>
      <c r="B91" s="179">
        <f>'IS, BS &amp; Ratios June 26'!$K$75/1000</f>
        <v>6097.9870000000001</v>
      </c>
      <c r="C91" s="179">
        <f>'IS, BS &amp; Ratios June 26'!$K$69/1000</f>
        <v>3146.4920000000002</v>
      </c>
      <c r="F91" s="180" t="str">
        <f>A91</f>
        <v>First Capital Bank</v>
      </c>
      <c r="G91" s="229">
        <f>C91/B91</f>
        <v>0.51598863690591668</v>
      </c>
      <c r="H91" s="180"/>
    </row>
    <row r="92" spans="1:8" x14ac:dyDescent="0.2">
      <c r="A92" s="186" t="s">
        <v>229</v>
      </c>
      <c r="B92" s="179">
        <f>'IS, BS &amp; Ratios June 26'!$R$75/1000</f>
        <v>4940.3810000000003</v>
      </c>
      <c r="C92" s="179">
        <f>'IS, BS &amp; Ratios June 26'!$R$69/1000</f>
        <v>1667.643</v>
      </c>
      <c r="F92" s="180" t="str">
        <f>A92</f>
        <v xml:space="preserve">ZICB </v>
      </c>
      <c r="G92" s="229">
        <f>C92/B92</f>
        <v>0.33755352066976207</v>
      </c>
      <c r="H92" s="180"/>
    </row>
    <row r="93" spans="1:8" ht="14.45" customHeight="1" x14ac:dyDescent="0.2">
      <c r="A93" s="186" t="s">
        <v>86</v>
      </c>
      <c r="B93" s="179">
        <f>'IS, BS &amp; Ratios June 26'!$P$75/1000</f>
        <v>4737.5200000000004</v>
      </c>
      <c r="C93" s="179">
        <f>'IS, BS &amp; Ratios June 26'!$P$69/1000</f>
        <v>2138.0819999999999</v>
      </c>
      <c r="F93" s="180" t="str">
        <f>A93</f>
        <v>UBA</v>
      </c>
      <c r="G93" s="229">
        <f>C93/B93</f>
        <v>0.4513082794373427</v>
      </c>
      <c r="H93" s="180"/>
    </row>
    <row r="94" spans="1:8" x14ac:dyDescent="0.2">
      <c r="A94" t="s">
        <v>272</v>
      </c>
      <c r="B94" s="179">
        <f>'IS, BS &amp; Ratios June 26'!$J$75/1000</f>
        <v>1074.0630000000001</v>
      </c>
      <c r="C94" s="179">
        <f>'IS, BS &amp; Ratios June 26'!$J$69/1000</f>
        <v>209.16200000000001</v>
      </c>
      <c r="F94" s="180" t="str">
        <f>A94</f>
        <v>First Alliance</v>
      </c>
      <c r="G94" s="229">
        <f>C94/B94</f>
        <v>0.1947390423094362</v>
      </c>
      <c r="H94" s="180"/>
    </row>
    <row r="95" spans="1:8" x14ac:dyDescent="0.2">
      <c r="A95" t="s">
        <v>123</v>
      </c>
      <c r="B95" s="179">
        <f>'IS, BS &amp; Ratios June 26'!$D$75/1000</f>
        <v>700.28499999999997</v>
      </c>
      <c r="C95" s="179">
        <f>'IS, BS &amp; Ratios June 26'!$D$69/1000</f>
        <v>545.73500000000001</v>
      </c>
      <c r="F95" s="180" t="str">
        <f>A95</f>
        <v>AB Bank</v>
      </c>
      <c r="G95" s="229">
        <f>C95/B95</f>
        <v>0.77930414045709961</v>
      </c>
      <c r="H95" s="180"/>
    </row>
    <row r="96" spans="1:8" x14ac:dyDescent="0.2">
      <c r="A96" t="s">
        <v>89</v>
      </c>
      <c r="B96" s="180">
        <f>SUM(B81:B95)</f>
        <v>220469.97899999999</v>
      </c>
      <c r="C96" s="180">
        <f>SUM(C81:C95)</f>
        <v>99239.517999999982</v>
      </c>
      <c r="F96" t="s">
        <v>182</v>
      </c>
      <c r="G96" s="185">
        <f t="shared" ref="G96" si="3">C96/B96</f>
        <v>0.45012712592493143</v>
      </c>
      <c r="H96" s="180"/>
    </row>
    <row r="97" spans="1:8" x14ac:dyDescent="0.2">
      <c r="B97" s="180">
        <f>'IS, BS &amp; Ratios June 26'!$S$75/1000</f>
        <v>220469.97899999999</v>
      </c>
      <c r="C97" s="180">
        <f>'IS, BS &amp; Ratios June 26'!$S$69/1000</f>
        <v>99239.517999999996</v>
      </c>
      <c r="D97" s="180"/>
      <c r="E97" s="180"/>
      <c r="F97" s="180"/>
      <c r="H97" s="180"/>
    </row>
    <row r="98" spans="1:8" x14ac:dyDescent="0.2">
      <c r="B98" s="180">
        <f>B96-B97</f>
        <v>0</v>
      </c>
      <c r="C98" s="180">
        <f>C96-C97</f>
        <v>0</v>
      </c>
      <c r="D98" s="180"/>
      <c r="E98" s="180"/>
      <c r="F98" s="180"/>
      <c r="H98" s="180"/>
    </row>
    <row r="99" spans="1:8" x14ac:dyDescent="0.2">
      <c r="B99" s="180"/>
      <c r="C99" s="180"/>
      <c r="D99" s="180"/>
      <c r="E99" s="180"/>
      <c r="F99" s="180"/>
      <c r="H99" s="180"/>
    </row>
    <row r="100" spans="1:8" x14ac:dyDescent="0.2">
      <c r="A100" t="s">
        <v>186</v>
      </c>
      <c r="B100" t="s">
        <v>330</v>
      </c>
      <c r="C100" s="180"/>
      <c r="D100" s="180"/>
      <c r="E100" s="180"/>
      <c r="F100" s="180"/>
      <c r="H100" s="180"/>
    </row>
    <row r="101" spans="1:8" ht="13.15" customHeight="1" x14ac:dyDescent="0.2">
      <c r="A101" t="s">
        <v>129</v>
      </c>
      <c r="B101" s="179">
        <f>'IS, BS &amp; Ratios June 26'!$N$92/1000</f>
        <v>8149.0780000000004</v>
      </c>
      <c r="C101" s="180"/>
      <c r="D101" s="180"/>
      <c r="E101" s="180"/>
      <c r="F101" s="180"/>
      <c r="H101" s="180"/>
    </row>
    <row r="102" spans="1:8" x14ac:dyDescent="0.2">
      <c r="A102" t="s">
        <v>130</v>
      </c>
      <c r="B102" s="179">
        <f>'IS, BS &amp; Ratios June 26'!$Q$92/1000</f>
        <v>7388.3950000000004</v>
      </c>
      <c r="C102" s="180"/>
      <c r="D102" s="180"/>
      <c r="E102" s="180"/>
      <c r="F102" s="180"/>
      <c r="H102" s="180"/>
    </row>
    <row r="103" spans="1:8" x14ac:dyDescent="0.2">
      <c r="A103" t="s">
        <v>216</v>
      </c>
      <c r="B103" s="179">
        <f>'IS, BS &amp; Ratios June 26'!$E$92/1000</f>
        <v>6916.7759999999998</v>
      </c>
      <c r="C103" s="180"/>
      <c r="D103" s="180"/>
      <c r="E103" s="180"/>
      <c r="F103" s="180"/>
      <c r="H103" s="180"/>
    </row>
    <row r="104" spans="1:8" x14ac:dyDescent="0.2">
      <c r="A104" t="s">
        <v>147</v>
      </c>
      <c r="B104" s="179">
        <f>'IS, BS &amp; Ratios June 26'!$L$92/1000</f>
        <v>5293.5069999999996</v>
      </c>
      <c r="C104" s="180"/>
      <c r="D104" s="180"/>
      <c r="E104" s="180"/>
      <c r="F104" s="180"/>
      <c r="H104" s="180"/>
    </row>
    <row r="105" spans="1:8" x14ac:dyDescent="0.2">
      <c r="A105" t="s">
        <v>148</v>
      </c>
      <c r="B105" s="179">
        <f>'IS, BS &amp; Ratios June 26'!$M$92/1000</f>
        <v>4050.491</v>
      </c>
      <c r="C105" s="180"/>
      <c r="D105" s="180"/>
      <c r="E105" s="180"/>
      <c r="F105" s="180"/>
      <c r="H105" s="180"/>
    </row>
    <row r="106" spans="1:8" x14ac:dyDescent="0.2">
      <c r="A106" t="s">
        <v>119</v>
      </c>
      <c r="B106" s="179">
        <f>'IS, BS &amp; Ratios June 26'!$F$92/1000</f>
        <v>3367.4830000000002</v>
      </c>
      <c r="C106" s="180"/>
      <c r="D106" s="180"/>
      <c r="E106" s="180"/>
      <c r="F106" s="180"/>
      <c r="H106" s="180"/>
    </row>
    <row r="107" spans="1:8" x14ac:dyDescent="0.2">
      <c r="A107" t="s">
        <v>125</v>
      </c>
      <c r="B107" s="179">
        <f>'IS, BS &amp; Ratios June 26'!$G$92/1000</f>
        <v>1794.529</v>
      </c>
      <c r="C107" s="180"/>
      <c r="D107" s="180"/>
      <c r="E107" s="180"/>
      <c r="F107" s="180"/>
      <c r="H107" s="180"/>
    </row>
    <row r="108" spans="1:8" x14ac:dyDescent="0.2">
      <c r="A108" t="s">
        <v>176</v>
      </c>
      <c r="B108" s="179">
        <f>'IS, BS &amp; Ratios June 26'!$H$92/1000</f>
        <v>1661.6679999999999</v>
      </c>
      <c r="C108" s="180"/>
      <c r="D108" s="180"/>
      <c r="E108" s="180"/>
      <c r="F108" s="180"/>
      <c r="H108" s="180"/>
    </row>
    <row r="109" spans="1:8" x14ac:dyDescent="0.2">
      <c r="A109" t="s">
        <v>116</v>
      </c>
      <c r="B109" s="179">
        <f>'IS, BS &amp; Ratios June 26'!$I$92/1000</f>
        <v>1437.096</v>
      </c>
      <c r="C109" s="180"/>
      <c r="D109" s="180"/>
      <c r="E109" s="180"/>
      <c r="F109" s="180"/>
      <c r="H109" s="180"/>
    </row>
    <row r="110" spans="1:8" x14ac:dyDescent="0.2">
      <c r="A110" t="s">
        <v>175</v>
      </c>
      <c r="B110" s="179">
        <f>'IS, BS &amp; Ratios June 26'!$O$92/1000</f>
        <v>1423.8340000000001</v>
      </c>
      <c r="C110" s="180"/>
      <c r="D110" s="180"/>
      <c r="E110" s="180"/>
      <c r="F110" s="180"/>
      <c r="H110" s="180"/>
    </row>
    <row r="111" spans="1:8" x14ac:dyDescent="0.2">
      <c r="A111" t="s">
        <v>121</v>
      </c>
      <c r="B111" s="179">
        <f>'IS, BS &amp; Ratios June 26'!$K$92/1000</f>
        <v>980.47900000000004</v>
      </c>
      <c r="C111" s="180"/>
      <c r="D111" s="180"/>
      <c r="E111" s="180"/>
      <c r="F111" s="180"/>
      <c r="H111" s="180"/>
    </row>
    <row r="112" spans="1:8" x14ac:dyDescent="0.2">
      <c r="A112" s="186" t="s">
        <v>86</v>
      </c>
      <c r="B112" s="179">
        <f>'IS, BS &amp; Ratios June 26'!$P$92/1000</f>
        <v>891.101</v>
      </c>
      <c r="C112" s="180"/>
      <c r="D112" s="180"/>
      <c r="E112" s="180"/>
      <c r="F112" s="180"/>
      <c r="H112" s="180"/>
    </row>
    <row r="113" spans="1:11" ht="14.45" customHeight="1" x14ac:dyDescent="0.2">
      <c r="A113" s="186" t="s">
        <v>200</v>
      </c>
      <c r="B113" s="179">
        <f>'IS, BS &amp; Ratios June 26'!$R$92/1000</f>
        <v>567.33600000000001</v>
      </c>
      <c r="C113" s="180"/>
      <c r="D113" s="180"/>
      <c r="E113" s="180"/>
      <c r="F113" s="180"/>
      <c r="H113" s="180"/>
    </row>
    <row r="114" spans="1:11" x14ac:dyDescent="0.2">
      <c r="A114" t="s">
        <v>123</v>
      </c>
      <c r="B114" s="179">
        <f>'IS, BS &amp; Ratios June 26'!$D$92/1000</f>
        <v>218.14599999999999</v>
      </c>
      <c r="C114" s="180"/>
      <c r="D114" s="180"/>
      <c r="E114" s="180"/>
      <c r="F114" s="180"/>
      <c r="H114" s="180"/>
    </row>
    <row r="115" spans="1:11" x14ac:dyDescent="0.2">
      <c r="A115" t="s">
        <v>273</v>
      </c>
      <c r="B115" s="179">
        <f>'IS, BS &amp; Ratios June 26'!$J$92/1000</f>
        <v>111.325</v>
      </c>
      <c r="C115" s="180"/>
      <c r="D115" s="180"/>
      <c r="E115" s="180"/>
      <c r="F115" s="180"/>
      <c r="H115" s="180"/>
    </row>
    <row r="116" spans="1:11" x14ac:dyDescent="0.2">
      <c r="A116" t="s">
        <v>89</v>
      </c>
      <c r="B116" s="180">
        <f>SUM(B101:B115)</f>
        <v>44251.244000000006</v>
      </c>
      <c r="C116" s="180"/>
      <c r="D116" s="180"/>
      <c r="E116" s="180"/>
      <c r="F116" s="180"/>
      <c r="H116" s="180"/>
    </row>
    <row r="117" spans="1:11" x14ac:dyDescent="0.2">
      <c r="B117" s="180">
        <f>'IS, BS &amp; Ratios June 26'!$S$92/1000</f>
        <v>44251.243999999999</v>
      </c>
      <c r="C117" s="180"/>
      <c r="D117" s="180"/>
      <c r="E117" s="180"/>
      <c r="F117" s="180"/>
      <c r="H117" s="180"/>
    </row>
    <row r="118" spans="1:11" x14ac:dyDescent="0.2">
      <c r="B118" s="180">
        <f>B116-B117</f>
        <v>0</v>
      </c>
      <c r="C118" s="180"/>
      <c r="D118" s="180"/>
      <c r="E118" s="180"/>
      <c r="F118" s="180"/>
      <c r="H118" s="180"/>
    </row>
    <row r="119" spans="1:11" x14ac:dyDescent="0.2">
      <c r="B119" s="180"/>
      <c r="C119" s="180"/>
      <c r="D119" s="180"/>
      <c r="E119" s="180"/>
      <c r="F119" s="180"/>
      <c r="G119" s="180"/>
      <c r="H119" s="180"/>
    </row>
    <row r="120" spans="1:11" x14ac:dyDescent="0.2">
      <c r="B120" t="s">
        <v>331</v>
      </c>
      <c r="C120" s="180"/>
      <c r="D120" s="180"/>
      <c r="E120" s="180"/>
      <c r="F120" s="180"/>
      <c r="G120" t="s">
        <v>292</v>
      </c>
      <c r="H120" s="180"/>
    </row>
    <row r="121" spans="1:11" x14ac:dyDescent="0.2">
      <c r="A121" t="s">
        <v>123</v>
      </c>
      <c r="B121" s="179">
        <f>'IS, BS &amp; Ratios June 26'!D$49/1000</f>
        <v>26.298999999999999</v>
      </c>
      <c r="C121" s="180"/>
      <c r="D121" s="180"/>
      <c r="E121" s="180"/>
      <c r="F121" s="361" t="s">
        <v>123</v>
      </c>
      <c r="G121" s="408">
        <f>'IS, BS &amp; Ratios June 25'!$D$49/1000</f>
        <v>12.526999999999999</v>
      </c>
      <c r="H121" s="306"/>
      <c r="I121" s="306">
        <f t="shared" ref="I121:I135" si="4">B121-G121</f>
        <v>13.772</v>
      </c>
      <c r="J121" s="371">
        <f t="shared" ref="J121:J135" si="5">I121/G121</f>
        <v>1.099385327692185</v>
      </c>
      <c r="K121" s="361"/>
    </row>
    <row r="122" spans="1:11" x14ac:dyDescent="0.2">
      <c r="A122" t="s">
        <v>216</v>
      </c>
      <c r="B122" s="179">
        <f>'IS, BS &amp; Ratios June 26'!E$49/1000</f>
        <v>846.85199999999998</v>
      </c>
      <c r="C122" s="180"/>
      <c r="D122" s="180"/>
      <c r="E122" s="180">
        <f>B122</f>
        <v>846.85199999999998</v>
      </c>
      <c r="F122" s="361" t="s">
        <v>216</v>
      </c>
      <c r="G122" s="408">
        <f>'IS, BS &amp; Ratios June 25'!$E$49/1000</f>
        <v>871.88099999999997</v>
      </c>
      <c r="H122" s="306"/>
      <c r="I122" s="306">
        <f t="shared" si="4"/>
        <v>-25.028999999999996</v>
      </c>
      <c r="J122" s="371">
        <f t="shared" si="5"/>
        <v>-2.8706899221338688E-2</v>
      </c>
      <c r="K122" s="361"/>
    </row>
    <row r="123" spans="1:11" x14ac:dyDescent="0.2">
      <c r="A123" t="s">
        <v>277</v>
      </c>
      <c r="B123" s="179">
        <f>'IS, BS &amp; Ratios June 26'!F$49/1000</f>
        <v>598.49400000000003</v>
      </c>
      <c r="C123" s="180"/>
      <c r="D123" s="180"/>
      <c r="E123" s="180">
        <f>B123</f>
        <v>598.49400000000003</v>
      </c>
      <c r="F123" s="361" t="s">
        <v>119</v>
      </c>
      <c r="G123" s="408">
        <f>('IS, BS &amp; Ratios June 25'!$F$49/1000)</f>
        <v>458.47300000000001</v>
      </c>
      <c r="H123" s="306"/>
      <c r="I123" s="306">
        <f t="shared" si="4"/>
        <v>140.02100000000002</v>
      </c>
      <c r="J123" s="371">
        <f t="shared" si="5"/>
        <v>0.30540729770346348</v>
      </c>
      <c r="K123" s="361"/>
    </row>
    <row r="124" spans="1:11" x14ac:dyDescent="0.2">
      <c r="A124" t="s">
        <v>125</v>
      </c>
      <c r="B124" s="179">
        <f>'IS, BS &amp; Ratios June 26'!G$49/1000</f>
        <v>61.491999999999997</v>
      </c>
      <c r="C124" s="180"/>
      <c r="D124" s="180"/>
      <c r="E124" s="180">
        <f>B124</f>
        <v>61.491999999999997</v>
      </c>
      <c r="F124" s="361" t="s">
        <v>125</v>
      </c>
      <c r="G124" s="408">
        <f>'IS, BS &amp; Ratios June 25'!$G$49/1000</f>
        <v>116.1</v>
      </c>
      <c r="H124" s="306"/>
      <c r="I124" s="306">
        <f t="shared" si="4"/>
        <v>-54.607999999999997</v>
      </c>
      <c r="J124" s="371">
        <f t="shared" si="5"/>
        <v>-0.47035314384151594</v>
      </c>
      <c r="K124" s="361"/>
    </row>
    <row r="125" spans="1:11" x14ac:dyDescent="0.2">
      <c r="A125" t="s">
        <v>176</v>
      </c>
      <c r="B125" s="179">
        <f>'IS, BS &amp; Ratios June 26'!H$49/1000</f>
        <v>127.48399999999999</v>
      </c>
      <c r="C125" s="180"/>
      <c r="D125" s="180"/>
      <c r="E125" s="180">
        <f>B125</f>
        <v>127.48399999999999</v>
      </c>
      <c r="F125" s="361" t="s">
        <v>176</v>
      </c>
      <c r="G125" s="408">
        <f>'IS, BS &amp; Ratios June 25'!$H$49/1000</f>
        <v>244.565</v>
      </c>
      <c r="H125" s="306"/>
      <c r="I125" s="306">
        <f t="shared" si="4"/>
        <v>-117.081</v>
      </c>
      <c r="J125" s="371">
        <f t="shared" si="5"/>
        <v>-0.47873162553922272</v>
      </c>
      <c r="K125" s="361"/>
    </row>
    <row r="126" spans="1:11" x14ac:dyDescent="0.2">
      <c r="A126" t="s">
        <v>116</v>
      </c>
      <c r="B126" s="179">
        <f>'IS, BS &amp; Ratios June 26'!I$49/1000</f>
        <v>117.14</v>
      </c>
      <c r="C126" s="180"/>
      <c r="D126" s="180"/>
      <c r="E126" s="180">
        <f>B126</f>
        <v>117.14</v>
      </c>
      <c r="F126" s="361" t="s">
        <v>116</v>
      </c>
      <c r="G126" s="408">
        <f>'IS, BS &amp; Ratios June 25'!$I$49/1000</f>
        <v>83.585999999999999</v>
      </c>
      <c r="H126" s="306"/>
      <c r="I126" s="306">
        <f t="shared" si="4"/>
        <v>33.554000000000002</v>
      </c>
      <c r="J126" s="371">
        <f t="shared" si="5"/>
        <v>0.40143086162754532</v>
      </c>
      <c r="K126" s="361"/>
    </row>
    <row r="127" spans="1:11" x14ac:dyDescent="0.2">
      <c r="A127" t="s">
        <v>273</v>
      </c>
      <c r="B127" s="179">
        <f>'IS, BS &amp; Ratios June 26'!J$49/1000</f>
        <v>-41.106999999999999</v>
      </c>
      <c r="C127" s="180"/>
      <c r="D127" s="180"/>
      <c r="E127" s="180"/>
      <c r="F127" s="361" t="s">
        <v>88</v>
      </c>
      <c r="G127" s="383">
        <f>'IS, BS &amp; Ratios June 25'!$J$49/1000</f>
        <v>-26.190999999999999</v>
      </c>
      <c r="H127" s="347"/>
      <c r="I127" s="347">
        <f t="shared" si="4"/>
        <v>-14.916</v>
      </c>
      <c r="J127" s="371">
        <f t="shared" si="5"/>
        <v>0.56950860982780349</v>
      </c>
      <c r="K127" s="361"/>
    </row>
    <row r="128" spans="1:11" x14ac:dyDescent="0.2">
      <c r="A128" t="s">
        <v>121</v>
      </c>
      <c r="B128" s="179">
        <f>'IS, BS &amp; Ratios June 26'!K$49/1000</f>
        <v>149.298</v>
      </c>
      <c r="C128" s="180"/>
      <c r="D128" s="180"/>
      <c r="E128" s="180">
        <f t="shared" ref="E128:E134" si="6">B128</f>
        <v>149.298</v>
      </c>
      <c r="F128" s="361" t="s">
        <v>121</v>
      </c>
      <c r="G128" s="408">
        <f>'IS, BS &amp; Ratios June 25'!$K$49/1000</f>
        <v>113.958</v>
      </c>
      <c r="H128" s="306"/>
      <c r="I128" s="306">
        <f t="shared" si="4"/>
        <v>35.340000000000003</v>
      </c>
      <c r="J128" s="371">
        <f t="shared" si="5"/>
        <v>0.31011425261938613</v>
      </c>
      <c r="K128" s="361"/>
    </row>
    <row r="129" spans="1:14" x14ac:dyDescent="0.2">
      <c r="A129" t="s">
        <v>147</v>
      </c>
      <c r="B129" s="179">
        <f>'IS, BS &amp; Ratios June 26'!L$49/1000</f>
        <v>745.32600000000002</v>
      </c>
      <c r="C129" s="180"/>
      <c r="D129" s="180"/>
      <c r="E129" s="180">
        <f t="shared" si="6"/>
        <v>745.32600000000002</v>
      </c>
      <c r="F129" s="361" t="s">
        <v>147</v>
      </c>
      <c r="G129" s="408">
        <f>'IS, BS &amp; Ratios June 25'!$L$49/1000</f>
        <v>587.63099999999997</v>
      </c>
      <c r="H129" s="306"/>
      <c r="I129" s="306">
        <f t="shared" si="4"/>
        <v>157.69500000000005</v>
      </c>
      <c r="J129" s="371">
        <f t="shared" si="5"/>
        <v>0.26835718333443959</v>
      </c>
      <c r="K129" s="361"/>
    </row>
    <row r="130" spans="1:14" x14ac:dyDescent="0.2">
      <c r="A130" t="s">
        <v>148</v>
      </c>
      <c r="B130" s="179">
        <f>'IS, BS &amp; Ratios June 26'!M$49/1000</f>
        <v>558.91099999999994</v>
      </c>
      <c r="C130" s="180"/>
      <c r="D130" s="180"/>
      <c r="E130" s="347">
        <f t="shared" si="6"/>
        <v>558.91099999999994</v>
      </c>
      <c r="F130" s="361" t="s">
        <v>148</v>
      </c>
      <c r="G130" s="383">
        <f>'IS, BS &amp; Ratios June 25'!$M$49/1000</f>
        <v>483.93200000000002</v>
      </c>
      <c r="H130" s="347"/>
      <c r="I130" s="347">
        <f t="shared" si="4"/>
        <v>74.978999999999928</v>
      </c>
      <c r="J130" s="371">
        <f t="shared" si="5"/>
        <v>0.1549370572725092</v>
      </c>
      <c r="K130" s="361"/>
    </row>
    <row r="131" spans="1:14" x14ac:dyDescent="0.2">
      <c r="A131" t="s">
        <v>129</v>
      </c>
      <c r="B131" s="179">
        <f>'IS, BS &amp; Ratios June 26'!N$49/1000</f>
        <v>1106.9280000000001</v>
      </c>
      <c r="C131" s="180"/>
      <c r="D131" s="180"/>
      <c r="E131" s="180">
        <f t="shared" si="6"/>
        <v>1106.9280000000001</v>
      </c>
      <c r="F131" s="361" t="s">
        <v>129</v>
      </c>
      <c r="G131" s="408">
        <f>'IS, BS &amp; Ratios June 25'!$N$49/1000</f>
        <v>1001.337</v>
      </c>
      <c r="H131" s="347"/>
      <c r="I131" s="347">
        <f t="shared" si="4"/>
        <v>105.59100000000012</v>
      </c>
      <c r="J131" s="371">
        <f t="shared" si="5"/>
        <v>0.105450013332175</v>
      </c>
      <c r="K131" s="361"/>
    </row>
    <row r="132" spans="1:14" x14ac:dyDescent="0.2">
      <c r="A132" t="s">
        <v>175</v>
      </c>
      <c r="B132" s="179">
        <f>'IS, BS &amp; Ratios June 26'!O$49/1000</f>
        <v>103.307</v>
      </c>
      <c r="C132" s="180"/>
      <c r="D132" s="180"/>
      <c r="E132" s="180">
        <f t="shared" si="6"/>
        <v>103.307</v>
      </c>
      <c r="F132" s="361" t="s">
        <v>175</v>
      </c>
      <c r="G132" s="408">
        <f>'IS, BS &amp; Ratios June 25'!$O$49/1000</f>
        <v>161.68</v>
      </c>
      <c r="H132" s="306"/>
      <c r="I132" s="306">
        <f t="shared" si="4"/>
        <v>-58.373000000000005</v>
      </c>
      <c r="J132" s="371">
        <f t="shared" si="5"/>
        <v>-0.36104032657100449</v>
      </c>
      <c r="K132" s="361"/>
    </row>
    <row r="133" spans="1:14" ht="14.45" customHeight="1" x14ac:dyDescent="0.2">
      <c r="A133" s="186" t="s">
        <v>86</v>
      </c>
      <c r="B133" s="179">
        <f>'IS, BS &amp; Ratios June 26'!P$49/1000</f>
        <v>92.271000000000001</v>
      </c>
      <c r="C133" s="180"/>
      <c r="D133" s="180"/>
      <c r="E133" s="180">
        <f t="shared" si="6"/>
        <v>92.271000000000001</v>
      </c>
      <c r="F133" s="384" t="s">
        <v>86</v>
      </c>
      <c r="G133" s="383">
        <f>'IS, BS &amp; Ratios June 25'!$P$49/1000</f>
        <v>54.731000000000002</v>
      </c>
      <c r="H133" s="347"/>
      <c r="I133" s="347">
        <f t="shared" si="4"/>
        <v>37.54</v>
      </c>
      <c r="J133" s="371">
        <f t="shared" si="5"/>
        <v>0.68590012972538417</v>
      </c>
      <c r="K133" s="361"/>
    </row>
    <row r="134" spans="1:14" x14ac:dyDescent="0.2">
      <c r="A134" t="s">
        <v>130</v>
      </c>
      <c r="B134" s="179">
        <f>'IS, BS &amp; Ratios June 26'!Q$49/1000</f>
        <v>837.07899999999995</v>
      </c>
      <c r="C134" s="180"/>
      <c r="D134" s="180"/>
      <c r="E134" s="180">
        <f t="shared" si="6"/>
        <v>837.07899999999995</v>
      </c>
      <c r="F134" s="361" t="s">
        <v>130</v>
      </c>
      <c r="G134" s="408">
        <f>'IS, BS &amp; Ratios June 25'!$Q$49/1000</f>
        <v>807.70600000000002</v>
      </c>
      <c r="H134" s="306"/>
      <c r="I134" s="306">
        <f t="shared" si="4"/>
        <v>29.372999999999934</v>
      </c>
      <c r="J134" s="371">
        <f t="shared" si="5"/>
        <v>3.6365954939049525E-2</v>
      </c>
      <c r="K134" s="361"/>
    </row>
    <row r="135" spans="1:14" ht="13.15" customHeight="1" x14ac:dyDescent="0.2">
      <c r="A135" s="186" t="s">
        <v>229</v>
      </c>
      <c r="B135" s="179">
        <f>'IS, BS &amp; Ratios June 26'!R$49/1000</f>
        <v>-13.625</v>
      </c>
      <c r="C135" s="180"/>
      <c r="D135" s="180"/>
      <c r="E135" s="180"/>
      <c r="F135" s="384" t="s">
        <v>229</v>
      </c>
      <c r="G135" s="383">
        <f>'IS, BS &amp; Ratios June 25'!$R$49/1000</f>
        <v>12.759</v>
      </c>
      <c r="H135" s="347"/>
      <c r="I135" s="347">
        <f t="shared" si="4"/>
        <v>-26.384</v>
      </c>
      <c r="J135" s="371">
        <f t="shared" si="5"/>
        <v>-2.0678736578101731</v>
      </c>
      <c r="K135" s="361"/>
    </row>
    <row r="136" spans="1:14" x14ac:dyDescent="0.2">
      <c r="B136" s="179">
        <f>SUM(B121:B135)</f>
        <v>5316.1489999999994</v>
      </c>
      <c r="C136" s="180"/>
      <c r="D136" s="180"/>
      <c r="E136" s="180"/>
      <c r="F136" s="347"/>
      <c r="G136" s="347">
        <f>SUM(G121:G135)</f>
        <v>4984.6750000000002</v>
      </c>
      <c r="H136" s="347"/>
      <c r="I136" s="347">
        <f>SUM(I121:I135)</f>
        <v>331.47400000000005</v>
      </c>
      <c r="J136" s="371">
        <f t="shared" ref="J136:J137" si="7">I136/G136</f>
        <v>6.6498618264982171E-2</v>
      </c>
      <c r="M136" s="180">
        <f>B136-G136</f>
        <v>331.47399999999925</v>
      </c>
      <c r="N136" s="229">
        <f>M136/G136</f>
        <v>6.6498618264982018E-2</v>
      </c>
    </row>
    <row r="137" spans="1:14" x14ac:dyDescent="0.2">
      <c r="B137" s="179">
        <f>'IS, BS &amp; Ratios June 26'!S49/1000</f>
        <v>5316.1490000000003</v>
      </c>
      <c r="C137" s="180"/>
      <c r="D137" s="180"/>
      <c r="E137" s="180"/>
      <c r="F137" s="347"/>
      <c r="G137" s="383">
        <f>'IS, BS &amp; Ratios June 25'!$S$49/1000</f>
        <v>4984.6750000000002</v>
      </c>
      <c r="H137" s="347"/>
      <c r="I137" s="347">
        <f>B137-G137</f>
        <v>331.47400000000016</v>
      </c>
      <c r="J137" s="371">
        <f t="shared" si="7"/>
        <v>6.6498618264982198E-2</v>
      </c>
    </row>
    <row r="138" spans="1:14" x14ac:dyDescent="0.2">
      <c r="B138" s="179">
        <f>B136-B137</f>
        <v>0</v>
      </c>
      <c r="C138" s="180"/>
      <c r="D138" s="180"/>
      <c r="E138" s="180"/>
      <c r="F138" s="347"/>
      <c r="G138" s="383">
        <f>G136-G137</f>
        <v>0</v>
      </c>
      <c r="H138" s="347"/>
      <c r="I138" s="383">
        <f>I136-I137</f>
        <v>0</v>
      </c>
      <c r="J138" s="361"/>
    </row>
    <row r="140" spans="1:14" x14ac:dyDescent="0.2">
      <c r="B140" s="187" t="s">
        <v>332</v>
      </c>
    </row>
    <row r="141" spans="1:14" x14ac:dyDescent="0.2">
      <c r="A141" t="s">
        <v>130</v>
      </c>
      <c r="B141" s="179">
        <f>SUM('IS, BS &amp; Ratios June 26'!$Q$34:$Q$36)/1000</f>
        <v>579.04300000000001</v>
      </c>
    </row>
    <row r="142" spans="1:14" x14ac:dyDescent="0.2">
      <c r="A142" t="s">
        <v>119</v>
      </c>
      <c r="B142" s="179">
        <f>SUM('IS, BS &amp; Ratios June 26'!$F$34:$F$36)/1000</f>
        <v>577.48699999999997</v>
      </c>
    </row>
    <row r="143" spans="1:14" x14ac:dyDescent="0.2">
      <c r="A143" t="s">
        <v>216</v>
      </c>
      <c r="B143" s="179">
        <f>SUM('IS, BS &amp; Ratios June 26'!$E$34:$E$36)/1000</f>
        <v>533.43499999999995</v>
      </c>
      <c r="H143" s="266">
        <f>SUM('IS, BS &amp; Ratios June 25'!O34:O36)/1000</f>
        <v>158.60900000000001</v>
      </c>
      <c r="I143" s="185">
        <f>(B143-H143)/H143</f>
        <v>2.363207636388855</v>
      </c>
    </row>
    <row r="144" spans="1:14" x14ac:dyDescent="0.2">
      <c r="A144" t="s">
        <v>129</v>
      </c>
      <c r="B144" s="179">
        <f>SUM('IS, BS &amp; Ratios June 26'!$N$34:$N$36)/1000</f>
        <v>465.78800000000001</v>
      </c>
    </row>
    <row r="145" spans="1:3" x14ac:dyDescent="0.2">
      <c r="A145" t="s">
        <v>147</v>
      </c>
      <c r="B145" s="179">
        <f>SUM('IS, BS &amp; Ratios June 26'!$L$34:$L$36)/1000</f>
        <v>305.23599999999999</v>
      </c>
      <c r="C145" s="231"/>
    </row>
    <row r="146" spans="1:3" x14ac:dyDescent="0.2">
      <c r="A146" t="s">
        <v>148</v>
      </c>
      <c r="B146" s="179">
        <f>SUM('IS, BS &amp; Ratios June 26'!$M$34:$M$36)/1000</f>
        <v>178.40199999999999</v>
      </c>
    </row>
    <row r="147" spans="1:3" x14ac:dyDescent="0.2">
      <c r="A147" t="s">
        <v>175</v>
      </c>
      <c r="B147" s="179">
        <f>SUM('IS, BS &amp; Ratios June 26'!$O$34:$O$36)/1000</f>
        <v>169.18600000000001</v>
      </c>
    </row>
    <row r="148" spans="1:3" x14ac:dyDescent="0.2">
      <c r="A148" t="s">
        <v>176</v>
      </c>
      <c r="B148" s="179">
        <f>SUM('IS, BS &amp; Ratios June 26'!$H$34:$H$36)/1000</f>
        <v>92.316000000000003</v>
      </c>
    </row>
    <row r="149" spans="1:3" x14ac:dyDescent="0.2">
      <c r="A149" t="s">
        <v>116</v>
      </c>
      <c r="B149" s="179">
        <f>SUM('IS, BS &amp; Ratios June 26'!$I$34:$I$36)/1000</f>
        <v>86.018000000000001</v>
      </c>
    </row>
    <row r="150" spans="1:3" x14ac:dyDescent="0.2">
      <c r="A150" t="s">
        <v>121</v>
      </c>
      <c r="B150" s="179">
        <f>SUM('IS, BS &amp; Ratios June 26'!$K$34:$K$36)/1000</f>
        <v>71.424999999999997</v>
      </c>
    </row>
    <row r="151" spans="1:3" x14ac:dyDescent="0.2">
      <c r="A151" s="186" t="s">
        <v>229</v>
      </c>
      <c r="B151" s="179">
        <f>SUM('IS, BS &amp; Ratios June 26'!$R$34:$R$36)/1000</f>
        <v>43.09</v>
      </c>
    </row>
    <row r="152" spans="1:3" x14ac:dyDescent="0.2">
      <c r="A152" s="186" t="s">
        <v>86</v>
      </c>
      <c r="B152" s="179">
        <f>SUM('IS, BS &amp; Ratios June 26'!$P$34:$P$36)/1000</f>
        <v>27.221</v>
      </c>
    </row>
    <row r="153" spans="1:3" x14ac:dyDescent="0.2">
      <c r="A153" t="s">
        <v>273</v>
      </c>
      <c r="B153" s="179">
        <f>SUM('IS, BS &amp; Ratios June 26'!$J$34:$J$36)/1000</f>
        <v>16.501999999999999</v>
      </c>
    </row>
    <row r="154" spans="1:3" x14ac:dyDescent="0.2">
      <c r="A154" t="s">
        <v>125</v>
      </c>
      <c r="B154" s="179">
        <f>SUM('IS, BS &amp; Ratios June 26'!$G$34:$G$36)/1000</f>
        <v>12.157</v>
      </c>
    </row>
    <row r="155" spans="1:3" x14ac:dyDescent="0.2">
      <c r="A155" t="s">
        <v>123</v>
      </c>
      <c r="B155" s="179">
        <f>SUM('IS, BS &amp; Ratios June 26'!$D$34:$D$36)/1000</f>
        <v>2.5999999999999999E-2</v>
      </c>
    </row>
    <row r="156" spans="1:3" x14ac:dyDescent="0.2">
      <c r="A156" t="s">
        <v>89</v>
      </c>
      <c r="B156" s="253">
        <f>SUM(B141:B155)</f>
        <v>3157.3319999999999</v>
      </c>
    </row>
    <row r="157" spans="1:3" x14ac:dyDescent="0.2">
      <c r="B157" s="179">
        <f>SUM('IS, BS &amp; Ratios June 26'!$S$34:$S$36)/1000</f>
        <v>3157.3319999999999</v>
      </c>
    </row>
    <row r="158" spans="1:3" x14ac:dyDescent="0.2">
      <c r="B158" s="180">
        <f>B156-B157</f>
        <v>0</v>
      </c>
    </row>
    <row r="160" spans="1:3" x14ac:dyDescent="0.2">
      <c r="B160" s="187" t="s">
        <v>333</v>
      </c>
      <c r="C160" s="187" t="s">
        <v>294</v>
      </c>
    </row>
    <row r="161" spans="1:3" x14ac:dyDescent="0.2">
      <c r="A161" t="s">
        <v>123</v>
      </c>
      <c r="B161" s="179">
        <f>'IS, BS &amp; Ratios June 26'!$D$13/1000</f>
        <v>179.739</v>
      </c>
      <c r="C161" s="179">
        <f>-'IS, BS &amp; Ratios June 26'!$D$19/1000</f>
        <v>37.323999999999998</v>
      </c>
    </row>
    <row r="162" spans="1:3" x14ac:dyDescent="0.2">
      <c r="A162" t="s">
        <v>214</v>
      </c>
      <c r="B162" s="179">
        <f>'IS, BS &amp; Ratios June 26'!$E$13/1000</f>
        <v>2003.0409999999999</v>
      </c>
      <c r="C162" s="179">
        <f>-'IS, BS &amp; Ratios June 26'!$E$19/1000</f>
        <v>444.70699999999999</v>
      </c>
    </row>
    <row r="163" spans="1:3" x14ac:dyDescent="0.2">
      <c r="A163" t="s">
        <v>119</v>
      </c>
      <c r="B163" s="179">
        <f>'IS, BS &amp; Ratios June 26'!$F$13/1000</f>
        <v>1454.037</v>
      </c>
      <c r="C163" s="179">
        <f>-'IS, BS &amp; Ratios June 26'!$F$19/1000</f>
        <v>765.92399999999998</v>
      </c>
    </row>
    <row r="164" spans="1:3" x14ac:dyDescent="0.2">
      <c r="A164" t="s">
        <v>125</v>
      </c>
      <c r="B164" s="179">
        <f>'IS, BS &amp; Ratios June 26'!$G$13/1000</f>
        <v>165.95</v>
      </c>
      <c r="C164" s="179">
        <f>-'IS, BS &amp; Ratios June 26'!$G$19/1000</f>
        <v>12.609</v>
      </c>
    </row>
    <row r="165" spans="1:3" x14ac:dyDescent="0.2">
      <c r="A165" t="s">
        <v>176</v>
      </c>
      <c r="B165" s="179">
        <f>'IS, BS &amp; Ratios June 26'!$H$13/1000</f>
        <v>343.798</v>
      </c>
      <c r="C165" s="179">
        <f>-'IS, BS &amp; Ratios June 26'!$H$19/1000</f>
        <v>105.09099999999999</v>
      </c>
    </row>
    <row r="166" spans="1:3" x14ac:dyDescent="0.2">
      <c r="A166" t="s">
        <v>116</v>
      </c>
      <c r="B166" s="179">
        <f>'IS, BS &amp; Ratios June 26'!$I$13/1000</f>
        <v>443.82799999999997</v>
      </c>
      <c r="C166" s="179">
        <f>-'IS, BS &amp; Ratios June 26'!$I$19/1000</f>
        <v>238.06899999999999</v>
      </c>
    </row>
    <row r="167" spans="1:3" x14ac:dyDescent="0.2">
      <c r="A167" t="s">
        <v>273</v>
      </c>
      <c r="B167" s="179">
        <f>'IS, BS &amp; Ratios June 26'!$J$13/1000</f>
        <v>64.968999999999994</v>
      </c>
      <c r="C167" s="179">
        <f>-'IS, BS &amp; Ratios June 26'!$J$19/1000</f>
        <v>47.234000000000002</v>
      </c>
    </row>
    <row r="168" spans="1:3" x14ac:dyDescent="0.2">
      <c r="A168" t="s">
        <v>121</v>
      </c>
      <c r="B168" s="179">
        <f>'IS, BS &amp; Ratios June 26'!$K$13/1000</f>
        <v>414.84699999999998</v>
      </c>
      <c r="C168" s="179">
        <f>-'IS, BS &amp; Ratios June 26'!$K$19/1000</f>
        <v>117.866</v>
      </c>
    </row>
    <row r="169" spans="1:3" x14ac:dyDescent="0.2">
      <c r="A169" t="s">
        <v>147</v>
      </c>
      <c r="B169" s="179">
        <f>'IS, BS &amp; Ratios June 26'!$L$13/1000</f>
        <v>1628.287</v>
      </c>
      <c r="C169" s="179">
        <f>-'IS, BS &amp; Ratios June 26'!$L$19/1000</f>
        <v>351.19099999999997</v>
      </c>
    </row>
    <row r="170" spans="1:3" x14ac:dyDescent="0.2">
      <c r="A170" t="s">
        <v>148</v>
      </c>
      <c r="B170" s="179">
        <f>'IS, BS &amp; Ratios June 26'!$M$13/1000</f>
        <v>1514.0129999999999</v>
      </c>
      <c r="C170" s="179">
        <f>-'IS, BS &amp; Ratios June 26'!$M$19/1000</f>
        <v>484.07100000000003</v>
      </c>
    </row>
    <row r="171" spans="1:3" x14ac:dyDescent="0.2">
      <c r="A171" t="s">
        <v>129</v>
      </c>
      <c r="B171" s="179">
        <f>'IS, BS &amp; Ratios June 26'!$N$13/1000</f>
        <v>2412.25</v>
      </c>
      <c r="C171" s="179">
        <f>-'IS, BS &amp; Ratios June 26'!$N$19/1000</f>
        <v>389.74099999999999</v>
      </c>
    </row>
    <row r="172" spans="1:3" x14ac:dyDescent="0.2">
      <c r="A172" t="s">
        <v>175</v>
      </c>
      <c r="B172" s="179">
        <f>'IS, BS &amp; Ratios June 26'!$O$13/1000</f>
        <v>527.63800000000003</v>
      </c>
      <c r="C172" s="179">
        <f>-'IS, BS &amp; Ratios June 26'!$O$19/1000</f>
        <v>155.178</v>
      </c>
    </row>
    <row r="173" spans="1:3" x14ac:dyDescent="0.2">
      <c r="A173" s="186" t="s">
        <v>86</v>
      </c>
      <c r="B173" s="179">
        <f>'IS, BS &amp; Ratios June 26'!$P$13/1000</f>
        <v>377.84699999999998</v>
      </c>
      <c r="C173" s="179">
        <f>-'IS, BS &amp; Ratios June 26'!$P$19/1000</f>
        <v>159.24100000000001</v>
      </c>
    </row>
    <row r="174" spans="1:3" x14ac:dyDescent="0.2">
      <c r="A174" t="s">
        <v>130</v>
      </c>
      <c r="B174" s="179">
        <f>'IS, BS &amp; Ratios June 26'!$Q$13/1000</f>
        <v>3125.8939999999998</v>
      </c>
      <c r="C174" s="179">
        <f>-'IS, BS &amp; Ratios June 26'!$Q$19/1000</f>
        <v>934.04399999999998</v>
      </c>
    </row>
    <row r="175" spans="1:3" x14ac:dyDescent="0.2">
      <c r="A175" s="186" t="s">
        <v>200</v>
      </c>
      <c r="B175" s="179">
        <f>'IS, BS &amp; Ratios June 26'!$R$13/1000</f>
        <v>278.00200000000001</v>
      </c>
      <c r="C175" s="179">
        <f>-'IS, BS &amp; Ratios June 26'!$R$19/1000</f>
        <v>213.601</v>
      </c>
    </row>
    <row r="176" spans="1:3" ht="16.899999999999999" customHeight="1" x14ac:dyDescent="0.2">
      <c r="A176" t="s">
        <v>89</v>
      </c>
      <c r="B176" s="180">
        <f>SUM(B161:B175)</f>
        <v>14934.140000000001</v>
      </c>
      <c r="C176" s="180">
        <f>SUM(C161:C175)</f>
        <v>4455.8909999999987</v>
      </c>
    </row>
    <row r="177" spans="1:13" ht="16.899999999999999" customHeight="1" x14ac:dyDescent="0.2">
      <c r="B177" s="179">
        <f>'IS, BS &amp; Ratios June 26'!$S$13/1000</f>
        <v>14934.14</v>
      </c>
      <c r="C177" s="179">
        <f>-'IS, BS &amp; Ratios June 26'!$S$19/1000</f>
        <v>4455.8909999999996</v>
      </c>
    </row>
    <row r="178" spans="1:13" ht="16.899999999999999" customHeight="1" x14ac:dyDescent="0.2">
      <c r="B178" s="180">
        <f>B176-B177</f>
        <v>0</v>
      </c>
      <c r="C178" s="180">
        <f>C176-C177</f>
        <v>0</v>
      </c>
    </row>
    <row r="179" spans="1:13" ht="16.899999999999999" customHeight="1" x14ac:dyDescent="0.2">
      <c r="B179" s="187" t="s">
        <v>346</v>
      </c>
      <c r="C179" s="187" t="s">
        <v>334</v>
      </c>
      <c r="D179" s="187" t="s">
        <v>335</v>
      </c>
      <c r="E179" s="254" t="s">
        <v>336</v>
      </c>
      <c r="J179" s="187" t="s">
        <v>334</v>
      </c>
      <c r="K179" s="187" t="s">
        <v>335</v>
      </c>
      <c r="L179" s="254"/>
      <c r="M179" s="254"/>
    </row>
    <row r="180" spans="1:13" ht="16.899999999999999" customHeight="1" x14ac:dyDescent="0.2">
      <c r="A180" t="s">
        <v>123</v>
      </c>
      <c r="B180" s="179">
        <f>'IS, BS &amp; Ratios June 26'!$D$38/1000</f>
        <v>169.83099999999999</v>
      </c>
      <c r="C180" s="179">
        <f>'IS, BS &amp; Ratios June 26'!$D$31/1000</f>
        <v>33.298000000000002</v>
      </c>
      <c r="D180" s="179">
        <f>-'IS, BS &amp; Ratios June 26'!$D$43/1000</f>
        <v>128.738</v>
      </c>
      <c r="E180" s="179">
        <f>'IS, BS &amp; Ratios June 26'!$D$45/1000</f>
        <v>41.093000000000004</v>
      </c>
      <c r="I180" t="s">
        <v>123</v>
      </c>
      <c r="J180" s="179">
        <f>'IS, BS &amp; Ratios June 26'!$D$31/1000</f>
        <v>33.298000000000002</v>
      </c>
      <c r="K180" s="179">
        <f>-'IS, BS &amp; Ratios June 26'!$D$43/1000</f>
        <v>128.738</v>
      </c>
      <c r="L180" s="179"/>
      <c r="M180" s="179"/>
    </row>
    <row r="181" spans="1:13" ht="16.899999999999999" customHeight="1" x14ac:dyDescent="0.2">
      <c r="A181" t="s">
        <v>214</v>
      </c>
      <c r="B181" s="179">
        <f>'IS, BS &amp; Ratios June 26'!$E$38/1000</f>
        <v>2274.54</v>
      </c>
      <c r="C181" s="179">
        <f>'IS, BS &amp; Ratios June 26'!$E$31/1000</f>
        <v>814.36199999999997</v>
      </c>
      <c r="D181" s="179">
        <f>-'IS, BS &amp; Ratios June 26'!$E$43/1000</f>
        <v>1057.98</v>
      </c>
      <c r="E181" s="179">
        <f>'IS, BS &amp; Ratios June 26'!$E$45/1000</f>
        <v>1216.56</v>
      </c>
      <c r="I181" t="s">
        <v>203</v>
      </c>
      <c r="J181" s="179">
        <f>'IS, BS &amp; Ratios June 26'!$E$31/1000</f>
        <v>814.36199999999997</v>
      </c>
      <c r="K181" s="179">
        <f>-'IS, BS &amp; Ratios June 26'!$E$43/1000</f>
        <v>1057.98</v>
      </c>
      <c r="L181" s="179"/>
      <c r="M181" s="179"/>
    </row>
    <row r="182" spans="1:13" ht="16.899999999999999" customHeight="1" x14ac:dyDescent="0.2">
      <c r="A182" t="s">
        <v>119</v>
      </c>
      <c r="B182" s="179">
        <f>'IS, BS &amp; Ratios June 26'!$F$38/1000</f>
        <v>1641.3689999999999</v>
      </c>
      <c r="C182" s="179">
        <f>'IS, BS &amp; Ratios June 26'!$F$31/1000</f>
        <v>916.11199999999997</v>
      </c>
      <c r="D182" s="179">
        <f>-'IS, BS &amp; Ratios June 26'!$F$43/1000</f>
        <v>786.37800000000004</v>
      </c>
      <c r="E182" s="179">
        <f>'IS, BS &amp; Ratios June 26'!$F$45/1000</f>
        <v>854.99099999999999</v>
      </c>
      <c r="I182" t="s">
        <v>119</v>
      </c>
      <c r="J182" s="179">
        <f>'IS, BS &amp; Ratios June 26'!$F$31/1000</f>
        <v>916.11199999999997</v>
      </c>
      <c r="K182" s="179">
        <f>-'IS, BS &amp; Ratios June 26'!$F$43/1000</f>
        <v>786.37800000000004</v>
      </c>
      <c r="L182" s="179"/>
      <c r="M182" s="179"/>
    </row>
    <row r="183" spans="1:13" ht="16.899999999999999" customHeight="1" x14ac:dyDescent="0.2">
      <c r="A183" t="s">
        <v>125</v>
      </c>
      <c r="B183" s="179">
        <f>'IS, BS &amp; Ratios June 26'!$G$38/1000</f>
        <v>187.53700000000001</v>
      </c>
      <c r="C183" s="179">
        <f>'IS, BS &amp; Ratios June 26'!$G$31/1000</f>
        <v>19.349</v>
      </c>
      <c r="D183" s="179">
        <f>-'IS, BS &amp; Ratios June 26'!$G$43/1000</f>
        <v>101.923</v>
      </c>
      <c r="E183" s="179">
        <f>'IS, BS &amp; Ratios June 26'!$G$45/1000</f>
        <v>85.614000000000004</v>
      </c>
      <c r="I183" t="s">
        <v>125</v>
      </c>
      <c r="J183" s="179">
        <f>'IS, BS &amp; Ratios June 26'!$G$31/1000</f>
        <v>19.349</v>
      </c>
      <c r="K183" s="179">
        <f>-'IS, BS &amp; Ratios June 26'!$G$43/1000</f>
        <v>101.923</v>
      </c>
      <c r="L183" s="179"/>
      <c r="M183" s="179"/>
    </row>
    <row r="184" spans="1:13" ht="16.899999999999999" customHeight="1" x14ac:dyDescent="0.2">
      <c r="A184" t="s">
        <v>176</v>
      </c>
      <c r="B184" s="179">
        <f>'IS, BS &amp; Ratios June 26'!$H$38/1000</f>
        <v>329.238</v>
      </c>
      <c r="C184" s="179">
        <f>'IS, BS &amp; Ratios June 26'!$H$31/1000</f>
        <v>153.42699999999999</v>
      </c>
      <c r="D184" s="179">
        <f>-'IS, BS &amp; Ratios June 26'!$H$43/1000</f>
        <v>132.011</v>
      </c>
      <c r="E184" s="179">
        <f>'IS, BS &amp; Ratios June 26'!$H$45/1000</f>
        <v>197.227</v>
      </c>
      <c r="I184" t="s">
        <v>176</v>
      </c>
      <c r="J184" s="179">
        <f>'IS, BS &amp; Ratios June 26'!$H$31/1000</f>
        <v>153.42699999999999</v>
      </c>
      <c r="K184" s="179">
        <f>-'IS, BS &amp; Ratios June 26'!$H$43/1000</f>
        <v>132.011</v>
      </c>
      <c r="L184" s="179"/>
      <c r="M184" s="179"/>
    </row>
    <row r="185" spans="1:13" ht="16.899999999999999" customHeight="1" x14ac:dyDescent="0.2">
      <c r="A185" t="s">
        <v>116</v>
      </c>
      <c r="B185" s="179">
        <f>'IS, BS &amp; Ratios June 26'!$I$38/1000</f>
        <v>380.32499999999999</v>
      </c>
      <c r="C185" s="179">
        <f>'IS, BS &amp; Ratios June 26'!$I$31/1000</f>
        <v>169.37</v>
      </c>
      <c r="D185" s="179">
        <f>-'IS, BS &amp; Ratios June 26'!$I$43/1000</f>
        <v>209.01400000000001</v>
      </c>
      <c r="E185" s="179">
        <f>'IS, BS &amp; Ratios June 26'!$I$45/1000</f>
        <v>171.31100000000001</v>
      </c>
      <c r="I185" t="s">
        <v>116</v>
      </c>
      <c r="J185" s="179">
        <f>'IS, BS &amp; Ratios June 26'!$I$31/1000</f>
        <v>169.37</v>
      </c>
      <c r="K185" s="179">
        <f>-'IS, BS &amp; Ratios June 26'!$I$43/1000</f>
        <v>209.01400000000001</v>
      </c>
      <c r="L185" s="179"/>
      <c r="M185" s="179"/>
    </row>
    <row r="186" spans="1:13" ht="16.899999999999999" customHeight="1" x14ac:dyDescent="0.2">
      <c r="A186" t="s">
        <v>273</v>
      </c>
      <c r="B186" s="179">
        <f>'IS, BS &amp; Ratios June 26'!$J$38/1000</f>
        <v>38.817999999999998</v>
      </c>
      <c r="C186" s="179">
        <f>'IS, BS &amp; Ratios June 26'!$J$31/1000</f>
        <v>20.151</v>
      </c>
      <c r="D186" s="179">
        <f>-'IS, BS &amp; Ratios June 26'!$J$43/1000</f>
        <v>79.924999999999997</v>
      </c>
      <c r="E186" s="179">
        <f>'IS, BS &amp; Ratios June 26'!$J$45/1000</f>
        <v>-41.106999999999999</v>
      </c>
      <c r="I186" t="s">
        <v>88</v>
      </c>
      <c r="J186" s="179">
        <f>'IS, BS &amp; Ratios June 26'!$J$31/1000</f>
        <v>20.151</v>
      </c>
      <c r="K186" s="179">
        <f>-'IS, BS &amp; Ratios June 26'!$J$43/1000</f>
        <v>79.924999999999997</v>
      </c>
      <c r="L186" s="179"/>
      <c r="M186" s="179"/>
    </row>
    <row r="187" spans="1:13" ht="16.899999999999999" customHeight="1" x14ac:dyDescent="0.2">
      <c r="A187" t="s">
        <v>121</v>
      </c>
      <c r="B187" s="179">
        <f>'IS, BS &amp; Ratios June 26'!$K$38/1000</f>
        <v>411.9</v>
      </c>
      <c r="C187" s="179">
        <f>'IS, BS &amp; Ratios June 26'!$K$31/1000</f>
        <v>125.129</v>
      </c>
      <c r="D187" s="179">
        <f>-'IS, BS &amp; Ratios June 26'!$K$43/1000</f>
        <v>201.02500000000001</v>
      </c>
      <c r="E187" s="179">
        <f>'IS, BS &amp; Ratios June 26'!$K$45/1000</f>
        <v>210.875</v>
      </c>
      <c r="I187" t="s">
        <v>121</v>
      </c>
      <c r="J187" s="179">
        <f>'IS, BS &amp; Ratios June 26'!$K$31/1000</f>
        <v>125.129</v>
      </c>
      <c r="K187" s="179">
        <f>-'IS, BS &amp; Ratios June 26'!$K$43/1000</f>
        <v>201.02500000000001</v>
      </c>
      <c r="L187" s="179"/>
      <c r="M187" s="179"/>
    </row>
    <row r="188" spans="1:13" ht="16.899999999999999" customHeight="1" x14ac:dyDescent="0.2">
      <c r="A188" t="s">
        <v>147</v>
      </c>
      <c r="B188" s="179">
        <f>'IS, BS &amp; Ratios June 26'!$L$38/1000</f>
        <v>1972.0360000000001</v>
      </c>
      <c r="C188" s="179">
        <f>'IS, BS &amp; Ratios June 26'!$L$31/1000</f>
        <v>728.88300000000004</v>
      </c>
      <c r="D188" s="179">
        <f>-'IS, BS &amp; Ratios June 26'!$L$43/1000</f>
        <v>912.93299999999999</v>
      </c>
      <c r="E188" s="179">
        <f>'IS, BS &amp; Ratios June 26'!$L$45/1000</f>
        <v>1059.1030000000001</v>
      </c>
      <c r="I188" t="s">
        <v>147</v>
      </c>
      <c r="J188" s="179">
        <f>'IS, BS &amp; Ratios June 26'!$L$31/1000</f>
        <v>728.88300000000004</v>
      </c>
      <c r="K188" s="179">
        <f>-'IS, BS &amp; Ratios June 26'!$L$43/1000</f>
        <v>912.93299999999999</v>
      </c>
      <c r="L188" s="179"/>
      <c r="M188" s="179"/>
    </row>
    <row r="189" spans="1:13" ht="16.899999999999999" customHeight="1" x14ac:dyDescent="0.2">
      <c r="A189" t="s">
        <v>148</v>
      </c>
      <c r="B189" s="179">
        <f>'IS, BS &amp; Ratios June 26'!$M$38/1000</f>
        <v>1418.5170000000001</v>
      </c>
      <c r="C189" s="179">
        <f>'IS, BS &amp; Ratios June 26'!$M$31/1000</f>
        <v>390.57499999999999</v>
      </c>
      <c r="D189" s="179">
        <f>-'IS, BS &amp; Ratios June 26'!$M$43/1000</f>
        <v>619.60500000000002</v>
      </c>
      <c r="E189" s="179">
        <f>'IS, BS &amp; Ratios June 26'!$M$45/1000</f>
        <v>798.91200000000003</v>
      </c>
      <c r="I189" t="s">
        <v>148</v>
      </c>
      <c r="J189" s="179">
        <f>'IS, BS &amp; Ratios June 26'!$M$31/1000</f>
        <v>390.57499999999999</v>
      </c>
      <c r="K189" s="179">
        <f>-'IS, BS &amp; Ratios June 26'!$M$43/1000</f>
        <v>619.60500000000002</v>
      </c>
      <c r="L189" s="179"/>
      <c r="M189" s="179"/>
    </row>
    <row r="190" spans="1:13" ht="16.899999999999999" customHeight="1" x14ac:dyDescent="0.2">
      <c r="A190" t="s">
        <v>129</v>
      </c>
      <c r="B190" s="179">
        <f>'IS, BS &amp; Ratios June 26'!$N$38/1000</f>
        <v>2898.81</v>
      </c>
      <c r="C190" s="179">
        <f>'IS, BS &amp; Ratios June 26'!$N$31/1000</f>
        <v>913.37800000000004</v>
      </c>
      <c r="D190" s="179">
        <f>-'IS, BS &amp; Ratios June 26'!$N$43/1000</f>
        <v>1282.8520000000001</v>
      </c>
      <c r="E190" s="179">
        <f>'IS, BS &amp; Ratios June 26'!$N$45/1000</f>
        <v>1615.9580000000001</v>
      </c>
      <c r="I190" t="s">
        <v>129</v>
      </c>
      <c r="J190" s="179">
        <f>'IS, BS &amp; Ratios June 26'!$N$31/1000</f>
        <v>913.37800000000004</v>
      </c>
      <c r="K190" s="179">
        <f>-'IS, BS &amp; Ratios June 26'!$N$43/1000</f>
        <v>1282.8520000000001</v>
      </c>
      <c r="L190" s="179"/>
      <c r="M190" s="179"/>
    </row>
    <row r="191" spans="1:13" ht="16.899999999999999" customHeight="1" x14ac:dyDescent="0.2">
      <c r="A191" t="s">
        <v>175</v>
      </c>
      <c r="B191" s="179">
        <f>'IS, BS &amp; Ratios June 26'!$O$38/1000</f>
        <v>652.52499999999998</v>
      </c>
      <c r="C191" s="179">
        <f>'IS, BS &amp; Ratios June 26'!$O$31/1000</f>
        <v>258.81400000000002</v>
      </c>
      <c r="D191" s="179">
        <f>-'IS, BS &amp; Ratios June 26'!$O$43/1000</f>
        <v>504.94400000000002</v>
      </c>
      <c r="E191" s="179">
        <f>'IS, BS &amp; Ratios June 26'!$O$45/1000</f>
        <v>147.58099999999999</v>
      </c>
      <c r="I191" t="s">
        <v>175</v>
      </c>
      <c r="J191" s="179">
        <f>'IS, BS &amp; Ratios June 26'!$O$31/1000</f>
        <v>258.81400000000002</v>
      </c>
      <c r="K191" s="179">
        <f>-'IS, BS &amp; Ratios June 26'!$O$43/1000</f>
        <v>504.94400000000002</v>
      </c>
      <c r="L191" s="179"/>
      <c r="M191" s="179"/>
    </row>
    <row r="192" spans="1:13" ht="16.899999999999999" customHeight="1" x14ac:dyDescent="0.2">
      <c r="A192" s="186" t="s">
        <v>86</v>
      </c>
      <c r="B192" s="179">
        <f>'IS, BS &amp; Ratios June 26'!$P$38/1000</f>
        <v>299.84899999999999</v>
      </c>
      <c r="C192" s="179">
        <f>'IS, BS &amp; Ratios June 26'!$P$31/1000</f>
        <v>80.929000000000002</v>
      </c>
      <c r="D192" s="179">
        <f>-'IS, BS &amp; Ratios June 26'!$P$43/1000</f>
        <v>170.47900000000001</v>
      </c>
      <c r="E192" s="179">
        <f>'IS, BS &amp; Ratios June 26'!$P$45/1000</f>
        <v>129.37</v>
      </c>
      <c r="I192" s="186" t="s">
        <v>86</v>
      </c>
      <c r="J192" s="179">
        <f>'IS, BS &amp; Ratios June 26'!$P$31/1000</f>
        <v>80.929000000000002</v>
      </c>
      <c r="K192" s="179">
        <f>-'IS, BS &amp; Ratios June 26'!$P$43/1000</f>
        <v>170.47900000000001</v>
      </c>
      <c r="L192" s="179"/>
      <c r="M192" s="179"/>
    </row>
    <row r="193" spans="1:13" ht="16.899999999999999" customHeight="1" x14ac:dyDescent="0.2">
      <c r="A193" t="s">
        <v>130</v>
      </c>
      <c r="B193" s="179">
        <f>'IS, BS &amp; Ratios June 26'!$Q$38/1000</f>
        <v>3411.4920000000002</v>
      </c>
      <c r="C193" s="179">
        <f>'IS, BS &amp; Ratios June 26'!$Q$31/1000</f>
        <v>1320.4929999999999</v>
      </c>
      <c r="D193" s="179">
        <f>-'IS, BS &amp; Ratios June 26'!$Q$43/1000</f>
        <v>2162.12</v>
      </c>
      <c r="E193" s="179">
        <f>'IS, BS &amp; Ratios June 26'!$Q$45/1000</f>
        <v>1249.3720000000001</v>
      </c>
      <c r="I193" t="s">
        <v>130</v>
      </c>
      <c r="J193" s="179">
        <f>'IS, BS &amp; Ratios June 26'!$Q$31/1000</f>
        <v>1320.4929999999999</v>
      </c>
      <c r="K193" s="179">
        <f>-'IS, BS &amp; Ratios June 26'!$Q$43/1000</f>
        <v>2162.12</v>
      </c>
      <c r="L193" s="179"/>
      <c r="M193" s="179"/>
    </row>
    <row r="194" spans="1:13" ht="16.899999999999999" customHeight="1" x14ac:dyDescent="0.2">
      <c r="A194" s="186" t="s">
        <v>200</v>
      </c>
      <c r="B194" s="179">
        <f>'IS, BS &amp; Ratios June 26'!$R$38/1000</f>
        <v>172.727</v>
      </c>
      <c r="C194" s="179">
        <f>'IS, BS &amp; Ratios June 26'!$R$31/1000</f>
        <v>114.3</v>
      </c>
      <c r="D194" s="179">
        <f>-'IS, BS &amp; Ratios June 26'!$R$43/1000</f>
        <v>185.369</v>
      </c>
      <c r="E194" s="179">
        <f>'IS, BS &amp; Ratios June 26'!$R$45/1000</f>
        <v>-12.641999999999999</v>
      </c>
      <c r="I194" s="186" t="s">
        <v>200</v>
      </c>
      <c r="J194" s="179">
        <f>'IS, BS &amp; Ratios June 26'!$R$31/1000</f>
        <v>114.3</v>
      </c>
      <c r="K194" s="179">
        <f>-'IS, BS &amp; Ratios June 26'!$R$43/1000</f>
        <v>185.369</v>
      </c>
      <c r="L194" s="179"/>
      <c r="M194" s="179"/>
    </row>
    <row r="195" spans="1:13" ht="16.899999999999999" customHeight="1" x14ac:dyDescent="0.2">
      <c r="A195" t="s">
        <v>89</v>
      </c>
      <c r="B195" s="180">
        <f>SUM(B180:B194)</f>
        <v>16259.514000000001</v>
      </c>
      <c r="C195" s="180">
        <f>SUM(C180:C194)</f>
        <v>6058.5699999999988</v>
      </c>
      <c r="D195" s="180">
        <f>SUM(D180:D194)</f>
        <v>8535.2960000000021</v>
      </c>
      <c r="E195" s="180">
        <f>SUM(E180:E194)</f>
        <v>7724.2180000000008</v>
      </c>
      <c r="I195" t="s">
        <v>89</v>
      </c>
      <c r="J195" s="180">
        <f>SUM(J180:J194)</f>
        <v>6058.5699999999988</v>
      </c>
      <c r="K195" s="180">
        <f>SUM(K180:K194)</f>
        <v>8535.2960000000021</v>
      </c>
      <c r="L195" s="180"/>
      <c r="M195" s="180"/>
    </row>
    <row r="196" spans="1:13" ht="16.899999999999999" customHeight="1" x14ac:dyDescent="0.2">
      <c r="B196" s="179">
        <f>'IS, BS &amp; Ratios June 26'!$S$38/1000</f>
        <v>16259.513999999999</v>
      </c>
      <c r="C196" s="179">
        <f>'IS, BS &amp; Ratios June 26'!$S$31/1000</f>
        <v>6058.57</v>
      </c>
      <c r="D196" s="179">
        <f>-'IS, BS &amp; Ratios June 26'!$S$43/1000</f>
        <v>8535.2960000000003</v>
      </c>
      <c r="E196" s="179">
        <f>'IS, BS &amp; Ratios June 26'!$S$45/1000</f>
        <v>7724.2179999999998</v>
      </c>
      <c r="J196" s="179">
        <f>'IS, BS &amp; Ratios June 26'!$S$31/1000</f>
        <v>6058.57</v>
      </c>
      <c r="K196" s="179">
        <f>-'IS, BS &amp; Ratios June 26'!$S$43/1000</f>
        <v>8535.2960000000003</v>
      </c>
      <c r="L196" s="179"/>
      <c r="M196" s="179"/>
    </row>
    <row r="197" spans="1:13" ht="16.899999999999999" customHeight="1" x14ac:dyDescent="0.2">
      <c r="B197" s="180">
        <f>B195-B196</f>
        <v>0</v>
      </c>
      <c r="C197" s="180">
        <f>C195-C196</f>
        <v>0</v>
      </c>
      <c r="D197" s="180">
        <f>D195-D196</f>
        <v>0</v>
      </c>
      <c r="E197" s="180">
        <f>E195-E196</f>
        <v>0</v>
      </c>
      <c r="J197" s="180">
        <f>J195-J196</f>
        <v>0</v>
      </c>
      <c r="K197" s="180">
        <f>K195-K196</f>
        <v>0</v>
      </c>
      <c r="L197" s="180"/>
      <c r="M197" s="180"/>
    </row>
    <row r="198" spans="1:13" ht="16.899999999999999" customHeight="1" x14ac:dyDescent="0.2">
      <c r="B198" s="180"/>
      <c r="C198" s="180"/>
      <c r="D198" s="180"/>
      <c r="E198" s="180"/>
    </row>
    <row r="199" spans="1:13" ht="16.899999999999999" customHeight="1" x14ac:dyDescent="0.2">
      <c r="B199" s="187" t="s">
        <v>337</v>
      </c>
      <c r="C199" s="180"/>
      <c r="D199" s="180"/>
      <c r="E199" s="180"/>
    </row>
    <row r="200" spans="1:13" ht="16.899999999999999" customHeight="1" x14ac:dyDescent="0.2">
      <c r="A200" t="s">
        <v>123</v>
      </c>
      <c r="B200" s="229">
        <f>'IS, BS &amp; Ratios June 26'!$D$111</f>
        <v>0.27332454014487167</v>
      </c>
      <c r="C200" s="180"/>
      <c r="D200" s="180"/>
      <c r="E200" s="180"/>
    </row>
    <row r="201" spans="1:13" ht="16.899999999999999" customHeight="1" x14ac:dyDescent="0.2">
      <c r="A201" t="s">
        <v>147</v>
      </c>
      <c r="B201" s="229">
        <f>'IS, BS &amp; Ratios June 26'!$L$111</f>
        <v>8.8298362976686737E-2</v>
      </c>
      <c r="C201" s="180"/>
      <c r="D201" s="180"/>
      <c r="E201" s="180"/>
    </row>
    <row r="202" spans="1:13" ht="16.899999999999999" customHeight="1" x14ac:dyDescent="0.2">
      <c r="A202" t="s">
        <v>214</v>
      </c>
      <c r="B202" s="229">
        <f>'IS, BS &amp; Ratios June 26'!$E$111</f>
        <v>7.8201194969785143E-2</v>
      </c>
      <c r="C202" s="180"/>
      <c r="D202" s="180"/>
      <c r="E202" s="180"/>
    </row>
    <row r="203" spans="1:13" ht="16.899999999999999" customHeight="1" x14ac:dyDescent="0.2">
      <c r="A203" t="s">
        <v>130</v>
      </c>
      <c r="B203" s="229">
        <f>'IS, BS &amp; Ratios June 26'!$Q$111</f>
        <v>7.6184389231757063E-2</v>
      </c>
      <c r="C203" s="180"/>
      <c r="D203" s="180"/>
      <c r="E203" s="180"/>
    </row>
    <row r="204" spans="1:13" ht="16.899999999999999" customHeight="1" x14ac:dyDescent="0.2">
      <c r="A204" t="s">
        <v>129</v>
      </c>
      <c r="B204" s="229">
        <f>'IS, BS &amp; Ratios June 26'!$N$111</f>
        <v>7.5143858747785092E-2</v>
      </c>
      <c r="C204" s="180"/>
      <c r="D204" s="180"/>
      <c r="E204" s="180"/>
    </row>
    <row r="205" spans="1:13" ht="16.899999999999999" customHeight="1" x14ac:dyDescent="0.2">
      <c r="A205" t="s">
        <v>121</v>
      </c>
      <c r="B205" s="229">
        <f>'IS, BS &amp; Ratios June 26'!$K$111</f>
        <v>7.5129515000364924E-2</v>
      </c>
      <c r="C205" s="180"/>
      <c r="D205" s="180"/>
      <c r="E205" s="180"/>
    </row>
    <row r="206" spans="1:13" ht="16.899999999999999" customHeight="1" x14ac:dyDescent="0.2">
      <c r="A206" t="s">
        <v>148</v>
      </c>
      <c r="B206" s="229">
        <f>'IS, BS &amp; Ratios June 26'!$M$111</f>
        <v>7.3627078790879499E-2</v>
      </c>
      <c r="C206" s="180"/>
      <c r="D206" s="180"/>
      <c r="E206" s="180"/>
    </row>
    <row r="207" spans="1:13" ht="16.899999999999999" customHeight="1" x14ac:dyDescent="0.2">
      <c r="A207" s="186" t="s">
        <v>86</v>
      </c>
      <c r="B207" s="229">
        <f>'IS, BS &amp; Ratios June 26'!$P$111</f>
        <v>6.3876075632924842E-2</v>
      </c>
      <c r="C207" s="180"/>
      <c r="D207" s="180"/>
      <c r="E207" s="180"/>
    </row>
    <row r="208" spans="1:13" ht="16.899999999999999" customHeight="1" x14ac:dyDescent="0.2">
      <c r="A208" t="s">
        <v>176</v>
      </c>
      <c r="B208" s="229">
        <f>'IS, BS &amp; Ratios June 26'!$H$111</f>
        <v>5.5428971551049644E-2</v>
      </c>
      <c r="C208" s="180"/>
      <c r="D208" s="180"/>
      <c r="E208" s="180"/>
    </row>
    <row r="209" spans="1:6" ht="16.899999999999999" customHeight="1" x14ac:dyDescent="0.2">
      <c r="A209" t="s">
        <v>175</v>
      </c>
      <c r="B209" s="229">
        <f>'IS, BS &amp; Ratios June 26'!$O$111</f>
        <v>5.4004930055923578E-2</v>
      </c>
      <c r="C209" s="180"/>
      <c r="D209" s="180"/>
      <c r="E209" s="180"/>
    </row>
    <row r="210" spans="1:6" ht="16.899999999999999" customHeight="1" x14ac:dyDescent="0.2">
      <c r="A210" t="s">
        <v>119</v>
      </c>
      <c r="B210" s="229">
        <f>'IS, BS &amp; Ratios June 26'!$F$111</f>
        <v>4.7252423241799374E-2</v>
      </c>
      <c r="C210" s="180"/>
      <c r="D210" s="180"/>
      <c r="E210" s="180"/>
    </row>
    <row r="211" spans="1:6" ht="16.899999999999999" customHeight="1" x14ac:dyDescent="0.2">
      <c r="A211" t="s">
        <v>116</v>
      </c>
      <c r="B211" s="229">
        <f>'IS, BS &amp; Ratios June 26'!$I$111</f>
        <v>4.3720996597507819E-2</v>
      </c>
      <c r="C211" s="180"/>
      <c r="D211" s="180"/>
      <c r="E211" s="180"/>
    </row>
    <row r="212" spans="1:6" ht="16.899999999999999" customHeight="1" x14ac:dyDescent="0.2">
      <c r="A212" t="s">
        <v>125</v>
      </c>
      <c r="B212" s="229">
        <f>'IS, BS &amp; Ratios June 26'!$G$111</f>
        <v>3.0280753220431594E-2</v>
      </c>
      <c r="C212" s="180"/>
      <c r="D212" s="180"/>
      <c r="E212" s="180"/>
    </row>
    <row r="213" spans="1:6" ht="16.899999999999999" customHeight="1" x14ac:dyDescent="0.2">
      <c r="A213" t="s">
        <v>273</v>
      </c>
      <c r="B213" s="229">
        <f>'IS, BS &amp; Ratios June 26'!$J$111</f>
        <v>2.4405507098892533E-2</v>
      </c>
      <c r="C213" s="180"/>
      <c r="D213" s="180"/>
      <c r="E213" s="180"/>
    </row>
    <row r="214" spans="1:6" ht="16.899999999999999" customHeight="1" x14ac:dyDescent="0.2">
      <c r="A214" s="186" t="s">
        <v>200</v>
      </c>
      <c r="B214" s="229">
        <f>'IS, BS &amp; Ratios June 26'!$R$111</f>
        <v>2.0590371784722693E-2</v>
      </c>
      <c r="C214" s="180"/>
      <c r="D214" s="180"/>
      <c r="E214" s="180"/>
    </row>
    <row r="215" spans="1:6" ht="16.899999999999999" customHeight="1" x14ac:dyDescent="0.2">
      <c r="A215" t="s">
        <v>178</v>
      </c>
      <c r="B215" s="229">
        <f>'IS, BS &amp; Ratios June 26'!$S$111</f>
        <v>6.9231237994510073E-2</v>
      </c>
      <c r="C215" s="180"/>
      <c r="D215" s="180"/>
      <c r="E215" s="180"/>
    </row>
    <row r="216" spans="1:6" ht="16.899999999999999" customHeight="1" x14ac:dyDescent="0.2">
      <c r="B216" s="180"/>
      <c r="C216" s="180"/>
      <c r="D216" s="180"/>
      <c r="E216" s="180"/>
    </row>
    <row r="217" spans="1:6" ht="16.899999999999999" customHeight="1" x14ac:dyDescent="0.2">
      <c r="B217" s="254"/>
      <c r="C217" s="254"/>
      <c r="D217" s="254"/>
      <c r="E217" s="254"/>
      <c r="F217" s="187"/>
    </row>
    <row r="218" spans="1:6" x14ac:dyDescent="0.2">
      <c r="B218" s="187" t="s">
        <v>338</v>
      </c>
    </row>
    <row r="219" spans="1:6" x14ac:dyDescent="0.2">
      <c r="A219" t="s">
        <v>176</v>
      </c>
      <c r="B219" s="185">
        <f>'IS, BS &amp; Ratios June 26'!$H$118</f>
        <v>0.33664767655954342</v>
      </c>
    </row>
    <row r="220" spans="1:6" x14ac:dyDescent="0.2">
      <c r="A220" t="s">
        <v>148</v>
      </c>
      <c r="B220" s="185">
        <f>'IS, BS &amp; Ratios June 26'!$M$118</f>
        <v>0.43618274191720341</v>
      </c>
    </row>
    <row r="221" spans="1:6" x14ac:dyDescent="0.2">
      <c r="A221" t="s">
        <v>129</v>
      </c>
      <c r="B221" s="185">
        <f>'IS, BS &amp; Ratios June 26'!$N$118</f>
        <v>0.43695550952744433</v>
      </c>
    </row>
    <row r="222" spans="1:6" x14ac:dyDescent="0.2">
      <c r="A222" t="s">
        <v>214</v>
      </c>
      <c r="B222" s="185">
        <f>'IS, BS &amp; Ratios June 26'!$E$118</f>
        <v>0.4458978309905694</v>
      </c>
    </row>
    <row r="223" spans="1:6" x14ac:dyDescent="0.2">
      <c r="A223" t="s">
        <v>147</v>
      </c>
      <c r="B223" s="185">
        <f>'IS, BS &amp; Ratios June 26'!$L$118</f>
        <v>0.4551059607303965</v>
      </c>
    </row>
    <row r="224" spans="1:6" x14ac:dyDescent="0.2">
      <c r="A224" t="s">
        <v>121</v>
      </c>
      <c r="B224" s="185">
        <f>'IS, BS &amp; Ratios June 26'!$K$118</f>
        <v>0.47623842126459925</v>
      </c>
    </row>
    <row r="225" spans="1:2" x14ac:dyDescent="0.2">
      <c r="A225" t="s">
        <v>119</v>
      </c>
      <c r="B225" s="185">
        <f>'IS, BS &amp; Ratios June 26'!$F$118</f>
        <v>0.49019183717994669</v>
      </c>
    </row>
    <row r="226" spans="1:2" x14ac:dyDescent="0.2">
      <c r="A226" t="s">
        <v>116</v>
      </c>
      <c r="B226" s="185">
        <f>'IS, BS &amp; Ratios June 26'!$I$118</f>
        <v>0.55717899709166718</v>
      </c>
    </row>
    <row r="227" spans="1:2" x14ac:dyDescent="0.2">
      <c r="A227" s="186" t="s">
        <v>86</v>
      </c>
      <c r="B227" s="185">
        <f>'IS, BS &amp; Ratios June 26'!$P$118</f>
        <v>0.56914550887208504</v>
      </c>
    </row>
    <row r="228" spans="1:2" x14ac:dyDescent="0.2">
      <c r="A228" t="s">
        <v>125</v>
      </c>
      <c r="B228" s="185">
        <f>'IS, BS &amp; Ratios June 26'!$G$118</f>
        <v>0.59020788696508197</v>
      </c>
    </row>
    <row r="229" spans="1:2" x14ac:dyDescent="0.2">
      <c r="A229" t="s">
        <v>130</v>
      </c>
      <c r="B229" s="185">
        <f>'IS, BS &amp; Ratios June 26'!$Q$118</f>
        <v>0.61557769272534035</v>
      </c>
    </row>
    <row r="230" spans="1:2" x14ac:dyDescent="0.2">
      <c r="A230" t="s">
        <v>123</v>
      </c>
      <c r="B230" s="185">
        <f>'IS, BS &amp; Ratios June 26'!$D$118</f>
        <v>0.7326606454843978</v>
      </c>
    </row>
    <row r="231" spans="1:2" ht="14.45" customHeight="1" x14ac:dyDescent="0.2">
      <c r="A231" t="s">
        <v>175</v>
      </c>
      <c r="B231" s="185">
        <f>'IS, BS &amp; Ratios June 26'!$O$118</f>
        <v>0.79988087581620659</v>
      </c>
    </row>
    <row r="232" spans="1:2" x14ac:dyDescent="0.2">
      <c r="A232" s="186" t="s">
        <v>200</v>
      </c>
      <c r="B232" s="185">
        <f>'IS, BS &amp; Ratios June 26'!$R$118</f>
        <v>1.0373137251610232</v>
      </c>
    </row>
    <row r="233" spans="1:2" x14ac:dyDescent="0.2">
      <c r="A233" t="s">
        <v>272</v>
      </c>
      <c r="B233" s="185">
        <f>'IS, BS &amp; Ratios June 26'!$J$118</f>
        <v>2.109618328670221</v>
      </c>
    </row>
    <row r="234" spans="1:2" x14ac:dyDescent="0.2">
      <c r="A234" t="s">
        <v>177</v>
      </c>
      <c r="B234" s="185">
        <f>'IS, BS &amp; Ratios June 26'!$S$118</f>
        <v>0.51613892611390377</v>
      </c>
    </row>
    <row r="235" spans="1:2" x14ac:dyDescent="0.2">
      <c r="B235" s="185"/>
    </row>
    <row r="236" spans="1:2" x14ac:dyDescent="0.2">
      <c r="B236" s="187" t="s">
        <v>339</v>
      </c>
    </row>
    <row r="237" spans="1:2" x14ac:dyDescent="0.2">
      <c r="A237" s="186" t="s">
        <v>229</v>
      </c>
      <c r="B237" s="185">
        <f>'IS, BS &amp; Ratios June 26'!$R$119</f>
        <v>0.63961589470680069</v>
      </c>
    </row>
    <row r="238" spans="1:2" x14ac:dyDescent="0.2">
      <c r="A238" t="s">
        <v>119</v>
      </c>
      <c r="B238" s="185">
        <f>'IS, BS &amp; Ratios June 26'!$F$119</f>
        <v>0.57106203930246691</v>
      </c>
    </row>
    <row r="239" spans="1:2" x14ac:dyDescent="0.2">
      <c r="A239" t="s">
        <v>273</v>
      </c>
      <c r="B239" s="185">
        <f>'IS, BS &amp; Ratios June 26'!$J$119</f>
        <v>0.53188512907142482</v>
      </c>
    </row>
    <row r="240" spans="1:2" x14ac:dyDescent="0.2">
      <c r="A240" t="s">
        <v>116</v>
      </c>
      <c r="B240" s="185">
        <f>'IS, BS &amp; Ratios June 26'!$I$119</f>
        <v>0.45149801801513612</v>
      </c>
    </row>
    <row r="241" spans="1:10" x14ac:dyDescent="0.2">
      <c r="A241" t="s">
        <v>175</v>
      </c>
      <c r="B241" s="185">
        <f>'IS, BS &amp; Ratios June 26'!$O$119</f>
        <v>0.40998678862110588</v>
      </c>
    </row>
    <row r="242" spans="1:10" x14ac:dyDescent="0.2">
      <c r="A242" t="s">
        <v>176</v>
      </c>
      <c r="B242" s="185">
        <f>'IS, BS &amp; Ratios June 26'!$H$119</f>
        <v>0.39126166055481032</v>
      </c>
    </row>
    <row r="243" spans="1:10" x14ac:dyDescent="0.2">
      <c r="A243" t="s">
        <v>130</v>
      </c>
      <c r="B243" s="185">
        <f>'IS, BS &amp; Ratios June 26'!$Q$119</f>
        <v>0.37595787199598674</v>
      </c>
    </row>
    <row r="244" spans="1:10" x14ac:dyDescent="0.2">
      <c r="A244" t="s">
        <v>147</v>
      </c>
      <c r="B244" s="185">
        <f>'IS, BS &amp; Ratios June 26'!$L$119</f>
        <v>0.36335524948167452</v>
      </c>
    </row>
    <row r="245" spans="1:10" x14ac:dyDescent="0.2">
      <c r="A245" t="s">
        <v>214</v>
      </c>
      <c r="B245" s="185">
        <f>'IS, BS &amp; Ratios June 26'!$E$119</f>
        <v>0.34322222484464932</v>
      </c>
    </row>
    <row r="246" spans="1:10" x14ac:dyDescent="0.2">
      <c r="A246" t="s">
        <v>129</v>
      </c>
      <c r="B246" s="185">
        <f>'IS, BS &amp; Ratios June 26'!$N$119</f>
        <v>0.3111080228905268</v>
      </c>
    </row>
    <row r="247" spans="1:10" ht="14.45" customHeight="1" x14ac:dyDescent="0.2">
      <c r="A247" t="s">
        <v>121</v>
      </c>
      <c r="B247" s="185">
        <f>'IS, BS &amp; Ratios June 26'!$K$119</f>
        <v>0.29643694771505058</v>
      </c>
    </row>
    <row r="248" spans="1:10" x14ac:dyDescent="0.2">
      <c r="A248" t="s">
        <v>148</v>
      </c>
      <c r="B248" s="185">
        <f>'IS, BS &amp; Ratios June 26'!$M$119</f>
        <v>0.27495271087920808</v>
      </c>
    </row>
    <row r="249" spans="1:10" x14ac:dyDescent="0.2">
      <c r="A249" s="186" t="s">
        <v>86</v>
      </c>
      <c r="B249" s="185">
        <f>'IS, BS &amp; Ratios June 26'!$P$119</f>
        <v>0.27018211561253275</v>
      </c>
    </row>
    <row r="250" spans="1:10" ht="15" customHeight="1" x14ac:dyDescent="0.2">
      <c r="A250" t="s">
        <v>123</v>
      </c>
      <c r="B250" s="185">
        <f>'IS, BS &amp; Ratios June 26'!$D$119</f>
        <v>0.18950219960959064</v>
      </c>
    </row>
    <row r="251" spans="1:10" x14ac:dyDescent="0.2">
      <c r="A251" t="s">
        <v>125</v>
      </c>
      <c r="B251" s="185">
        <f>'IS, BS &amp; Ratios June 26'!$G$119</f>
        <v>0.11204470438357751</v>
      </c>
    </row>
    <row r="252" spans="1:10" x14ac:dyDescent="0.2">
      <c r="A252" t="s">
        <v>178</v>
      </c>
      <c r="B252" s="185">
        <f>'IS, BS &amp; Ratios June 26'!$S$119</f>
        <v>0.36636852589364377</v>
      </c>
    </row>
    <row r="254" spans="1:10" x14ac:dyDescent="0.2">
      <c r="H254" s="322"/>
    </row>
    <row r="255" spans="1:10" ht="63.75" x14ac:dyDescent="0.2">
      <c r="B255" t="s">
        <v>352</v>
      </c>
      <c r="C255" t="s">
        <v>351</v>
      </c>
      <c r="D255" s="322" t="s">
        <v>350</v>
      </c>
      <c r="F255" s="322" t="s">
        <v>350</v>
      </c>
      <c r="H255" s="322" t="s">
        <v>354</v>
      </c>
      <c r="J255" s="322" t="s">
        <v>353</v>
      </c>
    </row>
    <row r="256" spans="1:10" x14ac:dyDescent="0.2">
      <c r="A256" t="s">
        <v>123</v>
      </c>
      <c r="B256" s="179">
        <f>-'IS, BS &amp; Ratios June 26'!$D$27/1000</f>
        <v>5.8819999999999997</v>
      </c>
      <c r="C256" s="179">
        <f>-'IS, BS &amp; Ratios June 26'!$D$28/1000</f>
        <v>0</v>
      </c>
      <c r="D256" s="179">
        <f>-'IS, BS &amp; Ratios June 26'!$D$26/1000</f>
        <v>5.8819999999999997</v>
      </c>
      <c r="E256" t="s">
        <v>129</v>
      </c>
      <c r="F256" s="179">
        <f>-'IS, BS &amp; Ratios June 26'!$N$26/1000</f>
        <v>37.076999999999998</v>
      </c>
      <c r="G256" t="s">
        <v>129</v>
      </c>
      <c r="H256" s="179">
        <f>-'IS, BS &amp; Ratios June 26'!$N$27/1000</f>
        <v>37.076999999999998</v>
      </c>
      <c r="I256" t="s">
        <v>129</v>
      </c>
      <c r="J256" s="185">
        <f t="shared" ref="J256:J270" si="8">H256/H$271</f>
        <v>0.1455341196789198</v>
      </c>
    </row>
    <row r="257" spans="1:10" x14ac:dyDescent="0.2">
      <c r="A257" t="s">
        <v>216</v>
      </c>
      <c r="B257" s="179">
        <f>-'IS, BS &amp; Ratios June 26'!$E$27/1000</f>
        <v>98.156000000000006</v>
      </c>
      <c r="C257" s="179">
        <f>-'IS, BS &amp; Ratios June 26'!$E$28/1000</f>
        <v>0</v>
      </c>
      <c r="D257" s="179">
        <f>-'IS, BS &amp; Ratios June 26'!$E$26/1000</f>
        <v>98.156000000000006</v>
      </c>
      <c r="E257" t="s">
        <v>251</v>
      </c>
      <c r="F257" s="179">
        <f>-'IS, BS &amp; Ratios June 26'!$F$26/1000</f>
        <v>-37.143999999999998</v>
      </c>
      <c r="G257" t="s">
        <v>251</v>
      </c>
      <c r="H257" s="179">
        <f>-'IS, BS &amp; Ratios June 26'!$F$27/1000</f>
        <v>-37.143999999999998</v>
      </c>
      <c r="I257" t="s">
        <v>251</v>
      </c>
      <c r="J257" s="185">
        <f t="shared" si="8"/>
        <v>-0.14579710713795066</v>
      </c>
    </row>
    <row r="258" spans="1:10" ht="13.15" customHeight="1" x14ac:dyDescent="0.2">
      <c r="A258" t="s">
        <v>251</v>
      </c>
      <c r="B258" s="179">
        <f>-'IS, BS &amp; Ratios June 26'!$F$27/1000</f>
        <v>-37.143999999999998</v>
      </c>
      <c r="C258" s="179">
        <f>-'IS, BS &amp; Ratios June 26'!$F$28/1000</f>
        <v>0</v>
      </c>
      <c r="D258" s="179">
        <f>-'IS, BS &amp; Ratios June 26'!$F$26/1000</f>
        <v>-37.143999999999998</v>
      </c>
      <c r="E258" t="s">
        <v>125</v>
      </c>
      <c r="F258" s="179">
        <f>-'IS, BS &amp; Ratios June 26'!$G$26/1000</f>
        <v>-14.847</v>
      </c>
      <c r="G258" t="s">
        <v>125</v>
      </c>
      <c r="H258" s="179">
        <f>-'IS, BS &amp; Ratios June 26'!$G$27/1000</f>
        <v>-11.068</v>
      </c>
      <c r="I258" t="s">
        <v>125</v>
      </c>
      <c r="J258" s="185">
        <f t="shared" si="8"/>
        <v>-4.3443958157517712E-2</v>
      </c>
    </row>
    <row r="259" spans="1:10" ht="13.15" customHeight="1" x14ac:dyDescent="0.2">
      <c r="A259" t="s">
        <v>125</v>
      </c>
      <c r="B259" s="179">
        <f>-'IS, BS &amp; Ratios June 26'!$G$27/1000</f>
        <v>-11.068</v>
      </c>
      <c r="C259" s="179">
        <f>-'IS, BS &amp; Ratios June 26'!$G$28/1000</f>
        <v>-3.7789999999999999</v>
      </c>
      <c r="D259" s="179">
        <f>-'IS, BS &amp; Ratios June 26'!$G$26/1000</f>
        <v>-14.847</v>
      </c>
      <c r="E259" t="s">
        <v>116</v>
      </c>
      <c r="F259" s="179">
        <f>-'IS, BS &amp; Ratios June 26'!$I$26/1000</f>
        <v>-5.1959999999999997</v>
      </c>
      <c r="G259" t="s">
        <v>116</v>
      </c>
      <c r="H259" s="179">
        <f>-'IS, BS &amp; Ratios June 26'!$I$27/1000</f>
        <v>-5.1959999999999997</v>
      </c>
      <c r="I259" t="s">
        <v>116</v>
      </c>
      <c r="J259" s="185">
        <f t="shared" si="8"/>
        <v>-2.0395266225737445E-2</v>
      </c>
    </row>
    <row r="260" spans="1:10" ht="12.75" customHeight="1" x14ac:dyDescent="0.2">
      <c r="A260" t="s">
        <v>176</v>
      </c>
      <c r="B260" s="179">
        <f>-'IS, BS &amp; Ratios June 26'!$H$27/1000</f>
        <v>12.994999999999999</v>
      </c>
      <c r="C260" s="179">
        <f>-'IS, BS &amp; Ratios June 26'!$H$28/1000</f>
        <v>49.901000000000003</v>
      </c>
      <c r="D260" s="179">
        <f>-'IS, BS &amp; Ratios June 26'!$H$26/1000</f>
        <v>62.896000000000001</v>
      </c>
      <c r="E260" t="s">
        <v>175</v>
      </c>
      <c r="F260" s="179">
        <f>-'IS, BS &amp; Ratios June 26'!$O$26/1000</f>
        <v>-21.251000000000001</v>
      </c>
      <c r="G260" t="s">
        <v>273</v>
      </c>
      <c r="H260" s="179">
        <f>-'IS, BS &amp; Ratios June 26'!$J$27/1000</f>
        <v>-0.93200000000000005</v>
      </c>
      <c r="I260" t="s">
        <v>273</v>
      </c>
      <c r="J260" s="185">
        <f t="shared" si="8"/>
        <v>-3.6582733106980945E-3</v>
      </c>
    </row>
    <row r="261" spans="1:10" x14ac:dyDescent="0.2">
      <c r="A261" t="s">
        <v>116</v>
      </c>
      <c r="B261" s="179">
        <f>-'IS, BS &amp; Ratios June 26'!$I$27/1000</f>
        <v>-5.1959999999999997</v>
      </c>
      <c r="C261" s="179">
        <f>-'IS, BS &amp; Ratios June 26'!$I$28/1000</f>
        <v>0</v>
      </c>
      <c r="D261" s="179">
        <f>-'IS, BS &amp; Ratios June 26'!$I$26/1000</f>
        <v>-5.1959999999999997</v>
      </c>
      <c r="E261" t="s">
        <v>273</v>
      </c>
      <c r="F261" s="179">
        <f>-'IS, BS &amp; Ratios June 26'!$J$26/1000</f>
        <v>-0.93200000000000005</v>
      </c>
      <c r="G261" t="s">
        <v>148</v>
      </c>
      <c r="H261" s="179">
        <f>-'IS, BS &amp; Ratios June 26'!$M$27/1000</f>
        <v>0</v>
      </c>
      <c r="I261" t="s">
        <v>148</v>
      </c>
      <c r="J261" s="185">
        <f t="shared" si="8"/>
        <v>0</v>
      </c>
    </row>
    <row r="262" spans="1:10" ht="12.75" customHeight="1" x14ac:dyDescent="0.2">
      <c r="A262" t="s">
        <v>273</v>
      </c>
      <c r="B262" s="179">
        <f>-'IS, BS &amp; Ratios June 26'!$J$27/1000</f>
        <v>-0.93200000000000005</v>
      </c>
      <c r="C262" s="179">
        <f>-'IS, BS &amp; Ratios June 26'!$J$28/1000</f>
        <v>0</v>
      </c>
      <c r="D262" s="179">
        <f>-'IS, BS &amp; Ratios June 26'!$J$26/1000</f>
        <v>-0.93200000000000005</v>
      </c>
      <c r="E262" t="s">
        <v>148</v>
      </c>
      <c r="F262" s="179">
        <f>-'IS, BS &amp; Ratios June 26'!$M$26/1000</f>
        <v>2</v>
      </c>
      <c r="G262" s="186" t="s">
        <v>86</v>
      </c>
      <c r="H262" s="179">
        <f>-'IS, BS &amp; Ratios June 26'!$P$27/1000</f>
        <v>-0.314</v>
      </c>
      <c r="I262" s="186" t="s">
        <v>86</v>
      </c>
      <c r="J262" s="185">
        <f t="shared" si="8"/>
        <v>-1.2325083900849804E-3</v>
      </c>
    </row>
    <row r="263" spans="1:10" ht="15" customHeight="1" x14ac:dyDescent="0.2">
      <c r="A263" t="s">
        <v>121</v>
      </c>
      <c r="B263" s="179">
        <f>-'IS, BS &amp; Ratios June 26'!$K$27/1000</f>
        <v>12.01</v>
      </c>
      <c r="C263" s="179">
        <f>-'IS, BS &amp; Ratios June 26'!$K$28/1000</f>
        <v>-1.8</v>
      </c>
      <c r="D263" s="179">
        <f>-'IS, BS &amp; Ratios June 26'!$K$26/1000</f>
        <v>10.210000000000001</v>
      </c>
      <c r="E263" s="186" t="s">
        <v>86</v>
      </c>
      <c r="F263" s="179">
        <f>-'IS, BS &amp; Ratios June 26'!$P$26/1000</f>
        <v>-0.314</v>
      </c>
      <c r="G263" t="s">
        <v>123</v>
      </c>
      <c r="H263" s="179">
        <f>-'IS, BS &amp; Ratios June 26'!$D$27/1000</f>
        <v>5.8819999999999997</v>
      </c>
      <c r="I263" t="s">
        <v>123</v>
      </c>
      <c r="J263" s="185">
        <f t="shared" si="8"/>
        <v>2.3087943791337114E-2</v>
      </c>
    </row>
    <row r="264" spans="1:10" x14ac:dyDescent="0.2">
      <c r="A264" t="s">
        <v>147</v>
      </c>
      <c r="B264" s="179">
        <f>-'IS, BS &amp; Ratios June 26'!$L$27/1000</f>
        <v>33.942999999999998</v>
      </c>
      <c r="C264" s="179">
        <f>-'IS, BS &amp; Ratios June 26'!$L$28/1000</f>
        <v>0</v>
      </c>
      <c r="D264" s="179">
        <f>-'IS, BS &amp; Ratios June 26'!$L$26/1000</f>
        <v>33.942999999999998</v>
      </c>
      <c r="E264" t="s">
        <v>123</v>
      </c>
      <c r="F264" s="179">
        <f>-'IS, BS &amp; Ratios June 26'!$D$26/1000</f>
        <v>5.8819999999999997</v>
      </c>
      <c r="G264" s="186" t="s">
        <v>229</v>
      </c>
      <c r="H264" s="179">
        <f>-'IS, BS &amp; Ratios June 26'!$R$27/1000</f>
        <v>5.9740000000000002</v>
      </c>
      <c r="I264" s="186" t="s">
        <v>229</v>
      </c>
      <c r="J264" s="185">
        <f t="shared" si="8"/>
        <v>2.3449060899260105E-2</v>
      </c>
    </row>
    <row r="265" spans="1:10" ht="12.75" customHeight="1" x14ac:dyDescent="0.2">
      <c r="A265" t="s">
        <v>148</v>
      </c>
      <c r="B265" s="179">
        <f>-'IS, BS &amp; Ratios June 26'!$M$27/1000</f>
        <v>0</v>
      </c>
      <c r="C265" s="179">
        <f>-'IS, BS &amp; Ratios June 26'!$M$28/1000</f>
        <v>2</v>
      </c>
      <c r="D265" s="179">
        <f>-'IS, BS &amp; Ratios June 26'!$M$26/1000</f>
        <v>2</v>
      </c>
      <c r="E265" s="186" t="s">
        <v>229</v>
      </c>
      <c r="F265" s="179">
        <f>-'IS, BS &amp; Ratios June 26'!$R$26/1000</f>
        <v>5.9740000000000002</v>
      </c>
      <c r="G265" t="s">
        <v>175</v>
      </c>
      <c r="H265" s="179">
        <f>-'IS, BS &amp; Ratios June 26'!$O$27/1000</f>
        <v>2.5310000000000001</v>
      </c>
      <c r="I265" t="s">
        <v>175</v>
      </c>
      <c r="J265" s="185">
        <f t="shared" si="8"/>
        <v>9.9346456538378508E-3</v>
      </c>
    </row>
    <row r="266" spans="1:10" ht="12.75" customHeight="1" x14ac:dyDescent="0.2">
      <c r="A266" t="s">
        <v>129</v>
      </c>
      <c r="B266" s="179">
        <f>-'IS, BS &amp; Ratios June 26'!$N$27/1000</f>
        <v>37.076999999999998</v>
      </c>
      <c r="C266" s="179">
        <f>-'IS, BS &amp; Ratios June 26'!$N$28/1000</f>
        <v>0</v>
      </c>
      <c r="D266" s="179">
        <f>-'IS, BS &amp; Ratios June 26'!$N$26/1000</f>
        <v>37.076999999999998</v>
      </c>
      <c r="E266" t="s">
        <v>147</v>
      </c>
      <c r="F266" s="179">
        <f>-'IS, BS &amp; Ratios June 26'!$L$26/1000</f>
        <v>33.942999999999998</v>
      </c>
      <c r="G266" t="s">
        <v>176</v>
      </c>
      <c r="H266" s="179">
        <f>-'IS, BS &amp; Ratios June 26'!$H$27/1000</f>
        <v>12.994999999999999</v>
      </c>
      <c r="I266" t="s">
        <v>176</v>
      </c>
      <c r="J266" s="185">
        <f t="shared" si="8"/>
        <v>5.1007791494122032E-2</v>
      </c>
    </row>
    <row r="267" spans="1:10" ht="12.75" customHeight="1" x14ac:dyDescent="0.2">
      <c r="A267" t="s">
        <v>175</v>
      </c>
      <c r="B267" s="179">
        <f>-'IS, BS &amp; Ratios June 26'!$O$27/1000</f>
        <v>2.5310000000000001</v>
      </c>
      <c r="C267" s="179">
        <f>-'IS, BS &amp; Ratios June 26'!$O$28/1000</f>
        <v>-23.782</v>
      </c>
      <c r="D267" s="179">
        <f>-'IS, BS &amp; Ratios June 26'!$O$26/1000</f>
        <v>-21.251000000000001</v>
      </c>
      <c r="E267" t="s">
        <v>121</v>
      </c>
      <c r="F267" s="179">
        <f>-'IS, BS &amp; Ratios June 26'!$K$26/1000</f>
        <v>10.210000000000001</v>
      </c>
      <c r="G267" t="s">
        <v>147</v>
      </c>
      <c r="H267" s="179">
        <f>-'IS, BS &amp; Ratios June 26'!$L$27/1000</f>
        <v>33.942999999999998</v>
      </c>
      <c r="I267" t="s">
        <v>147</v>
      </c>
      <c r="J267" s="185">
        <f t="shared" si="8"/>
        <v>0.1332325868938041</v>
      </c>
    </row>
    <row r="268" spans="1:10" ht="14.45" customHeight="1" x14ac:dyDescent="0.2">
      <c r="A268" s="186" t="s">
        <v>86</v>
      </c>
      <c r="B268" s="179">
        <f>-'IS, BS &amp; Ratios June 26'!$P$27/1000</f>
        <v>-0.314</v>
      </c>
      <c r="C268" s="179">
        <f>-'IS, BS &amp; Ratios June 26'!$P$28/1000</f>
        <v>0</v>
      </c>
      <c r="D268" s="179">
        <f>-'IS, BS &amp; Ratios June 26'!$P$26/1000</f>
        <v>-0.314</v>
      </c>
      <c r="E268" t="s">
        <v>176</v>
      </c>
      <c r="F268" s="179">
        <f>-'IS, BS &amp; Ratios June 26'!$H$26/1000</f>
        <v>62.896000000000001</v>
      </c>
      <c r="G268" t="s">
        <v>121</v>
      </c>
      <c r="H268" s="179">
        <f>-'IS, BS &amp; Ratios June 26'!$K$27/1000</f>
        <v>12.01</v>
      </c>
      <c r="I268" t="s">
        <v>121</v>
      </c>
      <c r="J268" s="185">
        <f t="shared" si="8"/>
        <v>4.7141483327772654E-2</v>
      </c>
    </row>
    <row r="269" spans="1:10" x14ac:dyDescent="0.2">
      <c r="A269" t="s">
        <v>130</v>
      </c>
      <c r="B269" s="179">
        <f>-'IS, BS &amp; Ratios June 26'!$Q$27/1000</f>
        <v>100.851</v>
      </c>
      <c r="C269" s="179">
        <f>-'IS, BS &amp; Ratios June 26'!$Q$28/1000</f>
        <v>0</v>
      </c>
      <c r="D269" s="179">
        <f>-'IS, BS &amp; Ratios June 26'!$Q$26/1000</f>
        <v>100.851</v>
      </c>
      <c r="E269" t="s">
        <v>216</v>
      </c>
      <c r="F269" s="179">
        <f>-'IS, BS &amp; Ratios June 26'!$E$26/1000</f>
        <v>98.156000000000006</v>
      </c>
      <c r="G269" t="s">
        <v>216</v>
      </c>
      <c r="H269" s="179">
        <f>-'IS, BS &amp; Ratios June 26'!$E$27/1000</f>
        <v>98.156000000000006</v>
      </c>
      <c r="I269" t="s">
        <v>216</v>
      </c>
      <c r="J269" s="185">
        <f t="shared" si="8"/>
        <v>0.38528055266618261</v>
      </c>
    </row>
    <row r="270" spans="1:10" x14ac:dyDescent="0.2">
      <c r="A270" s="186" t="s">
        <v>229</v>
      </c>
      <c r="B270" s="179">
        <f>-'IS, BS &amp; Ratios June 26'!$R$27/1000</f>
        <v>5.9740000000000002</v>
      </c>
      <c r="C270" s="179">
        <f>-'IS, BS &amp; Ratios June 26'!$R$28/1000</f>
        <v>0</v>
      </c>
      <c r="D270" s="179">
        <f>-'IS, BS &amp; Ratios June 26'!$R$26/1000</f>
        <v>5.9740000000000002</v>
      </c>
      <c r="E270" t="s">
        <v>130</v>
      </c>
      <c r="F270" s="179">
        <f>-'IS, BS &amp; Ratios June 26'!$Q$26/1000</f>
        <v>100.851</v>
      </c>
      <c r="G270" t="s">
        <v>130</v>
      </c>
      <c r="H270" s="179">
        <f>-'IS, BS &amp; Ratios June 26'!$Q$27/1000</f>
        <v>100.851</v>
      </c>
      <c r="I270" t="s">
        <v>130</v>
      </c>
      <c r="J270" s="185">
        <f t="shared" si="8"/>
        <v>0.39585892881675272</v>
      </c>
    </row>
    <row r="271" spans="1:10" x14ac:dyDescent="0.2">
      <c r="B271" s="180">
        <f>SUM(B256:B270)</f>
        <v>254.76500000000001</v>
      </c>
      <c r="C271" s="180">
        <f>SUM(C256:C270)</f>
        <v>22.540000000000003</v>
      </c>
      <c r="D271" s="180">
        <f>SUM(D256:D270)</f>
        <v>277.30500000000001</v>
      </c>
      <c r="F271" s="180">
        <f>SUM(F256:F270)</f>
        <v>277.30500000000001</v>
      </c>
      <c r="H271" s="180">
        <f>SUM(H256:H270)</f>
        <v>254.76499999999999</v>
      </c>
      <c r="I271" s="267"/>
      <c r="J271" s="180">
        <f>SUM(J256:J270)</f>
        <v>1</v>
      </c>
    </row>
    <row r="272" spans="1:10" x14ac:dyDescent="0.2">
      <c r="B272" s="179">
        <f>-'IS, BS &amp; Ratios June 26'!$S$27/1000</f>
        <v>254.76499999999999</v>
      </c>
      <c r="C272" s="179">
        <f>-'IS, BS &amp; Ratios June 26'!$S$28/1000</f>
        <v>22.54</v>
      </c>
      <c r="D272" s="179">
        <f>-'IS, BS &amp; Ratios June 26'!$S$26/1000</f>
        <v>277.30500000000001</v>
      </c>
      <c r="F272" s="179">
        <f>-'IS, BS &amp; Ratios June 26'!$S$26/1000</f>
        <v>277.30500000000001</v>
      </c>
      <c r="H272" s="179">
        <f>-'IS, BS &amp; Ratios June 26'!$S$27/1000</f>
        <v>254.76499999999999</v>
      </c>
    </row>
    <row r="273" spans="1:9" x14ac:dyDescent="0.2">
      <c r="B273" s="180">
        <f>B271-B272</f>
        <v>0</v>
      </c>
      <c r="C273" s="180">
        <f>C271-C272</f>
        <v>0</v>
      </c>
      <c r="D273" s="180">
        <f>D271-D272</f>
        <v>0</v>
      </c>
      <c r="H273" s="180">
        <f>H271-H272</f>
        <v>0</v>
      </c>
    </row>
    <row r="277" spans="1:9" x14ac:dyDescent="0.2">
      <c r="B277" s="187" t="s">
        <v>340</v>
      </c>
      <c r="C277" s="187" t="s">
        <v>355</v>
      </c>
    </row>
    <row r="278" spans="1:9" x14ac:dyDescent="0.2">
      <c r="A278" t="s">
        <v>130</v>
      </c>
      <c r="B278" s="179">
        <f>'IS, BS &amp; Ratios June 26'!$Q$69/1000</f>
        <v>20066.580000000002</v>
      </c>
      <c r="C278" s="229">
        <f>'IS, BS &amp; Ratios June 26'!$Q$124</f>
        <v>1.0051638096775834E-2</v>
      </c>
      <c r="D278" s="180"/>
      <c r="E278" s="180"/>
      <c r="I278" s="179"/>
    </row>
    <row r="279" spans="1:9" ht="13.15" customHeight="1" x14ac:dyDescent="0.2">
      <c r="A279" t="s">
        <v>129</v>
      </c>
      <c r="B279" s="179">
        <f>'IS, BS &amp; Ratios June 26'!$N$69/1000</f>
        <v>17768.181</v>
      </c>
      <c r="C279" s="229">
        <f>'IS, BS &amp; Ratios June 26'!$N$124</f>
        <v>4.1734153878779153E-3</v>
      </c>
      <c r="D279" s="180"/>
      <c r="E279" s="180"/>
      <c r="I279" s="179"/>
    </row>
    <row r="280" spans="1:9" x14ac:dyDescent="0.2">
      <c r="A280" t="s">
        <v>216</v>
      </c>
      <c r="B280" s="179">
        <f>'IS, BS &amp; Ratios June 26'!$E$69/1000</f>
        <v>15719.255999999999</v>
      </c>
      <c r="C280" s="229">
        <f>'IS, BS &amp; Ratios June 26'!$E$124</f>
        <v>1.2488631777483616E-2</v>
      </c>
      <c r="D280" s="180"/>
      <c r="E280" s="180"/>
      <c r="I280" s="179"/>
    </row>
    <row r="281" spans="1:9" x14ac:dyDescent="0.2">
      <c r="A281" t="s">
        <v>147</v>
      </c>
      <c r="B281" s="179">
        <f>'IS, BS &amp; Ratios June 26'!$L$69/1000</f>
        <v>11099.536</v>
      </c>
      <c r="C281" s="229">
        <f>'IS, BS &amp; Ratios June 26'!$L$124</f>
        <v>6.1161115203374264E-3</v>
      </c>
      <c r="D281" s="180"/>
      <c r="E281" s="180"/>
      <c r="I281" s="179"/>
    </row>
    <row r="282" spans="1:9" x14ac:dyDescent="0.2">
      <c r="A282" t="s">
        <v>148</v>
      </c>
      <c r="B282" s="179">
        <f>'IS, BS &amp; Ratios June 26'!$M$69/1000</f>
        <v>10917.111000000001</v>
      </c>
      <c r="C282" s="229">
        <f>'IS, BS &amp; Ratios June 26'!$M$124</f>
        <v>0</v>
      </c>
      <c r="D282" s="180"/>
      <c r="E282" s="180"/>
      <c r="I282" s="179"/>
    </row>
    <row r="283" spans="1:9" x14ac:dyDescent="0.2">
      <c r="A283" t="s">
        <v>119</v>
      </c>
      <c r="B283" s="179">
        <f>'IS, BS &amp; Ratios June 26'!$F$69/1000</f>
        <v>9384.9069999999992</v>
      </c>
      <c r="C283" s="229">
        <f>'IS, BS &amp; Ratios June 26'!$F$124</f>
        <v>-7.9156884559431432E-3</v>
      </c>
      <c r="D283" s="180"/>
      <c r="E283" s="180"/>
      <c r="I283" s="179"/>
    </row>
    <row r="284" spans="1:9" x14ac:dyDescent="0.2">
      <c r="A284" t="s">
        <v>121</v>
      </c>
      <c r="B284" s="179">
        <f>'IS, BS &amp; Ratios June 26'!$K$69/1000</f>
        <v>3146.4920000000002</v>
      </c>
      <c r="C284" s="229">
        <f>'IS, BS &amp; Ratios June 26'!$K$124</f>
        <v>7.6338983223221291E-3</v>
      </c>
      <c r="D284" s="180"/>
      <c r="E284" s="180"/>
      <c r="I284" s="179"/>
    </row>
    <row r="285" spans="1:9" x14ac:dyDescent="0.2">
      <c r="A285" t="s">
        <v>116</v>
      </c>
      <c r="B285" s="179">
        <f>'IS, BS &amp; Ratios June 26'!$I$69/1000</f>
        <v>2544.3290000000002</v>
      </c>
      <c r="C285" s="229">
        <f>'IS, BS &amp; Ratios June 26'!$I$124</f>
        <v>-4.084377452758664E-3</v>
      </c>
      <c r="D285" s="180"/>
      <c r="E285" s="180"/>
      <c r="I285" s="179"/>
    </row>
    <row r="286" spans="1:9" x14ac:dyDescent="0.2">
      <c r="A286" t="s">
        <v>175</v>
      </c>
      <c r="B286" s="179">
        <f>'IS, BS &amp; Ratios June 26'!$O$69/1000</f>
        <v>2387.0419999999999</v>
      </c>
      <c r="C286" s="229">
        <f>'IS, BS &amp; Ratios June 26'!$O$124</f>
        <v>2.1206162271128872E-3</v>
      </c>
      <c r="D286" s="180"/>
      <c r="E286" s="180"/>
      <c r="I286" s="179"/>
    </row>
    <row r="287" spans="1:9" x14ac:dyDescent="0.2">
      <c r="A287" s="186" t="s">
        <v>86</v>
      </c>
      <c r="B287" s="179">
        <f>'IS, BS &amp; Ratios June 26'!$P$69/1000</f>
        <v>2138.0819999999999</v>
      </c>
      <c r="C287" s="185">
        <f>'IS, BS &amp; Ratios June 26'!$P$124</f>
        <v>-2.9372119497755465E-4</v>
      </c>
      <c r="D287" s="180"/>
      <c r="E287" s="180"/>
      <c r="I287" s="179"/>
    </row>
    <row r="288" spans="1:9" x14ac:dyDescent="0.2">
      <c r="A288" s="186" t="s">
        <v>200</v>
      </c>
      <c r="B288" s="179">
        <f>'IS, BS &amp; Ratios June 26'!$R$69/1000</f>
        <v>1667.643</v>
      </c>
      <c r="C288" s="229">
        <f>'IS, BS &amp; Ratios June 26'!$R$124</f>
        <v>7.1646029755769074E-3</v>
      </c>
      <c r="D288" s="180"/>
      <c r="E288" s="180"/>
      <c r="I288" s="179"/>
    </row>
    <row r="289" spans="1:9" x14ac:dyDescent="0.2">
      <c r="A289" t="s">
        <v>176</v>
      </c>
      <c r="B289" s="179">
        <f>'IS, BS &amp; Ratios June 26'!$H$69/1000</f>
        <v>1273.2090000000001</v>
      </c>
      <c r="C289" s="229">
        <f>'IS, BS &amp; Ratios June 26'!$H$124</f>
        <v>2.0412987969767728E-2</v>
      </c>
      <c r="D289" s="180"/>
      <c r="E289" s="180"/>
      <c r="H289" s="186"/>
      <c r="I289" s="179"/>
    </row>
    <row r="290" spans="1:9" x14ac:dyDescent="0.2">
      <c r="A290" t="s">
        <v>123</v>
      </c>
      <c r="B290" s="179">
        <f>'IS, BS &amp; Ratios June 26'!$D$69/1000</f>
        <v>545.73500000000001</v>
      </c>
      <c r="C290" s="229">
        <f>'IS, BS &amp; Ratios June 26'!$D$124</f>
        <v>2.1556249828213327E-2</v>
      </c>
      <c r="D290" s="180"/>
      <c r="E290" s="180"/>
      <c r="I290" s="179"/>
    </row>
    <row r="291" spans="1:9" x14ac:dyDescent="0.2">
      <c r="A291" t="s">
        <v>125</v>
      </c>
      <c r="B291" s="179">
        <f>'IS, BS &amp; Ratios June 26'!$G$69/1000</f>
        <v>372.25299999999999</v>
      </c>
      <c r="C291" s="229">
        <f>'IS, BS &amp; Ratios June 26'!$G$124</f>
        <v>-5.9464933795026501E-2</v>
      </c>
      <c r="D291" s="180"/>
      <c r="E291" s="180"/>
      <c r="H291" s="186"/>
      <c r="I291" s="179"/>
    </row>
    <row r="292" spans="1:9" ht="14.45" customHeight="1" x14ac:dyDescent="0.2">
      <c r="A292" t="s">
        <v>273</v>
      </c>
      <c r="B292" s="179">
        <f>'IS, BS &amp; Ratios June 26'!$J$69/1000</f>
        <v>209.16200000000001</v>
      </c>
      <c r="C292" s="229">
        <f>'IS, BS &amp; Ratios June 26'!$J$124</f>
        <v>-8.9117526128072982E-3</v>
      </c>
      <c r="D292" s="180"/>
      <c r="E292" s="180"/>
      <c r="H292" s="186"/>
      <c r="I292" s="179"/>
    </row>
    <row r="293" spans="1:9" x14ac:dyDescent="0.2">
      <c r="A293" t="s">
        <v>178</v>
      </c>
      <c r="B293" s="179"/>
      <c r="C293" s="229">
        <f>'IS, BS &amp; Ratios June 26'!$S$124</f>
        <v>5.1343457754399816E-3</v>
      </c>
      <c r="D293" s="180"/>
      <c r="E293" s="180"/>
      <c r="I293" s="179"/>
    </row>
    <row r="294" spans="1:9" x14ac:dyDescent="0.2">
      <c r="B294" s="179">
        <f>SUM(B278:B292)</f>
        <v>99239.517999999982</v>
      </c>
      <c r="C294" s="229"/>
      <c r="D294" s="180"/>
      <c r="E294" s="180"/>
      <c r="I294" s="179"/>
    </row>
    <row r="295" spans="1:9" x14ac:dyDescent="0.2">
      <c r="A295" t="s">
        <v>178</v>
      </c>
      <c r="B295" s="179">
        <f>'IS, BS &amp; Ratios June 26'!$S$69/1000</f>
        <v>99239.517999999996</v>
      </c>
      <c r="C295" s="229"/>
      <c r="D295" s="180"/>
      <c r="E295" s="180"/>
      <c r="I295" s="179"/>
    </row>
    <row r="296" spans="1:9" x14ac:dyDescent="0.2">
      <c r="B296" s="179">
        <f>B294-B295</f>
        <v>0</v>
      </c>
      <c r="C296" s="229"/>
      <c r="D296" s="180"/>
      <c r="E296" s="180"/>
      <c r="I296" s="179"/>
    </row>
    <row r="298" spans="1:9" x14ac:dyDescent="0.2">
      <c r="B298" s="233" t="s">
        <v>179</v>
      </c>
      <c r="G298" s="233" t="s">
        <v>195</v>
      </c>
    </row>
    <row r="299" spans="1:9" x14ac:dyDescent="0.2">
      <c r="A299" t="s">
        <v>123</v>
      </c>
      <c r="B299" s="175">
        <f>'IS, BS &amp; Ratios June 26'!$D$139</f>
        <v>0.24624992977396581</v>
      </c>
      <c r="F299" t="s">
        <v>123</v>
      </c>
      <c r="G299" s="175">
        <f>'IS, BS &amp; Ratios June 26'!$D$138</f>
        <v>5.0473349585858099E-2</v>
      </c>
    </row>
    <row r="300" spans="1:9" x14ac:dyDescent="0.2">
      <c r="A300" t="s">
        <v>216</v>
      </c>
      <c r="B300" s="175">
        <f>'IS, BS &amp; Ratios June 26'!$E$139</f>
        <v>0.26083670216452215</v>
      </c>
      <c r="F300" t="s">
        <v>216</v>
      </c>
      <c r="G300" s="175">
        <f>'IS, BS &amp; Ratios June 26'!$E$138</f>
        <v>4.2497204298021146E-2</v>
      </c>
    </row>
    <row r="301" spans="1:9" x14ac:dyDescent="0.2">
      <c r="A301" t="s">
        <v>119</v>
      </c>
      <c r="B301" s="175">
        <f>'IS, BS &amp; Ratios June 26'!$F$139</f>
        <v>0.381956475990189</v>
      </c>
      <c r="F301" t="s">
        <v>119</v>
      </c>
      <c r="G301" s="175">
        <f>'IS, BS &amp; Ratios June 26'!$F$138</f>
        <v>4.1098325123457152E-2</v>
      </c>
    </row>
    <row r="302" spans="1:9" x14ac:dyDescent="0.2">
      <c r="A302" t="s">
        <v>125</v>
      </c>
      <c r="B302" s="175">
        <f>'IS, BS &amp; Ratios June 26'!$G$139</f>
        <v>6.9724512658629723E-2</v>
      </c>
      <c r="F302" t="s">
        <v>125</v>
      </c>
      <c r="G302" s="175">
        <f>'IS, BS &amp; Ratios June 26'!$G$138</f>
        <v>1.2143028133576667E-2</v>
      </c>
    </row>
    <row r="303" spans="1:9" x14ac:dyDescent="0.2">
      <c r="A303" t="s">
        <v>176</v>
      </c>
      <c r="B303" s="175">
        <f>'IS, BS &amp; Ratios June 26'!$H$139</f>
        <v>0.16003776109828555</v>
      </c>
      <c r="F303" t="s">
        <v>176</v>
      </c>
      <c r="G303" s="175">
        <f>'IS, BS &amp; Ratios June 26'!$H$138</f>
        <v>2.960242895773485E-2</v>
      </c>
    </row>
    <row r="304" spans="1:9" x14ac:dyDescent="0.2">
      <c r="A304" t="s">
        <v>116</v>
      </c>
      <c r="B304" s="175">
        <f>'IS, BS &amp; Ratios June 26'!$I$139</f>
        <v>0.16190191209834637</v>
      </c>
      <c r="F304" t="s">
        <v>116</v>
      </c>
      <c r="G304" s="175">
        <f>'IS, BS &amp; Ratios June 26'!$I$138</f>
        <v>2.4890661120204056E-2</v>
      </c>
    </row>
    <row r="305" spans="1:7" x14ac:dyDescent="0.2">
      <c r="A305" t="s">
        <v>88</v>
      </c>
      <c r="B305" s="175">
        <f>'IS, BS &amp; Ratios June 26'!$J$139</f>
        <v>-0.64650166119488073</v>
      </c>
      <c r="F305" t="s">
        <v>88</v>
      </c>
      <c r="G305" s="175">
        <f>'IS, BS &amp; Ratios June 26'!$J$138</f>
        <v>-5.6568208644723728E-2</v>
      </c>
    </row>
    <row r="306" spans="1:7" x14ac:dyDescent="0.2">
      <c r="A306" t="s">
        <v>121</v>
      </c>
      <c r="B306" s="175">
        <f>'IS, BS &amp; Ratios June 26'!$K$139</f>
        <v>0.30813572807328488</v>
      </c>
      <c r="F306" t="s">
        <v>121</v>
      </c>
      <c r="G306" s="175">
        <f>'IS, BS &amp; Ratios June 26'!$K$138</f>
        <v>3.7769036842506695E-2</v>
      </c>
    </row>
    <row r="307" spans="1:7" x14ac:dyDescent="0.2">
      <c r="A307" t="s">
        <v>147</v>
      </c>
      <c r="B307" s="175">
        <f>'IS, BS &amp; Ratios June 26'!$L$139</f>
        <v>0.29964188355320742</v>
      </c>
      <c r="F307" t="s">
        <v>147</v>
      </c>
      <c r="G307" s="175">
        <f>'IS, BS &amp; Ratios June 26'!$L$138</f>
        <v>5.1531807854665594E-2</v>
      </c>
    </row>
    <row r="308" spans="1:7" x14ac:dyDescent="0.2">
      <c r="A308" t="s">
        <v>148</v>
      </c>
      <c r="B308" s="175">
        <f>'IS, BS &amp; Ratios June 26'!$M$139</f>
        <v>0.28223031792829145</v>
      </c>
      <c r="F308" t="s">
        <v>148</v>
      </c>
      <c r="G308" s="175">
        <f>'IS, BS &amp; Ratios June 26'!$M$138</f>
        <v>3.9954661751913458E-2</v>
      </c>
    </row>
    <row r="309" spans="1:7" x14ac:dyDescent="0.2">
      <c r="A309" t="s">
        <v>129</v>
      </c>
      <c r="B309" s="175">
        <f>'IS, BS &amp; Ratios June 26'!$N$139</f>
        <v>0.29146349402806565</v>
      </c>
      <c r="F309" t="s">
        <v>129</v>
      </c>
      <c r="G309" s="175">
        <f>'IS, BS &amp; Ratios June 26'!$N$138</f>
        <v>4.1126561748782452E-2</v>
      </c>
    </row>
    <row r="310" spans="1:7" x14ac:dyDescent="0.2">
      <c r="A310" t="s">
        <v>149</v>
      </c>
      <c r="B310" s="175">
        <f>'IS, BS &amp; Ratios June 26'!$O$139</f>
        <v>0.15593532971370522</v>
      </c>
      <c r="F310" t="s">
        <v>149</v>
      </c>
      <c r="G310" s="175">
        <f>'IS, BS &amp; Ratios June 26'!$O$138</f>
        <v>1.4979024081209519E-2</v>
      </c>
    </row>
    <row r="311" spans="1:7" x14ac:dyDescent="0.2">
      <c r="A311" s="186" t="s">
        <v>86</v>
      </c>
      <c r="B311" s="175">
        <f>'IS, BS &amp; Ratios June 26'!$P$139</f>
        <v>0.21015578736391383</v>
      </c>
      <c r="F311" s="186" t="s">
        <v>86</v>
      </c>
      <c r="G311" s="175">
        <f>'IS, BS &amp; Ratios June 26'!$P$138</f>
        <v>2.6961333974024539E-2</v>
      </c>
    </row>
    <row r="312" spans="1:7" x14ac:dyDescent="0.2">
      <c r="A312" t="s">
        <v>130</v>
      </c>
      <c r="B312" s="175">
        <f>'IS, BS &amp; Ratios June 26'!$Q$139</f>
        <v>0.22850219414424894</v>
      </c>
      <c r="F312" t="s">
        <v>130</v>
      </c>
      <c r="G312" s="175">
        <f>'IS, BS &amp; Ratios June 26'!$Q$138</f>
        <v>2.9095217443588738E-2</v>
      </c>
    </row>
    <row r="313" spans="1:7" x14ac:dyDescent="0.2">
      <c r="A313" s="186" t="s">
        <v>229</v>
      </c>
      <c r="B313" s="175">
        <f>'IS, BS &amp; Ratios June 26'!$R$139</f>
        <v>-4.76772851416584E-2</v>
      </c>
      <c r="F313" s="186" t="s">
        <v>200</v>
      </c>
      <c r="G313" s="175">
        <f>'IS, BS &amp; Ratios June 26'!$R$138</f>
        <v>-4.3562027851562352E-3</v>
      </c>
    </row>
    <row r="314" spans="1:7" x14ac:dyDescent="0.2">
      <c r="A314" t="s">
        <v>178</v>
      </c>
      <c r="B314" s="175">
        <f>'IS, BS &amp; Ratios June 26'!$S$139</f>
        <v>0.25091855754570391</v>
      </c>
      <c r="F314" t="s">
        <v>178</v>
      </c>
      <c r="G314" s="175">
        <f>'IS, BS &amp; Ratios June 26'!$S$138</f>
        <v>3.512453050440744E-2</v>
      </c>
    </row>
    <row r="315" spans="1:7" ht="13.5" thickBot="1" x14ac:dyDescent="0.25"/>
    <row r="316" spans="1:7" ht="15.75" thickBot="1" x14ac:dyDescent="0.3">
      <c r="A316" s="163" t="s">
        <v>180</v>
      </c>
      <c r="B316" s="234"/>
      <c r="C316" s="235" t="s">
        <v>89</v>
      </c>
      <c r="D316" s="236" t="s">
        <v>66</v>
      </c>
      <c r="E316" s="236"/>
      <c r="F316" s="236" t="s">
        <v>67</v>
      </c>
    </row>
    <row r="317" spans="1:7" ht="14.25" x14ac:dyDescent="0.2">
      <c r="A317" s="163"/>
      <c r="B317" t="s">
        <v>123</v>
      </c>
      <c r="C317" s="176">
        <f>'IS, BS &amp; Ratios June 26'!$D$150/1000</f>
        <v>214.95400000000001</v>
      </c>
      <c r="D317" s="176">
        <f>'IS, BS &amp; Ratios June 26'!$D$148/1000</f>
        <v>214.95400000000001</v>
      </c>
      <c r="E317" s="176"/>
      <c r="F317" s="176">
        <f>'IS, BS &amp; Ratios June 26'!$D$149/1000</f>
        <v>0</v>
      </c>
    </row>
    <row r="318" spans="1:7" ht="14.25" x14ac:dyDescent="0.2">
      <c r="A318" s="163"/>
      <c r="B318" t="s">
        <v>224</v>
      </c>
      <c r="C318" s="176">
        <f>'IS, BS &amp; Ratios June 26'!$E$150/1000</f>
        <v>6186.35</v>
      </c>
      <c r="D318" s="176">
        <f>'IS, BS &amp; Ratios June 26'!$E$148/1000</f>
        <v>5825.9470000000001</v>
      </c>
      <c r="E318" s="176"/>
      <c r="F318" s="176">
        <f>'IS, BS &amp; Ratios June 26'!$E$149/1000</f>
        <v>360.40300000000002</v>
      </c>
    </row>
    <row r="319" spans="1:7" ht="14.25" x14ac:dyDescent="0.2">
      <c r="A319" s="163"/>
      <c r="B319" t="s">
        <v>119</v>
      </c>
      <c r="C319" s="176">
        <f>'IS, BS &amp; Ratios June 26'!$F$150/1000</f>
        <v>3798.2750000000001</v>
      </c>
      <c r="D319" s="176">
        <f>'IS, BS &amp; Ratios June 26'!$F$148/1000</f>
        <v>2961.32</v>
      </c>
      <c r="E319" s="176"/>
      <c r="F319" s="176">
        <f>'IS, BS &amp; Ratios June 26'!$F$149/1000</f>
        <v>836.95500000000004</v>
      </c>
    </row>
    <row r="320" spans="1:7" ht="14.25" x14ac:dyDescent="0.2">
      <c r="A320" s="163"/>
      <c r="B320" t="s">
        <v>125</v>
      </c>
      <c r="C320" s="176">
        <f>'IS, BS &amp; Ratios June 26'!$G$150/1000</f>
        <v>1724.2239999999999</v>
      </c>
      <c r="D320" s="176">
        <f>'IS, BS &amp; Ratios June 26'!$G$148/1000</f>
        <v>1724.2239999999999</v>
      </c>
      <c r="E320" s="176"/>
      <c r="F320" s="176">
        <f>'IS, BS &amp; Ratios June 26'!$G$149/1000</f>
        <v>0</v>
      </c>
    </row>
    <row r="321" spans="1:6" ht="14.25" x14ac:dyDescent="0.2">
      <c r="A321" s="163"/>
      <c r="B321" t="s">
        <v>176</v>
      </c>
      <c r="C321" s="176">
        <f>'IS, BS &amp; Ratios June 26'!$H$150/1000</f>
        <v>1632.1179999999999</v>
      </c>
      <c r="D321" s="176">
        <f>'IS, BS &amp; Ratios June 26'!$H$148/1000</f>
        <v>1632.1179999999999</v>
      </c>
      <c r="E321" s="176"/>
      <c r="F321" s="176">
        <f>'IS, BS &amp; Ratios June 26'!$H$149/1000</f>
        <v>0</v>
      </c>
    </row>
    <row r="322" spans="1:6" ht="14.25" x14ac:dyDescent="0.2">
      <c r="A322" s="163"/>
      <c r="B322" t="s">
        <v>116</v>
      </c>
      <c r="C322" s="176">
        <f>'IS, BS &amp; Ratios June 26'!$I$150/1000</f>
        <v>1400.547</v>
      </c>
      <c r="D322" s="176">
        <f>'IS, BS &amp; Ratios June 26'!$I$148/1000</f>
        <v>1400.547</v>
      </c>
      <c r="E322" s="176"/>
      <c r="F322" s="176">
        <f>'IS, BS &amp; Ratios June 26'!$I$149/1000</f>
        <v>0</v>
      </c>
    </row>
    <row r="323" spans="1:6" ht="14.25" x14ac:dyDescent="0.2">
      <c r="A323" s="163"/>
      <c r="B323" t="s">
        <v>88</v>
      </c>
      <c r="C323" s="176">
        <f>'IS, BS &amp; Ratios June 26'!$J$150/1000</f>
        <v>199.91900000000001</v>
      </c>
      <c r="D323" s="176">
        <f>'IS, BS &amp; Ratios June 26'!$J$148/1000</f>
        <v>199.91900000000001</v>
      </c>
      <c r="E323" s="176"/>
      <c r="F323" s="176">
        <f>'IS, BS &amp; Ratios June 26'!$J$149/1000</f>
        <v>0</v>
      </c>
    </row>
    <row r="324" spans="1:6" ht="14.25" x14ac:dyDescent="0.2">
      <c r="A324" s="163"/>
      <c r="B324" t="s">
        <v>121</v>
      </c>
      <c r="C324" s="176">
        <f>'IS, BS &amp; Ratios June 26'!$K$150/1000</f>
        <v>928.33900000000006</v>
      </c>
      <c r="D324" s="176">
        <f>'IS, BS &amp; Ratios June 26'!$K$148/1000</f>
        <v>928.33900000000006</v>
      </c>
      <c r="E324" s="176"/>
      <c r="F324" s="176">
        <f>'IS, BS &amp; Ratios June 26'!$K$149/1000</f>
        <v>0</v>
      </c>
    </row>
    <row r="325" spans="1:6" ht="14.25" x14ac:dyDescent="0.2">
      <c r="A325" s="163"/>
      <c r="B325" t="s">
        <v>147</v>
      </c>
      <c r="C325" s="237">
        <f>'IS, BS &amp; Ratios June 26'!$L$150/1000</f>
        <v>5449.7539999999999</v>
      </c>
      <c r="D325" s="237">
        <f>'IS, BS &amp; Ratios June 26'!$L$148/1000</f>
        <v>5280.9809999999998</v>
      </c>
      <c r="E325" s="237"/>
      <c r="F325" s="237">
        <f>'IS, BS &amp; Ratios June 26'!$L$149/1000</f>
        <v>168.773</v>
      </c>
    </row>
    <row r="326" spans="1:6" ht="14.25" x14ac:dyDescent="0.2">
      <c r="A326" s="163"/>
      <c r="B326" t="s">
        <v>148</v>
      </c>
      <c r="C326" s="237">
        <f>'IS, BS &amp; Ratios June 26'!$M$150/1000</f>
        <v>4137.9889999999996</v>
      </c>
      <c r="D326" s="237">
        <f>'IS, BS &amp; Ratios June 26'!$M$148/1000</f>
        <v>4050.491</v>
      </c>
      <c r="E326" s="237"/>
      <c r="F326" s="237">
        <f>'IS, BS &amp; Ratios June 26'!$M$149/1000</f>
        <v>87.498000000000005</v>
      </c>
    </row>
    <row r="327" spans="1:6" ht="14.25" x14ac:dyDescent="0.2">
      <c r="A327" s="163"/>
      <c r="B327" t="s">
        <v>129</v>
      </c>
      <c r="C327" s="237">
        <f>'IS, BS &amp; Ratios June 26'!$N$150/1000</f>
        <v>8584.268</v>
      </c>
      <c r="D327" s="237">
        <f>'IS, BS &amp; Ratios June 26'!$N$148/1000</f>
        <v>8070.9110000000001</v>
      </c>
      <c r="E327" s="237"/>
      <c r="F327" s="237">
        <f>'IS, BS &amp; Ratios June 26'!$N$149/1000</f>
        <v>513.35699999999997</v>
      </c>
    </row>
    <row r="328" spans="1:6" ht="14.25" x14ac:dyDescent="0.2">
      <c r="A328" s="163"/>
      <c r="B328" t="s">
        <v>149</v>
      </c>
      <c r="C328" s="237">
        <f>'IS, BS &amp; Ratios June 26'!$O$150/1000</f>
        <v>1265.9649999999999</v>
      </c>
      <c r="D328" s="237">
        <f>'IS, BS &amp; Ratios June 26'!$O$148/1000</f>
        <v>1265.9649999999999</v>
      </c>
      <c r="E328" s="237"/>
      <c r="F328" s="237">
        <f>'IS, BS &amp; Ratios June 26'!$O$149/1000</f>
        <v>0</v>
      </c>
    </row>
    <row r="329" spans="1:6" ht="14.25" x14ac:dyDescent="0.2">
      <c r="A329" s="163"/>
      <c r="B329" s="186" t="s">
        <v>86</v>
      </c>
      <c r="C329" s="237">
        <f>'IS, BS &amp; Ratios June 26'!$P$150/1000</f>
        <v>881.84100000000001</v>
      </c>
      <c r="D329" s="237">
        <f>'IS, BS &amp; Ratios June 26'!$P$148/1000</f>
        <v>879.78700000000003</v>
      </c>
      <c r="E329" s="237"/>
      <c r="F329" s="237">
        <f>'IS, BS &amp; Ratios June 26'!$P$149/1000</f>
        <v>2.0539999999999998</v>
      </c>
    </row>
    <row r="330" spans="1:6" ht="14.25" x14ac:dyDescent="0.2">
      <c r="A330" s="163"/>
      <c r="B330" t="s">
        <v>130</v>
      </c>
      <c r="C330" s="237">
        <f>'IS, BS &amp; Ratios June 26'!$Q$150/1000</f>
        <v>7071.451</v>
      </c>
      <c r="D330" s="237">
        <f>'IS, BS &amp; Ratios June 26'!$Q$148/1000</f>
        <v>6846.6109999999999</v>
      </c>
      <c r="E330" s="237"/>
      <c r="F330" s="237">
        <f>'IS, BS &amp; Ratios June 26'!$Q$149/1000</f>
        <v>224.84</v>
      </c>
    </row>
    <row r="331" spans="1:6" ht="14.25" x14ac:dyDescent="0.2">
      <c r="A331" s="163"/>
      <c r="B331" s="186" t="s">
        <v>229</v>
      </c>
      <c r="C331" s="237">
        <f>'IS, BS &amp; Ratios June 26'!$R$150/1000</f>
        <v>423.71499999999997</v>
      </c>
      <c r="D331" s="237">
        <f>'IS, BS &amp; Ratios June 26'!$R$148/1000</f>
        <v>423.71499999999997</v>
      </c>
      <c r="E331" s="237"/>
      <c r="F331" s="237">
        <f>'IS, BS &amp; Ratios June 26'!$R$149/1000</f>
        <v>0</v>
      </c>
    </row>
    <row r="332" spans="1:6" ht="15" x14ac:dyDescent="0.25">
      <c r="A332" s="163"/>
      <c r="B332" s="238"/>
      <c r="C332" s="237">
        <f>SUM(C317:C331)</f>
        <v>43899.708999999988</v>
      </c>
      <c r="D332" s="237">
        <f>SUM(D317:D331)</f>
        <v>41705.828999999991</v>
      </c>
      <c r="E332" s="237"/>
      <c r="F332" s="237">
        <f>SUM(F317:F331)</f>
        <v>2193.88</v>
      </c>
    </row>
    <row r="333" spans="1:6" ht="15" x14ac:dyDescent="0.25">
      <c r="A333" s="163"/>
      <c r="B333" s="238"/>
      <c r="C333" s="237">
        <f>'IS, BS &amp; Ratios June 26'!$S$150/1000</f>
        <v>43899.709000000003</v>
      </c>
      <c r="D333" s="237">
        <f>'IS, BS &amp; Ratios June 26'!$S$148/1000</f>
        <v>41705.828999999998</v>
      </c>
      <c r="E333" s="237"/>
      <c r="F333" s="237">
        <f>'IS, BS &amp; Ratios June 26'!$S$149/1000</f>
        <v>2193.88</v>
      </c>
    </row>
    <row r="334" spans="1:6" ht="15.75" thickBot="1" x14ac:dyDescent="0.3">
      <c r="A334" s="163"/>
      <c r="B334" s="238"/>
      <c r="C334" s="237">
        <f>C332-C333</f>
        <v>0</v>
      </c>
      <c r="D334" s="237">
        <f>D332-D333</f>
        <v>0</v>
      </c>
      <c r="E334" s="237"/>
      <c r="F334" s="237">
        <f>F332-F333</f>
        <v>0</v>
      </c>
    </row>
    <row r="335" spans="1:6" ht="15.75" thickBot="1" x14ac:dyDescent="0.3">
      <c r="A335" s="163" t="s">
        <v>206</v>
      </c>
      <c r="B335" s="234"/>
      <c r="C335" t="s">
        <v>208</v>
      </c>
      <c r="D335" s="163" t="s">
        <v>207</v>
      </c>
      <c r="E335" s="235" t="s">
        <v>89</v>
      </c>
      <c r="F335" s="163"/>
    </row>
    <row r="336" spans="1:6" ht="14.25" x14ac:dyDescent="0.2">
      <c r="A336" s="163"/>
      <c r="B336" t="s">
        <v>123</v>
      </c>
      <c r="C336" s="180">
        <f>E336-D336</f>
        <v>107.5539</v>
      </c>
      <c r="D336" s="288">
        <f>'IS, BS &amp; Ratios June 26'!$D$177/1000</f>
        <v>107.40010000000001</v>
      </c>
      <c r="E336" s="176">
        <f>'IS, BS &amp; Ratios June 26'!$D$150/1000</f>
        <v>214.95400000000001</v>
      </c>
      <c r="F336" s="283"/>
    </row>
    <row r="337" spans="1:6" ht="14.25" x14ac:dyDescent="0.2">
      <c r="A337" s="163"/>
      <c r="B337" t="s">
        <v>214</v>
      </c>
      <c r="C337" s="180">
        <f t="shared" ref="C337:C350" si="9">E337-D337</f>
        <v>3227.0237000000002</v>
      </c>
      <c r="D337" s="288">
        <f>'IS, BS &amp; Ratios June 26'!$E$177/1000</f>
        <v>2959.3263000000002</v>
      </c>
      <c r="E337" s="176">
        <f>'IS, BS &amp; Ratios June 26'!$E$150/1000</f>
        <v>6186.35</v>
      </c>
      <c r="F337" s="283"/>
    </row>
    <row r="338" spans="1:6" ht="14.25" x14ac:dyDescent="0.2">
      <c r="A338" s="163"/>
      <c r="B338" t="s">
        <v>119</v>
      </c>
      <c r="C338" s="180">
        <f t="shared" si="9"/>
        <v>2340.6135999999997</v>
      </c>
      <c r="D338" s="288">
        <f>'IS, BS &amp; Ratios June 26'!$F$177/1000</f>
        <v>1457.6614000000002</v>
      </c>
      <c r="E338" s="176">
        <f>'IS, BS &amp; Ratios June 26'!$F$150/1000</f>
        <v>3798.2750000000001</v>
      </c>
      <c r="F338" s="283"/>
    </row>
    <row r="339" spans="1:6" ht="14.25" x14ac:dyDescent="0.2">
      <c r="A339" s="163"/>
      <c r="B339" t="s">
        <v>125</v>
      </c>
      <c r="C339" s="180">
        <f t="shared" si="9"/>
        <v>1189.0409</v>
      </c>
      <c r="D339" s="288">
        <f>'IS, BS &amp; Ratios June 26'!$G$177/1000</f>
        <v>535.18309999999997</v>
      </c>
      <c r="E339" s="176">
        <f>'IS, BS &amp; Ratios June 26'!$G$150/1000</f>
        <v>1724.2239999999999</v>
      </c>
      <c r="F339" s="283"/>
    </row>
    <row r="340" spans="1:6" ht="14.25" x14ac:dyDescent="0.2">
      <c r="A340" s="163"/>
      <c r="B340" t="s">
        <v>176</v>
      </c>
      <c r="C340" s="180">
        <f t="shared" si="9"/>
        <v>864.44849999999997</v>
      </c>
      <c r="D340" s="288">
        <f>'IS, BS &amp; Ratios June 26'!$H$177/1000</f>
        <v>767.66949999999997</v>
      </c>
      <c r="E340" s="176">
        <f>'IS, BS &amp; Ratios June 26'!$H$150/1000</f>
        <v>1632.1179999999999</v>
      </c>
      <c r="F340" s="283"/>
    </row>
    <row r="341" spans="1:6" ht="14.25" x14ac:dyDescent="0.2">
      <c r="A341" s="163"/>
      <c r="B341" t="s">
        <v>116</v>
      </c>
      <c r="C341" s="180">
        <f t="shared" si="9"/>
        <v>880.54700000000003</v>
      </c>
      <c r="D341" s="288">
        <f>'IS, BS &amp; Ratios June 26'!$I$177/1000</f>
        <v>520</v>
      </c>
      <c r="E341" s="176">
        <f>'IS, BS &amp; Ratios June 26'!$I$150/1000</f>
        <v>1400.547</v>
      </c>
      <c r="F341" s="283"/>
    </row>
    <row r="342" spans="1:6" ht="14.25" x14ac:dyDescent="0.2">
      <c r="A342" s="163"/>
      <c r="B342" t="s">
        <v>88</v>
      </c>
      <c r="C342" s="180">
        <f t="shared" si="9"/>
        <v>95.919000000000011</v>
      </c>
      <c r="D342" s="288">
        <f>'IS, BS &amp; Ratios June 26'!$J$177/1000</f>
        <v>104</v>
      </c>
      <c r="E342" s="176">
        <f>'IS, BS &amp; Ratios June 26'!$J$150/1000</f>
        <v>199.91900000000001</v>
      </c>
      <c r="F342" s="283"/>
    </row>
    <row r="343" spans="1:6" ht="14.25" x14ac:dyDescent="0.2">
      <c r="A343" s="163"/>
      <c r="B343" t="s">
        <v>121</v>
      </c>
      <c r="C343" s="180">
        <f t="shared" si="9"/>
        <v>372.50810000000001</v>
      </c>
      <c r="D343" s="288">
        <f>'IS, BS &amp; Ratios June 26'!$K$177/1000</f>
        <v>555.83090000000004</v>
      </c>
      <c r="E343" s="176">
        <f>'IS, BS &amp; Ratios June 26'!$K$150/1000</f>
        <v>928.33900000000006</v>
      </c>
      <c r="F343" s="283"/>
    </row>
    <row r="344" spans="1:6" ht="14.25" x14ac:dyDescent="0.2">
      <c r="A344" s="163"/>
      <c r="B344" t="s">
        <v>147</v>
      </c>
      <c r="C344" s="180">
        <f t="shared" si="9"/>
        <v>3683.7945999999997</v>
      </c>
      <c r="D344" s="288">
        <f>'IS, BS &amp; Ratios June 26'!$L$177/1000</f>
        <v>1765.9594000000002</v>
      </c>
      <c r="E344" s="237">
        <f>'IS, BS &amp; Ratios June 26'!$L$150/1000</f>
        <v>5449.7539999999999</v>
      </c>
      <c r="F344" s="283"/>
    </row>
    <row r="345" spans="1:6" ht="14.25" x14ac:dyDescent="0.2">
      <c r="A345" s="163"/>
      <c r="B345" t="s">
        <v>148</v>
      </c>
      <c r="C345" s="180">
        <f t="shared" si="9"/>
        <v>2241.9445999999994</v>
      </c>
      <c r="D345" s="288">
        <f>'IS, BS &amp; Ratios June 26'!$M$177/1000</f>
        <v>1896.0444000000002</v>
      </c>
      <c r="E345" s="237">
        <f>'IS, BS &amp; Ratios June 26'!$M$150/1000</f>
        <v>4137.9889999999996</v>
      </c>
      <c r="F345" s="283"/>
    </row>
    <row r="346" spans="1:6" ht="14.25" x14ac:dyDescent="0.2">
      <c r="A346" s="163"/>
      <c r="B346" t="s">
        <v>129</v>
      </c>
      <c r="C346" s="180">
        <f t="shared" si="9"/>
        <v>5166.4686000000002</v>
      </c>
      <c r="D346" s="288">
        <f>'IS, BS &amp; Ratios June 26'!$N$177/1000</f>
        <v>3417.7994000000003</v>
      </c>
      <c r="E346" s="237">
        <f>'IS, BS &amp; Ratios June 26'!$N$150/1000</f>
        <v>8584.268</v>
      </c>
      <c r="F346" s="283"/>
    </row>
    <row r="347" spans="1:6" ht="14.25" x14ac:dyDescent="0.2">
      <c r="A347" s="163"/>
      <c r="B347" t="s">
        <v>149</v>
      </c>
      <c r="C347" s="180">
        <f t="shared" si="9"/>
        <v>634.59099999999989</v>
      </c>
      <c r="D347" s="288">
        <f>'IS, BS &amp; Ratios June 26'!$O$177/1000</f>
        <v>631.37400000000002</v>
      </c>
      <c r="E347" s="237">
        <f>'IS, BS &amp; Ratios June 26'!$O$150/1000</f>
        <v>1265.9649999999999</v>
      </c>
      <c r="F347" s="283"/>
    </row>
    <row r="348" spans="1:6" ht="14.25" x14ac:dyDescent="0.2">
      <c r="A348" s="163"/>
      <c r="B348" s="186" t="s">
        <v>86</v>
      </c>
      <c r="C348" s="180">
        <f t="shared" si="9"/>
        <v>361.84100000000001</v>
      </c>
      <c r="D348" s="288">
        <f>'IS, BS &amp; Ratios June 26'!$P$177/1000</f>
        <v>520</v>
      </c>
      <c r="E348" s="237">
        <f>'IS, BS &amp; Ratios June 26'!$P$150/1000</f>
        <v>881.84100000000001</v>
      </c>
      <c r="F348" s="283"/>
    </row>
    <row r="349" spans="1:6" ht="14.25" x14ac:dyDescent="0.2">
      <c r="A349" s="163"/>
      <c r="B349" t="s">
        <v>130</v>
      </c>
      <c r="C349" s="180">
        <f t="shared" si="9"/>
        <v>4432.0570000000007</v>
      </c>
      <c r="D349" s="288">
        <f>'IS, BS &amp; Ratios June 26'!$Q$177/1000</f>
        <v>2639.3939999999998</v>
      </c>
      <c r="E349" s="237">
        <f>'IS, BS &amp; Ratios June 26'!$Q$150/1000</f>
        <v>7071.451</v>
      </c>
      <c r="F349" s="283"/>
    </row>
    <row r="350" spans="1:6" ht="14.25" x14ac:dyDescent="0.2">
      <c r="A350" s="163"/>
      <c r="B350" s="186" t="s">
        <v>200</v>
      </c>
      <c r="C350" s="180">
        <f t="shared" si="9"/>
        <v>183.76619999999997</v>
      </c>
      <c r="D350" s="288">
        <f>'IS, BS &amp; Ratios June 26'!$R$177/1000</f>
        <v>239.94880000000001</v>
      </c>
      <c r="E350" s="237">
        <f>'IS, BS &amp; Ratios June 26'!$R$150/1000</f>
        <v>423.71499999999997</v>
      </c>
      <c r="F350" s="283"/>
    </row>
    <row r="351" spans="1:6" ht="14.25" x14ac:dyDescent="0.2">
      <c r="A351" s="163"/>
      <c r="B351" s="163"/>
      <c r="C351" s="163"/>
      <c r="D351" s="163"/>
      <c r="E351" s="163"/>
      <c r="F351" s="163"/>
    </row>
    <row r="352" spans="1:6" ht="14.25" x14ac:dyDescent="0.2">
      <c r="A352" s="163"/>
      <c r="B352" s="163"/>
      <c r="C352" s="163"/>
      <c r="D352" s="163"/>
      <c r="E352" s="163"/>
      <c r="F352" s="163"/>
    </row>
    <row r="353" spans="1:6" ht="14.25" x14ac:dyDescent="0.2">
      <c r="A353" s="163"/>
      <c r="B353" s="163"/>
      <c r="C353" s="163"/>
      <c r="D353" s="163"/>
      <c r="E353" s="163"/>
      <c r="F353" s="163"/>
    </row>
    <row r="354" spans="1:6" ht="15" thickBot="1" x14ac:dyDescent="0.25">
      <c r="A354" s="163"/>
      <c r="B354" s="163"/>
      <c r="C354" s="163"/>
      <c r="D354" s="163"/>
      <c r="E354" s="163"/>
      <c r="F354" s="163"/>
    </row>
    <row r="355" spans="1:6" ht="15.75" thickBot="1" x14ac:dyDescent="0.3">
      <c r="A355" s="163" t="s">
        <v>181</v>
      </c>
      <c r="B355" s="234"/>
      <c r="C355" s="236" t="s">
        <v>66</v>
      </c>
      <c r="D355" s="236" t="s">
        <v>67</v>
      </c>
      <c r="E355" s="236"/>
      <c r="F355" s="235" t="s">
        <v>89</v>
      </c>
    </row>
    <row r="356" spans="1:6" ht="14.25" x14ac:dyDescent="0.2">
      <c r="A356" s="163"/>
      <c r="B356" t="s">
        <v>123</v>
      </c>
      <c r="C356" s="175">
        <f>'IS, BS &amp; Ratios June 26'!$D$172</f>
        <v>0.20014320284617984</v>
      </c>
      <c r="D356" s="175">
        <f>'IS, BS &amp; Ratios June 26'!$D$173</f>
        <v>0</v>
      </c>
      <c r="E356" s="175"/>
      <c r="F356" s="175">
        <f>'IS, BS &amp; Ratios June 26'!$D$174</f>
        <v>0.20014320284617984</v>
      </c>
    </row>
    <row r="357" spans="1:6" ht="14.25" x14ac:dyDescent="0.2">
      <c r="A357" s="163"/>
      <c r="B357" t="s">
        <v>216</v>
      </c>
      <c r="C357" s="175">
        <f>'IS, BS &amp; Ratios June 26'!$E$172</f>
        <v>0.19686734105664522</v>
      </c>
      <c r="D357" s="175">
        <f>'IS, BS &amp; Ratios June 26'!$E$173</f>
        <v>1.2178548881209889E-2</v>
      </c>
      <c r="E357" s="175"/>
      <c r="F357" s="175">
        <f>'IS, BS &amp; Ratios June 26'!$E$174</f>
        <v>0.20904588993785511</v>
      </c>
    </row>
    <row r="358" spans="1:6" ht="14.25" x14ac:dyDescent="0.2">
      <c r="A358" s="163"/>
      <c r="B358" t="s">
        <v>119</v>
      </c>
      <c r="C358" s="175">
        <f>'IS, BS &amp; Ratios June 26'!$F$172</f>
        <v>0.20315554764638757</v>
      </c>
      <c r="D358" s="175">
        <f>'IS, BS &amp; Ratios June 26'!$F$173</f>
        <v>5.7417655430815416E-2</v>
      </c>
      <c r="E358" s="175"/>
      <c r="F358" s="175">
        <f>'IS, BS &amp; Ratios June 26'!$F$174</f>
        <v>0.260573203077203</v>
      </c>
    </row>
    <row r="359" spans="1:6" ht="14.25" x14ac:dyDescent="0.2">
      <c r="A359" s="163"/>
      <c r="B359" t="s">
        <v>125</v>
      </c>
      <c r="C359" s="175">
        <f>'IS, BS &amp; Ratios June 26'!$G$172</f>
        <v>0.32217459781521501</v>
      </c>
      <c r="D359" s="175">
        <f>'IS, BS &amp; Ratios June 26'!$G$173</f>
        <v>0</v>
      </c>
      <c r="E359" s="175"/>
      <c r="F359" s="175">
        <f>'IS, BS &amp; Ratios June 26'!$G$174</f>
        <v>0.32217459781521501</v>
      </c>
    </row>
    <row r="360" spans="1:6" ht="14.25" x14ac:dyDescent="0.2">
      <c r="A360" s="163"/>
      <c r="B360" t="s">
        <v>176</v>
      </c>
      <c r="C360" s="175">
        <f>'IS, BS &amp; Ratios June 26'!$H$172</f>
        <v>0.2126068575083418</v>
      </c>
      <c r="D360" s="175">
        <f>'IS, BS &amp; Ratios June 26'!$H$173</f>
        <v>0</v>
      </c>
      <c r="E360" s="175"/>
      <c r="F360" s="175">
        <f>'IS, BS &amp; Ratios June 26'!$H$174</f>
        <v>0.2126068575083418</v>
      </c>
    </row>
    <row r="361" spans="1:6" ht="14.25" x14ac:dyDescent="0.2">
      <c r="A361" s="163"/>
      <c r="B361" t="s">
        <v>116</v>
      </c>
      <c r="C361" s="175">
        <f>'IS, BS &amp; Ratios June 26'!$I$172</f>
        <v>0.29269633768813808</v>
      </c>
      <c r="D361" s="175">
        <f>'IS, BS &amp; Ratios June 26'!$I$173</f>
        <v>0</v>
      </c>
      <c r="E361" s="175"/>
      <c r="F361" s="175">
        <f>'IS, BS &amp; Ratios June 26'!$I$174</f>
        <v>0.29269633768813808</v>
      </c>
    </row>
    <row r="362" spans="1:6" ht="14.25" x14ac:dyDescent="0.2">
      <c r="A362" s="163"/>
      <c r="B362" t="s">
        <v>88</v>
      </c>
      <c r="C362" s="175">
        <f>'IS, BS &amp; Ratios June 26'!$J$172</f>
        <v>0.4649592646945957</v>
      </c>
      <c r="D362" s="175">
        <f>'IS, BS &amp; Ratios June 26'!$J$173</f>
        <v>0</v>
      </c>
      <c r="E362" s="175"/>
      <c r="F362" s="175">
        <f>'IS, BS &amp; Ratios June 26'!$J$174</f>
        <v>0.4649592646945957</v>
      </c>
    </row>
    <row r="363" spans="1:6" ht="14.25" x14ac:dyDescent="0.2">
      <c r="A363" s="163"/>
      <c r="B363" t="s">
        <v>121</v>
      </c>
      <c r="C363" s="175">
        <f>'IS, BS &amp; Ratios June 26'!$K$172</f>
        <v>0.16701824241869245</v>
      </c>
      <c r="D363" s="175">
        <f>'IS, BS &amp; Ratios June 26'!$K$173</f>
        <v>0</v>
      </c>
      <c r="E363" s="175"/>
      <c r="F363" s="175">
        <f>'IS, BS &amp; Ratios June 26'!$K$174</f>
        <v>0.16701824241869245</v>
      </c>
    </row>
    <row r="364" spans="1:6" x14ac:dyDescent="0.2">
      <c r="B364" t="s">
        <v>147</v>
      </c>
      <c r="C364" s="175">
        <f>'IS, BS &amp; Ratios June 26'!$L$172</f>
        <v>0.29904317166068484</v>
      </c>
      <c r="D364" s="175">
        <f>'IS, BS &amp; Ratios June 26'!$L$173</f>
        <v>9.5570147309162381E-3</v>
      </c>
      <c r="E364" s="175"/>
      <c r="F364" s="175">
        <f>'IS, BS &amp; Ratios June 26'!$L$174</f>
        <v>0.30860018639160108</v>
      </c>
    </row>
    <row r="365" spans="1:6" x14ac:dyDescent="0.2">
      <c r="B365" t="s">
        <v>148</v>
      </c>
      <c r="C365" s="175">
        <f>'IS, BS &amp; Ratios June 26'!$M$172</f>
        <v>0.21362848886872057</v>
      </c>
      <c r="D365" s="175">
        <f>'IS, BS &amp; Ratios June 26'!$M$173</f>
        <v>4.614765350431667E-3</v>
      </c>
      <c r="E365" s="175"/>
      <c r="F365" s="175">
        <f>'IS, BS &amp; Ratios June 26'!$M$174</f>
        <v>0.21824325421915225</v>
      </c>
    </row>
    <row r="366" spans="1:6" x14ac:dyDescent="0.2">
      <c r="B366" t="s">
        <v>129</v>
      </c>
      <c r="C366" s="175">
        <f>'IS, BS &amp; Ratios June 26'!$N$172</f>
        <v>0.23614349630935039</v>
      </c>
      <c r="D366" s="175">
        <f>'IS, BS &amp; Ratios June 26'!$N$173</f>
        <v>1.5020103286342668E-2</v>
      </c>
      <c r="E366" s="175"/>
      <c r="F366" s="175">
        <f>'IS, BS &amp; Ratios June 26'!$N$174</f>
        <v>0.25116359959569307</v>
      </c>
    </row>
    <row r="367" spans="1:6" x14ac:dyDescent="0.2">
      <c r="B367" t="s">
        <v>149</v>
      </c>
      <c r="C367" s="175">
        <f>'IS, BS &amp; Ratios June 26'!$O$172</f>
        <v>0.20050952367376548</v>
      </c>
      <c r="D367" s="175">
        <f>'IS, BS &amp; Ratios June 26'!$O$173</f>
        <v>0</v>
      </c>
      <c r="E367" s="175"/>
      <c r="F367" s="175">
        <f>'IS, BS &amp; Ratios June 26'!$O$174</f>
        <v>0.20050952367376548</v>
      </c>
    </row>
    <row r="368" spans="1:6" x14ac:dyDescent="0.2">
      <c r="B368" s="186" t="s">
        <v>86</v>
      </c>
      <c r="C368" s="175">
        <f>'IS, BS &amp; Ratios June 26'!$P$172</f>
        <v>0.26344311889161809</v>
      </c>
      <c r="D368" s="175">
        <f>'IS, BS &amp; Ratios June 26'!$P$173</f>
        <v>6.1504905869646132E-4</v>
      </c>
      <c r="E368" s="175"/>
      <c r="F368" s="175">
        <f>'IS, BS &amp; Ratios June 26'!$P$174</f>
        <v>0.26405816795031456</v>
      </c>
    </row>
    <row r="369" spans="1:6" x14ac:dyDescent="0.2">
      <c r="B369" t="s">
        <v>130</v>
      </c>
      <c r="C369" s="175">
        <f>'IS, BS &amp; Ratios June 26'!$Q$172</f>
        <v>0.25940087004820045</v>
      </c>
      <c r="D369" s="175">
        <f>'IS, BS &amp; Ratios June 26'!$Q$173</f>
        <v>8.5186220776435808E-3</v>
      </c>
      <c r="E369" s="175"/>
      <c r="F369" s="175">
        <f>'IS, BS &amp; Ratios June 26'!$Q$174</f>
        <v>0.26791949212584404</v>
      </c>
    </row>
    <row r="370" spans="1:6" x14ac:dyDescent="0.2">
      <c r="B370" s="186" t="s">
        <v>200</v>
      </c>
      <c r="C370" s="175">
        <f>'IS, BS &amp; Ratios June 26'!$R$172</f>
        <v>0.17658558825882856</v>
      </c>
      <c r="D370" s="175">
        <f>'IS, BS &amp; Ratios June 26'!$R$173</f>
        <v>0</v>
      </c>
      <c r="E370" s="175"/>
      <c r="F370" s="175">
        <f>'IS, BS &amp; Ratios June 26'!$R$174</f>
        <v>0.17658558825882856</v>
      </c>
    </row>
    <row r="371" spans="1:6" ht="14.25" x14ac:dyDescent="0.2">
      <c r="B371" s="163" t="s">
        <v>178</v>
      </c>
      <c r="C371" s="175">
        <f>'IS, BS &amp; Ratios June 26'!$S$172</f>
        <v>0.23392072770610389</v>
      </c>
      <c r="D371" s="175">
        <f>'IS, BS &amp; Ratios June 26'!$S$173</f>
        <v>1.2305090640923772E-2</v>
      </c>
      <c r="E371" s="175"/>
      <c r="F371" s="175">
        <f>'IS, BS &amp; Ratios June 26'!$S$174</f>
        <v>0.24622581834702767</v>
      </c>
    </row>
    <row r="372" spans="1:6" ht="13.5" thickBot="1" x14ac:dyDescent="0.25"/>
    <row r="373" spans="1:6" ht="15" thickBot="1" x14ac:dyDescent="0.25">
      <c r="A373" s="163" t="s">
        <v>187</v>
      </c>
      <c r="B373" s="234"/>
      <c r="C373" s="236" t="s">
        <v>361</v>
      </c>
    </row>
    <row r="374" spans="1:6" ht="14.25" x14ac:dyDescent="0.2">
      <c r="A374" s="163"/>
      <c r="B374" t="s">
        <v>123</v>
      </c>
      <c r="C374" s="175">
        <f>'IS, BS &amp; Ratios June 26'!$D$139</f>
        <v>0.24624992977396581</v>
      </c>
    </row>
    <row r="375" spans="1:6" ht="14.25" x14ac:dyDescent="0.2">
      <c r="A375" s="163"/>
      <c r="B375" t="s">
        <v>216</v>
      </c>
      <c r="C375" s="175">
        <f>'IS, BS &amp; Ratios June 26'!$E$139</f>
        <v>0.26083670216452215</v>
      </c>
    </row>
    <row r="376" spans="1:6" ht="14.25" x14ac:dyDescent="0.2">
      <c r="A376" s="163"/>
      <c r="B376" t="s">
        <v>119</v>
      </c>
      <c r="C376" s="175">
        <f>'IS, BS &amp; Ratios June 26'!$F$139</f>
        <v>0.381956475990189</v>
      </c>
    </row>
    <row r="377" spans="1:6" ht="14.25" x14ac:dyDescent="0.2">
      <c r="A377" s="163"/>
      <c r="B377" t="s">
        <v>125</v>
      </c>
      <c r="C377" s="175">
        <f>'IS, BS &amp; Ratios June 26'!$G$139</f>
        <v>6.9724512658629723E-2</v>
      </c>
    </row>
    <row r="378" spans="1:6" ht="14.25" x14ac:dyDescent="0.2">
      <c r="A378" s="163"/>
      <c r="B378" t="s">
        <v>176</v>
      </c>
      <c r="C378" s="175">
        <f>'IS, BS &amp; Ratios June 26'!$H$139</f>
        <v>0.16003776109828555</v>
      </c>
    </row>
    <row r="379" spans="1:6" ht="14.25" x14ac:dyDescent="0.2">
      <c r="A379" s="163"/>
      <c r="B379" t="s">
        <v>116</v>
      </c>
      <c r="C379" s="175">
        <f>'IS, BS &amp; Ratios June 26'!$I$139</f>
        <v>0.16190191209834637</v>
      </c>
    </row>
    <row r="380" spans="1:6" ht="14.25" x14ac:dyDescent="0.2">
      <c r="A380" s="163"/>
      <c r="B380" t="s">
        <v>88</v>
      </c>
      <c r="C380" s="175">
        <f>'IS, BS &amp; Ratios June 26'!$J$139</f>
        <v>-0.64650166119488073</v>
      </c>
    </row>
    <row r="381" spans="1:6" ht="14.25" x14ac:dyDescent="0.2">
      <c r="A381" s="163"/>
      <c r="B381" t="s">
        <v>121</v>
      </c>
      <c r="C381" s="175">
        <f>'IS, BS &amp; Ratios June 26'!$K$139</f>
        <v>0.30813572807328488</v>
      </c>
    </row>
    <row r="382" spans="1:6" x14ac:dyDescent="0.2">
      <c r="B382" t="s">
        <v>147</v>
      </c>
      <c r="C382" s="175">
        <f>'IS, BS &amp; Ratios June 26'!$L$139</f>
        <v>0.29964188355320742</v>
      </c>
    </row>
    <row r="383" spans="1:6" x14ac:dyDescent="0.2">
      <c r="B383" t="s">
        <v>148</v>
      </c>
      <c r="C383" s="175">
        <f>'IS, BS &amp; Ratios June 26'!$M$139</f>
        <v>0.28223031792829145</v>
      </c>
    </row>
    <row r="384" spans="1:6" x14ac:dyDescent="0.2">
      <c r="B384" t="s">
        <v>129</v>
      </c>
      <c r="C384" s="175">
        <f>'IS, BS &amp; Ratios June 26'!$N$139</f>
        <v>0.29146349402806565</v>
      </c>
    </row>
    <row r="385" spans="1:3" x14ac:dyDescent="0.2">
      <c r="B385" t="s">
        <v>149</v>
      </c>
      <c r="C385" s="175">
        <f>'IS, BS &amp; Ratios June 26'!$O$139</f>
        <v>0.15593532971370522</v>
      </c>
    </row>
    <row r="386" spans="1:3" x14ac:dyDescent="0.2">
      <c r="B386" s="186" t="s">
        <v>86</v>
      </c>
      <c r="C386" s="175">
        <f>'IS, BS &amp; Ratios June 26'!$P$139</f>
        <v>0.21015578736391383</v>
      </c>
    </row>
    <row r="387" spans="1:3" x14ac:dyDescent="0.2">
      <c r="B387" t="s">
        <v>130</v>
      </c>
      <c r="C387" s="175">
        <f>'IS, BS &amp; Ratios June 26'!$Q$139</f>
        <v>0.22850219414424894</v>
      </c>
    </row>
    <row r="388" spans="1:3" x14ac:dyDescent="0.2">
      <c r="B388" s="186" t="s">
        <v>200</v>
      </c>
      <c r="C388" s="175">
        <f>'IS, BS &amp; Ratios June 26'!$R$139</f>
        <v>-4.76772851416584E-2</v>
      </c>
    </row>
    <row r="389" spans="1:3" ht="14.25" x14ac:dyDescent="0.2">
      <c r="B389" s="163" t="s">
        <v>178</v>
      </c>
      <c r="C389" s="175">
        <f>'IS, BS &amp; Ratios June 26'!$S$139</f>
        <v>0.25091855754570391</v>
      </c>
    </row>
    <row r="392" spans="1:3" x14ac:dyDescent="0.2">
      <c r="B392" t="s">
        <v>191</v>
      </c>
      <c r="C392" t="s">
        <v>188</v>
      </c>
    </row>
    <row r="393" spans="1:3" x14ac:dyDescent="0.2">
      <c r="A393" t="s">
        <v>123</v>
      </c>
      <c r="B393" s="179">
        <f>'IS, BS &amp; Ratios June 26'!$D$69/1000</f>
        <v>545.73500000000001</v>
      </c>
      <c r="C393" s="175">
        <f>'IS, BS &amp; Ratios June 26'!$D$114</f>
        <v>0.6445184721729017</v>
      </c>
    </row>
    <row r="394" spans="1:3" x14ac:dyDescent="0.2">
      <c r="A394" t="s">
        <v>216</v>
      </c>
      <c r="B394" s="179">
        <f>'IS, BS &amp; Ratios June 26'!$E$69/1000</f>
        <v>15719.255999999999</v>
      </c>
      <c r="C394" s="175">
        <f>'IS, BS &amp; Ratios June 26'!$E$114</f>
        <v>0.15309629350884382</v>
      </c>
    </row>
    <row r="395" spans="1:3" x14ac:dyDescent="0.2">
      <c r="A395" t="s">
        <v>119</v>
      </c>
      <c r="B395" s="179">
        <f>'IS, BS &amp; Ratios June 26'!$F$69/1000</f>
        <v>9384.9069999999992</v>
      </c>
      <c r="C395" s="175">
        <f>'IS, BS &amp; Ratios June 26'!$F$114</f>
        <v>0.17414393995365285</v>
      </c>
    </row>
    <row r="396" spans="1:3" x14ac:dyDescent="0.2">
      <c r="A396" t="s">
        <v>125</v>
      </c>
      <c r="B396" s="179">
        <f>'IS, BS &amp; Ratios June 26'!$G$69/1000</f>
        <v>372.25299999999999</v>
      </c>
      <c r="C396" s="175">
        <f>'IS, BS &amp; Ratios June 26'!$G$114</f>
        <v>0.10078004326097879</v>
      </c>
    </row>
    <row r="397" spans="1:3" x14ac:dyDescent="0.2">
      <c r="A397" t="s">
        <v>176</v>
      </c>
      <c r="B397" s="179">
        <f>'IS, BS &amp; Ratios June 26'!$H$69/1000</f>
        <v>1273.2090000000001</v>
      </c>
      <c r="C397" s="175">
        <f>'IS, BS &amp; Ratios June 26'!$H$114</f>
        <v>0.20832247030744963</v>
      </c>
    </row>
    <row r="398" spans="1:3" x14ac:dyDescent="0.2">
      <c r="A398" t="s">
        <v>116</v>
      </c>
      <c r="B398" s="179">
        <f>'IS, BS &amp; Ratios June 26'!$I$69/1000</f>
        <v>2544.3290000000002</v>
      </c>
      <c r="C398" s="175">
        <f>'IS, BS &amp; Ratios June 26'!$I$114</f>
        <v>0.15628090176766141</v>
      </c>
    </row>
    <row r="399" spans="1:3" x14ac:dyDescent="0.2">
      <c r="A399" t="s">
        <v>88</v>
      </c>
      <c r="B399" s="179">
        <f>'IS, BS &amp; Ratios June 26'!$J$69/1000</f>
        <v>209.16200000000001</v>
      </c>
      <c r="C399" s="175">
        <f>'IS, BS &amp; Ratios June 26'!$J$114</f>
        <v>0.1810332917237284</v>
      </c>
    </row>
    <row r="400" spans="1:3" x14ac:dyDescent="0.2">
      <c r="A400" t="s">
        <v>121</v>
      </c>
      <c r="B400" s="179">
        <f>'IS, BS &amp; Ratios June 26'!$K$69/1000</f>
        <v>3146.4920000000002</v>
      </c>
      <c r="C400" s="175">
        <f>'IS, BS &amp; Ratios June 26'!$K$114</f>
        <v>0.12941921472191781</v>
      </c>
    </row>
    <row r="401" spans="1:3" x14ac:dyDescent="0.2">
      <c r="A401" t="s">
        <v>147</v>
      </c>
      <c r="B401" s="179">
        <f>'IS, BS &amp; Ratios June 26'!$L$69/1000</f>
        <v>11099.536</v>
      </c>
      <c r="C401" s="175">
        <f>'IS, BS &amp; Ratios June 26'!$L$114</f>
        <v>0.18403902734349417</v>
      </c>
    </row>
    <row r="402" spans="1:3" x14ac:dyDescent="0.2">
      <c r="A402" t="s">
        <v>148</v>
      </c>
      <c r="B402" s="179">
        <f>'IS, BS &amp; Ratios June 26'!$M$69/1000</f>
        <v>10917.111000000001</v>
      </c>
      <c r="C402" s="175">
        <f>'IS, BS &amp; Ratios June 26'!$M$114</f>
        <v>0.17045261229867179</v>
      </c>
    </row>
    <row r="403" spans="1:3" x14ac:dyDescent="0.2">
      <c r="A403" t="s">
        <v>129</v>
      </c>
      <c r="B403" s="179">
        <f>'IS, BS &amp; Ratios June 26'!$N$69/1000</f>
        <v>17768.181</v>
      </c>
      <c r="C403" s="175">
        <f>'IS, BS &amp; Ratios June 26'!$N$114</f>
        <v>0.1688956732043117</v>
      </c>
    </row>
    <row r="404" spans="1:3" x14ac:dyDescent="0.2">
      <c r="A404" t="s">
        <v>149</v>
      </c>
      <c r="B404" s="179">
        <f>'IS, BS &amp; Ratios June 26'!$O$69/1000</f>
        <v>2387.0419999999999</v>
      </c>
      <c r="C404" s="175">
        <f>'IS, BS &amp; Ratios June 26'!$O$114</f>
        <v>0.20860409796396578</v>
      </c>
    </row>
    <row r="405" spans="1:3" x14ac:dyDescent="0.2">
      <c r="A405" s="186" t="s">
        <v>86</v>
      </c>
      <c r="B405" s="179">
        <f>'IS, BS &amp; Ratios June 26'!$P$69/1000</f>
        <v>2138.0819999999999</v>
      </c>
      <c r="C405" s="175">
        <f>'IS, BS &amp; Ratios June 26'!$P$114</f>
        <v>0.13651677152009556</v>
      </c>
    </row>
    <row r="406" spans="1:3" x14ac:dyDescent="0.2">
      <c r="A406" t="s">
        <v>130</v>
      </c>
      <c r="B406" s="179">
        <f>'IS, BS &amp; Ratios June 26'!$Q$69/1000</f>
        <v>20066.580000000002</v>
      </c>
      <c r="C406" s="175">
        <f>'IS, BS &amp; Ratios June 26'!$Q$114</f>
        <v>0.16413656310034469</v>
      </c>
    </row>
    <row r="407" spans="1:3" x14ac:dyDescent="0.2">
      <c r="A407" s="186" t="s">
        <v>200</v>
      </c>
      <c r="B407" s="179">
        <f>'IS, BS &amp; Ratios June 26'!$R$69/1000</f>
        <v>1667.643</v>
      </c>
      <c r="C407" s="175">
        <f>'IS, BS &amp; Ratios June 26'!$R$114</f>
        <v>0.17771736911330008</v>
      </c>
    </row>
    <row r="408" spans="1:3" x14ac:dyDescent="0.2">
      <c r="A408" t="s">
        <v>178</v>
      </c>
      <c r="B408" s="179"/>
      <c r="C408" s="175">
        <f>'IS, BS &amp; Ratios June 26'!$S$114</f>
        <v>0.16907685634767283</v>
      </c>
    </row>
    <row r="409" spans="1:3" x14ac:dyDescent="0.2">
      <c r="B409" s="179">
        <f>SUM(B393:B408)</f>
        <v>99239.517999999996</v>
      </c>
      <c r="C409" s="282"/>
    </row>
    <row r="410" spans="1:3" x14ac:dyDescent="0.2">
      <c r="B410" s="232">
        <f>'IS, BS &amp; Ratios June 26'!S69/1000</f>
        <v>99239.517999999996</v>
      </c>
    </row>
    <row r="411" spans="1:3" x14ac:dyDescent="0.2">
      <c r="B411" s="180">
        <f>B409-B410</f>
        <v>0</v>
      </c>
    </row>
    <row r="412" spans="1:3" x14ac:dyDescent="0.2">
      <c r="B412" s="180"/>
    </row>
    <row r="413" spans="1:3" x14ac:dyDescent="0.2">
      <c r="B413" s="180"/>
    </row>
    <row r="414" spans="1:3" x14ac:dyDescent="0.2">
      <c r="B414" s="187" t="s">
        <v>325</v>
      </c>
      <c r="C414" s="187" t="s">
        <v>341</v>
      </c>
    </row>
    <row r="415" spans="1:3" x14ac:dyDescent="0.2">
      <c r="A415" t="s">
        <v>123</v>
      </c>
      <c r="B415" s="258">
        <f>'IS, BS &amp; Ratios June 26'!$D$75/1000</f>
        <v>700.28499999999997</v>
      </c>
      <c r="C415" s="175">
        <f>'IS, BS &amp; Ratios June 26'!$D$115</f>
        <v>9.6414986217538953E-2</v>
      </c>
    </row>
    <row r="416" spans="1:3" x14ac:dyDescent="0.2">
      <c r="A416" t="s">
        <v>224</v>
      </c>
      <c r="B416" s="258">
        <f>'IS, BS &amp; Ratios June 26'!$E$75/1000</f>
        <v>25101.871999999999</v>
      </c>
      <c r="C416" s="175">
        <f>'IS, BS &amp; Ratios June 26'!$E$115</f>
        <v>1.7729356088403068E-2</v>
      </c>
    </row>
    <row r="417" spans="1:3" x14ac:dyDescent="0.2">
      <c r="A417" t="s">
        <v>119</v>
      </c>
      <c r="B417" s="258">
        <f>'IS, BS &amp; Ratios June 26'!$F$75/1000</f>
        <v>21938.370999999999</v>
      </c>
      <c r="C417" s="175">
        <f>'IS, BS &amp; Ratios June 26'!$F$115</f>
        <v>5.8513003039771957E-2</v>
      </c>
    </row>
    <row r="418" spans="1:3" x14ac:dyDescent="0.2">
      <c r="A418" t="s">
        <v>125</v>
      </c>
      <c r="B418" s="258">
        <f>'IS, BS &amp; Ratios June 26'!$G$75/1000</f>
        <v>7175.5379999999996</v>
      </c>
      <c r="C418" s="175">
        <f>'IS, BS &amp; Ratios June 26'!$G$115</f>
        <v>2.92023790171139E-3</v>
      </c>
    </row>
    <row r="419" spans="1:3" x14ac:dyDescent="0.2">
      <c r="A419" t="s">
        <v>176</v>
      </c>
      <c r="B419" s="258">
        <f>'IS, BS &amp; Ratios June 26'!$H$75/1000</f>
        <v>7165.3940000000002</v>
      </c>
      <c r="C419" s="175">
        <f>'IS, BS &amp; Ratios June 26'!$H$115</f>
        <v>2.585358349816937E-2</v>
      </c>
    </row>
    <row r="420" spans="1:3" x14ac:dyDescent="0.2">
      <c r="A420" t="s">
        <v>116</v>
      </c>
      <c r="B420" s="258">
        <f>'IS, BS &amp; Ratios June 26'!$I$75/1000</f>
        <v>6793.3469999999998</v>
      </c>
      <c r="C420" s="175">
        <f>'IS, BS &amp; Ratios June 26'!$I$115</f>
        <v>6.1143072182257785E-2</v>
      </c>
    </row>
    <row r="421" spans="1:3" x14ac:dyDescent="0.2">
      <c r="A421" t="s">
        <v>88</v>
      </c>
      <c r="B421" s="258">
        <f>'IS, BS &amp; Ratios June 26'!$J$75/1000</f>
        <v>1074.0630000000001</v>
      </c>
      <c r="C421" s="175">
        <f>'IS, BS &amp; Ratios June 26'!$J$115</f>
        <v>7.1224683493965046E-2</v>
      </c>
    </row>
    <row r="422" spans="1:3" x14ac:dyDescent="0.2">
      <c r="A422" t="s">
        <v>121</v>
      </c>
      <c r="B422" s="258">
        <f>'IS, BS &amp; Ratios June 26'!$K$75/1000</f>
        <v>6097.9870000000001</v>
      </c>
      <c r="C422" s="175">
        <f>'IS, BS &amp; Ratios June 26'!$K$115</f>
        <v>2.968211755468211E-2</v>
      </c>
    </row>
    <row r="423" spans="1:3" x14ac:dyDescent="0.2">
      <c r="A423" t="s">
        <v>147</v>
      </c>
      <c r="B423" s="258">
        <f>'IS, BS &amp; Ratios June 26'!$L$75/1000</f>
        <v>21651.596000000001</v>
      </c>
      <c r="C423" s="175">
        <f>'IS, BS &amp; Ratios June 26'!$L$115</f>
        <v>2.2895427706341592E-2</v>
      </c>
    </row>
    <row r="424" spans="1:3" x14ac:dyDescent="0.2">
      <c r="A424" t="s">
        <v>148</v>
      </c>
      <c r="B424" s="258">
        <f>'IS, BS &amp; Ratios June 26'!$M$75/1000</f>
        <v>21111.271000000001</v>
      </c>
      <c r="C424" s="175">
        <f>'IS, BS &amp; Ratios June 26'!$M$115</f>
        <v>3.9407956586695249E-2</v>
      </c>
    </row>
    <row r="425" spans="1:3" x14ac:dyDescent="0.2">
      <c r="A425" t="s">
        <v>129</v>
      </c>
      <c r="B425" s="258">
        <f>'IS, BS &amp; Ratios June 26'!$N$75/1000</f>
        <v>39964.271000000001</v>
      </c>
      <c r="C425" s="175">
        <f>'IS, BS &amp; Ratios June 26'!$N$115</f>
        <v>1.4151074508213006E-2</v>
      </c>
    </row>
    <row r="426" spans="1:3" x14ac:dyDescent="0.2">
      <c r="A426" t="s">
        <v>149</v>
      </c>
      <c r="B426" s="258">
        <f>'IS, BS &amp; Ratios June 26'!$O$75/1000</f>
        <v>11699.179</v>
      </c>
      <c r="C426" s="175">
        <f>'IS, BS &amp; Ratios June 26'!$O$115</f>
        <v>1.6392599837026164E-2</v>
      </c>
    </row>
    <row r="427" spans="1:3" x14ac:dyDescent="0.2">
      <c r="A427" s="186" t="s">
        <v>86</v>
      </c>
      <c r="B427" s="258">
        <f>'IS, BS &amp; Ratios June 26'!$P$75/1000</f>
        <v>4737.5200000000004</v>
      </c>
      <c r="C427" s="175">
        <f>'IS, BS &amp; Ratios June 26'!$P$115</f>
        <v>5.3349793682403987E-2</v>
      </c>
    </row>
    <row r="428" spans="1:3" x14ac:dyDescent="0.2">
      <c r="A428" t="s">
        <v>130</v>
      </c>
      <c r="B428" s="258">
        <f>'IS, BS &amp; Ratios June 26'!$Q$75/1000</f>
        <v>40318.904000000002</v>
      </c>
      <c r="C428" s="175">
        <f>'IS, BS &amp; Ratios June 26'!$Q$115</f>
        <v>3.323485147978561E-2</v>
      </c>
    </row>
    <row r="429" spans="1:3" x14ac:dyDescent="0.2">
      <c r="A429" s="186" t="s">
        <v>200</v>
      </c>
      <c r="B429" s="258">
        <f>'IS, BS &amp; Ratios June 26'!$R$75/1000</f>
        <v>4940.3810000000003</v>
      </c>
      <c r="C429" s="175">
        <f>'IS, BS &amp; Ratios June 26'!$R$115</f>
        <v>7.441539329236202E-2</v>
      </c>
    </row>
    <row r="430" spans="1:3" x14ac:dyDescent="0.2">
      <c r="A430" t="s">
        <v>205</v>
      </c>
      <c r="B430" s="258"/>
      <c r="C430" s="175">
        <f>'IS, BS &amp; Ratios June 26'!$S$115</f>
        <v>3.0427745554738189E-2</v>
      </c>
    </row>
    <row r="431" spans="1:3" x14ac:dyDescent="0.2">
      <c r="B431" s="258">
        <f>SUM(B415:B430)</f>
        <v>220469.97899999999</v>
      </c>
      <c r="C431" s="282"/>
    </row>
    <row r="432" spans="1:3" x14ac:dyDescent="0.2">
      <c r="B432" s="258">
        <f>'IS, BS &amp; Ratios June 26'!$S$75/1000</f>
        <v>220469.97899999999</v>
      </c>
    </row>
    <row r="433" spans="1:6" x14ac:dyDescent="0.2">
      <c r="B433" s="180">
        <f>B431-B432</f>
        <v>0</v>
      </c>
    </row>
    <row r="434" spans="1:6" x14ac:dyDescent="0.2">
      <c r="B434" s="187" t="s">
        <v>342</v>
      </c>
      <c r="C434" s="187" t="s">
        <v>343</v>
      </c>
      <c r="D434" s="187" t="s">
        <v>344</v>
      </c>
      <c r="E434" s="187" t="s">
        <v>345</v>
      </c>
      <c r="F434" s="187" t="s">
        <v>201</v>
      </c>
    </row>
    <row r="435" spans="1:6" x14ac:dyDescent="0.2">
      <c r="A435" t="s">
        <v>123</v>
      </c>
      <c r="B435" s="258">
        <f>'IS, BS &amp; Ratios June 26'!$D$76/1000</f>
        <v>196.96199999999999</v>
      </c>
      <c r="C435" s="258">
        <f>'IS, BS &amp; Ratios June 26'!$D$77/1000</f>
        <v>106.14</v>
      </c>
      <c r="D435" s="258">
        <f>'IS, BS &amp; Ratios June 26'!$D$78/1000</f>
        <v>397.18299999999999</v>
      </c>
      <c r="E435" s="180">
        <f t="shared" ref="E435:E449" si="10">SUM(B435:D435)</f>
        <v>700.28499999999997</v>
      </c>
      <c r="F435" s="185">
        <f>SUM(B435:C435)/(E435)</f>
        <v>0.4328266348700886</v>
      </c>
    </row>
    <row r="436" spans="1:6" x14ac:dyDescent="0.2">
      <c r="A436" t="s">
        <v>224</v>
      </c>
      <c r="B436" s="258">
        <f>'IS, BS &amp; Ratios June 26'!$E$76/1000</f>
        <v>2227.5859999999998</v>
      </c>
      <c r="C436" s="258">
        <f>'IS, BS &amp; Ratios June 26'!$E$77/1000</f>
        <v>13575.344999999999</v>
      </c>
      <c r="D436" s="258">
        <f>'IS, BS &amp; Ratios June 26'!$E$78/1000</f>
        <v>9298.9410000000007</v>
      </c>
      <c r="E436" s="180">
        <f t="shared" si="10"/>
        <v>25101.871999999999</v>
      </c>
      <c r="F436" s="185">
        <f t="shared" ref="F436:F449" si="11">SUM(B436:C436)/(E436)</f>
        <v>0.62955189158800584</v>
      </c>
    </row>
    <row r="437" spans="1:6" x14ac:dyDescent="0.2">
      <c r="A437" t="s">
        <v>119</v>
      </c>
      <c r="B437" s="258">
        <f>'IS, BS &amp; Ratios June 26'!$F$76/1000</f>
        <v>1659.1030000000001</v>
      </c>
      <c r="C437" s="258">
        <f>'IS, BS &amp; Ratios June 26'!$F$77/1000</f>
        <v>9492.1779999999999</v>
      </c>
      <c r="D437" s="258">
        <f>'IS, BS &amp; Ratios June 26'!$F$78/1000</f>
        <v>10787.09</v>
      </c>
      <c r="E437" s="180">
        <f t="shared" si="10"/>
        <v>21938.370999999999</v>
      </c>
      <c r="F437" s="185">
        <f t="shared" si="11"/>
        <v>0.50830032001920289</v>
      </c>
    </row>
    <row r="438" spans="1:6" x14ac:dyDescent="0.2">
      <c r="A438" t="s">
        <v>125</v>
      </c>
      <c r="B438" s="258">
        <f>'IS, BS &amp; Ratios June 26'!$G$76/1000</f>
        <v>240.09299999999999</v>
      </c>
      <c r="C438" s="258">
        <f>'IS, BS &amp; Ratios June 26'!$G$77/1000</f>
        <v>6630.8720000000003</v>
      </c>
      <c r="D438" s="258">
        <f>'IS, BS &amp; Ratios June 26'!$G$78/1000</f>
        <v>304.57299999999998</v>
      </c>
      <c r="E438" s="180">
        <f t="shared" si="10"/>
        <v>7175.5380000000005</v>
      </c>
      <c r="F438" s="185">
        <f t="shared" si="11"/>
        <v>0.95755398410544268</v>
      </c>
    </row>
    <row r="439" spans="1:6" x14ac:dyDescent="0.2">
      <c r="A439" t="s">
        <v>176</v>
      </c>
      <c r="B439" s="258">
        <f>'IS, BS &amp; Ratios June 26'!$H$76/1000</f>
        <v>0</v>
      </c>
      <c r="C439" s="258">
        <f>'IS, BS &amp; Ratios June 26'!$H$77/1000</f>
        <v>7089.6239999999998</v>
      </c>
      <c r="D439" s="258">
        <f>'IS, BS &amp; Ratios June 26'!$H$78/1000</f>
        <v>75.77</v>
      </c>
      <c r="E439" s="180">
        <f t="shared" si="10"/>
        <v>7165.3940000000002</v>
      </c>
      <c r="F439" s="185">
        <f t="shared" si="11"/>
        <v>0.98942556403737181</v>
      </c>
    </row>
    <row r="440" spans="1:6" x14ac:dyDescent="0.2">
      <c r="A440" t="s">
        <v>116</v>
      </c>
      <c r="B440" s="258">
        <f>'IS, BS &amp; Ratios June 26'!$I$76/1000</f>
        <v>793.56899999999996</v>
      </c>
      <c r="C440" s="258">
        <f>'IS, BS &amp; Ratios June 26'!$I$77/1000</f>
        <v>2423.0659999999998</v>
      </c>
      <c r="D440" s="258">
        <f>'IS, BS &amp; Ratios June 26'!$I$78/1000</f>
        <v>3576.712</v>
      </c>
      <c r="E440" s="180">
        <f t="shared" si="10"/>
        <v>6793.3469999999998</v>
      </c>
      <c r="F440" s="185">
        <f t="shared" si="11"/>
        <v>0.47349782073549312</v>
      </c>
    </row>
    <row r="441" spans="1:6" x14ac:dyDescent="0.2">
      <c r="A441" t="s">
        <v>88</v>
      </c>
      <c r="B441" s="258">
        <f>'IS, BS &amp; Ratios June 26'!$J$76/1000</f>
        <v>3.98</v>
      </c>
      <c r="C441" s="258">
        <f>'IS, BS &amp; Ratios June 26'!$J$77/1000</f>
        <v>555.14800000000002</v>
      </c>
      <c r="D441" s="258">
        <f>'IS, BS &amp; Ratios June 26'!$J$78/1000</f>
        <v>514.93499999999995</v>
      </c>
      <c r="E441" s="180">
        <f t="shared" si="10"/>
        <v>1074.0630000000001</v>
      </c>
      <c r="F441" s="185">
        <f t="shared" si="11"/>
        <v>0.52057281556109836</v>
      </c>
    </row>
    <row r="442" spans="1:6" x14ac:dyDescent="0.2">
      <c r="A442" t="s">
        <v>121</v>
      </c>
      <c r="B442" s="258">
        <f>'IS, BS &amp; Ratios June 26'!$K$76/1000</f>
        <v>198.68600000000001</v>
      </c>
      <c r="C442" s="258">
        <f>'IS, BS &amp; Ratios June 26'!$K$77/1000</f>
        <v>4046.7440000000001</v>
      </c>
      <c r="D442" s="258">
        <f>'IS, BS &amp; Ratios June 26'!$K$78/1000</f>
        <v>1852.557</v>
      </c>
      <c r="E442" s="180">
        <f t="shared" si="10"/>
        <v>6097.9870000000001</v>
      </c>
      <c r="F442" s="185">
        <f t="shared" si="11"/>
        <v>0.69620187776720421</v>
      </c>
    </row>
    <row r="443" spans="1:6" x14ac:dyDescent="0.2">
      <c r="A443" t="s">
        <v>147</v>
      </c>
      <c r="B443" s="258">
        <f>'IS, BS &amp; Ratios June 26'!$L$76/1000</f>
        <v>1093.144</v>
      </c>
      <c r="C443" s="258">
        <f>'IS, BS &amp; Ratios June 26'!$L$77/1000</f>
        <v>15742.753000000001</v>
      </c>
      <c r="D443" s="258">
        <f>'IS, BS &amp; Ratios June 26'!$L$78/1000</f>
        <v>4815.6989999999996</v>
      </c>
      <c r="E443" s="180">
        <f t="shared" si="10"/>
        <v>21651.596000000001</v>
      </c>
      <c r="F443" s="185">
        <f t="shared" si="11"/>
        <v>0.7775822622960451</v>
      </c>
    </row>
    <row r="444" spans="1:6" x14ac:dyDescent="0.2">
      <c r="A444" t="s">
        <v>148</v>
      </c>
      <c r="B444" s="258">
        <f>'IS, BS &amp; Ratios June 26'!$M$76/1000</f>
        <v>3122.8560000000002</v>
      </c>
      <c r="C444" s="258">
        <f>'IS, BS &amp; Ratios June 26'!$M$77/1000</f>
        <v>12211.347</v>
      </c>
      <c r="D444" s="258">
        <f>'IS, BS &amp; Ratios June 26'!$M$78/1000</f>
        <v>5777.0680000000002</v>
      </c>
      <c r="E444" s="180">
        <f t="shared" si="10"/>
        <v>21111.271000000001</v>
      </c>
      <c r="F444" s="185">
        <f t="shared" si="11"/>
        <v>0.72635148305376773</v>
      </c>
    </row>
    <row r="445" spans="1:6" x14ac:dyDescent="0.2">
      <c r="A445" t="s">
        <v>129</v>
      </c>
      <c r="B445" s="258">
        <f>'IS, BS &amp; Ratios June 26'!$N$76/1000</f>
        <v>2135.9229999999998</v>
      </c>
      <c r="C445" s="258">
        <f>'IS, BS &amp; Ratios June 26'!$N$77/1000</f>
        <v>25706.042000000001</v>
      </c>
      <c r="D445" s="258">
        <f>'IS, BS &amp; Ratios June 26'!$N$78/1000</f>
        <v>12122.306</v>
      </c>
      <c r="E445" s="180">
        <f t="shared" si="10"/>
        <v>39964.271000000001</v>
      </c>
      <c r="F445" s="185">
        <f t="shared" si="11"/>
        <v>0.69667140931958949</v>
      </c>
    </row>
    <row r="446" spans="1:6" x14ac:dyDescent="0.2">
      <c r="A446" t="s">
        <v>149</v>
      </c>
      <c r="B446" s="258">
        <f>'IS, BS &amp; Ratios June 26'!$O$76/1000</f>
        <v>674.50099999999998</v>
      </c>
      <c r="C446" s="258">
        <f>'IS, BS &amp; Ratios June 26'!$O$77/1000</f>
        <v>9115.5810000000001</v>
      </c>
      <c r="D446" s="258">
        <f>'IS, BS &amp; Ratios June 26'!$O$78/1000</f>
        <v>1909.097</v>
      </c>
      <c r="E446" s="180">
        <f t="shared" si="10"/>
        <v>11699.179</v>
      </c>
      <c r="F446" s="185">
        <f t="shared" si="11"/>
        <v>0.83681786559552596</v>
      </c>
    </row>
    <row r="447" spans="1:6" x14ac:dyDescent="0.2">
      <c r="A447" s="186" t="s">
        <v>86</v>
      </c>
      <c r="B447" s="258">
        <f>'IS, BS &amp; Ratios June 26'!$P$76/1000</f>
        <v>153.809</v>
      </c>
      <c r="C447" s="258">
        <f>'IS, BS &amp; Ratios June 26'!$P$77/1000</f>
        <v>2769.7550000000001</v>
      </c>
      <c r="D447" s="258">
        <f>'IS, BS &amp; Ratios June 26'!$P$78/1000</f>
        <v>1813.9559999999999</v>
      </c>
      <c r="E447" s="180">
        <f t="shared" si="10"/>
        <v>4737.5200000000004</v>
      </c>
      <c r="F447" s="185">
        <f t="shared" si="11"/>
        <v>0.61710852935713201</v>
      </c>
    </row>
    <row r="448" spans="1:6" x14ac:dyDescent="0.2">
      <c r="A448" t="s">
        <v>130</v>
      </c>
      <c r="B448" s="258">
        <f>'IS, BS &amp; Ratios June 26'!$Q$76/1000</f>
        <v>5092.018</v>
      </c>
      <c r="C448" s="258">
        <f>'IS, BS &amp; Ratios June 26'!$Q$77/1000</f>
        <v>24979.045999999998</v>
      </c>
      <c r="D448" s="258">
        <f>'IS, BS &amp; Ratios June 26'!$Q$78/1000</f>
        <v>10247.84</v>
      </c>
      <c r="E448" s="180">
        <f t="shared" si="10"/>
        <v>40318.903999999995</v>
      </c>
      <c r="F448" s="185">
        <f t="shared" si="11"/>
        <v>0.74583039261186268</v>
      </c>
    </row>
    <row r="449" spans="1:6" x14ac:dyDescent="0.2">
      <c r="A449" s="186" t="s">
        <v>200</v>
      </c>
      <c r="B449" s="258">
        <f>'IS, BS &amp; Ratios June 26'!$R$76/1000</f>
        <v>112.47499999999999</v>
      </c>
      <c r="C449" s="258">
        <f>'IS, BS &amp; Ratios June 26'!$R$77/1000</f>
        <v>2124.37</v>
      </c>
      <c r="D449" s="258">
        <f>'IS, BS &amp; Ratios June 26'!$R$78/1000</f>
        <v>2703.5360000000001</v>
      </c>
      <c r="E449" s="180">
        <f t="shared" si="10"/>
        <v>4940.3809999999994</v>
      </c>
      <c r="F449" s="185">
        <f t="shared" si="11"/>
        <v>0.45276771164005369</v>
      </c>
    </row>
    <row r="450" spans="1:6" x14ac:dyDescent="0.2">
      <c r="A450" s="186" t="s">
        <v>178</v>
      </c>
      <c r="B450" s="180"/>
      <c r="C450" s="180"/>
      <c r="D450" s="180"/>
      <c r="E450" s="180"/>
      <c r="F450" s="185">
        <f>SUM(B451:C451)/(E451)</f>
        <v>0.69974477568213489</v>
      </c>
    </row>
    <row r="451" spans="1:6" x14ac:dyDescent="0.2">
      <c r="B451" s="180">
        <f>SUM(B435:B449)</f>
        <v>17704.704999999994</v>
      </c>
      <c r="C451" s="180">
        <f>SUM(C435:C449)</f>
        <v>136568.011</v>
      </c>
      <c r="D451" s="180">
        <f>SUM(D435:D449)</f>
        <v>66197.263000000006</v>
      </c>
      <c r="E451" s="180">
        <f>SUM(E435:E450)</f>
        <v>220469.97899999999</v>
      </c>
    </row>
    <row r="452" spans="1:6" x14ac:dyDescent="0.2">
      <c r="B452" s="258">
        <f>'IS, BS &amp; Ratios June 26'!$S$76/1000</f>
        <v>17704.705000000002</v>
      </c>
      <c r="C452" s="258">
        <f>'IS, BS &amp; Ratios June 26'!$S$77/1000</f>
        <v>136568.011</v>
      </c>
      <c r="D452" s="258">
        <f>'IS, BS &amp; Ratios June 26'!$S$78/1000</f>
        <v>66197.263000000006</v>
      </c>
      <c r="E452" s="258">
        <f>'IS, BS &amp; Ratios June 26'!$S$75/1000</f>
        <v>220469.97899999999</v>
      </c>
    </row>
    <row r="453" spans="1:6" x14ac:dyDescent="0.2">
      <c r="B453" s="180">
        <f>B451-B452</f>
        <v>0</v>
      </c>
      <c r="C453" s="180">
        <f>C451-C452</f>
        <v>0</v>
      </c>
      <c r="D453" s="180">
        <f>D451-D452</f>
        <v>0</v>
      </c>
      <c r="E453" s="180">
        <f>E451-E452</f>
        <v>0</v>
      </c>
    </row>
  </sheetData>
  <sortState xmlns:xlrd2="http://schemas.microsoft.com/office/spreadsheetml/2017/richdata2" ref="A278:C292">
    <sortCondition descending="1" ref="B278:B292"/>
  </sortState>
  <pageMargins left="0.70866141732283472" right="0.70866141732283472" top="0.74803149606299213" bottom="0.74803149606299213" header="0.31496062992125984" footer="0.31496062992125984"/>
  <pageSetup paperSize="9" scale="80" orientation="portrait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4"/>
  <sheetViews>
    <sheetView workbookViewId="0">
      <selection activeCell="B5" sqref="B5"/>
    </sheetView>
  </sheetViews>
  <sheetFormatPr defaultRowHeight="12.75" x14ac:dyDescent="0.2"/>
  <cols>
    <col min="1" max="1" width="28.28515625" customWidth="1"/>
    <col min="2" max="2" width="12" bestFit="1" customWidth="1"/>
  </cols>
  <sheetData>
    <row r="1" spans="1:3" x14ac:dyDescent="0.2">
      <c r="A1" t="s">
        <v>209</v>
      </c>
      <c r="B1" s="284">
        <v>46203</v>
      </c>
      <c r="C1" t="s">
        <v>356</v>
      </c>
    </row>
    <row r="2" spans="1:3" x14ac:dyDescent="0.2">
      <c r="A2" t="s">
        <v>210</v>
      </c>
      <c r="B2" s="284">
        <v>46112</v>
      </c>
      <c r="C2" t="s">
        <v>311</v>
      </c>
    </row>
    <row r="3" spans="1:3" x14ac:dyDescent="0.2">
      <c r="A3" t="s">
        <v>211</v>
      </c>
      <c r="B3" s="284">
        <v>45838</v>
      </c>
      <c r="C3" t="s">
        <v>293</v>
      </c>
    </row>
    <row r="4" spans="1:3" x14ac:dyDescent="0.2">
      <c r="A4" t="s">
        <v>212</v>
      </c>
      <c r="B4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97"/>
  <sheetViews>
    <sheetView topLeftCell="A5" workbookViewId="0">
      <selection activeCell="H14" sqref="H14"/>
    </sheetView>
  </sheetViews>
  <sheetFormatPr defaultRowHeight="12.75" x14ac:dyDescent="0.2"/>
  <cols>
    <col min="2" max="2" width="17.5703125" bestFit="1" customWidth="1"/>
    <col min="4" max="4" width="14.42578125" bestFit="1" customWidth="1"/>
    <col min="9" max="9" width="11.28515625" bestFit="1" customWidth="1"/>
    <col min="11" max="11" width="12.140625" bestFit="1" customWidth="1"/>
    <col min="13" max="13" width="12.42578125" customWidth="1"/>
  </cols>
  <sheetData>
    <row r="1" spans="1:13" x14ac:dyDescent="0.2">
      <c r="B1" t="s">
        <v>252</v>
      </c>
      <c r="D1" t="s">
        <v>252</v>
      </c>
      <c r="I1" t="s">
        <v>258</v>
      </c>
      <c r="K1" t="s">
        <v>259</v>
      </c>
    </row>
    <row r="2" spans="1:13" x14ac:dyDescent="0.2">
      <c r="B2" t="s">
        <v>199</v>
      </c>
      <c r="D2" t="s">
        <v>210</v>
      </c>
      <c r="F2" t="s">
        <v>257</v>
      </c>
      <c r="M2" t="s">
        <v>257</v>
      </c>
    </row>
    <row r="3" spans="1:13" ht="15" x14ac:dyDescent="0.25">
      <c r="A3" s="240" t="s">
        <v>123</v>
      </c>
      <c r="B3" s="179">
        <f>-'IS, Q June 26'!$D$26</f>
        <v>4721</v>
      </c>
      <c r="D3">
        <f>'[40]Other data-small banks'!B3</f>
        <v>2129</v>
      </c>
      <c r="E3" s="240" t="s">
        <v>123</v>
      </c>
      <c r="F3" s="180">
        <f>B3-D3</f>
        <v>2592</v>
      </c>
      <c r="H3" s="240" t="s">
        <v>123</v>
      </c>
      <c r="I3" s="179">
        <f>-'IS, BS &amp; Ratios June 26'!$D$26</f>
        <v>5882</v>
      </c>
      <c r="K3" s="179">
        <f>-'IS, BS &amp; Ratios June 25'!$D$26</f>
        <v>6530</v>
      </c>
      <c r="M3" s="180">
        <f>I3-K3</f>
        <v>-648</v>
      </c>
    </row>
    <row r="4" spans="1:13" ht="15" x14ac:dyDescent="0.25">
      <c r="A4" s="240" t="s">
        <v>119</v>
      </c>
      <c r="B4" s="179">
        <f>-'IS, Q June 26'!$F$26</f>
        <v>-23117</v>
      </c>
      <c r="D4">
        <f>'[40]Other data-small banks'!B4</f>
        <v>-4334</v>
      </c>
      <c r="E4" s="240" t="s">
        <v>119</v>
      </c>
      <c r="F4" s="180">
        <f t="shared" ref="F4:F11" si="0">B4-D4</f>
        <v>-18783</v>
      </c>
      <c r="H4" s="240" t="s">
        <v>119</v>
      </c>
      <c r="I4" s="179">
        <f>-'IS, BS &amp; Ratios June 26'!$F$26</f>
        <v>-37144</v>
      </c>
      <c r="K4" s="179">
        <f>-'IS, BS &amp; Ratios June 25'!$F$26</f>
        <v>30907</v>
      </c>
      <c r="M4" s="180">
        <f t="shared" ref="M4:M11" si="1">I4-K4</f>
        <v>-68051</v>
      </c>
    </row>
    <row r="5" spans="1:13" ht="15" x14ac:dyDescent="0.25">
      <c r="A5" s="195" t="s">
        <v>126</v>
      </c>
      <c r="B5" s="179">
        <f>-'IS, Q June 26'!$H$26</f>
        <v>7370</v>
      </c>
      <c r="D5">
        <f>'[40]Other data-small banks'!B6</f>
        <v>-4626</v>
      </c>
      <c r="E5" s="195" t="s">
        <v>126</v>
      </c>
      <c r="F5" s="180">
        <f t="shared" si="0"/>
        <v>11996</v>
      </c>
      <c r="H5" s="195" t="s">
        <v>126</v>
      </c>
      <c r="I5" s="179">
        <f>-'IS, BS &amp; Ratios June 26'!$H$26</f>
        <v>62896</v>
      </c>
      <c r="K5" s="179">
        <f>-'IS, BS &amp; Ratios June 25'!$H$26</f>
        <v>11144</v>
      </c>
      <c r="M5" s="180">
        <f t="shared" si="1"/>
        <v>51752</v>
      </c>
    </row>
    <row r="6" spans="1:13" ht="15" x14ac:dyDescent="0.25">
      <c r="A6" s="195" t="s">
        <v>85</v>
      </c>
      <c r="B6" s="179">
        <f>-'IS, Q June 26'!$I$26</f>
        <v>398</v>
      </c>
      <c r="D6">
        <f>'[40]Other data-small banks'!B7</f>
        <v>-1650</v>
      </c>
      <c r="E6" s="195" t="s">
        <v>85</v>
      </c>
      <c r="F6" s="180">
        <f t="shared" si="0"/>
        <v>2048</v>
      </c>
      <c r="H6" s="195" t="s">
        <v>85</v>
      </c>
      <c r="I6" s="179">
        <f>-'IS, BS &amp; Ratios June 26'!$I$26</f>
        <v>-5196</v>
      </c>
      <c r="K6" s="179">
        <f>-'IS, BS &amp; Ratios June 25'!$I$26</f>
        <v>32560</v>
      </c>
      <c r="M6" s="180">
        <f t="shared" si="1"/>
        <v>-37756</v>
      </c>
    </row>
    <row r="7" spans="1:13" ht="15" x14ac:dyDescent="0.25">
      <c r="A7" s="240" t="s">
        <v>88</v>
      </c>
      <c r="B7" s="179">
        <f>-'IS, Q June 26'!$J$26</f>
        <v>-494</v>
      </c>
      <c r="D7">
        <f>'[40]Other data-small banks'!B8</f>
        <v>0</v>
      </c>
      <c r="E7" s="240" t="s">
        <v>88</v>
      </c>
      <c r="F7" s="180">
        <f t="shared" si="0"/>
        <v>-494</v>
      </c>
      <c r="H7" s="240" t="s">
        <v>88</v>
      </c>
      <c r="I7" s="179">
        <f>-'IS, BS &amp; Ratios June 26'!$J$26</f>
        <v>-932</v>
      </c>
      <c r="K7" s="179">
        <f>-'IS, BS &amp; Ratios June 25'!$J$26</f>
        <v>1102</v>
      </c>
      <c r="M7" s="180">
        <f t="shared" si="1"/>
        <v>-2034</v>
      </c>
    </row>
    <row r="8" spans="1:13" ht="15" x14ac:dyDescent="0.25">
      <c r="A8" s="240" t="s">
        <v>121</v>
      </c>
      <c r="B8" s="179">
        <f>-'IS, Q June 26'!$K$26</f>
        <v>-6189</v>
      </c>
      <c r="D8">
        <f>'[40]Other data-small banks'!B9</f>
        <v>3735</v>
      </c>
      <c r="E8" s="240" t="s">
        <v>121</v>
      </c>
      <c r="F8" s="180">
        <f t="shared" si="0"/>
        <v>-9924</v>
      </c>
      <c r="H8" s="240" t="s">
        <v>121</v>
      </c>
      <c r="I8" s="179">
        <f>-'IS, BS &amp; Ratios June 26'!$K$26</f>
        <v>10210</v>
      </c>
      <c r="K8" s="179">
        <f>-'IS, BS &amp; Ratios June 25'!$K$26</f>
        <v>10500</v>
      </c>
      <c r="M8" s="180">
        <f t="shared" si="1"/>
        <v>-290</v>
      </c>
    </row>
    <row r="9" spans="1:13" ht="15" x14ac:dyDescent="0.25">
      <c r="A9" s="287" t="s">
        <v>219</v>
      </c>
      <c r="B9" s="179" t="e">
        <f>-'IS, Q June 26'!#REF!</f>
        <v>#REF!</v>
      </c>
      <c r="D9">
        <f>'[40]Other data-small banks'!B10</f>
        <v>0</v>
      </c>
      <c r="E9" s="287" t="s">
        <v>219</v>
      </c>
      <c r="F9" s="180" t="e">
        <f t="shared" si="0"/>
        <v>#REF!</v>
      </c>
      <c r="H9" s="287" t="s">
        <v>219</v>
      </c>
      <c r="I9" s="179" t="e">
        <f>-'IS, BS &amp; Ratios June 26'!#REF!</f>
        <v>#REF!</v>
      </c>
      <c r="K9" s="179" t="e">
        <f>-'IS, BS &amp; Ratios June 25'!#REF!</f>
        <v>#REF!</v>
      </c>
      <c r="M9" s="180" t="e">
        <f t="shared" si="1"/>
        <v>#REF!</v>
      </c>
    </row>
    <row r="10" spans="1:13" ht="15" x14ac:dyDescent="0.25">
      <c r="A10" s="240" t="s">
        <v>86</v>
      </c>
      <c r="B10" s="179">
        <f>-'IS, Q June 26'!$P$26</f>
        <v>-917</v>
      </c>
      <c r="D10">
        <f>'[40]Other data-small banks'!B11</f>
        <v>316</v>
      </c>
      <c r="E10" s="240" t="s">
        <v>86</v>
      </c>
      <c r="F10" s="180">
        <f t="shared" si="0"/>
        <v>-1233</v>
      </c>
      <c r="H10" s="240" t="s">
        <v>86</v>
      </c>
      <c r="I10" s="179">
        <f>-'IS, BS &amp; Ratios June 26'!$P$26</f>
        <v>-314</v>
      </c>
      <c r="K10" s="179">
        <f>-'IS, BS &amp; Ratios June 25'!$P$26</f>
        <v>432</v>
      </c>
      <c r="M10" s="180">
        <f t="shared" si="1"/>
        <v>-746</v>
      </c>
    </row>
    <row r="11" spans="1:13" ht="15" x14ac:dyDescent="0.25">
      <c r="A11" s="303" t="s">
        <v>230</v>
      </c>
      <c r="B11" s="179">
        <f>-'IS, Q June 26'!$R$26</f>
        <v>1688</v>
      </c>
      <c r="D11">
        <f>'[40]Other data-small banks'!B12</f>
        <v>3268</v>
      </c>
      <c r="E11" s="303" t="s">
        <v>230</v>
      </c>
      <c r="F11" s="180">
        <f t="shared" si="0"/>
        <v>-1580</v>
      </c>
      <c r="H11" s="303" t="s">
        <v>230</v>
      </c>
      <c r="I11" s="179">
        <f>-'IS, BS &amp; Ratios June 26'!$R$26</f>
        <v>5974</v>
      </c>
      <c r="K11" s="179">
        <f>-'IS, BS &amp; Ratios June 25'!$R$26</f>
        <v>2600</v>
      </c>
      <c r="M11" s="180">
        <f t="shared" si="1"/>
        <v>3374</v>
      </c>
    </row>
    <row r="12" spans="1:13" x14ac:dyDescent="0.2">
      <c r="B12" s="180" t="e">
        <f>SUM(B3:B11)</f>
        <v>#REF!</v>
      </c>
      <c r="D12" s="180">
        <f>SUM(D3:D11)</f>
        <v>-1162</v>
      </c>
      <c r="F12" s="180" t="e">
        <f>SUM(F3:F11)</f>
        <v>#REF!</v>
      </c>
      <c r="I12" s="180" t="e">
        <f>SUM(I3:I11)</f>
        <v>#REF!</v>
      </c>
      <c r="K12" s="180" t="e">
        <f>SUM(K3:K11)</f>
        <v>#REF!</v>
      </c>
    </row>
    <row r="14" spans="1:13" x14ac:dyDescent="0.2">
      <c r="B14" t="s">
        <v>253</v>
      </c>
      <c r="H14" t="s">
        <v>253</v>
      </c>
    </row>
    <row r="15" spans="1:13" ht="15" x14ac:dyDescent="0.25">
      <c r="B15" s="179">
        <f>'IS, Q June 26'!$D$49</f>
        <v>12637</v>
      </c>
      <c r="D15">
        <f>'[40]Other data-small banks'!B16</f>
        <v>2186</v>
      </c>
      <c r="F15" s="180">
        <f>B15-D15</f>
        <v>10451</v>
      </c>
      <c r="H15" s="240" t="s">
        <v>123</v>
      </c>
      <c r="I15" s="179">
        <f>'IS, BS &amp; Ratios June 26'!$D$49</f>
        <v>26299</v>
      </c>
      <c r="K15" s="179">
        <f>'IS, BS &amp; Ratios June 25'!$D$49</f>
        <v>12527</v>
      </c>
      <c r="L15" s="240" t="s">
        <v>123</v>
      </c>
      <c r="M15" s="180">
        <f>I15-K15</f>
        <v>13772</v>
      </c>
    </row>
    <row r="16" spans="1:13" ht="15" x14ac:dyDescent="0.25">
      <c r="B16" s="179">
        <f>'IS, Q June 26'!$F$49</f>
        <v>401988</v>
      </c>
      <c r="D16">
        <f>'[40]Other data-small banks'!B17</f>
        <v>35304</v>
      </c>
      <c r="F16" s="180">
        <f t="shared" ref="F16:F24" si="2">B16-D16</f>
        <v>366684</v>
      </c>
      <c r="H16" s="240" t="s">
        <v>119</v>
      </c>
      <c r="I16" s="179">
        <f>'IS, BS &amp; Ratios June 26'!$F$49</f>
        <v>598494</v>
      </c>
      <c r="K16" s="179">
        <f>'IS, BS &amp; Ratios June 25'!$F$49</f>
        <v>458473</v>
      </c>
      <c r="L16" s="240" t="s">
        <v>119</v>
      </c>
      <c r="M16" s="180">
        <f t="shared" ref="M16:M23" si="3">I16-K16</f>
        <v>140021</v>
      </c>
    </row>
    <row r="17" spans="2:13" ht="15" x14ac:dyDescent="0.25">
      <c r="B17" s="179">
        <v>0</v>
      </c>
      <c r="D17">
        <f>'[40]Other data-small banks'!B18</f>
        <v>0</v>
      </c>
      <c r="F17" s="180">
        <f t="shared" si="2"/>
        <v>0</v>
      </c>
      <c r="H17" s="195" t="s">
        <v>126</v>
      </c>
      <c r="I17" s="179">
        <f>'IS, BS &amp; Ratios June 26'!$H$49</f>
        <v>127484</v>
      </c>
      <c r="K17" s="179">
        <f>'IS, BS &amp; Ratios June 25'!$H$49</f>
        <v>244565</v>
      </c>
      <c r="L17" s="195" t="s">
        <v>126</v>
      </c>
      <c r="M17" s="180">
        <f t="shared" si="3"/>
        <v>-117081</v>
      </c>
    </row>
    <row r="18" spans="2:13" ht="15" x14ac:dyDescent="0.25">
      <c r="B18" s="179">
        <f>'IS, Q June 26'!$H$49</f>
        <v>78519</v>
      </c>
      <c r="D18">
        <f>'[40]Other data-small banks'!B19</f>
        <v>46373</v>
      </c>
      <c r="F18" s="180">
        <f t="shared" si="2"/>
        <v>32146</v>
      </c>
      <c r="H18" s="195" t="s">
        <v>85</v>
      </c>
      <c r="I18" s="179">
        <f>'IS, BS &amp; Ratios June 26'!$I$49</f>
        <v>117140</v>
      </c>
      <c r="K18" s="179">
        <f>'IS, BS &amp; Ratios June 25'!$I$49</f>
        <v>83586</v>
      </c>
      <c r="L18" s="195" t="s">
        <v>85</v>
      </c>
      <c r="M18" s="180">
        <f t="shared" si="3"/>
        <v>33554</v>
      </c>
    </row>
    <row r="19" spans="2:13" ht="15" x14ac:dyDescent="0.25">
      <c r="B19" s="179">
        <f>'IS, Q June 26'!$I$49</f>
        <v>55021</v>
      </c>
      <c r="D19">
        <f>'[40]Other data-small banks'!B20</f>
        <v>47443</v>
      </c>
      <c r="F19" s="180">
        <f t="shared" si="2"/>
        <v>7578</v>
      </c>
      <c r="H19" s="240" t="s">
        <v>88</v>
      </c>
      <c r="I19" s="179">
        <f>'IS, BS &amp; Ratios June 26'!$J$49</f>
        <v>-41107</v>
      </c>
      <c r="K19" s="179">
        <f>'IS, BS &amp; Ratios June 25'!$J$49</f>
        <v>-26191</v>
      </c>
      <c r="L19" s="240" t="s">
        <v>88</v>
      </c>
      <c r="M19" s="180">
        <f t="shared" si="3"/>
        <v>-14916</v>
      </c>
    </row>
    <row r="20" spans="2:13" ht="15" x14ac:dyDescent="0.25">
      <c r="B20" s="179">
        <f>'IS, Q June 26'!$J$49</f>
        <v>-24999</v>
      </c>
      <c r="D20">
        <f>'[40]Other data-small banks'!B21</f>
        <v>9565</v>
      </c>
      <c r="F20" s="180">
        <f t="shared" si="2"/>
        <v>-34564</v>
      </c>
      <c r="H20" s="240" t="s">
        <v>121</v>
      </c>
      <c r="I20" s="179">
        <f>'IS, BS &amp; Ratios June 26'!$K$49</f>
        <v>149298</v>
      </c>
      <c r="K20" s="179">
        <f>'IS, BS &amp; Ratios June 25'!$K$49</f>
        <v>113958</v>
      </c>
      <c r="L20" s="240" t="s">
        <v>121</v>
      </c>
      <c r="M20" s="180">
        <f t="shared" si="3"/>
        <v>35340</v>
      </c>
    </row>
    <row r="21" spans="2:13" ht="15" x14ac:dyDescent="0.25">
      <c r="B21" s="179">
        <f>'IS, Q June 26'!$K$49</f>
        <v>88727</v>
      </c>
      <c r="D21">
        <f>'[40]Other data-small banks'!B22</f>
        <v>46916</v>
      </c>
      <c r="F21" s="180">
        <f t="shared" si="2"/>
        <v>41811</v>
      </c>
      <c r="H21" s="287" t="s">
        <v>219</v>
      </c>
      <c r="I21" s="179" t="e">
        <f>'IS, BS &amp; Ratios June 26'!#REF!</f>
        <v>#REF!</v>
      </c>
      <c r="K21" s="179" t="e">
        <f>'IS, BS &amp; Ratios June 25'!#REF!</f>
        <v>#REF!</v>
      </c>
      <c r="L21" s="287" t="s">
        <v>219</v>
      </c>
      <c r="M21" s="180" t="e">
        <f t="shared" si="3"/>
        <v>#REF!</v>
      </c>
    </row>
    <row r="22" spans="2:13" ht="15" x14ac:dyDescent="0.25">
      <c r="B22" s="179" t="e">
        <f>'IS, Q June 26'!#REF!</f>
        <v>#REF!</v>
      </c>
      <c r="D22">
        <f>'[40]Other data-small banks'!B23</f>
        <v>0</v>
      </c>
      <c r="F22" s="180" t="e">
        <f t="shared" si="2"/>
        <v>#REF!</v>
      </c>
      <c r="H22" s="240" t="s">
        <v>86</v>
      </c>
      <c r="I22" s="179">
        <f>'IS, BS &amp; Ratios June 26'!$P$49</f>
        <v>92271</v>
      </c>
      <c r="K22" s="179">
        <f>'IS, BS &amp; Ratios June 25'!$P$49</f>
        <v>54731</v>
      </c>
      <c r="L22" s="240" t="s">
        <v>86</v>
      </c>
      <c r="M22" s="180">
        <f t="shared" si="3"/>
        <v>37540</v>
      </c>
    </row>
    <row r="23" spans="2:13" ht="15" x14ac:dyDescent="0.25">
      <c r="B23" s="179">
        <f>'IS, Q June 26'!$P$49</f>
        <v>43575</v>
      </c>
      <c r="D23">
        <f>'[40]Other data-small banks'!B24</f>
        <v>36664</v>
      </c>
      <c r="F23" s="180">
        <f t="shared" si="2"/>
        <v>6911</v>
      </c>
      <c r="H23" s="303" t="s">
        <v>230</v>
      </c>
      <c r="I23" s="179">
        <f>'IS, BS &amp; Ratios June 26'!$R$49</f>
        <v>-13625</v>
      </c>
      <c r="K23" s="179">
        <f>'IS, BS &amp; Ratios June 25'!$R$49</f>
        <v>12759</v>
      </c>
      <c r="L23" s="303" t="s">
        <v>230</v>
      </c>
      <c r="M23" s="180">
        <f t="shared" si="3"/>
        <v>-26384</v>
      </c>
    </row>
    <row r="24" spans="2:13" x14ac:dyDescent="0.2">
      <c r="B24" s="179">
        <f>'IS, Q June 26'!$R$49</f>
        <v>-15918</v>
      </c>
      <c r="D24">
        <f>'[40]Other data-small banks'!B25</f>
        <v>7356</v>
      </c>
      <c r="F24" s="180">
        <f t="shared" si="2"/>
        <v>-23274</v>
      </c>
      <c r="I24" s="180" t="e">
        <f>SUM(I15:I23)</f>
        <v>#REF!</v>
      </c>
      <c r="K24" s="180" t="e">
        <f>SUM(K15:K23)</f>
        <v>#REF!</v>
      </c>
      <c r="M24" s="180" t="e">
        <f>SUM(M15:M23)</f>
        <v>#REF!</v>
      </c>
    </row>
    <row r="25" spans="2:13" x14ac:dyDescent="0.2">
      <c r="B25" s="180" t="e">
        <f>SUM(B15:B24)</f>
        <v>#REF!</v>
      </c>
      <c r="D25" s="180">
        <f>SUM(D15:D24)</f>
        <v>231807</v>
      </c>
      <c r="F25" s="180" t="e">
        <f>SUM(F15:F24)</f>
        <v>#REF!</v>
      </c>
    </row>
    <row r="26" spans="2:13" x14ac:dyDescent="0.2">
      <c r="I26" t="s">
        <v>260</v>
      </c>
      <c r="K26" t="s">
        <v>260</v>
      </c>
    </row>
    <row r="27" spans="2:13" ht="15" x14ac:dyDescent="0.25">
      <c r="H27" s="240" t="s">
        <v>123</v>
      </c>
      <c r="I27" s="179">
        <f>'IS, BS &amp; Ratios June 26'!$D$25</f>
        <v>142415</v>
      </c>
      <c r="K27" s="179">
        <f>'IS, BS &amp; Ratios June 25'!$D$25</f>
        <v>112362</v>
      </c>
      <c r="M27" s="180">
        <f>I27-K27</f>
        <v>30053</v>
      </c>
    </row>
    <row r="28" spans="2:13" ht="15" x14ac:dyDescent="0.25">
      <c r="H28" s="240" t="s">
        <v>119</v>
      </c>
      <c r="I28" s="179">
        <f>'IS, BS &amp; Ratios June 26'!$F$25</f>
        <v>688113</v>
      </c>
      <c r="K28" s="179">
        <f>'IS, BS &amp; Ratios June 25'!$F$25</f>
        <v>865648</v>
      </c>
      <c r="M28" s="180">
        <f t="shared" ref="M28:M35" si="4">I28-K28</f>
        <v>-177535</v>
      </c>
    </row>
    <row r="29" spans="2:13" ht="15" x14ac:dyDescent="0.25">
      <c r="H29" s="195" t="s">
        <v>126</v>
      </c>
      <c r="I29" s="179">
        <f>'IS, BS &amp; Ratios June 26'!$H$25</f>
        <v>238707</v>
      </c>
      <c r="K29" s="179">
        <f>'IS, BS &amp; Ratios June 25'!$H$25</f>
        <v>290017</v>
      </c>
      <c r="M29" s="180">
        <f t="shared" si="4"/>
        <v>-51310</v>
      </c>
    </row>
    <row r="30" spans="2:13" ht="15" x14ac:dyDescent="0.25">
      <c r="H30" s="195" t="s">
        <v>85</v>
      </c>
      <c r="I30" s="179">
        <f>'IS, BS &amp; Ratios June 26'!$I$25</f>
        <v>205759</v>
      </c>
      <c r="K30" s="179">
        <f>'IS, BS &amp; Ratios June 25'!$I$25</f>
        <v>186768</v>
      </c>
      <c r="M30" s="180">
        <f t="shared" si="4"/>
        <v>18991</v>
      </c>
    </row>
    <row r="31" spans="2:13" ht="15" x14ac:dyDescent="0.25">
      <c r="H31" s="240" t="s">
        <v>88</v>
      </c>
      <c r="I31" s="179">
        <f>'IS, BS &amp; Ratios June 26'!$J$25</f>
        <v>17735</v>
      </c>
      <c r="K31" s="179">
        <f>'IS, BS &amp; Ratios June 25'!$J$25</f>
        <v>33852</v>
      </c>
      <c r="M31" s="180">
        <f t="shared" si="4"/>
        <v>-16117</v>
      </c>
    </row>
    <row r="32" spans="2:13" ht="15" x14ac:dyDescent="0.25">
      <c r="H32" s="240" t="s">
        <v>121</v>
      </c>
      <c r="I32" s="179">
        <f>'IS, BS &amp; Ratios June 26'!$K$25</f>
        <v>296981</v>
      </c>
      <c r="K32" s="179">
        <f>'IS, BS &amp; Ratios June 25'!$K$25</f>
        <v>262555</v>
      </c>
      <c r="M32" s="180">
        <f t="shared" si="4"/>
        <v>34426</v>
      </c>
    </row>
    <row r="33" spans="1:13" ht="15" x14ac:dyDescent="0.25">
      <c r="H33" s="287" t="s">
        <v>219</v>
      </c>
      <c r="I33" s="179" t="e">
        <f>'IS, BS &amp; Ratios June 26'!#REF!</f>
        <v>#REF!</v>
      </c>
      <c r="K33" s="179" t="e">
        <f>'IS, BS &amp; Ratios June 25'!#REF!</f>
        <v>#REF!</v>
      </c>
      <c r="M33" s="180" t="e">
        <f t="shared" si="4"/>
        <v>#REF!</v>
      </c>
    </row>
    <row r="34" spans="1:13" ht="15" x14ac:dyDescent="0.25">
      <c r="H34" s="240" t="s">
        <v>86</v>
      </c>
      <c r="I34" s="179">
        <f>'IS, BS &amp; Ratios June 26'!$P$49</f>
        <v>92271</v>
      </c>
      <c r="K34" s="179">
        <f>'IS, BS &amp; Ratios June 25'!$P$49</f>
        <v>54731</v>
      </c>
      <c r="M34" s="180">
        <f t="shared" si="4"/>
        <v>37540</v>
      </c>
    </row>
    <row r="35" spans="1:13" ht="15" x14ac:dyDescent="0.25">
      <c r="H35" s="303" t="s">
        <v>230</v>
      </c>
      <c r="I35" s="179">
        <f>'IS, BS &amp; Ratios June 26'!$R$49</f>
        <v>-13625</v>
      </c>
      <c r="K35" s="179">
        <f>'IS, BS &amp; Ratios June 25'!$R$49</f>
        <v>12759</v>
      </c>
      <c r="M35" s="180">
        <f t="shared" si="4"/>
        <v>-26384</v>
      </c>
    </row>
    <row r="36" spans="1:13" x14ac:dyDescent="0.2">
      <c r="I36" s="180" t="e">
        <f>SUM(I27:I35)</f>
        <v>#REF!</v>
      </c>
      <c r="K36" s="180" t="e">
        <f>SUM(K27:K35)</f>
        <v>#REF!</v>
      </c>
      <c r="M36" s="180" t="e">
        <f>SUM(M27:M35)</f>
        <v>#REF!</v>
      </c>
    </row>
    <row r="38" spans="1:13" x14ac:dyDescent="0.2">
      <c r="B38" t="s">
        <v>254</v>
      </c>
    </row>
    <row r="39" spans="1:13" ht="15" x14ac:dyDescent="0.25">
      <c r="A39" s="240" t="s">
        <v>123</v>
      </c>
      <c r="B39" s="179">
        <f>'IS, Q June 26'!$D$31</f>
        <v>16935</v>
      </c>
      <c r="D39">
        <f>'[40]Other data-small banks'!B29</f>
        <v>13991</v>
      </c>
      <c r="E39" s="240" t="s">
        <v>123</v>
      </c>
      <c r="F39" s="180">
        <f>B39-D39</f>
        <v>2944</v>
      </c>
      <c r="H39" s="240" t="s">
        <v>123</v>
      </c>
      <c r="I39" s="179">
        <f>'IS, BS &amp; Ratios June 26'!$D$31</f>
        <v>33298</v>
      </c>
      <c r="K39" s="179">
        <f>'IS, BS &amp; Ratios June 25'!$D$31</f>
        <v>28963</v>
      </c>
      <c r="M39" s="180">
        <f>I39-K39</f>
        <v>4335</v>
      </c>
    </row>
    <row r="40" spans="1:13" ht="15" x14ac:dyDescent="0.25">
      <c r="A40" s="240" t="s">
        <v>119</v>
      </c>
      <c r="B40" s="179">
        <f>'IS, Q June 26'!$F$31</f>
        <v>611318</v>
      </c>
      <c r="D40">
        <f>'[40]Other data-small banks'!B30</f>
        <v>17237</v>
      </c>
      <c r="E40" s="240" t="s">
        <v>119</v>
      </c>
      <c r="F40" s="180">
        <f t="shared" ref="F40:F47" si="5">B40-D40</f>
        <v>594081</v>
      </c>
      <c r="H40" s="240" t="s">
        <v>119</v>
      </c>
      <c r="I40" s="179">
        <f>'IS, BS &amp; Ratios June 26'!$F$31</f>
        <v>916112</v>
      </c>
      <c r="K40" s="179">
        <f>'IS, BS &amp; Ratios June 25'!$F$31</f>
        <v>515897</v>
      </c>
      <c r="M40" s="180">
        <f t="shared" ref="M40:M47" si="6">I40-K40</f>
        <v>400215</v>
      </c>
    </row>
    <row r="41" spans="1:13" ht="15" x14ac:dyDescent="0.25">
      <c r="A41" s="195" t="s">
        <v>126</v>
      </c>
      <c r="B41" s="179">
        <f>'IS, Q June 26'!$H$31</f>
        <v>67105</v>
      </c>
      <c r="D41">
        <f>'[40]Other data-small banks'!B32</f>
        <v>51613</v>
      </c>
      <c r="E41" s="195" t="s">
        <v>126</v>
      </c>
      <c r="F41" s="180">
        <f t="shared" si="5"/>
        <v>15492</v>
      </c>
      <c r="H41" s="195" t="s">
        <v>126</v>
      </c>
      <c r="I41" s="179">
        <f>'IS, BS &amp; Ratios June 26'!$H$31</f>
        <v>153427</v>
      </c>
      <c r="K41" s="179">
        <f>'IS, BS &amp; Ratios June 25'!$H$31</f>
        <v>234685</v>
      </c>
      <c r="M41" s="180">
        <f t="shared" si="6"/>
        <v>-81258</v>
      </c>
    </row>
    <row r="42" spans="1:13" ht="15" x14ac:dyDescent="0.25">
      <c r="A42" s="195" t="s">
        <v>85</v>
      </c>
      <c r="B42" s="179">
        <f>'IS, Q June 26'!$I$31</f>
        <v>78969</v>
      </c>
      <c r="D42">
        <f>'[40]Other data-small banks'!B33</f>
        <v>35872</v>
      </c>
      <c r="E42" s="195" t="s">
        <v>85</v>
      </c>
      <c r="F42" s="180">
        <f t="shared" si="5"/>
        <v>43097</v>
      </c>
      <c r="H42" s="195" t="s">
        <v>85</v>
      </c>
      <c r="I42" s="179">
        <f>'IS, BS &amp; Ratios June 26'!$I$31</f>
        <v>169370</v>
      </c>
      <c r="K42" s="179">
        <f>'IS, BS &amp; Ratios June 25'!$I$31</f>
        <v>158607</v>
      </c>
      <c r="M42" s="180">
        <f t="shared" si="6"/>
        <v>10763</v>
      </c>
    </row>
    <row r="43" spans="1:13" ht="15" x14ac:dyDescent="0.25">
      <c r="A43" s="240" t="s">
        <v>88</v>
      </c>
      <c r="B43" s="179">
        <f>'IS, Q June 26'!$J$31</f>
        <v>7998</v>
      </c>
      <c r="D43">
        <f>'[40]Other data-small banks'!B34</f>
        <v>7237</v>
      </c>
      <c r="E43" s="240" t="s">
        <v>88</v>
      </c>
      <c r="F43" s="180">
        <f t="shared" si="5"/>
        <v>761</v>
      </c>
      <c r="H43" s="240" t="s">
        <v>88</v>
      </c>
      <c r="I43" s="179">
        <f>'IS, BS &amp; Ratios June 26'!$J$31</f>
        <v>20151</v>
      </c>
      <c r="K43" s="179">
        <f>'IS, BS &amp; Ratios June 25'!$J$31</f>
        <v>30819</v>
      </c>
      <c r="M43" s="180">
        <f t="shared" si="6"/>
        <v>-10668</v>
      </c>
    </row>
    <row r="44" spans="1:13" ht="15" x14ac:dyDescent="0.25">
      <c r="A44" s="240" t="s">
        <v>121</v>
      </c>
      <c r="B44" s="179">
        <f>'IS, Q June 26'!$K$31</f>
        <v>63462</v>
      </c>
      <c r="D44">
        <f>'[40]Other data-small banks'!B35</f>
        <v>40261</v>
      </c>
      <c r="E44" s="240" t="s">
        <v>121</v>
      </c>
      <c r="F44" s="180">
        <f t="shared" si="5"/>
        <v>23201</v>
      </c>
      <c r="H44" s="240" t="s">
        <v>121</v>
      </c>
      <c r="I44" s="179">
        <f>'IS, BS &amp; Ratios June 26'!$K$31</f>
        <v>125129</v>
      </c>
      <c r="K44" s="179">
        <f>'IS, BS &amp; Ratios June 25'!$K$31</f>
        <v>118368</v>
      </c>
      <c r="M44" s="180">
        <f t="shared" si="6"/>
        <v>6761</v>
      </c>
    </row>
    <row r="45" spans="1:13" ht="15" x14ac:dyDescent="0.25">
      <c r="A45" s="287" t="s">
        <v>219</v>
      </c>
      <c r="B45" s="179" t="e">
        <f>'IS, Q June 26'!#REF!</f>
        <v>#REF!</v>
      </c>
      <c r="D45">
        <f>'[40]Other data-small banks'!B36</f>
        <v>0</v>
      </c>
      <c r="E45" s="287" t="s">
        <v>219</v>
      </c>
      <c r="F45" s="180" t="e">
        <f t="shared" si="5"/>
        <v>#REF!</v>
      </c>
      <c r="H45" s="287" t="s">
        <v>219</v>
      </c>
      <c r="I45" s="179" t="e">
        <f>'IS, BS &amp; Ratios June 26'!#REF!</f>
        <v>#REF!</v>
      </c>
      <c r="K45" s="179" t="e">
        <f>'IS, BS &amp; Ratios June 25'!#REF!</f>
        <v>#REF!</v>
      </c>
      <c r="M45" s="180" t="e">
        <f t="shared" si="6"/>
        <v>#REF!</v>
      </c>
    </row>
    <row r="46" spans="1:13" ht="15" x14ac:dyDescent="0.25">
      <c r="A46" s="240" t="s">
        <v>86</v>
      </c>
      <c r="B46" s="179">
        <f>'IS, Q June 26'!$P$31</f>
        <v>38064</v>
      </c>
      <c r="D46">
        <f>'[40]Other data-small banks'!B37</f>
        <v>15998</v>
      </c>
      <c r="E46" s="240" t="s">
        <v>86</v>
      </c>
      <c r="F46" s="180">
        <f t="shared" si="5"/>
        <v>22066</v>
      </c>
      <c r="H46" s="240" t="s">
        <v>86</v>
      </c>
      <c r="I46" s="179">
        <f>'IS, BS &amp; Ratios June 26'!$P$31</f>
        <v>80929</v>
      </c>
      <c r="K46" s="179">
        <f>'IS, BS &amp; Ratios June 25'!$P$31</f>
        <v>59148</v>
      </c>
      <c r="M46" s="180">
        <f t="shared" si="6"/>
        <v>21781</v>
      </c>
    </row>
    <row r="47" spans="1:13" ht="15" x14ac:dyDescent="0.25">
      <c r="A47" s="303" t="s">
        <v>230</v>
      </c>
      <c r="B47" s="179">
        <f>'IS, Q June 26'!$R$31</f>
        <v>43137</v>
      </c>
      <c r="D47">
        <f>'[40]Other data-small banks'!B38</f>
        <v>12903</v>
      </c>
      <c r="E47" s="303" t="s">
        <v>230</v>
      </c>
      <c r="F47" s="180">
        <f t="shared" si="5"/>
        <v>30234</v>
      </c>
      <c r="H47" s="303" t="s">
        <v>230</v>
      </c>
      <c r="I47" s="179">
        <f>'IS, BS &amp; Ratios June 26'!$R$31</f>
        <v>114300</v>
      </c>
      <c r="K47" s="179">
        <f>'IS, BS &amp; Ratios June 25'!$R$31</f>
        <v>74389</v>
      </c>
      <c r="M47" s="180">
        <f t="shared" si="6"/>
        <v>39911</v>
      </c>
    </row>
    <row r="48" spans="1:13" x14ac:dyDescent="0.2">
      <c r="B48" s="180" t="e">
        <f>SUM(B39:B47)</f>
        <v>#REF!</v>
      </c>
      <c r="D48" s="180">
        <f>SUM(D39:D47)</f>
        <v>195112</v>
      </c>
      <c r="F48" s="180" t="e">
        <f>SUM(F39:F47)</f>
        <v>#REF!</v>
      </c>
      <c r="I48" s="180" t="e">
        <f>SUM(I39:I47)</f>
        <v>#REF!</v>
      </c>
      <c r="K48" s="180" t="e">
        <f>SUM(K39:K47)</f>
        <v>#REF!</v>
      </c>
      <c r="M48" s="180" t="e">
        <f>SUM(M39:M47)</f>
        <v>#REF!</v>
      </c>
    </row>
    <row r="50" spans="1:13" x14ac:dyDescent="0.2">
      <c r="B50" t="s">
        <v>255</v>
      </c>
    </row>
    <row r="51" spans="1:13" ht="15" x14ac:dyDescent="0.25">
      <c r="A51" s="240" t="s">
        <v>123</v>
      </c>
      <c r="B51" s="179">
        <f>-'IS, Q June 26'!$D$43</f>
        <v>64381</v>
      </c>
      <c r="D51">
        <f>'[40]Other data-small banks'!B42</f>
        <v>40272</v>
      </c>
      <c r="E51" s="240" t="s">
        <v>123</v>
      </c>
      <c r="F51" s="180">
        <f>B51-D51</f>
        <v>24109</v>
      </c>
      <c r="H51" s="240" t="s">
        <v>123</v>
      </c>
      <c r="I51" s="179">
        <f>-'IS, BS &amp; Ratios June 26'!$D$43</f>
        <v>128738</v>
      </c>
      <c r="K51" s="179">
        <f>-'IS, BS &amp; Ratios June 25'!$D$43</f>
        <v>115221</v>
      </c>
      <c r="M51" s="180">
        <f>I51-K51</f>
        <v>13517</v>
      </c>
    </row>
    <row r="52" spans="1:13" ht="15" x14ac:dyDescent="0.25">
      <c r="A52" s="240" t="s">
        <v>119</v>
      </c>
      <c r="B52" s="179">
        <f>-'IS, Q June 26'!$F$43</f>
        <v>391087</v>
      </c>
      <c r="D52">
        <f>'[40]Other data-small banks'!B43</f>
        <v>56327</v>
      </c>
      <c r="E52" s="240" t="s">
        <v>119</v>
      </c>
      <c r="F52" s="180">
        <f t="shared" ref="F52:F59" si="7">B52-D52</f>
        <v>334760</v>
      </c>
      <c r="H52" s="240" t="s">
        <v>119</v>
      </c>
      <c r="I52" s="179">
        <f>-'IS, BS &amp; Ratios June 26'!$F$43</f>
        <v>786378</v>
      </c>
      <c r="K52" s="179">
        <f>-'IS, BS &amp; Ratios June 25'!$F$43</f>
        <v>692247</v>
      </c>
      <c r="M52" s="180">
        <f t="shared" ref="M52:M59" si="8">I52-K52</f>
        <v>94131</v>
      </c>
    </row>
    <row r="53" spans="1:13" ht="15" x14ac:dyDescent="0.25">
      <c r="A53" s="195" t="s">
        <v>126</v>
      </c>
      <c r="B53" s="179">
        <f>-'IS, Q June 26'!$H$43</f>
        <v>69564</v>
      </c>
      <c r="D53">
        <f>'[40]Other data-small banks'!B45</f>
        <v>48938</v>
      </c>
      <c r="E53" s="195" t="s">
        <v>126</v>
      </c>
      <c r="F53" s="180">
        <f t="shared" si="7"/>
        <v>20626</v>
      </c>
      <c r="H53" s="195" t="s">
        <v>126</v>
      </c>
      <c r="I53" s="179">
        <f>-'IS, BS &amp; Ratios June 26'!$H$43</f>
        <v>132011</v>
      </c>
      <c r="K53" s="179">
        <f>-'IS, BS &amp; Ratios June 25'!$H$43</f>
        <v>146133</v>
      </c>
      <c r="M53" s="180">
        <f t="shared" si="8"/>
        <v>-14122</v>
      </c>
    </row>
    <row r="54" spans="1:13" ht="15" x14ac:dyDescent="0.25">
      <c r="A54" s="195" t="s">
        <v>85</v>
      </c>
      <c r="B54" s="179">
        <f>-'IS, Q June 26'!$I$43</f>
        <v>106308</v>
      </c>
      <c r="D54">
        <f>'[40]Other data-small banks'!B46</f>
        <v>53591</v>
      </c>
      <c r="E54" s="195" t="s">
        <v>85</v>
      </c>
      <c r="F54" s="180">
        <f t="shared" si="7"/>
        <v>52717</v>
      </c>
      <c r="H54" s="195" t="s">
        <v>85</v>
      </c>
      <c r="I54" s="179">
        <f>-'IS, BS &amp; Ratios June 26'!$I$43</f>
        <v>209014</v>
      </c>
      <c r="K54" s="179">
        <f>-'IS, BS &amp; Ratios June 25'!$I$43</f>
        <v>189827</v>
      </c>
      <c r="M54" s="180">
        <f t="shared" si="8"/>
        <v>19187</v>
      </c>
    </row>
    <row r="55" spans="1:13" ht="15" x14ac:dyDescent="0.25">
      <c r="A55" s="240" t="s">
        <v>88</v>
      </c>
      <c r="B55" s="179">
        <f>-'IS, Q June 26'!$J$43</f>
        <v>40907</v>
      </c>
      <c r="D55">
        <f>'[40]Other data-small banks'!B47</f>
        <v>32238</v>
      </c>
      <c r="E55" s="240" t="s">
        <v>88</v>
      </c>
      <c r="F55" s="180">
        <f t="shared" si="7"/>
        <v>8669</v>
      </c>
      <c r="H55" s="240" t="s">
        <v>88</v>
      </c>
      <c r="I55" s="179">
        <f>-'IS, BS &amp; Ratios June 26'!$J$43</f>
        <v>79925</v>
      </c>
      <c r="K55" s="179">
        <f>-'IS, BS &amp; Ratios June 25'!$J$43</f>
        <v>89760</v>
      </c>
      <c r="M55" s="180">
        <f t="shared" si="8"/>
        <v>-9835</v>
      </c>
    </row>
    <row r="56" spans="1:13" ht="15" x14ac:dyDescent="0.25">
      <c r="A56" s="240" t="s">
        <v>121</v>
      </c>
      <c r="B56" s="179">
        <f>-'IS, Q June 26'!$K$43</f>
        <v>106958</v>
      </c>
      <c r="D56">
        <f>'[40]Other data-small banks'!B48</f>
        <v>53143</v>
      </c>
      <c r="E56" s="240" t="s">
        <v>121</v>
      </c>
      <c r="F56" s="180">
        <f t="shared" si="7"/>
        <v>53815</v>
      </c>
      <c r="H56" s="240" t="s">
        <v>121</v>
      </c>
      <c r="I56" s="179">
        <f>-'IS, BS &amp; Ratios June 26'!$K$43</f>
        <v>201025</v>
      </c>
      <c r="K56" s="179">
        <f>-'IS, BS &amp; Ratios June 25'!$K$43</f>
        <v>201265</v>
      </c>
      <c r="M56" s="180">
        <f t="shared" si="8"/>
        <v>-240</v>
      </c>
    </row>
    <row r="57" spans="1:13" ht="15" x14ac:dyDescent="0.25">
      <c r="A57" s="287" t="s">
        <v>219</v>
      </c>
      <c r="B57" s="179" t="e">
        <f>-'IS, Q June 26'!#REF!</f>
        <v>#REF!</v>
      </c>
      <c r="D57">
        <f>'[40]Other data-small banks'!B49</f>
        <v>0</v>
      </c>
      <c r="E57" s="287" t="s">
        <v>219</v>
      </c>
      <c r="F57" s="180" t="e">
        <f t="shared" si="7"/>
        <v>#REF!</v>
      </c>
      <c r="H57" s="287" t="s">
        <v>219</v>
      </c>
      <c r="I57" s="179" t="e">
        <f>-'IS, BS &amp; Ratios June 26'!#REF!</f>
        <v>#REF!</v>
      </c>
      <c r="K57" s="179" t="e">
        <f>-'IS, BS &amp; Ratios June 25'!#REF!</f>
        <v>#REF!</v>
      </c>
      <c r="M57" s="180" t="e">
        <f t="shared" si="8"/>
        <v>#REF!</v>
      </c>
    </row>
    <row r="58" spans="1:13" ht="15" x14ac:dyDescent="0.25">
      <c r="A58" s="240" t="s">
        <v>86</v>
      </c>
      <c r="B58" s="179">
        <f>-'IS, Q June 26'!$P$43</f>
        <v>82420</v>
      </c>
      <c r="D58">
        <f>'[40]Other data-small banks'!B50</f>
        <v>47717</v>
      </c>
      <c r="E58" s="240" t="s">
        <v>86</v>
      </c>
      <c r="F58" s="180">
        <f t="shared" si="7"/>
        <v>34703</v>
      </c>
      <c r="H58" s="240" t="s">
        <v>86</v>
      </c>
      <c r="I58" s="179">
        <f>-'IS, BS &amp; Ratios June 26'!$P$43</f>
        <v>170479</v>
      </c>
      <c r="K58" s="179">
        <f>-'IS, BS &amp; Ratios June 25'!$P$43</f>
        <v>155907</v>
      </c>
      <c r="M58" s="180">
        <f t="shared" si="8"/>
        <v>14572</v>
      </c>
    </row>
    <row r="59" spans="1:13" ht="15" x14ac:dyDescent="0.25">
      <c r="A59" s="303" t="s">
        <v>230</v>
      </c>
      <c r="B59" s="179">
        <f>-'IS, Q June 26'!$R$43</f>
        <v>91647</v>
      </c>
      <c r="D59">
        <f>'[40]Other data-small banks'!B51</f>
        <v>37354</v>
      </c>
      <c r="E59" s="303" t="s">
        <v>230</v>
      </c>
      <c r="F59" s="180">
        <f t="shared" si="7"/>
        <v>54293</v>
      </c>
      <c r="H59" s="303" t="s">
        <v>230</v>
      </c>
      <c r="I59" s="179">
        <f>-'IS, BS &amp; Ratios June 26'!$R$43</f>
        <v>185369</v>
      </c>
      <c r="K59" s="179">
        <f>-'IS, BS &amp; Ratios June 25'!$R$43</f>
        <v>149174</v>
      </c>
      <c r="M59" s="180">
        <f t="shared" si="8"/>
        <v>36195</v>
      </c>
    </row>
    <row r="60" spans="1:13" x14ac:dyDescent="0.2">
      <c r="B60" s="180" t="e">
        <f>SUM(B51:B59)</f>
        <v>#REF!</v>
      </c>
      <c r="D60" s="180">
        <f>SUM(D51:D59)</f>
        <v>369580</v>
      </c>
      <c r="F60" s="180" t="e">
        <f>SUM(F51:F59)</f>
        <v>#REF!</v>
      </c>
      <c r="I60" s="180" t="e">
        <f>SUM(I51:I59)</f>
        <v>#REF!</v>
      </c>
      <c r="K60" s="180" t="e">
        <f>SUM(K51:K59)</f>
        <v>#REF!</v>
      </c>
    </row>
    <row r="62" spans="1:13" x14ac:dyDescent="0.2">
      <c r="B62" t="s">
        <v>191</v>
      </c>
    </row>
    <row r="63" spans="1:13" ht="15" x14ac:dyDescent="0.25">
      <c r="A63" s="240" t="s">
        <v>123</v>
      </c>
      <c r="B63" s="179">
        <f>'IS, BS &amp; Ratios June 26'!$D$69</f>
        <v>545735</v>
      </c>
      <c r="D63">
        <f>'[40]Other data-small banks'!B55</f>
        <v>311017</v>
      </c>
      <c r="E63" s="240" t="s">
        <v>123</v>
      </c>
      <c r="F63">
        <v>-1925</v>
      </c>
      <c r="H63" s="240" t="s">
        <v>123</v>
      </c>
      <c r="I63" s="179">
        <f>'IS, BS &amp; Ratios June 26'!$D$69</f>
        <v>545735</v>
      </c>
      <c r="K63" s="179">
        <f>'IS, BS &amp; Ratios June 25'!$D$69</f>
        <v>501812</v>
      </c>
      <c r="M63" s="180">
        <f>I63-K63</f>
        <v>43923</v>
      </c>
    </row>
    <row r="64" spans="1:13" ht="15" x14ac:dyDescent="0.25">
      <c r="A64" s="240" t="s">
        <v>119</v>
      </c>
      <c r="B64" s="179">
        <f>'IS, BS &amp; Ratios June 26'!$F$69</f>
        <v>9384907</v>
      </c>
      <c r="D64">
        <f>'[40]Other data-small banks'!B56</f>
        <v>854619</v>
      </c>
      <c r="E64" s="240" t="s">
        <v>119</v>
      </c>
      <c r="F64">
        <v>3503</v>
      </c>
      <c r="H64" s="240" t="s">
        <v>119</v>
      </c>
      <c r="I64" s="179">
        <f>'IS, BS &amp; Ratios June 26'!$F$69</f>
        <v>9384907</v>
      </c>
      <c r="K64" s="179">
        <f>'IS, BS &amp; Ratios June 25'!$F$69</f>
        <v>6378957</v>
      </c>
      <c r="M64" s="180">
        <f t="shared" ref="M64:M71" si="9">I64-K64</f>
        <v>3005950</v>
      </c>
    </row>
    <row r="65" spans="1:13" ht="15" x14ac:dyDescent="0.25">
      <c r="A65" s="195" t="s">
        <v>126</v>
      </c>
      <c r="B65" s="179">
        <f>'IS, BS &amp; Ratios June 26'!$H$69</f>
        <v>1273209</v>
      </c>
      <c r="D65">
        <f>'[40]Other data-small banks'!B58</f>
        <v>676188</v>
      </c>
      <c r="E65" s="195" t="s">
        <v>126</v>
      </c>
      <c r="F65">
        <v>-7081</v>
      </c>
      <c r="H65" s="195" t="s">
        <v>126</v>
      </c>
      <c r="I65" s="179">
        <f>'IS, BS &amp; Ratios June 26'!$H$69</f>
        <v>1273209</v>
      </c>
      <c r="K65" s="179">
        <f>'IS, BS &amp; Ratios June 25'!$H$69</f>
        <v>1355301</v>
      </c>
      <c r="M65" s="180">
        <f t="shared" si="9"/>
        <v>-82092</v>
      </c>
    </row>
    <row r="66" spans="1:13" ht="15" x14ac:dyDescent="0.25">
      <c r="A66" s="195" t="s">
        <v>85</v>
      </c>
      <c r="B66" s="179">
        <f>'IS, BS &amp; Ratios June 26'!$I$69</f>
        <v>2544329</v>
      </c>
      <c r="D66">
        <f>'[40]Other data-small banks'!B59</f>
        <v>954425</v>
      </c>
      <c r="E66" s="195" t="s">
        <v>85</v>
      </c>
      <c r="F66">
        <v>1372</v>
      </c>
      <c r="H66" s="195" t="s">
        <v>85</v>
      </c>
      <c r="I66" s="179">
        <f>'IS, BS &amp; Ratios June 26'!$I$69</f>
        <v>2544329</v>
      </c>
      <c r="K66" s="179">
        <f>'IS, BS &amp; Ratios June 25'!$I$69</f>
        <v>2218007</v>
      </c>
      <c r="M66" s="180">
        <f t="shared" si="9"/>
        <v>326322</v>
      </c>
    </row>
    <row r="67" spans="1:13" ht="15" x14ac:dyDescent="0.25">
      <c r="A67" s="240" t="s">
        <v>88</v>
      </c>
      <c r="B67" s="179">
        <f>'IS, BS &amp; Ratios June 26'!$J$69</f>
        <v>209162</v>
      </c>
      <c r="D67">
        <f>'[40]Other data-small banks'!B60</f>
        <v>426597</v>
      </c>
      <c r="E67" s="240" t="s">
        <v>88</v>
      </c>
      <c r="F67">
        <v>-6173</v>
      </c>
      <c r="H67" s="240" t="s">
        <v>88</v>
      </c>
      <c r="I67" s="179">
        <f>'IS, BS &amp; Ratios June 26'!$J$69</f>
        <v>209162</v>
      </c>
      <c r="K67" s="179">
        <f>'IS, BS &amp; Ratios June 25'!$J$69</f>
        <v>277377</v>
      </c>
      <c r="M67" s="180">
        <f t="shared" si="9"/>
        <v>-68215</v>
      </c>
    </row>
    <row r="68" spans="1:13" ht="15" x14ac:dyDescent="0.25">
      <c r="A68" s="240" t="s">
        <v>121</v>
      </c>
      <c r="B68" s="179">
        <f>'IS, BS &amp; Ratios June 26'!$K$69</f>
        <v>3146492</v>
      </c>
      <c r="D68">
        <f>'[40]Other data-small banks'!B61</f>
        <v>1386822</v>
      </c>
      <c r="E68" s="240" t="s">
        <v>121</v>
      </c>
      <c r="F68">
        <v>-2004</v>
      </c>
      <c r="H68" s="240" t="s">
        <v>121</v>
      </c>
      <c r="I68" s="179">
        <f>'IS, BS &amp; Ratios June 26'!$K$69</f>
        <v>3146492</v>
      </c>
      <c r="K68" s="179">
        <f>'IS, BS &amp; Ratios June 25'!$K$69</f>
        <v>2913660</v>
      </c>
      <c r="M68" s="180">
        <f t="shared" si="9"/>
        <v>232832</v>
      </c>
    </row>
    <row r="69" spans="1:13" ht="15" x14ac:dyDescent="0.25">
      <c r="A69" s="287" t="s">
        <v>219</v>
      </c>
      <c r="B69" s="179" t="e">
        <f>'IS, BS &amp; Ratios June 26'!#REF!</f>
        <v>#REF!</v>
      </c>
      <c r="D69">
        <f>'[40]Other data-small banks'!B62</f>
        <v>0</v>
      </c>
      <c r="E69" s="287" t="s">
        <v>219</v>
      </c>
      <c r="F69">
        <v>0</v>
      </c>
      <c r="H69" s="287" t="s">
        <v>219</v>
      </c>
      <c r="I69" s="179" t="e">
        <f>'IS, BS &amp; Ratios June 26'!#REF!</f>
        <v>#REF!</v>
      </c>
      <c r="K69" s="179" t="e">
        <f>'IS, BS &amp; Ratios June 25'!#REF!</f>
        <v>#REF!</v>
      </c>
      <c r="M69" s="180" t="e">
        <f t="shared" si="9"/>
        <v>#REF!</v>
      </c>
    </row>
    <row r="70" spans="1:13" ht="15" x14ac:dyDescent="0.25">
      <c r="A70" s="240" t="s">
        <v>86</v>
      </c>
      <c r="B70" s="179">
        <f>'IS, BS &amp; Ratios June 26'!$P$69</f>
        <v>2138082</v>
      </c>
      <c r="D70">
        <f>'[40]Other data-small banks'!B63</f>
        <v>248997</v>
      </c>
      <c r="E70" s="240" t="s">
        <v>86</v>
      </c>
      <c r="F70">
        <v>-1092</v>
      </c>
      <c r="H70" s="240" t="s">
        <v>86</v>
      </c>
      <c r="I70" s="179">
        <f>'IS, BS &amp; Ratios June 26'!$P$69</f>
        <v>2138082</v>
      </c>
      <c r="K70" s="179">
        <f>'IS, BS &amp; Ratios June 25'!$P$69</f>
        <v>906958</v>
      </c>
      <c r="M70" s="180">
        <f t="shared" si="9"/>
        <v>1231124</v>
      </c>
    </row>
    <row r="71" spans="1:13" ht="15" x14ac:dyDescent="0.25">
      <c r="A71" s="303" t="s">
        <v>230</v>
      </c>
      <c r="B71" s="179">
        <f>'IS, BS &amp; Ratios June 26'!$R$69</f>
        <v>1667643</v>
      </c>
      <c r="D71">
        <f>'[40]Other data-small banks'!B64</f>
        <v>841887</v>
      </c>
      <c r="E71" s="303" t="s">
        <v>230</v>
      </c>
      <c r="F71">
        <v>8455</v>
      </c>
      <c r="H71" s="303" t="s">
        <v>230</v>
      </c>
      <c r="I71" s="179">
        <f>'IS, BS &amp; Ratios June 26'!$R$69</f>
        <v>1667643</v>
      </c>
      <c r="K71" s="179">
        <f>'IS, BS &amp; Ratios June 25'!$R$69</f>
        <v>1445519</v>
      </c>
      <c r="M71" s="180">
        <f t="shared" si="9"/>
        <v>222124</v>
      </c>
    </row>
    <row r="72" spans="1:13" x14ac:dyDescent="0.2">
      <c r="B72" s="180" t="e">
        <f>SUM(B63:B71)</f>
        <v>#REF!</v>
      </c>
      <c r="D72" s="180">
        <f>SUM(D63:D71)</f>
        <v>5700552</v>
      </c>
      <c r="F72">
        <v>-4945</v>
      </c>
      <c r="I72" s="180" t="e">
        <f>SUM(I63:I71)</f>
        <v>#REF!</v>
      </c>
      <c r="K72" s="180" t="e">
        <f>SUM(K63:K71)</f>
        <v>#REF!</v>
      </c>
      <c r="M72" s="180" t="e">
        <f>SUM(M63:M71)</f>
        <v>#REF!</v>
      </c>
    </row>
    <row r="74" spans="1:13" x14ac:dyDescent="0.2">
      <c r="B74" t="s">
        <v>136</v>
      </c>
    </row>
    <row r="75" spans="1:13" ht="15" x14ac:dyDescent="0.25">
      <c r="A75" s="240" t="s">
        <v>123</v>
      </c>
      <c r="B75" s="179">
        <f>'IS, BS &amp; Ratios June 26'!$D$75</f>
        <v>700285</v>
      </c>
      <c r="D75">
        <f>'[40]Other data-small banks'!B68</f>
        <v>411081</v>
      </c>
      <c r="E75" s="240" t="s">
        <v>123</v>
      </c>
      <c r="F75" s="180">
        <f>B75-D75</f>
        <v>289204</v>
      </c>
      <c r="H75" s="240" t="s">
        <v>123</v>
      </c>
      <c r="I75" s="179">
        <f>'IS, BS &amp; Ratios June 26'!$D$75</f>
        <v>700285</v>
      </c>
      <c r="K75" s="179">
        <f>'IS, BS &amp; Ratios June 25'!$D$75</f>
        <v>663543</v>
      </c>
      <c r="M75" s="180">
        <f>I75-K75</f>
        <v>36742</v>
      </c>
    </row>
    <row r="76" spans="1:13" ht="15" x14ac:dyDescent="0.25">
      <c r="A76" s="240" t="s">
        <v>119</v>
      </c>
      <c r="B76" s="179">
        <f>'IS, BS &amp; Ratios June 26'!$F$75</f>
        <v>21938371</v>
      </c>
      <c r="D76">
        <f>'[40]Other data-small banks'!B69</f>
        <v>3664329</v>
      </c>
      <c r="E76" s="240" t="s">
        <v>119</v>
      </c>
      <c r="F76" s="180">
        <f t="shared" ref="F76:F83" si="10">B76-D76</f>
        <v>18274042</v>
      </c>
      <c r="H76" s="240" t="s">
        <v>119</v>
      </c>
      <c r="I76" s="179">
        <f>'IS, BS &amp; Ratios June 26'!$F$75</f>
        <v>21938371</v>
      </c>
      <c r="K76" s="179">
        <f>'IS, BS &amp; Ratios June 25'!$F$75</f>
        <v>19403179</v>
      </c>
      <c r="M76" s="180">
        <f t="shared" ref="M76:M83" si="11">I76-K76</f>
        <v>2535192</v>
      </c>
    </row>
    <row r="77" spans="1:13" ht="15" x14ac:dyDescent="0.25">
      <c r="A77" s="195" t="s">
        <v>126</v>
      </c>
      <c r="B77" s="179">
        <f>'IS, BS &amp; Ratios June 26'!$H$75</f>
        <v>7165394</v>
      </c>
      <c r="D77">
        <f>'[40]Other data-small banks'!B71</f>
        <v>2575194</v>
      </c>
      <c r="E77" s="195" t="s">
        <v>126</v>
      </c>
      <c r="F77" s="180">
        <f t="shared" si="10"/>
        <v>4590200</v>
      </c>
      <c r="H77" s="195" t="s">
        <v>126</v>
      </c>
      <c r="I77" s="179">
        <f>'IS, BS &amp; Ratios June 26'!$H$75</f>
        <v>7165394</v>
      </c>
      <c r="K77" s="179">
        <f>'IS, BS &amp; Ratios June 25'!$H$75</f>
        <v>5497828</v>
      </c>
      <c r="M77" s="180">
        <f t="shared" si="11"/>
        <v>1667566</v>
      </c>
    </row>
    <row r="78" spans="1:13" ht="15" x14ac:dyDescent="0.25">
      <c r="A78" s="195" t="s">
        <v>85</v>
      </c>
      <c r="B78" s="179">
        <f>'IS, BS &amp; Ratios June 26'!$I$75</f>
        <v>6793347</v>
      </c>
      <c r="D78">
        <f>'[40]Other data-small banks'!B72</f>
        <v>3924679</v>
      </c>
      <c r="E78" s="195" t="s">
        <v>85</v>
      </c>
      <c r="F78" s="180">
        <f t="shared" si="10"/>
        <v>2868668</v>
      </c>
      <c r="H78" s="195" t="s">
        <v>85</v>
      </c>
      <c r="I78" s="179">
        <f>'IS, BS &amp; Ratios June 26'!$I$75</f>
        <v>6793347</v>
      </c>
      <c r="K78" s="179">
        <f>'IS, BS &amp; Ratios June 25'!$I$75</f>
        <v>5125264</v>
      </c>
      <c r="M78" s="180">
        <f t="shared" si="11"/>
        <v>1668083</v>
      </c>
    </row>
    <row r="79" spans="1:13" ht="15" x14ac:dyDescent="0.25">
      <c r="A79" s="240" t="s">
        <v>88</v>
      </c>
      <c r="B79" s="179">
        <f>'IS, BS &amp; Ratios June 26'!$J$75</f>
        <v>1074063</v>
      </c>
      <c r="D79">
        <f>'[40]Other data-small banks'!B73</f>
        <v>978488</v>
      </c>
      <c r="E79" s="240" t="s">
        <v>88</v>
      </c>
      <c r="F79" s="180">
        <f t="shared" si="10"/>
        <v>95575</v>
      </c>
      <c r="H79" s="240" t="s">
        <v>88</v>
      </c>
      <c r="I79" s="179">
        <f>'IS, BS &amp; Ratios June 26'!$J$75</f>
        <v>1074063</v>
      </c>
      <c r="K79" s="179">
        <f>'IS, BS &amp; Ratios June 25'!$J$75</f>
        <v>1342308</v>
      </c>
      <c r="M79" s="180">
        <f t="shared" si="11"/>
        <v>-268245</v>
      </c>
    </row>
    <row r="80" spans="1:13" ht="15" x14ac:dyDescent="0.25">
      <c r="A80" s="240" t="s">
        <v>121</v>
      </c>
      <c r="B80" s="179">
        <f>'IS, BS &amp; Ratios June 26'!$K$75</f>
        <v>6097987</v>
      </c>
      <c r="D80">
        <f>'[40]Other data-small banks'!B74</f>
        <v>2445079</v>
      </c>
      <c r="E80" s="240" t="s">
        <v>121</v>
      </c>
      <c r="F80" s="180">
        <f t="shared" si="10"/>
        <v>3652908</v>
      </c>
      <c r="H80" s="240" t="s">
        <v>121</v>
      </c>
      <c r="I80" s="179">
        <f>'IS, BS &amp; Ratios June 26'!$K$75</f>
        <v>6097987</v>
      </c>
      <c r="K80" s="179">
        <f>'IS, BS &amp; Ratios June 25'!$K$75</f>
        <v>7506292</v>
      </c>
      <c r="M80" s="180">
        <f t="shared" si="11"/>
        <v>-1408305</v>
      </c>
    </row>
    <row r="81" spans="1:13" ht="15" x14ac:dyDescent="0.25">
      <c r="A81" s="287" t="s">
        <v>219</v>
      </c>
      <c r="B81" s="179" t="e">
        <f>'IS, BS &amp; Ratios June 26'!#REF!</f>
        <v>#REF!</v>
      </c>
      <c r="D81">
        <f>'[40]Other data-small banks'!B75</f>
        <v>0</v>
      </c>
      <c r="E81" s="287" t="s">
        <v>219</v>
      </c>
      <c r="F81" s="180" t="e">
        <f t="shared" si="10"/>
        <v>#REF!</v>
      </c>
      <c r="H81" s="287" t="s">
        <v>219</v>
      </c>
      <c r="I81" s="179" t="e">
        <f>'IS, BS &amp; Ratios June 26'!#REF!</f>
        <v>#REF!</v>
      </c>
      <c r="K81" s="179" t="e">
        <f>'IS, BS &amp; Ratios June 25'!#REF!</f>
        <v>#REF!</v>
      </c>
      <c r="M81" s="180" t="e">
        <f t="shared" si="11"/>
        <v>#REF!</v>
      </c>
    </row>
    <row r="82" spans="1:13" ht="15" x14ac:dyDescent="0.25">
      <c r="A82" s="240" t="s">
        <v>86</v>
      </c>
      <c r="B82" s="179">
        <f>'IS, BS &amp; Ratios June 26'!$P$75</f>
        <v>4737520</v>
      </c>
      <c r="D82">
        <f>'[40]Other data-small banks'!B76</f>
        <v>2732589</v>
      </c>
      <c r="E82" s="240" t="s">
        <v>86</v>
      </c>
      <c r="F82" s="180">
        <f t="shared" si="10"/>
        <v>2004931</v>
      </c>
      <c r="H82" s="240" t="s">
        <v>86</v>
      </c>
      <c r="I82" s="179">
        <f>'IS, BS &amp; Ratios June 26'!$P$75</f>
        <v>4737520</v>
      </c>
      <c r="K82" s="179">
        <f>'IS, BS &amp; Ratios June 25'!$P$75</f>
        <v>4753765</v>
      </c>
      <c r="M82" s="180">
        <f t="shared" si="11"/>
        <v>-16245</v>
      </c>
    </row>
    <row r="83" spans="1:13" ht="15" x14ac:dyDescent="0.25">
      <c r="A83" s="303" t="s">
        <v>230</v>
      </c>
      <c r="B83" s="179">
        <f>'IS, BS &amp; Ratios June 26'!$R$75</f>
        <v>4940381</v>
      </c>
      <c r="D83">
        <f>'[40]Other data-small banks'!B77</f>
        <v>1685155</v>
      </c>
      <c r="E83" s="303" t="s">
        <v>230</v>
      </c>
      <c r="F83" s="180">
        <f t="shared" si="10"/>
        <v>3255226</v>
      </c>
      <c r="H83" s="303" t="s">
        <v>230</v>
      </c>
      <c r="I83" s="179">
        <f>'IS, BS &amp; Ratios June 26'!$R$75</f>
        <v>4940381</v>
      </c>
      <c r="K83" s="179">
        <f>'IS, BS &amp; Ratios June 25'!$R$75</f>
        <v>4201344</v>
      </c>
      <c r="M83" s="180">
        <f t="shared" si="11"/>
        <v>739037</v>
      </c>
    </row>
    <row r="84" spans="1:13" x14ac:dyDescent="0.2">
      <c r="B84" s="180" t="e">
        <f>SUM(B75:B83)</f>
        <v>#REF!</v>
      </c>
      <c r="D84" s="180">
        <f>SUM(D75:D83)</f>
        <v>18416594</v>
      </c>
      <c r="F84" s="180" t="e">
        <f>SUM(F75:F83)</f>
        <v>#REF!</v>
      </c>
      <c r="I84" s="180" t="e">
        <f>SUM(I75:I83)</f>
        <v>#REF!</v>
      </c>
      <c r="K84" s="180" t="e">
        <f>SUM(K75:K83)</f>
        <v>#REF!</v>
      </c>
      <c r="M84" s="180" t="e">
        <f>SUM(M75:M83)</f>
        <v>#REF!</v>
      </c>
    </row>
    <row r="87" spans="1:13" x14ac:dyDescent="0.2">
      <c r="H87" t="s">
        <v>261</v>
      </c>
    </row>
    <row r="88" spans="1:13" ht="15" x14ac:dyDescent="0.25">
      <c r="H88" s="240" t="s">
        <v>123</v>
      </c>
      <c r="I88" s="179">
        <f>'IS, BS &amp; Ratios June 26'!$D$72</f>
        <v>1039934</v>
      </c>
      <c r="K88" s="179">
        <f>'IS, BS &amp; Ratios June 25'!$D$72</f>
        <v>982976</v>
      </c>
      <c r="M88" s="180">
        <f>I88-K88</f>
        <v>56958</v>
      </c>
    </row>
    <row r="89" spans="1:13" ht="15" x14ac:dyDescent="0.25">
      <c r="H89" s="240" t="s">
        <v>119</v>
      </c>
      <c r="I89" s="179">
        <f>'IS, BS &amp; Ratios June 26'!$F$72</f>
        <v>30276645</v>
      </c>
      <c r="K89" s="179">
        <f>'IS, BS &amp; Ratios June 25'!$F$72</f>
        <v>25517543</v>
      </c>
      <c r="M89" s="180">
        <f t="shared" ref="M89:M96" si="12">I89-K89</f>
        <v>4759102</v>
      </c>
    </row>
    <row r="90" spans="1:13" ht="15" x14ac:dyDescent="0.25">
      <c r="H90" s="195" t="s">
        <v>126</v>
      </c>
      <c r="I90" s="179">
        <f>'IS, BS &amp; Ratios June 26'!$H$72</f>
        <v>9490298</v>
      </c>
      <c r="K90" s="179">
        <f>'IS, BS &amp; Ratios June 25'!$H$72</f>
        <v>9038919</v>
      </c>
      <c r="M90" s="180">
        <f t="shared" si="12"/>
        <v>451379</v>
      </c>
    </row>
    <row r="91" spans="1:13" ht="15" x14ac:dyDescent="0.25">
      <c r="H91" s="195" t="s">
        <v>85</v>
      </c>
      <c r="I91" s="179">
        <f>'IS, BS &amp; Ratios June 26'!$I$72</f>
        <v>8969480</v>
      </c>
      <c r="K91" s="179">
        <f>'IS, BS &amp; Ratios June 25'!$I$72</f>
        <v>8343621</v>
      </c>
      <c r="M91" s="180">
        <f t="shared" si="12"/>
        <v>625859</v>
      </c>
    </row>
    <row r="92" spans="1:13" ht="15" x14ac:dyDescent="0.25">
      <c r="H92" s="240" t="s">
        <v>88</v>
      </c>
      <c r="I92" s="179">
        <f>'IS, BS &amp; Ratios June 26'!$J$72</f>
        <v>1358213</v>
      </c>
      <c r="K92" s="179">
        <f>'IS, BS &amp; Ratios June 25'!$J$72</f>
        <v>1731473</v>
      </c>
      <c r="M92" s="180">
        <f t="shared" si="12"/>
        <v>-373260</v>
      </c>
    </row>
    <row r="93" spans="1:13" ht="15" x14ac:dyDescent="0.25">
      <c r="H93" s="240" t="s">
        <v>121</v>
      </c>
      <c r="I93" s="179">
        <f>'IS, BS &amp; Ratios June 26'!$K$72</f>
        <v>7827064</v>
      </c>
      <c r="K93" s="179">
        <f>'IS, BS &amp; Ratios June 25'!$K$72</f>
        <v>8781960</v>
      </c>
      <c r="M93" s="180">
        <f t="shared" si="12"/>
        <v>-954896</v>
      </c>
    </row>
    <row r="94" spans="1:13" ht="15" x14ac:dyDescent="0.25">
      <c r="H94" s="287" t="s">
        <v>219</v>
      </c>
      <c r="I94" s="179" t="e">
        <f>'IS, BS &amp; Ratios June 26'!#REF!</f>
        <v>#REF!</v>
      </c>
      <c r="K94" s="179" t="e">
        <f>'IS, BS &amp; Ratios June 25'!#REF!</f>
        <v>#REF!</v>
      </c>
      <c r="M94" s="180" t="e">
        <f t="shared" si="12"/>
        <v>#REF!</v>
      </c>
    </row>
    <row r="95" spans="1:13" ht="15" x14ac:dyDescent="0.25">
      <c r="H95" s="240" t="s">
        <v>86</v>
      </c>
      <c r="I95" s="179">
        <f>'IS, BS &amp; Ratios June 26'!$P$72</f>
        <v>6540218</v>
      </c>
      <c r="K95" s="179">
        <f>'IS, BS &amp; Ratios June 25'!$P$72</f>
        <v>5986504</v>
      </c>
      <c r="M95" s="180">
        <f t="shared" si="12"/>
        <v>553714</v>
      </c>
    </row>
    <row r="96" spans="1:13" ht="15" x14ac:dyDescent="0.25">
      <c r="H96" s="303" t="s">
        <v>230</v>
      </c>
      <c r="I96" s="179">
        <f>'IS, BS &amp; Ratios June 26'!$R$72</f>
        <v>5955280</v>
      </c>
      <c r="K96" s="179">
        <f>'IS, BS &amp; Ratios June 25'!$R$72</f>
        <v>4993864</v>
      </c>
      <c r="M96" s="180">
        <f t="shared" si="12"/>
        <v>961416</v>
      </c>
    </row>
    <row r="97" spans="9:13" x14ac:dyDescent="0.2">
      <c r="I97" s="180" t="e">
        <f>SUM(I88:I96)</f>
        <v>#REF!</v>
      </c>
      <c r="K97" s="180" t="e">
        <f>SUM(K88:K96)</f>
        <v>#REF!</v>
      </c>
      <c r="M97" s="180" t="e">
        <f>SUM(M88:M96)</f>
        <v>#REF!</v>
      </c>
    </row>
  </sheetData>
  <sortState xmlns:xlrd2="http://schemas.microsoft.com/office/spreadsheetml/2017/richdata2" ref="A3:A11">
    <sortCondition ref="A3:A1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U184"/>
  <sheetViews>
    <sheetView topLeftCell="A148" zoomScale="70" zoomScaleNormal="70" workbookViewId="0">
      <selection activeCell="A120" sqref="A120:XFD120"/>
    </sheetView>
  </sheetViews>
  <sheetFormatPr defaultRowHeight="12.75" x14ac:dyDescent="0.2"/>
  <cols>
    <col min="1" max="1" width="31" customWidth="1"/>
    <col min="2" max="2" width="11.28515625" bestFit="1" customWidth="1"/>
    <col min="8" max="8" width="12" bestFit="1" customWidth="1"/>
    <col min="15" max="15" width="3.85546875" customWidth="1"/>
  </cols>
  <sheetData>
    <row r="2" spans="1:2" x14ac:dyDescent="0.2">
      <c r="B2" t="s">
        <v>199</v>
      </c>
    </row>
    <row r="3" spans="1:2" x14ac:dyDescent="0.2">
      <c r="A3" t="s">
        <v>243</v>
      </c>
      <c r="B3">
        <v>41</v>
      </c>
    </row>
    <row r="4" spans="1:2" x14ac:dyDescent="0.2">
      <c r="A4" t="s">
        <v>248</v>
      </c>
      <c r="B4">
        <v>85</v>
      </c>
    </row>
    <row r="5" spans="1:2" x14ac:dyDescent="0.2">
      <c r="A5" t="s">
        <v>250</v>
      </c>
      <c r="B5">
        <v>89</v>
      </c>
    </row>
    <row r="6" spans="1:2" x14ac:dyDescent="0.2">
      <c r="A6" t="s">
        <v>252</v>
      </c>
      <c r="B6" s="263">
        <f>352364/1000</f>
        <v>352.36399999999998</v>
      </c>
    </row>
    <row r="7" spans="1:2" x14ac:dyDescent="0.2">
      <c r="A7" t="s">
        <v>262</v>
      </c>
      <c r="B7" s="263">
        <f>109815/1000</f>
        <v>109.815</v>
      </c>
    </row>
    <row r="8" spans="1:2" x14ac:dyDescent="0.2">
      <c r="B8" t="s">
        <v>199</v>
      </c>
    </row>
    <row r="9" spans="1:2" x14ac:dyDescent="0.2">
      <c r="A9" t="s">
        <v>264</v>
      </c>
      <c r="B9" s="179">
        <v>239.53</v>
      </c>
    </row>
    <row r="10" spans="1:2" x14ac:dyDescent="0.2">
      <c r="A10" t="s">
        <v>265</v>
      </c>
      <c r="B10" s="179">
        <f>-106848/1000</f>
        <v>-106.848</v>
      </c>
    </row>
    <row r="11" spans="1:2" x14ac:dyDescent="0.2">
      <c r="A11" t="s">
        <v>266</v>
      </c>
      <c r="B11" s="179">
        <v>176.821</v>
      </c>
    </row>
    <row r="12" spans="1:2" x14ac:dyDescent="0.2">
      <c r="A12" t="s">
        <v>267</v>
      </c>
      <c r="B12" s="179">
        <v>30</v>
      </c>
    </row>
    <row r="13" spans="1:2" x14ac:dyDescent="0.2">
      <c r="B13" t="s">
        <v>199</v>
      </c>
    </row>
    <row r="14" spans="1:2" x14ac:dyDescent="0.2">
      <c r="A14" t="s">
        <v>274</v>
      </c>
      <c r="B14" s="179">
        <f>220422/1000</f>
        <v>220.422</v>
      </c>
    </row>
    <row r="15" spans="1:2" x14ac:dyDescent="0.2">
      <c r="A15" t="s">
        <v>276</v>
      </c>
      <c r="B15" s="179">
        <f>144455/1000</f>
        <v>144.45500000000001</v>
      </c>
    </row>
    <row r="16" spans="1:2" x14ac:dyDescent="0.2">
      <c r="A16" t="s">
        <v>284</v>
      </c>
      <c r="B16" s="179">
        <v>496.96899999999999</v>
      </c>
    </row>
    <row r="17" spans="1:2" x14ac:dyDescent="0.2">
      <c r="A17" t="s">
        <v>286</v>
      </c>
      <c r="B17" s="179">
        <v>49.061</v>
      </c>
    </row>
    <row r="18" spans="1:2" x14ac:dyDescent="0.2">
      <c r="A18" t="s">
        <v>287</v>
      </c>
      <c r="B18" s="179">
        <v>-14.205</v>
      </c>
    </row>
    <row r="19" spans="1:2" x14ac:dyDescent="0.2">
      <c r="A19" t="s">
        <v>293</v>
      </c>
      <c r="B19" s="179">
        <v>260.32600000000002</v>
      </c>
    </row>
    <row r="20" spans="1:2" x14ac:dyDescent="0.2">
      <c r="A20" t="s">
        <v>308</v>
      </c>
      <c r="B20" s="179">
        <v>406.98469136</v>
      </c>
    </row>
    <row r="21" spans="1:2" x14ac:dyDescent="0.2">
      <c r="A21" t="s">
        <v>309</v>
      </c>
      <c r="B21" s="179">
        <v>-386.20100000000002</v>
      </c>
    </row>
    <row r="22" spans="1:2" x14ac:dyDescent="0.2">
      <c r="A22" t="s">
        <v>311</v>
      </c>
      <c r="B22" s="179">
        <v>182.899</v>
      </c>
    </row>
    <row r="23" spans="1:2" x14ac:dyDescent="0.2">
      <c r="A23" t="s">
        <v>356</v>
      </c>
      <c r="B23" s="179">
        <f>-'IS, Q June 26'!S26/1000</f>
        <v>94.406000000000006</v>
      </c>
    </row>
    <row r="25" spans="1:2" x14ac:dyDescent="0.2">
      <c r="A25" t="s">
        <v>253</v>
      </c>
    </row>
    <row r="26" spans="1:2" x14ac:dyDescent="0.2">
      <c r="A26" t="s">
        <v>231</v>
      </c>
      <c r="B26">
        <v>420</v>
      </c>
    </row>
    <row r="27" spans="1:2" x14ac:dyDescent="0.2">
      <c r="A27" t="s">
        <v>238</v>
      </c>
      <c r="B27">
        <v>1089</v>
      </c>
    </row>
    <row r="28" spans="1:2" x14ac:dyDescent="0.2">
      <c r="A28" t="s">
        <v>241</v>
      </c>
      <c r="B28">
        <v>1224</v>
      </c>
    </row>
    <row r="29" spans="1:2" x14ac:dyDescent="0.2">
      <c r="A29" t="s">
        <v>242</v>
      </c>
      <c r="B29">
        <v>1494</v>
      </c>
    </row>
    <row r="30" spans="1:2" x14ac:dyDescent="0.2">
      <c r="A30" t="s">
        <v>243</v>
      </c>
      <c r="B30">
        <v>1292</v>
      </c>
    </row>
    <row r="31" spans="1:2" x14ac:dyDescent="0.2">
      <c r="A31" t="s">
        <v>248</v>
      </c>
      <c r="B31">
        <v>1219</v>
      </c>
    </row>
    <row r="32" spans="1:2" x14ac:dyDescent="0.2">
      <c r="A32" t="s">
        <v>250</v>
      </c>
      <c r="B32">
        <v>1401</v>
      </c>
    </row>
    <row r="33" spans="1:2" x14ac:dyDescent="0.2">
      <c r="A33" t="s">
        <v>252</v>
      </c>
      <c r="B33" s="263">
        <v>1379.5729999999994</v>
      </c>
    </row>
    <row r="34" spans="1:2" x14ac:dyDescent="0.2">
      <c r="B34" s="263"/>
    </row>
    <row r="35" spans="1:2" x14ac:dyDescent="0.2">
      <c r="A35" t="s">
        <v>253</v>
      </c>
      <c r="B35" s="263"/>
    </row>
    <row r="36" spans="1:2" x14ac:dyDescent="0.2">
      <c r="A36" t="s">
        <v>262</v>
      </c>
      <c r="B36" s="263">
        <v>1703.0409999999999</v>
      </c>
    </row>
    <row r="37" spans="1:2" x14ac:dyDescent="0.2">
      <c r="A37" t="s">
        <v>264</v>
      </c>
      <c r="B37" s="263">
        <v>1764.6410000000001</v>
      </c>
    </row>
    <row r="38" spans="1:2" x14ac:dyDescent="0.2">
      <c r="A38" t="s">
        <v>265</v>
      </c>
      <c r="B38" s="263">
        <f>2216463/1000</f>
        <v>2216.4630000000002</v>
      </c>
    </row>
    <row r="39" spans="1:2" x14ac:dyDescent="0.2">
      <c r="A39" t="s">
        <v>266</v>
      </c>
      <c r="B39" s="263">
        <v>1998.6579999999999</v>
      </c>
    </row>
    <row r="40" spans="1:2" x14ac:dyDescent="0.2">
      <c r="A40" t="s">
        <v>267</v>
      </c>
      <c r="B40" s="263">
        <v>2326</v>
      </c>
    </row>
    <row r="41" spans="1:2" x14ac:dyDescent="0.2">
      <c r="A41" t="s">
        <v>253</v>
      </c>
      <c r="B41" s="263"/>
    </row>
    <row r="42" spans="1:2" x14ac:dyDescent="0.2">
      <c r="A42" t="s">
        <v>274</v>
      </c>
      <c r="B42" s="263">
        <v>2019</v>
      </c>
    </row>
    <row r="43" spans="1:2" x14ac:dyDescent="0.2">
      <c r="A43" t="s">
        <v>276</v>
      </c>
      <c r="B43" s="263">
        <f>2006545/1000</f>
        <v>2006.5450000000001</v>
      </c>
    </row>
    <row r="44" spans="1:2" x14ac:dyDescent="0.2">
      <c r="A44" t="s">
        <v>284</v>
      </c>
      <c r="B44" s="263">
        <v>2231.0419999999999</v>
      </c>
    </row>
    <row r="45" spans="1:2" x14ac:dyDescent="0.2">
      <c r="A45" t="s">
        <v>286</v>
      </c>
      <c r="B45" s="263">
        <v>2649.3620000000001</v>
      </c>
    </row>
    <row r="46" spans="1:2" x14ac:dyDescent="0.2">
      <c r="A46" t="s">
        <v>287</v>
      </c>
      <c r="B46" s="263">
        <v>2500.6190000000001</v>
      </c>
    </row>
    <row r="47" spans="1:2" x14ac:dyDescent="0.2">
      <c r="A47" t="s">
        <v>293</v>
      </c>
      <c r="B47" s="263">
        <v>2484.056</v>
      </c>
    </row>
    <row r="48" spans="1:2" x14ac:dyDescent="0.2">
      <c r="A48" t="s">
        <v>308</v>
      </c>
      <c r="B48" s="263">
        <v>2205</v>
      </c>
    </row>
    <row r="49" spans="1:2" x14ac:dyDescent="0.2">
      <c r="A49" t="s">
        <v>309</v>
      </c>
      <c r="B49" s="263">
        <v>3084.5120000000002</v>
      </c>
    </row>
    <row r="50" spans="1:2" x14ac:dyDescent="0.2">
      <c r="A50" t="s">
        <v>311</v>
      </c>
      <c r="B50" s="263">
        <v>2567.7080000000001</v>
      </c>
    </row>
    <row r="51" spans="1:2" x14ac:dyDescent="0.2">
      <c r="A51" t="s">
        <v>356</v>
      </c>
      <c r="B51" s="263">
        <f>'IS, Q June 26'!S49/1000</f>
        <v>2748.4380000000001</v>
      </c>
    </row>
    <row r="52" spans="1:2" x14ac:dyDescent="0.2">
      <c r="B52" s="263"/>
    </row>
    <row r="53" spans="1:2" ht="89.25" x14ac:dyDescent="0.2">
      <c r="B53" s="322" t="s">
        <v>263</v>
      </c>
    </row>
    <row r="54" spans="1:2" x14ac:dyDescent="0.2">
      <c r="A54" t="s">
        <v>216</v>
      </c>
      <c r="B54" s="179">
        <f>'IS, Q-o-Q'!E25/1000</f>
        <v>53.756</v>
      </c>
    </row>
    <row r="55" spans="1:2" x14ac:dyDescent="0.2">
      <c r="A55" t="s">
        <v>277</v>
      </c>
      <c r="B55" s="179">
        <f>'IS, Q-o-Q'!F25/1000</f>
        <v>-26.273</v>
      </c>
    </row>
    <row r="56" spans="1:2" x14ac:dyDescent="0.2">
      <c r="A56" t="s">
        <v>87</v>
      </c>
      <c r="B56" s="179">
        <f>'IS, Q-o-Q'!K25/1000</f>
        <v>19.821000000000002</v>
      </c>
    </row>
    <row r="57" spans="1:2" x14ac:dyDescent="0.2">
      <c r="A57" t="s">
        <v>147</v>
      </c>
      <c r="B57" s="179">
        <f>'IS, Q-o-Q'!L25/1000</f>
        <v>44.68</v>
      </c>
    </row>
    <row r="58" spans="1:2" x14ac:dyDescent="0.2">
      <c r="A58" t="s">
        <v>247</v>
      </c>
      <c r="B58" s="179">
        <f>'IS, Q-o-Q'!M25/1000</f>
        <v>29.242000000000001</v>
      </c>
    </row>
    <row r="59" spans="1:2" x14ac:dyDescent="0.2">
      <c r="A59" t="s">
        <v>362</v>
      </c>
      <c r="B59" s="179">
        <f>'IS, Q-o-Q'!O25/1000</f>
        <v>-27.763999999999999</v>
      </c>
    </row>
    <row r="60" spans="1:2" x14ac:dyDescent="0.2">
      <c r="A60" t="s">
        <v>246</v>
      </c>
      <c r="B60" s="179">
        <f>'IS, Q-o-Q'!Q25/1000</f>
        <v>29.15</v>
      </c>
    </row>
    <row r="65" spans="1:19" x14ac:dyDescent="0.2">
      <c r="M65">
        <v>49789</v>
      </c>
      <c r="N65">
        <v>-6243</v>
      </c>
      <c r="O65">
        <v>0</v>
      </c>
      <c r="P65">
        <v>-11157</v>
      </c>
      <c r="Q65">
        <v>34682</v>
      </c>
      <c r="R65">
        <v>3157</v>
      </c>
      <c r="S65">
        <v>19627</v>
      </c>
    </row>
    <row r="66" spans="1:19" x14ac:dyDescent="0.2">
      <c r="B66" s="263"/>
    </row>
    <row r="68" spans="1:19" ht="63.75" x14ac:dyDescent="0.2">
      <c r="B68" s="322" t="s">
        <v>285</v>
      </c>
    </row>
    <row r="69" spans="1:19" x14ac:dyDescent="0.2">
      <c r="A69" t="s">
        <v>216</v>
      </c>
      <c r="B69" s="179">
        <f>'IS, Q-o-Q'!E31/1000</f>
        <v>-40.636000000000003</v>
      </c>
    </row>
    <row r="70" spans="1:19" x14ac:dyDescent="0.2">
      <c r="A70" t="s">
        <v>277</v>
      </c>
      <c r="B70" s="179">
        <f>'IS, Q-o-Q'!F31/1000</f>
        <v>306.524</v>
      </c>
    </row>
    <row r="71" spans="1:19" x14ac:dyDescent="0.2">
      <c r="A71" t="s">
        <v>147</v>
      </c>
      <c r="B71" s="179">
        <f>'IS, Q-o-Q'!L31/1000</f>
        <v>-36.006999999999998</v>
      </c>
    </row>
    <row r="72" spans="1:19" x14ac:dyDescent="0.2">
      <c r="A72" t="s">
        <v>129</v>
      </c>
      <c r="B72" s="179">
        <f>'IS, Q-o-Q'!N31/1000</f>
        <v>-55.95</v>
      </c>
    </row>
    <row r="73" spans="1:19" x14ac:dyDescent="0.2">
      <c r="A73" t="s">
        <v>130</v>
      </c>
      <c r="B73" s="179">
        <f>'IS, Q-o-Q'!Q31/1000</f>
        <v>-68.296999999999997</v>
      </c>
    </row>
    <row r="74" spans="1:19" x14ac:dyDescent="0.2">
      <c r="A74" t="s">
        <v>200</v>
      </c>
      <c r="B74" s="179">
        <f>'IS, Q-o-Q'!R31/1000</f>
        <v>-28.026</v>
      </c>
    </row>
    <row r="77" spans="1:19" x14ac:dyDescent="0.2">
      <c r="J77">
        <v>22943</v>
      </c>
      <c r="K77">
        <v>917</v>
      </c>
      <c r="L77">
        <v>-8372</v>
      </c>
      <c r="M77">
        <v>-16131</v>
      </c>
      <c r="N77">
        <v>25058</v>
      </c>
      <c r="O77">
        <v>0</v>
      </c>
      <c r="P77">
        <v>-22651</v>
      </c>
      <c r="Q77">
        <v>60281</v>
      </c>
      <c r="R77">
        <v>-9876</v>
      </c>
      <c r="S77">
        <v>-78906</v>
      </c>
    </row>
    <row r="81" spans="1:2" ht="76.5" x14ac:dyDescent="0.2">
      <c r="B81" s="322" t="s">
        <v>244</v>
      </c>
    </row>
    <row r="82" spans="1:2" x14ac:dyDescent="0.2">
      <c r="A82" t="s">
        <v>129</v>
      </c>
      <c r="B82" s="179">
        <f>-'IS, Q-o-Q'!N43/1000</f>
        <v>-67.388000000000005</v>
      </c>
    </row>
    <row r="83" spans="1:2" x14ac:dyDescent="0.2">
      <c r="A83" t="s">
        <v>175</v>
      </c>
      <c r="B83" s="179">
        <f>-'IS, Q-o-Q'!O43/1000</f>
        <v>56.518000000000001</v>
      </c>
    </row>
    <row r="84" spans="1:2" x14ac:dyDescent="0.2">
      <c r="A84" t="s">
        <v>246</v>
      </c>
      <c r="B84" s="179">
        <f>-'IS, Q-o-Q'!Q43/1000</f>
        <v>62.12</v>
      </c>
    </row>
    <row r="89" spans="1:2" ht="76.5" x14ac:dyDescent="0.2">
      <c r="B89" s="322" t="s">
        <v>245</v>
      </c>
    </row>
    <row r="90" spans="1:2" x14ac:dyDescent="0.2">
      <c r="A90" t="s">
        <v>216</v>
      </c>
      <c r="B90" s="179">
        <f>-SUM('IS, Q-o-Q'!E26:E26)/1000</f>
        <v>-43.497999999999998</v>
      </c>
    </row>
    <row r="91" spans="1:2" x14ac:dyDescent="0.2">
      <c r="A91" t="s">
        <v>176</v>
      </c>
      <c r="B91" s="179">
        <f>-'IS, Q-o-Q'!H26/1000</f>
        <v>-48.155999999999999</v>
      </c>
    </row>
    <row r="92" spans="1:2" x14ac:dyDescent="0.2">
      <c r="A92" t="s">
        <v>87</v>
      </c>
      <c r="B92" s="179">
        <f>-'IS, Q-o-Q'!K26/1000</f>
        <v>-22.588000000000001</v>
      </c>
    </row>
    <row r="93" spans="1:2" x14ac:dyDescent="0.2">
      <c r="A93" t="s">
        <v>129</v>
      </c>
      <c r="B93" s="179">
        <f>-'IS, Q-o-Q'!N26/1000</f>
        <v>79.927000000000007</v>
      </c>
    </row>
    <row r="94" spans="1:2" x14ac:dyDescent="0.2">
      <c r="A94" t="s">
        <v>246</v>
      </c>
      <c r="B94" s="14">
        <f>-'IS, Q-o-Q'!Q26/1000</f>
        <v>-45.445</v>
      </c>
    </row>
    <row r="101" spans="1:16" x14ac:dyDescent="0.2">
      <c r="P101">
        <v>4285.1170000000002</v>
      </c>
    </row>
    <row r="102" spans="1:16" x14ac:dyDescent="0.2">
      <c r="B102" t="s">
        <v>217</v>
      </c>
      <c r="P102">
        <v>3889.7689999999998</v>
      </c>
    </row>
    <row r="103" spans="1:16" x14ac:dyDescent="0.2">
      <c r="A103" s="186" t="s">
        <v>216</v>
      </c>
      <c r="B103" s="179">
        <f>'IS, Q-o-Q'!E75/1000</f>
        <v>-1151.2760000000001</v>
      </c>
      <c r="P103">
        <v>998.64400000000001</v>
      </c>
    </row>
    <row r="104" spans="1:16" x14ac:dyDescent="0.2">
      <c r="A104" t="s">
        <v>277</v>
      </c>
      <c r="B104" s="179">
        <f>('IS, Q-o-Q'!F75)/1000</f>
        <v>2157.8510000000001</v>
      </c>
    </row>
    <row r="105" spans="1:16" x14ac:dyDescent="0.2">
      <c r="A105" t="s">
        <v>125</v>
      </c>
      <c r="B105" s="179">
        <f>'IS, Q-o-Q'!G75/1000</f>
        <v>-2449.4090000000001</v>
      </c>
    </row>
    <row r="106" spans="1:16" x14ac:dyDescent="0.2">
      <c r="A106" t="s">
        <v>87</v>
      </c>
      <c r="B106" s="179">
        <f>'IS, Q-o-Q'!K75/1000</f>
        <v>499.84899999999999</v>
      </c>
    </row>
    <row r="107" spans="1:16" x14ac:dyDescent="0.2">
      <c r="A107" t="s">
        <v>147</v>
      </c>
      <c r="B107" s="179">
        <f>'IS, Q-o-Q'!L75/1000</f>
        <v>1675.0239999999999</v>
      </c>
      <c r="P107">
        <v>830.55600000000004</v>
      </c>
    </row>
    <row r="108" spans="1:16" x14ac:dyDescent="0.2">
      <c r="A108" t="s">
        <v>247</v>
      </c>
      <c r="B108" s="179">
        <f>'IS, Q-o-Q'!M75/1000</f>
        <v>534.57600000000002</v>
      </c>
    </row>
    <row r="109" spans="1:16" x14ac:dyDescent="0.2">
      <c r="A109" t="s">
        <v>129</v>
      </c>
      <c r="B109" s="179">
        <f>'IS, Q-o-Q'!N75/1000</f>
        <v>-1383.152</v>
      </c>
    </row>
    <row r="110" spans="1:16" x14ac:dyDescent="0.2">
      <c r="A110" t="s">
        <v>246</v>
      </c>
      <c r="B110" s="179">
        <f>'IS, Q-o-Q'!Q75/1000</f>
        <v>1018.1420000000001</v>
      </c>
    </row>
    <row r="111" spans="1:16" x14ac:dyDescent="0.2">
      <c r="A111" t="s">
        <v>200</v>
      </c>
      <c r="B111" s="179">
        <f>'IS, Q-o-Q'!R75/1000</f>
        <v>-834.90300000000002</v>
      </c>
    </row>
    <row r="114" spans="1:5" x14ac:dyDescent="0.2">
      <c r="B114" t="s">
        <v>218</v>
      </c>
    </row>
    <row r="115" spans="1:5" x14ac:dyDescent="0.2">
      <c r="A115" t="s">
        <v>216</v>
      </c>
      <c r="B115" s="179">
        <f>'BS Q-o-Q'!E67/1000</f>
        <v>259.83999999999997</v>
      </c>
    </row>
    <row r="116" spans="1:5" x14ac:dyDescent="0.2">
      <c r="A116" t="s">
        <v>277</v>
      </c>
      <c r="B116" s="179">
        <f>'BS Q-o-Q'!F67/1000</f>
        <v>330.49200000000002</v>
      </c>
    </row>
    <row r="117" spans="1:5" x14ac:dyDescent="0.2">
      <c r="A117" t="s">
        <v>87</v>
      </c>
      <c r="B117" s="179">
        <f>'BS Q-o-Q'!K67/1000</f>
        <v>279.76400000000001</v>
      </c>
    </row>
    <row r="118" spans="1:5" x14ac:dyDescent="0.2">
      <c r="A118" t="s">
        <v>147</v>
      </c>
      <c r="B118" s="179">
        <f>'BS Q-o-Q'!L67/1000</f>
        <v>1355.337</v>
      </c>
    </row>
    <row r="119" spans="1:5" x14ac:dyDescent="0.2">
      <c r="A119" t="s">
        <v>129</v>
      </c>
      <c r="B119" s="179">
        <f>'BS Q-o-Q'!N67/1000</f>
        <v>1438.0830000000001</v>
      </c>
    </row>
    <row r="120" spans="1:5" x14ac:dyDescent="0.2">
      <c r="A120" t="s">
        <v>246</v>
      </c>
      <c r="B120" s="179">
        <f>'BS Q-o-Q'!Q67/1000</f>
        <v>-1352.557</v>
      </c>
    </row>
    <row r="121" spans="1:5" x14ac:dyDescent="0.2">
      <c r="B121" s="263"/>
    </row>
    <row r="122" spans="1:5" x14ac:dyDescent="0.2">
      <c r="A122" s="180"/>
      <c r="B122" t="s">
        <v>275</v>
      </c>
      <c r="C122" s="180"/>
    </row>
    <row r="123" spans="1:5" x14ac:dyDescent="0.2">
      <c r="A123" s="407" t="s">
        <v>129</v>
      </c>
      <c r="B123" s="408">
        <v>1843.68</v>
      </c>
      <c r="C123" s="306"/>
      <c r="D123" s="409">
        <v>367.99299999999971</v>
      </c>
      <c r="E123" s="370">
        <v>0.199597001648876</v>
      </c>
    </row>
    <row r="124" spans="1:5" x14ac:dyDescent="0.2">
      <c r="A124" s="407" t="s">
        <v>130</v>
      </c>
      <c r="B124" s="408">
        <v>1730.3820000000001</v>
      </c>
      <c r="C124" s="306"/>
      <c r="D124" s="409">
        <v>170.68599999999992</v>
      </c>
      <c r="E124" s="370">
        <v>9.8640646978528396E-2</v>
      </c>
    </row>
    <row r="125" spans="1:5" x14ac:dyDescent="0.2">
      <c r="A125" s="407" t="s">
        <v>216</v>
      </c>
      <c r="B125" s="408">
        <v>1695.903</v>
      </c>
      <c r="C125" s="306"/>
      <c r="D125" s="409">
        <v>-2.5360000000000582</v>
      </c>
      <c r="E125" s="370">
        <v>-1.4953685440736045E-3</v>
      </c>
    </row>
    <row r="126" spans="1:5" x14ac:dyDescent="0.2">
      <c r="A126" s="407" t="s">
        <v>147</v>
      </c>
      <c r="B126" s="408">
        <v>884.16800000000001</v>
      </c>
      <c r="C126" s="306"/>
      <c r="D126" s="409">
        <v>331.16700000000003</v>
      </c>
      <c r="E126" s="370">
        <v>0.37455212131631094</v>
      </c>
    </row>
    <row r="127" spans="1:5" x14ac:dyDescent="0.2">
      <c r="A127" s="407" t="s">
        <v>148</v>
      </c>
      <c r="B127" s="408">
        <v>725.74199999999996</v>
      </c>
      <c r="C127" s="306"/>
      <c r="D127" s="306">
        <v>207.61800000000005</v>
      </c>
      <c r="E127" s="370">
        <v>0.28607687029274875</v>
      </c>
    </row>
    <row r="128" spans="1:5" x14ac:dyDescent="0.2">
      <c r="A128" s="407" t="s">
        <v>119</v>
      </c>
      <c r="B128" s="408">
        <v>827.48400000000004</v>
      </c>
      <c r="C128" s="306"/>
      <c r="D128" s="306">
        <v>17.16599999999994</v>
      </c>
      <c r="E128" s="370">
        <v>2.0744811984279986E-2</v>
      </c>
    </row>
    <row r="129" spans="1:5" x14ac:dyDescent="0.2">
      <c r="A129" s="407" t="s">
        <v>176</v>
      </c>
      <c r="B129" s="408">
        <v>268.92700000000002</v>
      </c>
      <c r="C129" s="306"/>
      <c r="D129" s="306">
        <v>235.23899999999998</v>
      </c>
      <c r="E129" s="370">
        <v>0.87473180454175281</v>
      </c>
    </row>
    <row r="130" spans="1:5" x14ac:dyDescent="0.2">
      <c r="A130" s="407" t="s">
        <v>121</v>
      </c>
      <c r="B130" s="408">
        <v>188.96899999999999</v>
      </c>
      <c r="C130" s="306"/>
      <c r="D130" s="306">
        <v>89.11099999999999</v>
      </c>
      <c r="E130" s="370">
        <v>0.47156411898247858</v>
      </c>
    </row>
    <row r="131" spans="1:5" x14ac:dyDescent="0.2">
      <c r="A131" s="361" t="s">
        <v>175</v>
      </c>
      <c r="B131" s="383">
        <v>234.31200000000001</v>
      </c>
      <c r="C131" s="347"/>
      <c r="D131" s="348">
        <v>14.955362576000027</v>
      </c>
      <c r="E131" s="371">
        <v>6.3826703608863514E-2</v>
      </c>
    </row>
    <row r="132" spans="1:5" x14ac:dyDescent="0.2">
      <c r="A132" s="361" t="s">
        <v>116</v>
      </c>
      <c r="B132" s="383">
        <v>179.239</v>
      </c>
      <c r="C132" s="347"/>
      <c r="D132" s="347">
        <v>-4.5810000000000173</v>
      </c>
      <c r="E132" s="371">
        <v>-2.5558053771779676E-2</v>
      </c>
    </row>
    <row r="133" spans="1:5" x14ac:dyDescent="0.2">
      <c r="A133" s="384" t="s">
        <v>86</v>
      </c>
      <c r="B133" s="383">
        <v>125.31100000000001</v>
      </c>
      <c r="C133" s="347"/>
      <c r="D133" s="347">
        <v>12.715000000000003</v>
      </c>
      <c r="E133" s="371">
        <v>0.10146754873873805</v>
      </c>
    </row>
    <row r="134" spans="1:5" x14ac:dyDescent="0.2">
      <c r="A134" s="361" t="s">
        <v>125</v>
      </c>
      <c r="B134" s="383">
        <v>136.50299999999999</v>
      </c>
      <c r="C134" s="347"/>
      <c r="D134" s="347">
        <v>-7.3949999999999818</v>
      </c>
      <c r="E134" s="371">
        <v>-5.4174633524537795E-2</v>
      </c>
    </row>
    <row r="135" spans="1:5" x14ac:dyDescent="0.2">
      <c r="A135" s="407" t="s">
        <v>123</v>
      </c>
      <c r="B135" s="408">
        <v>27.684999999999999</v>
      </c>
      <c r="C135" s="306"/>
      <c r="D135" s="306">
        <v>5.6040000000000028</v>
      </c>
      <c r="E135" s="370">
        <v>0.20242008307747889</v>
      </c>
    </row>
    <row r="136" spans="1:5" x14ac:dyDescent="0.2">
      <c r="A136" s="410" t="s">
        <v>229</v>
      </c>
      <c r="B136" s="408">
        <v>35.414999999999999</v>
      </c>
      <c r="C136" s="306"/>
      <c r="D136" s="306">
        <v>-9.2809999999999988</v>
      </c>
      <c r="E136" s="370">
        <v>-0.26206409713398277</v>
      </c>
    </row>
    <row r="137" spans="1:5" x14ac:dyDescent="0.2">
      <c r="A137" s="407" t="s">
        <v>88</v>
      </c>
      <c r="B137" s="408">
        <v>1.9890000000000001</v>
      </c>
      <c r="C137" s="306"/>
      <c r="D137" s="306">
        <v>-60.187999999999995</v>
      </c>
      <c r="E137" s="370">
        <v>-30.260432378079432</v>
      </c>
    </row>
    <row r="147" spans="1:21" x14ac:dyDescent="0.2">
      <c r="P147" s="306"/>
      <c r="Q147" s="180"/>
      <c r="S147" s="180">
        <v>123.29899999999998</v>
      </c>
      <c r="T147" s="185">
        <v>0.11385516914047421</v>
      </c>
    </row>
    <row r="148" spans="1:21" x14ac:dyDescent="0.2">
      <c r="P148" s="306"/>
      <c r="R148" s="179"/>
      <c r="S148" s="180">
        <v>203.23400000000004</v>
      </c>
      <c r="T148" s="377">
        <v>0.21221560087586946</v>
      </c>
      <c r="U148" s="370" t="e">
        <f t="shared" ref="U148:U161" si="0">T148/R148</f>
        <v>#DIV/0!</v>
      </c>
    </row>
    <row r="149" spans="1:21" x14ac:dyDescent="0.2">
      <c r="P149" s="306"/>
      <c r="R149" s="179"/>
      <c r="S149" s="180">
        <v>-200.56900000000019</v>
      </c>
      <c r="T149" s="377">
        <v>-0.15982001134690302</v>
      </c>
      <c r="U149" s="185" t="e">
        <f t="shared" si="0"/>
        <v>#DIV/0!</v>
      </c>
    </row>
    <row r="150" spans="1:21" x14ac:dyDescent="0.2">
      <c r="B150" t="s">
        <v>331</v>
      </c>
      <c r="C150" t="s">
        <v>292</v>
      </c>
      <c r="P150" s="180"/>
      <c r="R150" s="179"/>
      <c r="S150" s="180">
        <v>31.245999999999981</v>
      </c>
      <c r="T150" s="371">
        <v>5.2743253485298326E-2</v>
      </c>
      <c r="U150" s="370" t="e">
        <f t="shared" si="0"/>
        <v>#DIV/0!</v>
      </c>
    </row>
    <row r="151" spans="1:21" x14ac:dyDescent="0.2">
      <c r="A151" t="str">
        <f>'Other data '!A121</f>
        <v>AB Bank</v>
      </c>
      <c r="B151" s="179">
        <f>'Other data '!B121</f>
        <v>26.298999999999999</v>
      </c>
      <c r="C151" s="179">
        <f>'Other data '!G121</f>
        <v>12.526999999999999</v>
      </c>
      <c r="D151" s="180">
        <f t="shared" ref="D151:D165" si="1">B151-C151</f>
        <v>13.772</v>
      </c>
      <c r="E151" s="185">
        <f t="shared" ref="E151:E165" si="2">D151/C151</f>
        <v>1.099385327692185</v>
      </c>
    </row>
    <row r="152" spans="1:21" x14ac:dyDescent="0.2">
      <c r="A152" t="str">
        <f>'Other data '!A122</f>
        <v>Absa</v>
      </c>
      <c r="B152" s="179">
        <f>'Other data '!B122</f>
        <v>846.85199999999998</v>
      </c>
      <c r="C152" s="179">
        <f>'Other data '!G122</f>
        <v>871.88099999999997</v>
      </c>
      <c r="D152" s="180">
        <f t="shared" si="1"/>
        <v>-25.028999999999996</v>
      </c>
      <c r="E152" s="185">
        <f t="shared" si="2"/>
        <v>-2.8706899221338688E-2</v>
      </c>
      <c r="P152" s="306"/>
      <c r="R152" s="179"/>
      <c r="S152" s="180"/>
      <c r="T152" s="371"/>
      <c r="U152" s="370"/>
    </row>
    <row r="153" spans="1:21" x14ac:dyDescent="0.2">
      <c r="A153" t="str">
        <f>'Other data '!A123</f>
        <v>Access</v>
      </c>
      <c r="B153" s="179">
        <f>'Other data '!B123</f>
        <v>598.49400000000003</v>
      </c>
      <c r="C153" s="179">
        <f>'Other data '!G123</f>
        <v>458.47300000000001</v>
      </c>
      <c r="D153" s="180">
        <f t="shared" si="1"/>
        <v>140.02100000000002</v>
      </c>
      <c r="E153" s="185">
        <f t="shared" si="2"/>
        <v>0.30540729770346348</v>
      </c>
      <c r="P153" s="306"/>
      <c r="R153" s="179"/>
      <c r="S153" s="180"/>
      <c r="T153" s="371"/>
      <c r="U153" s="370"/>
    </row>
    <row r="154" spans="1:21" x14ac:dyDescent="0.2">
      <c r="A154" t="str">
        <f>'Other data '!A124</f>
        <v>Bank of China</v>
      </c>
      <c r="B154" s="179">
        <f>'Other data '!B124</f>
        <v>61.491999999999997</v>
      </c>
      <c r="C154" s="179">
        <f>'Other data '!G124</f>
        <v>116.1</v>
      </c>
      <c r="D154" s="180">
        <f t="shared" si="1"/>
        <v>-54.607999999999997</v>
      </c>
      <c r="E154" s="185">
        <f t="shared" si="2"/>
        <v>-0.47035314384151594</v>
      </c>
      <c r="P154" s="306"/>
      <c r="R154" s="179"/>
      <c r="S154" s="180">
        <v>108.714</v>
      </c>
      <c r="T154" s="371">
        <v>0.58929645871390546</v>
      </c>
      <c r="U154" s="370"/>
    </row>
    <row r="155" spans="1:21" x14ac:dyDescent="0.2">
      <c r="A155" t="str">
        <f>'Other data '!A125</f>
        <v>Citibank</v>
      </c>
      <c r="B155" s="179">
        <f>'Other data '!B125</f>
        <v>127.48399999999999</v>
      </c>
      <c r="C155" s="179">
        <f>'Other data '!G125</f>
        <v>244.565</v>
      </c>
      <c r="D155" s="180">
        <f t="shared" si="1"/>
        <v>-117.081</v>
      </c>
      <c r="E155" s="185">
        <f t="shared" si="2"/>
        <v>-0.47873162553922272</v>
      </c>
      <c r="P155" s="306"/>
      <c r="R155" s="179"/>
      <c r="S155" s="180"/>
      <c r="T155" s="371"/>
      <c r="U155" s="370"/>
    </row>
    <row r="156" spans="1:21" x14ac:dyDescent="0.2">
      <c r="A156" t="str">
        <f>'Other data '!A126</f>
        <v>Ecobank</v>
      </c>
      <c r="B156" s="179">
        <f>'Other data '!B126</f>
        <v>117.14</v>
      </c>
      <c r="C156" s="179">
        <f>'Other data '!G126</f>
        <v>83.585999999999999</v>
      </c>
      <c r="D156" s="180">
        <f t="shared" si="1"/>
        <v>33.554000000000002</v>
      </c>
      <c r="E156" s="185">
        <f t="shared" si="2"/>
        <v>0.40143086162754532</v>
      </c>
      <c r="P156" s="306"/>
      <c r="R156" s="179"/>
      <c r="S156" s="180"/>
      <c r="T156" s="371"/>
      <c r="U156" s="370"/>
    </row>
    <row r="157" spans="1:21" x14ac:dyDescent="0.2">
      <c r="A157" t="str">
        <f>'Other data '!A127</f>
        <v xml:space="preserve">First Alliance </v>
      </c>
      <c r="B157" s="179">
        <f>'Other data '!B127</f>
        <v>-41.106999999999999</v>
      </c>
      <c r="C157" s="179">
        <f>'Other data '!G127</f>
        <v>-26.190999999999999</v>
      </c>
      <c r="D157" s="180">
        <f t="shared" si="1"/>
        <v>-14.916</v>
      </c>
      <c r="E157" s="185">
        <f t="shared" si="2"/>
        <v>0.56950860982780349</v>
      </c>
      <c r="P157" s="306"/>
      <c r="R157" s="179"/>
      <c r="S157" s="180">
        <v>-171.53800000000001</v>
      </c>
      <c r="T157" s="371">
        <v>-0.37674245968211301</v>
      </c>
      <c r="U157" s="370"/>
    </row>
    <row r="158" spans="1:21" x14ac:dyDescent="0.2">
      <c r="A158" t="str">
        <f>'Other data '!A128</f>
        <v>First Capital Bank</v>
      </c>
      <c r="B158" s="179">
        <f>'Other data '!B128</f>
        <v>149.298</v>
      </c>
      <c r="C158" s="179">
        <f>'Other data '!G128</f>
        <v>113.958</v>
      </c>
      <c r="D158" s="180">
        <f t="shared" si="1"/>
        <v>35.340000000000003</v>
      </c>
      <c r="E158" s="185">
        <f t="shared" si="2"/>
        <v>0.31011425261938613</v>
      </c>
      <c r="P158" s="306"/>
      <c r="R158" s="179"/>
      <c r="S158" s="180">
        <v>25.138000000000005</v>
      </c>
      <c r="T158" s="185">
        <v>0.27766057325896071</v>
      </c>
      <c r="U158" s="370" t="e">
        <f t="shared" si="0"/>
        <v>#DIV/0!</v>
      </c>
    </row>
    <row r="159" spans="1:21" x14ac:dyDescent="0.2">
      <c r="A159" t="str">
        <f>'Other data '!A129</f>
        <v>FNB</v>
      </c>
      <c r="B159" s="179">
        <f>'Other data '!B129</f>
        <v>745.32600000000002</v>
      </c>
      <c r="C159" s="179">
        <f>'Other data '!G129</f>
        <v>587.63099999999997</v>
      </c>
      <c r="D159" s="180">
        <f t="shared" si="1"/>
        <v>157.69500000000005</v>
      </c>
      <c r="E159" s="185">
        <f t="shared" si="2"/>
        <v>0.26835718333443959</v>
      </c>
      <c r="P159" s="180"/>
      <c r="Q159" s="186"/>
      <c r="R159" s="179"/>
      <c r="S159" s="180">
        <v>-18.004000000000005</v>
      </c>
      <c r="T159" s="185">
        <v>-0.14915580004307991</v>
      </c>
      <c r="U159" s="185" t="e">
        <f t="shared" si="0"/>
        <v>#DIV/0!</v>
      </c>
    </row>
    <row r="160" spans="1:21" x14ac:dyDescent="0.2">
      <c r="A160" t="str">
        <f>'Other data '!A130</f>
        <v>Indo Zambia Bank</v>
      </c>
      <c r="B160" s="179">
        <f>'Other data '!B130</f>
        <v>558.91099999999994</v>
      </c>
      <c r="C160" s="179">
        <f>'Other data '!G130</f>
        <v>483.93200000000002</v>
      </c>
      <c r="D160" s="180">
        <f t="shared" si="1"/>
        <v>74.978999999999928</v>
      </c>
      <c r="E160" s="185">
        <f t="shared" si="2"/>
        <v>0.1549370572725092</v>
      </c>
      <c r="P160" s="306"/>
      <c r="Q160" s="186"/>
      <c r="R160" s="179"/>
      <c r="S160" s="180">
        <v>17.353999999999999</v>
      </c>
      <c r="T160" s="185">
        <v>1.3564170705017975</v>
      </c>
      <c r="U160" s="370" t="e">
        <f t="shared" si="0"/>
        <v>#DIV/0!</v>
      </c>
    </row>
    <row r="161" spans="1:21" x14ac:dyDescent="0.2">
      <c r="A161" t="str">
        <f>'Other data '!A131</f>
        <v>Stanbic</v>
      </c>
      <c r="B161" s="179">
        <f>'Other data '!B131</f>
        <v>1106.9280000000001</v>
      </c>
      <c r="C161" s="179">
        <f>'Other data '!G131</f>
        <v>1001.337</v>
      </c>
      <c r="D161" s="180">
        <f t="shared" si="1"/>
        <v>105.59100000000012</v>
      </c>
      <c r="E161" s="185">
        <f t="shared" si="2"/>
        <v>0.105450013332175</v>
      </c>
      <c r="P161" s="306"/>
      <c r="Q161" s="186"/>
      <c r="R161" s="179"/>
      <c r="S161" s="180">
        <v>-15.082999999999998</v>
      </c>
      <c r="T161" s="371">
        <v>-2.2223368203919254</v>
      </c>
      <c r="U161" s="185" t="e">
        <f t="shared" si="0"/>
        <v>#DIV/0!</v>
      </c>
    </row>
    <row r="162" spans="1:21" x14ac:dyDescent="0.2">
      <c r="A162" t="str">
        <f>'Other data '!A132</f>
        <v>StanChart</v>
      </c>
      <c r="B162" s="179">
        <f>'Other data '!B132</f>
        <v>103.307</v>
      </c>
      <c r="C162" s="179">
        <f>'Other data '!G132</f>
        <v>161.68</v>
      </c>
      <c r="D162" s="180">
        <f t="shared" si="1"/>
        <v>-58.373000000000005</v>
      </c>
      <c r="E162" s="185">
        <f t="shared" si="2"/>
        <v>-0.36104032657100449</v>
      </c>
      <c r="F162">
        <v>0.105450013332175</v>
      </c>
    </row>
    <row r="163" spans="1:21" x14ac:dyDescent="0.2">
      <c r="A163" t="str">
        <f>'Other data '!A133</f>
        <v>UBA</v>
      </c>
      <c r="B163" s="179">
        <f>'Other data '!B133</f>
        <v>92.271000000000001</v>
      </c>
      <c r="C163" s="179">
        <f>'Other data '!G133</f>
        <v>54.731000000000002</v>
      </c>
      <c r="D163" s="180">
        <f t="shared" si="1"/>
        <v>37.54</v>
      </c>
      <c r="E163" s="185">
        <f t="shared" si="2"/>
        <v>0.68590012972538417</v>
      </c>
      <c r="F163">
        <v>-2.8706899221338688E-2</v>
      </c>
    </row>
    <row r="164" spans="1:21" x14ac:dyDescent="0.2">
      <c r="A164" t="str">
        <f>'Other data '!A134</f>
        <v>ZANACO</v>
      </c>
      <c r="B164" s="179">
        <f>'Other data '!B134</f>
        <v>837.07899999999995</v>
      </c>
      <c r="C164" s="179">
        <f>'Other data '!G134</f>
        <v>807.70600000000002</v>
      </c>
      <c r="D164" s="180">
        <f t="shared" si="1"/>
        <v>29.372999999999934</v>
      </c>
      <c r="E164" s="185">
        <f t="shared" si="2"/>
        <v>3.6365954939049525E-2</v>
      </c>
      <c r="F164">
        <v>3.6365954939049525E-2</v>
      </c>
    </row>
    <row r="165" spans="1:21" x14ac:dyDescent="0.2">
      <c r="A165" t="str">
        <f>'Other data '!A135</f>
        <v xml:space="preserve">ZICB </v>
      </c>
      <c r="B165" s="179">
        <f>'Other data '!B135</f>
        <v>-13.625</v>
      </c>
      <c r="C165" s="179">
        <f>'Other data '!G135</f>
        <v>12.759</v>
      </c>
      <c r="D165" s="180">
        <f t="shared" si="1"/>
        <v>-26.384</v>
      </c>
      <c r="E165" s="185">
        <f t="shared" si="2"/>
        <v>-2.0678736578101731</v>
      </c>
      <c r="F165">
        <v>0.26835718333443959</v>
      </c>
    </row>
    <row r="171" spans="1:21" ht="4.5" customHeight="1" x14ac:dyDescent="0.2"/>
    <row r="173" spans="1:21" x14ac:dyDescent="0.2">
      <c r="H173">
        <f>'[38]IS, BS &amp; Ratios June 23'!$T$113</f>
        <v>142906810.5</v>
      </c>
    </row>
    <row r="180" spans="2:5" ht="24.75" customHeight="1" x14ac:dyDescent="0.2"/>
    <row r="184" spans="2:5" x14ac:dyDescent="0.2">
      <c r="B184" s="230"/>
      <c r="C184" s="230"/>
      <c r="E184" s="372"/>
    </row>
  </sheetData>
  <sortState xmlns:xlrd2="http://schemas.microsoft.com/office/spreadsheetml/2017/richdata2" ref="A151:C160">
    <sortCondition ref="A151:A160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E108"/>
  <sheetViews>
    <sheetView workbookViewId="0">
      <selection activeCell="P96" sqref="P96:U110"/>
    </sheetView>
  </sheetViews>
  <sheetFormatPr defaultRowHeight="12.75" x14ac:dyDescent="0.2"/>
  <sheetData>
    <row r="2" spans="1:2" x14ac:dyDescent="0.2">
      <c r="B2" t="s">
        <v>199</v>
      </c>
    </row>
    <row r="3" spans="1:2" x14ac:dyDescent="0.2">
      <c r="A3" t="s">
        <v>231</v>
      </c>
      <c r="B3" s="263">
        <f>-9926/1000</f>
        <v>-9.9260000000000002</v>
      </c>
    </row>
    <row r="4" spans="1:2" x14ac:dyDescent="0.2">
      <c r="A4" t="s">
        <v>238</v>
      </c>
      <c r="B4" s="263">
        <f>17090/1000</f>
        <v>17.09</v>
      </c>
    </row>
    <row r="5" spans="1:2" x14ac:dyDescent="0.2">
      <c r="A5" t="s">
        <v>241</v>
      </c>
      <c r="B5" s="263">
        <f>18151/1000</f>
        <v>18.151</v>
      </c>
    </row>
    <row r="6" spans="1:2" x14ac:dyDescent="0.2">
      <c r="A6" t="s">
        <v>242</v>
      </c>
      <c r="B6" s="263">
        <f>24770/1000</f>
        <v>24.77</v>
      </c>
    </row>
    <row r="7" spans="1:2" x14ac:dyDescent="0.2">
      <c r="A7" t="s">
        <v>243</v>
      </c>
      <c r="B7" s="263">
        <f>4222.60787/1000</f>
        <v>4.22260787</v>
      </c>
    </row>
    <row r="8" spans="1:2" x14ac:dyDescent="0.2">
      <c r="A8" t="s">
        <v>248</v>
      </c>
      <c r="B8" s="263">
        <f>-9693/1000</f>
        <v>-9.6929999999999996</v>
      </c>
    </row>
    <row r="9" spans="1:2" x14ac:dyDescent="0.2">
      <c r="A9" t="s">
        <v>250</v>
      </c>
      <c r="B9" s="263">
        <f>-1162/1000</f>
        <v>-1.1619999999999999</v>
      </c>
    </row>
    <row r="10" spans="1:2" x14ac:dyDescent="0.2">
      <c r="A10" t="s">
        <v>252</v>
      </c>
      <c r="B10" s="263">
        <f>15454/1000</f>
        <v>15.454000000000001</v>
      </c>
    </row>
    <row r="12" spans="1:2" x14ac:dyDescent="0.2">
      <c r="A12" t="s">
        <v>256</v>
      </c>
    </row>
    <row r="13" spans="1:2" x14ac:dyDescent="0.2">
      <c r="A13" t="s">
        <v>231</v>
      </c>
      <c r="B13" s="263">
        <f>100169/1000</f>
        <v>100.169</v>
      </c>
    </row>
    <row r="14" spans="1:2" x14ac:dyDescent="0.2">
      <c r="A14" t="s">
        <v>238</v>
      </c>
      <c r="B14" s="263">
        <f>123496.91/1000</f>
        <v>123.49691</v>
      </c>
    </row>
    <row r="15" spans="1:2" x14ac:dyDescent="0.2">
      <c r="A15" t="s">
        <v>241</v>
      </c>
      <c r="B15" s="263">
        <f>179021/1000</f>
        <v>179.02099999999999</v>
      </c>
    </row>
    <row r="16" spans="1:2" x14ac:dyDescent="0.2">
      <c r="A16" t="s">
        <v>242</v>
      </c>
      <c r="B16" s="263">
        <f>244666/1000</f>
        <v>244.666</v>
      </c>
    </row>
    <row r="17" spans="1:2" x14ac:dyDescent="0.2">
      <c r="A17" t="s">
        <v>243</v>
      </c>
      <c r="B17" s="263">
        <f>330334.596186314/1000</f>
        <v>330.334596186314</v>
      </c>
    </row>
    <row r="18" spans="1:2" x14ac:dyDescent="0.2">
      <c r="A18" t="s">
        <v>248</v>
      </c>
      <c r="B18" s="263">
        <f>200351/1000</f>
        <v>200.351</v>
      </c>
    </row>
    <row r="19" spans="1:2" x14ac:dyDescent="0.2">
      <c r="A19" t="s">
        <v>250</v>
      </c>
      <c r="B19" s="263">
        <f>231807/1000</f>
        <v>231.80699999999999</v>
      </c>
    </row>
    <row r="20" spans="1:2" x14ac:dyDescent="0.2">
      <c r="A20" t="s">
        <v>252</v>
      </c>
      <c r="B20" s="263">
        <f>198816/1000</f>
        <v>198.816</v>
      </c>
    </row>
    <row r="22" spans="1:2" ht="89.25" x14ac:dyDescent="0.2">
      <c r="B22" s="322" t="s">
        <v>244</v>
      </c>
    </row>
    <row r="23" spans="1:2" x14ac:dyDescent="0.2">
      <c r="B23" s="179"/>
    </row>
    <row r="24" spans="1:2" x14ac:dyDescent="0.2">
      <c r="B24" s="179"/>
    </row>
    <row r="25" spans="1:2" x14ac:dyDescent="0.2">
      <c r="B25" s="179"/>
    </row>
    <row r="37" spans="2:2" ht="89.25" x14ac:dyDescent="0.2">
      <c r="B37" s="322" t="s">
        <v>244</v>
      </c>
    </row>
    <row r="38" spans="2:2" x14ac:dyDescent="0.2">
      <c r="B38" s="179"/>
    </row>
    <row r="39" spans="2:2" x14ac:dyDescent="0.2">
      <c r="B39" s="179"/>
    </row>
    <row r="40" spans="2:2" x14ac:dyDescent="0.2">
      <c r="B40" s="179"/>
    </row>
    <row r="41" spans="2:2" x14ac:dyDescent="0.2">
      <c r="B41" s="179"/>
    </row>
    <row r="42" spans="2:2" x14ac:dyDescent="0.2">
      <c r="B42" s="179"/>
    </row>
    <row r="50" spans="1:2" ht="89.25" x14ac:dyDescent="0.2">
      <c r="B50" s="322" t="s">
        <v>245</v>
      </c>
    </row>
    <row r="51" spans="1:2" x14ac:dyDescent="0.2">
      <c r="B51" s="179"/>
    </row>
    <row r="52" spans="1:2" x14ac:dyDescent="0.2">
      <c r="B52" s="14"/>
    </row>
    <row r="53" spans="1:2" x14ac:dyDescent="0.2">
      <c r="B53" s="14"/>
    </row>
    <row r="54" spans="1:2" x14ac:dyDescent="0.2">
      <c r="B54" s="14"/>
    </row>
    <row r="62" spans="1:2" x14ac:dyDescent="0.2">
      <c r="B62" t="s">
        <v>217</v>
      </c>
    </row>
    <row r="63" spans="1:2" x14ac:dyDescent="0.2">
      <c r="B63" s="179"/>
    </row>
    <row r="64" spans="1:2" x14ac:dyDescent="0.2">
      <c r="A64" s="186"/>
      <c r="B64" s="179"/>
    </row>
    <row r="65" spans="1:2" x14ac:dyDescent="0.2">
      <c r="B65" s="179"/>
    </row>
    <row r="66" spans="1:2" x14ac:dyDescent="0.2">
      <c r="B66" s="179"/>
    </row>
    <row r="67" spans="1:2" x14ac:dyDescent="0.2">
      <c r="B67" s="179"/>
    </row>
    <row r="68" spans="1:2" x14ac:dyDescent="0.2">
      <c r="B68" s="179"/>
    </row>
    <row r="69" spans="1:2" x14ac:dyDescent="0.2">
      <c r="B69" s="179"/>
    </row>
    <row r="70" spans="1:2" x14ac:dyDescent="0.2">
      <c r="B70" s="179"/>
    </row>
    <row r="71" spans="1:2" x14ac:dyDescent="0.2">
      <c r="A71" s="186"/>
      <c r="B71" s="179"/>
    </row>
    <row r="76" spans="1:2" x14ac:dyDescent="0.2">
      <c r="B76" t="s">
        <v>218</v>
      </c>
    </row>
    <row r="77" spans="1:2" x14ac:dyDescent="0.2">
      <c r="B77" s="179"/>
    </row>
    <row r="78" spans="1:2" x14ac:dyDescent="0.2">
      <c r="B78" s="179"/>
    </row>
    <row r="79" spans="1:2" x14ac:dyDescent="0.2">
      <c r="B79" s="179"/>
    </row>
    <row r="80" spans="1:2" x14ac:dyDescent="0.2">
      <c r="B80" s="179"/>
    </row>
    <row r="81" spans="2:2" x14ac:dyDescent="0.2">
      <c r="B81" s="263"/>
    </row>
    <row r="82" spans="2:2" x14ac:dyDescent="0.2">
      <c r="B82" s="263"/>
    </row>
    <row r="83" spans="2:2" x14ac:dyDescent="0.2">
      <c r="B83" s="263"/>
    </row>
    <row r="84" spans="2:2" x14ac:dyDescent="0.2">
      <c r="B84" s="263"/>
    </row>
    <row r="85" spans="2:2" x14ac:dyDescent="0.2">
      <c r="B85" s="263"/>
    </row>
    <row r="100" spans="2:5" x14ac:dyDescent="0.2">
      <c r="B100" t="s">
        <v>249</v>
      </c>
      <c r="C100" t="s">
        <v>239</v>
      </c>
    </row>
    <row r="101" spans="2:5" x14ac:dyDescent="0.2">
      <c r="B101" s="179"/>
      <c r="C101" s="179"/>
      <c r="D101" s="180"/>
      <c r="E101" s="185"/>
    </row>
    <row r="102" spans="2:5" x14ac:dyDescent="0.2">
      <c r="B102" s="179"/>
      <c r="C102" s="179"/>
      <c r="D102" s="180"/>
      <c r="E102" s="185"/>
    </row>
    <row r="103" spans="2:5" x14ac:dyDescent="0.2">
      <c r="B103" s="179"/>
      <c r="C103" s="179"/>
      <c r="D103" s="180"/>
      <c r="E103" s="185"/>
    </row>
    <row r="104" spans="2:5" x14ac:dyDescent="0.2">
      <c r="B104" s="179"/>
      <c r="C104" s="179"/>
      <c r="D104" s="180"/>
      <c r="E104" s="185"/>
    </row>
    <row r="105" spans="2:5" x14ac:dyDescent="0.2">
      <c r="B105" s="179"/>
      <c r="C105" s="179"/>
      <c r="D105" s="180"/>
      <c r="E105" s="185"/>
    </row>
    <row r="106" spans="2:5" x14ac:dyDescent="0.2">
      <c r="B106" s="179"/>
      <c r="C106" s="179"/>
      <c r="D106" s="180"/>
      <c r="E106" s="185"/>
    </row>
    <row r="107" spans="2:5" x14ac:dyDescent="0.2">
      <c r="B107" s="179"/>
      <c r="C107" s="179"/>
      <c r="D107" s="180"/>
      <c r="E107" s="185"/>
    </row>
    <row r="108" spans="2:5" x14ac:dyDescent="0.2">
      <c r="B108" s="179"/>
      <c r="C108" s="179"/>
      <c r="D108" s="180"/>
      <c r="E108" s="185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8C51B"/>
    <pageSetUpPr fitToPage="1"/>
  </sheetPr>
  <dimension ref="A1:U140"/>
  <sheetViews>
    <sheetView view="pageBreakPreview" topLeftCell="A2" zoomScale="85" zoomScaleNormal="85" zoomScaleSheetLayoutView="85" workbookViewId="0">
      <pane xSplit="2" ySplit="10" topLeftCell="C22" activePane="bottomRight" state="frozen"/>
      <selection activeCell="X24" sqref="X24:AO24"/>
      <selection pane="topRight" activeCell="X24" sqref="X24:AO24"/>
      <selection pane="bottomLeft" activeCell="X24" sqref="X24:AO24"/>
      <selection pane="bottomRight" activeCell="B26" sqref="B26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9" style="3" bestFit="1" customWidth="1"/>
    <col min="4" max="4" width="13.140625" style="3" customWidth="1" outlineLevel="1"/>
    <col min="5" max="5" width="13.42578125" style="3" customWidth="1" outlineLevel="1"/>
    <col min="6" max="6" width="10.7109375" style="3" customWidth="1" outlineLevel="1"/>
    <col min="7" max="9" width="11.28515625" style="3" customWidth="1" outlineLevel="1"/>
    <col min="10" max="10" width="9" style="3" customWidth="1" outlineLevel="1"/>
    <col min="11" max="11" width="9.5703125" style="3" customWidth="1"/>
    <col min="12" max="12" width="16.140625" style="3" bestFit="1" customWidth="1"/>
    <col min="13" max="13" width="10" style="3" customWidth="1"/>
    <col min="14" max="15" width="11.42578125" style="3" bestFit="1" customWidth="1"/>
    <col min="16" max="17" width="9.7109375" style="3" customWidth="1"/>
    <col min="18" max="18" width="11.28515625" style="3" customWidth="1"/>
    <col min="19" max="19" width="12.7109375" style="3" bestFit="1" customWidth="1"/>
    <col min="20" max="20" width="9.85546875" style="3" bestFit="1" customWidth="1"/>
    <col min="21" max="16384" width="9.140625" style="3"/>
  </cols>
  <sheetData>
    <row r="1" spans="1:20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20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20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20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0" collapsed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0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</row>
    <row r="9" spans="1:20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20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</row>
    <row r="11" spans="1:20" s="9" customFormat="1" x14ac:dyDescent="0.2">
      <c r="A11" s="1"/>
      <c r="B11" s="141"/>
      <c r="C11" s="142"/>
      <c r="D11" s="198">
        <v>46022</v>
      </c>
      <c r="E11" s="198">
        <f>D11</f>
        <v>46022</v>
      </c>
      <c r="F11" s="198">
        <f t="shared" ref="F11:S11" si="0">E11</f>
        <v>46022</v>
      </c>
      <c r="G11" s="198">
        <f>F11</f>
        <v>46022</v>
      </c>
      <c r="H11" s="198">
        <f>G11</f>
        <v>46022</v>
      </c>
      <c r="I11" s="198">
        <f t="shared" si="0"/>
        <v>46022</v>
      </c>
      <c r="J11" s="198">
        <f t="shared" si="0"/>
        <v>46022</v>
      </c>
      <c r="K11" s="198">
        <f t="shared" si="0"/>
        <v>46022</v>
      </c>
      <c r="L11" s="198">
        <f t="shared" si="0"/>
        <v>46022</v>
      </c>
      <c r="M11" s="198">
        <f t="shared" si="0"/>
        <v>46022</v>
      </c>
      <c r="N11" s="198">
        <f>M11</f>
        <v>46022</v>
      </c>
      <c r="O11" s="198">
        <f t="shared" si="0"/>
        <v>46022</v>
      </c>
      <c r="P11" s="198">
        <f t="shared" si="0"/>
        <v>46022</v>
      </c>
      <c r="Q11" s="198">
        <f t="shared" si="0"/>
        <v>46022</v>
      </c>
      <c r="R11" s="198">
        <f t="shared" si="0"/>
        <v>46022</v>
      </c>
      <c r="S11" s="198">
        <f t="shared" si="0"/>
        <v>46022</v>
      </c>
    </row>
    <row r="12" spans="1:20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</row>
    <row r="13" spans="1:20" x14ac:dyDescent="0.2">
      <c r="B13" s="12" t="s">
        <v>5</v>
      </c>
      <c r="C13" s="14"/>
      <c r="D13" s="14">
        <f t="shared" ref="D13:S13" si="1">SUM(D14:D17)</f>
        <v>330751</v>
      </c>
      <c r="E13" s="14">
        <f t="shared" si="1"/>
        <v>3875716</v>
      </c>
      <c r="F13" s="14">
        <f t="shared" si="1"/>
        <v>2933678</v>
      </c>
      <c r="G13" s="14">
        <f t="shared" si="1"/>
        <v>420275</v>
      </c>
      <c r="H13" s="14">
        <f t="shared" si="1"/>
        <v>795560</v>
      </c>
      <c r="I13" s="14">
        <f t="shared" si="1"/>
        <v>802247</v>
      </c>
      <c r="J13" s="14">
        <f t="shared" si="1"/>
        <v>155047</v>
      </c>
      <c r="K13" s="14">
        <f t="shared" si="1"/>
        <v>928576</v>
      </c>
      <c r="L13" s="14">
        <f t="shared" si="1"/>
        <v>2808229</v>
      </c>
      <c r="M13" s="14">
        <f t="shared" si="1"/>
        <v>2703954</v>
      </c>
      <c r="N13" s="14">
        <f t="shared" si="1"/>
        <v>4472755</v>
      </c>
      <c r="O13" s="14">
        <f t="shared" si="1"/>
        <v>1134622</v>
      </c>
      <c r="P13" s="14">
        <f t="shared" si="1"/>
        <v>680673</v>
      </c>
      <c r="Q13" s="14">
        <f t="shared" si="1"/>
        <v>6051704</v>
      </c>
      <c r="R13" s="14">
        <f t="shared" si="1"/>
        <v>544642</v>
      </c>
      <c r="S13" s="14">
        <f t="shared" si="1"/>
        <v>28638429</v>
      </c>
      <c r="T13" s="14"/>
    </row>
    <row r="14" spans="1:20" outlineLevel="1" x14ac:dyDescent="0.2">
      <c r="B14" s="20" t="s">
        <v>6</v>
      </c>
      <c r="C14" s="16"/>
      <c r="D14" s="199">
        <v>315032</v>
      </c>
      <c r="E14" s="199">
        <v>2213987</v>
      </c>
      <c r="F14" s="199">
        <v>1464387</v>
      </c>
      <c r="G14" s="199">
        <v>59839</v>
      </c>
      <c r="H14" s="199">
        <v>231918</v>
      </c>
      <c r="I14" s="199">
        <v>354688</v>
      </c>
      <c r="J14" s="199">
        <v>42662</v>
      </c>
      <c r="K14" s="199">
        <v>423810</v>
      </c>
      <c r="L14" s="199">
        <v>1538038</v>
      </c>
      <c r="M14" s="199">
        <v>1383569</v>
      </c>
      <c r="N14" s="199">
        <v>2765086</v>
      </c>
      <c r="O14" s="199">
        <v>576206</v>
      </c>
      <c r="P14" s="199">
        <v>220441</v>
      </c>
      <c r="Q14" s="199">
        <v>2688962</v>
      </c>
      <c r="R14" s="199">
        <v>287765</v>
      </c>
      <c r="S14" s="21">
        <f>D14+E14+F14+G14+H14+I14+J14+K14+L14+M14+N14+O14+P14+R14+Q14</f>
        <v>14566390</v>
      </c>
      <c r="T14" s="14"/>
    </row>
    <row r="15" spans="1:20" outlineLevel="1" x14ac:dyDescent="0.2">
      <c r="B15" s="20" t="s">
        <v>171</v>
      </c>
      <c r="C15" s="16"/>
      <c r="D15" s="200">
        <v>10663</v>
      </c>
      <c r="E15" s="200">
        <v>1216704</v>
      </c>
      <c r="F15" s="200">
        <v>1430797</v>
      </c>
      <c r="G15" s="200">
        <v>219127</v>
      </c>
      <c r="H15" s="200">
        <v>450807</v>
      </c>
      <c r="I15" s="200">
        <v>433064</v>
      </c>
      <c r="J15" s="200">
        <v>111819</v>
      </c>
      <c r="K15" s="200">
        <v>469412</v>
      </c>
      <c r="L15" s="200">
        <v>1150706</v>
      </c>
      <c r="M15" s="200">
        <v>1209724</v>
      </c>
      <c r="N15" s="200">
        <v>1365548</v>
      </c>
      <c r="O15" s="200">
        <v>250947</v>
      </c>
      <c r="P15" s="200">
        <v>311995</v>
      </c>
      <c r="Q15" s="200">
        <v>2541101</v>
      </c>
      <c r="R15" s="200">
        <v>249654</v>
      </c>
      <c r="S15" s="16">
        <f t="shared" ref="S15:S17" si="2">D15+E15+F15+G15+H15+I15+J15+K15+L15+M15+N15+O15+P15+R15+Q15</f>
        <v>11422068</v>
      </c>
      <c r="T15" s="14"/>
    </row>
    <row r="16" spans="1:20" outlineLevel="1" x14ac:dyDescent="0.2">
      <c r="B16" s="20" t="s">
        <v>113</v>
      </c>
      <c r="C16" s="16"/>
      <c r="D16" s="200">
        <v>0</v>
      </c>
      <c r="E16" s="200">
        <v>214513</v>
      </c>
      <c r="F16" s="200">
        <v>0</v>
      </c>
      <c r="G16" s="200">
        <v>0</v>
      </c>
      <c r="H16" s="200">
        <v>246</v>
      </c>
      <c r="I16" s="200">
        <v>3362</v>
      </c>
      <c r="J16" s="200">
        <v>0</v>
      </c>
      <c r="K16" s="200">
        <v>14996</v>
      </c>
      <c r="L16" s="200">
        <v>0</v>
      </c>
      <c r="M16" s="200">
        <v>0</v>
      </c>
      <c r="N16" s="200">
        <v>793</v>
      </c>
      <c r="O16" s="200">
        <v>43241</v>
      </c>
      <c r="P16" s="200">
        <v>104607</v>
      </c>
      <c r="Q16" s="200">
        <v>716366</v>
      </c>
      <c r="R16" s="200">
        <v>0</v>
      </c>
      <c r="S16" s="16">
        <f t="shared" si="2"/>
        <v>1098124</v>
      </c>
      <c r="T16" s="14"/>
    </row>
    <row r="17" spans="1:20" outlineLevel="1" x14ac:dyDescent="0.2">
      <c r="B17" s="20" t="s">
        <v>8</v>
      </c>
      <c r="C17" s="16"/>
      <c r="D17" s="202">
        <v>5056</v>
      </c>
      <c r="E17" s="202">
        <v>230512</v>
      </c>
      <c r="F17" s="202">
        <v>38494</v>
      </c>
      <c r="G17" s="202">
        <v>141309</v>
      </c>
      <c r="H17" s="202">
        <v>112589</v>
      </c>
      <c r="I17" s="202">
        <v>11133</v>
      </c>
      <c r="J17" s="202">
        <v>566</v>
      </c>
      <c r="K17" s="202">
        <v>20358</v>
      </c>
      <c r="L17" s="202">
        <v>119485</v>
      </c>
      <c r="M17" s="202">
        <v>110661</v>
      </c>
      <c r="N17" s="202">
        <v>341328</v>
      </c>
      <c r="O17" s="202">
        <v>264228</v>
      </c>
      <c r="P17" s="202">
        <v>43630</v>
      </c>
      <c r="Q17" s="202">
        <v>105275</v>
      </c>
      <c r="R17" s="202">
        <v>7223</v>
      </c>
      <c r="S17" s="23">
        <f t="shared" si="2"/>
        <v>1551847</v>
      </c>
      <c r="T17" s="14"/>
    </row>
    <row r="18" spans="1:20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">
      <c r="B19" s="12" t="s">
        <v>9</v>
      </c>
      <c r="C19" s="14"/>
      <c r="D19" s="24">
        <f t="shared" ref="D19:S19" si="3">SUM(D20:D24)</f>
        <v>-84545</v>
      </c>
      <c r="E19" s="24">
        <f t="shared" si="3"/>
        <v>-856341</v>
      </c>
      <c r="F19" s="24">
        <f t="shared" si="3"/>
        <v>-1311982</v>
      </c>
      <c r="G19" s="24">
        <f t="shared" si="3"/>
        <v>-102895</v>
      </c>
      <c r="H19" s="24">
        <f t="shared" si="3"/>
        <v>-247074</v>
      </c>
      <c r="I19" s="24">
        <f t="shared" si="3"/>
        <v>-393231</v>
      </c>
      <c r="J19" s="24">
        <f t="shared" si="3"/>
        <v>-97610</v>
      </c>
      <c r="K19" s="24">
        <f t="shared" si="3"/>
        <v>-387071</v>
      </c>
      <c r="L19" s="24">
        <f t="shared" si="3"/>
        <v>-498893</v>
      </c>
      <c r="M19" s="24">
        <f t="shared" si="3"/>
        <v>-799073</v>
      </c>
      <c r="N19" s="24">
        <f t="shared" si="3"/>
        <v>-835367</v>
      </c>
      <c r="O19" s="24">
        <f t="shared" si="3"/>
        <v>-302813</v>
      </c>
      <c r="P19" s="24">
        <f t="shared" si="3"/>
        <v>-280965</v>
      </c>
      <c r="Q19" s="24">
        <f t="shared" si="3"/>
        <v>-1893440</v>
      </c>
      <c r="R19" s="24">
        <f t="shared" si="3"/>
        <v>-356638</v>
      </c>
      <c r="S19" s="24">
        <f t="shared" si="3"/>
        <v>-8447938</v>
      </c>
      <c r="T19" s="14"/>
    </row>
    <row r="20" spans="1:20" outlineLevel="1" x14ac:dyDescent="0.2">
      <c r="A20" s="25"/>
      <c r="B20" s="20" t="s">
        <v>77</v>
      </c>
      <c r="C20" s="16"/>
      <c r="D20" s="199">
        <v>-70548</v>
      </c>
      <c r="E20" s="199">
        <v>-739505</v>
      </c>
      <c r="F20" s="199">
        <v>-982371</v>
      </c>
      <c r="G20" s="199">
        <v>-97001</v>
      </c>
      <c r="H20" s="199">
        <v>-190719</v>
      </c>
      <c r="I20" s="199">
        <v>-320615</v>
      </c>
      <c r="J20" s="199">
        <v>-83506</v>
      </c>
      <c r="K20" s="199">
        <v>-343623</v>
      </c>
      <c r="L20" s="199">
        <v>-404481</v>
      </c>
      <c r="M20" s="199">
        <v>-664759</v>
      </c>
      <c r="N20" s="199">
        <v>-566329</v>
      </c>
      <c r="O20" s="199">
        <v>-131704</v>
      </c>
      <c r="P20" s="199">
        <v>-225304</v>
      </c>
      <c r="Q20" s="199">
        <v>-1411623</v>
      </c>
      <c r="R20" s="199">
        <v>-337108</v>
      </c>
      <c r="S20" s="21">
        <f t="shared" ref="S20:S24" si="4">D20+E20+F20+G20+H20+I20+J20+K20+L20+M20+N20+O20+P20+R20+Q20</f>
        <v>-6569196</v>
      </c>
      <c r="T20" s="14"/>
    </row>
    <row r="21" spans="1:20" outlineLevel="1" x14ac:dyDescent="0.2">
      <c r="A21" s="25"/>
      <c r="B21" s="20" t="s">
        <v>112</v>
      </c>
      <c r="C21" s="16"/>
      <c r="D21" s="200">
        <v>0</v>
      </c>
      <c r="E21" s="200">
        <v>-17847</v>
      </c>
      <c r="F21" s="200">
        <v>-13266</v>
      </c>
      <c r="G21" s="200">
        <v>-978</v>
      </c>
      <c r="H21" s="200">
        <v>0</v>
      </c>
      <c r="I21" s="200">
        <v>-20</v>
      </c>
      <c r="J21" s="200">
        <v>0</v>
      </c>
      <c r="K21" s="200">
        <v>0</v>
      </c>
      <c r="L21" s="200">
        <v>0</v>
      </c>
      <c r="M21" s="200">
        <v>-29091</v>
      </c>
      <c r="N21" s="200">
        <v>-8036</v>
      </c>
      <c r="O21" s="200">
        <v>0</v>
      </c>
      <c r="P21" s="200">
        <v>0</v>
      </c>
      <c r="Q21" s="200">
        <v>0</v>
      </c>
      <c r="R21" s="200">
        <v>0</v>
      </c>
      <c r="S21" s="16">
        <f t="shared" si="4"/>
        <v>-69238</v>
      </c>
      <c r="T21" s="14"/>
    </row>
    <row r="22" spans="1:20" outlineLevel="1" x14ac:dyDescent="0.2">
      <c r="A22" s="25"/>
      <c r="B22" s="20" t="s">
        <v>145</v>
      </c>
      <c r="C22" s="16"/>
      <c r="D22" s="200">
        <v>-2055</v>
      </c>
      <c r="E22" s="200">
        <v>-43457</v>
      </c>
      <c r="F22" s="200">
        <v>-7678</v>
      </c>
      <c r="G22" s="200">
        <v>0</v>
      </c>
      <c r="H22" s="200">
        <v>0</v>
      </c>
      <c r="I22" s="200">
        <v>0</v>
      </c>
      <c r="J22" s="200">
        <v>0</v>
      </c>
      <c r="K22" s="200">
        <v>0</v>
      </c>
      <c r="L22" s="200">
        <v>0</v>
      </c>
      <c r="M22" s="200">
        <v>-42242</v>
      </c>
      <c r="N22" s="200">
        <v>-20087</v>
      </c>
      <c r="O22" s="200">
        <v>0</v>
      </c>
      <c r="P22" s="200">
        <v>-7917</v>
      </c>
      <c r="Q22" s="200">
        <v>0</v>
      </c>
      <c r="R22" s="200">
        <v>0</v>
      </c>
      <c r="S22" s="16">
        <f t="shared" si="4"/>
        <v>-123436</v>
      </c>
      <c r="T22" s="14"/>
    </row>
    <row r="23" spans="1:20" outlineLevel="1" x14ac:dyDescent="0.2">
      <c r="A23" s="25"/>
      <c r="B23" s="20" t="s">
        <v>113</v>
      </c>
      <c r="C23" s="16"/>
      <c r="D23" s="200">
        <v>-7086</v>
      </c>
      <c r="E23" s="200">
        <v>-55532</v>
      </c>
      <c r="F23" s="200">
        <v>-15974</v>
      </c>
      <c r="G23" s="200">
        <v>-3492</v>
      </c>
      <c r="H23" s="200">
        <v>0</v>
      </c>
      <c r="I23" s="200">
        <v>0</v>
      </c>
      <c r="J23" s="200">
        <v>-728</v>
      </c>
      <c r="K23" s="200">
        <v>-34982</v>
      </c>
      <c r="L23" s="200">
        <v>-27030</v>
      </c>
      <c r="M23" s="200">
        <v>0</v>
      </c>
      <c r="N23" s="200">
        <v>-21411</v>
      </c>
      <c r="O23" s="200">
        <v>-22761</v>
      </c>
      <c r="P23" s="200">
        <v>-6086</v>
      </c>
      <c r="Q23" s="200">
        <v>-109063</v>
      </c>
      <c r="R23" s="200">
        <v>0</v>
      </c>
      <c r="S23" s="16">
        <f t="shared" si="4"/>
        <v>-304145</v>
      </c>
      <c r="T23" s="14"/>
    </row>
    <row r="24" spans="1:20" outlineLevel="1" x14ac:dyDescent="0.2">
      <c r="A24" s="25"/>
      <c r="B24" s="20" t="s">
        <v>10</v>
      </c>
      <c r="C24" s="16"/>
      <c r="D24" s="202">
        <v>-4856</v>
      </c>
      <c r="E24" s="202">
        <v>0</v>
      </c>
      <c r="F24" s="202">
        <v>-292693</v>
      </c>
      <c r="G24" s="202">
        <v>-1424</v>
      </c>
      <c r="H24" s="202">
        <v>-56355</v>
      </c>
      <c r="I24" s="202">
        <v>-72596</v>
      </c>
      <c r="J24" s="202">
        <v>-13376</v>
      </c>
      <c r="K24" s="202">
        <v>-8466</v>
      </c>
      <c r="L24" s="202">
        <v>-67382</v>
      </c>
      <c r="M24" s="202">
        <v>-62981</v>
      </c>
      <c r="N24" s="202">
        <v>-219504</v>
      </c>
      <c r="O24" s="202">
        <v>-148348</v>
      </c>
      <c r="P24" s="202">
        <v>-41658</v>
      </c>
      <c r="Q24" s="202">
        <v>-372754</v>
      </c>
      <c r="R24" s="202">
        <v>-19530</v>
      </c>
      <c r="S24" s="23">
        <f t="shared" si="4"/>
        <v>-1381923</v>
      </c>
      <c r="T24" s="14"/>
    </row>
    <row r="25" spans="1:20" s="9" customFormat="1" ht="25.5" x14ac:dyDescent="0.2">
      <c r="A25" s="25"/>
      <c r="B25" s="223" t="s">
        <v>84</v>
      </c>
      <c r="C25" s="16"/>
      <c r="D25" s="162">
        <f t="shared" ref="D25:S25" si="5">D13+D19</f>
        <v>246206</v>
      </c>
      <c r="E25" s="162">
        <f t="shared" si="5"/>
        <v>3019375</v>
      </c>
      <c r="F25" s="162">
        <f t="shared" si="5"/>
        <v>1621696</v>
      </c>
      <c r="G25" s="162">
        <f t="shared" si="5"/>
        <v>317380</v>
      </c>
      <c r="H25" s="162">
        <f t="shared" si="5"/>
        <v>548486</v>
      </c>
      <c r="I25" s="162">
        <f t="shared" si="5"/>
        <v>409016</v>
      </c>
      <c r="J25" s="162">
        <f t="shared" si="5"/>
        <v>57437</v>
      </c>
      <c r="K25" s="162">
        <f t="shared" si="5"/>
        <v>541505</v>
      </c>
      <c r="L25" s="162">
        <f t="shared" si="5"/>
        <v>2309336</v>
      </c>
      <c r="M25" s="162">
        <f t="shared" si="5"/>
        <v>1904881</v>
      </c>
      <c r="N25" s="162">
        <f t="shared" si="5"/>
        <v>3637388</v>
      </c>
      <c r="O25" s="162">
        <f t="shared" si="5"/>
        <v>831809</v>
      </c>
      <c r="P25" s="162">
        <f t="shared" si="5"/>
        <v>399708</v>
      </c>
      <c r="Q25" s="162">
        <f t="shared" si="5"/>
        <v>4158264</v>
      </c>
      <c r="R25" s="162">
        <f t="shared" si="5"/>
        <v>188004</v>
      </c>
      <c r="S25" s="162">
        <f t="shared" si="5"/>
        <v>20190491</v>
      </c>
      <c r="T25" s="14"/>
    </row>
    <row r="26" spans="1:20" x14ac:dyDescent="0.2">
      <c r="A26" s="25"/>
      <c r="B26" s="12" t="s">
        <v>347</v>
      </c>
      <c r="C26" s="16"/>
      <c r="D26" s="202">
        <f>SUM(D27:D28)</f>
        <v>-16534</v>
      </c>
      <c r="E26" s="202">
        <f t="shared" ref="E26:S26" si="6">SUM(E27:E28)</f>
        <v>-24668</v>
      </c>
      <c r="F26" s="202">
        <f t="shared" si="6"/>
        <v>39114</v>
      </c>
      <c r="G26" s="202">
        <f t="shared" si="6"/>
        <v>19603</v>
      </c>
      <c r="H26" s="202">
        <f t="shared" si="6"/>
        <v>-3713</v>
      </c>
      <c r="I26" s="202">
        <f t="shared" si="6"/>
        <v>-102985</v>
      </c>
      <c r="J26" s="202">
        <f t="shared" si="6"/>
        <v>7360</v>
      </c>
      <c r="K26" s="202">
        <f t="shared" si="6"/>
        <v>-7405</v>
      </c>
      <c r="L26" s="202">
        <f t="shared" si="6"/>
        <v>-95067</v>
      </c>
      <c r="M26" s="202">
        <f t="shared" si="6"/>
        <v>-86037</v>
      </c>
      <c r="N26" s="202">
        <f t="shared" si="6"/>
        <v>-40634</v>
      </c>
      <c r="O26" s="202">
        <f t="shared" si="6"/>
        <v>98118.308639999988</v>
      </c>
      <c r="P26" s="202">
        <f t="shared" si="6"/>
        <v>2838</v>
      </c>
      <c r="Q26" s="202">
        <f t="shared" si="6"/>
        <v>-49759</v>
      </c>
      <c r="R26" s="202">
        <f t="shared" si="6"/>
        <v>-7136</v>
      </c>
      <c r="S26" s="202">
        <f t="shared" si="6"/>
        <v>-266904.69136</v>
      </c>
      <c r="T26" s="14"/>
    </row>
    <row r="27" spans="1:20" x14ac:dyDescent="0.2">
      <c r="A27" s="25"/>
      <c r="B27" s="420" t="s">
        <v>348</v>
      </c>
      <c r="C27" s="16"/>
      <c r="D27" s="418">
        <v>-16534</v>
      </c>
      <c r="E27" s="418">
        <v>-24668</v>
      </c>
      <c r="F27" s="418">
        <v>39114</v>
      </c>
      <c r="G27" s="418">
        <v>19603</v>
      </c>
      <c r="H27" s="418">
        <v>-3713</v>
      </c>
      <c r="I27" s="418">
        <v>-102985</v>
      </c>
      <c r="J27" s="418">
        <v>7360</v>
      </c>
      <c r="K27" s="418">
        <v>-7405</v>
      </c>
      <c r="L27" s="418">
        <v>-95067</v>
      </c>
      <c r="M27" s="418">
        <v>-86037</v>
      </c>
      <c r="N27" s="418">
        <v>-40634</v>
      </c>
      <c r="O27" s="418">
        <v>98118.308639999988</v>
      </c>
      <c r="P27" s="418">
        <v>2838</v>
      </c>
      <c r="Q27" s="418">
        <v>-49759</v>
      </c>
      <c r="R27" s="418">
        <v>-7136</v>
      </c>
      <c r="S27" s="418">
        <f t="shared" ref="S27:S28" si="7">D27+E27+F27+G27+H27+I27+J27+K27+L27+M27+N27+O27+P27+R27+Q27</f>
        <v>-266904.69136</v>
      </c>
      <c r="T27" s="14"/>
    </row>
    <row r="28" spans="1:20" x14ac:dyDescent="0.2">
      <c r="A28" s="25"/>
      <c r="B28" s="420" t="s">
        <v>349</v>
      </c>
      <c r="C28" s="16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>
        <f t="shared" si="7"/>
        <v>0</v>
      </c>
      <c r="T28" s="14"/>
    </row>
    <row r="29" spans="1:20" x14ac:dyDescent="0.2">
      <c r="A29" s="25"/>
      <c r="B29" s="28" t="s">
        <v>12</v>
      </c>
      <c r="C29" s="17"/>
      <c r="D29" s="17">
        <f t="shared" ref="D29:S29" si="8">D25+D26</f>
        <v>229672</v>
      </c>
      <c r="E29" s="17">
        <f t="shared" si="8"/>
        <v>2994707</v>
      </c>
      <c r="F29" s="17">
        <f t="shared" si="8"/>
        <v>1660810</v>
      </c>
      <c r="G29" s="17">
        <f t="shared" si="8"/>
        <v>336983</v>
      </c>
      <c r="H29" s="17">
        <f t="shared" si="8"/>
        <v>544773</v>
      </c>
      <c r="I29" s="17">
        <f t="shared" si="8"/>
        <v>306031</v>
      </c>
      <c r="J29" s="17">
        <f t="shared" si="8"/>
        <v>64797</v>
      </c>
      <c r="K29" s="17">
        <f t="shared" si="8"/>
        <v>534100</v>
      </c>
      <c r="L29" s="17">
        <f t="shared" si="8"/>
        <v>2214269</v>
      </c>
      <c r="M29" s="17">
        <f t="shared" si="8"/>
        <v>1818844</v>
      </c>
      <c r="N29" s="17">
        <f t="shared" si="8"/>
        <v>3596754</v>
      </c>
      <c r="O29" s="17">
        <f t="shared" si="8"/>
        <v>929927.30863999994</v>
      </c>
      <c r="P29" s="17">
        <f t="shared" si="8"/>
        <v>402546</v>
      </c>
      <c r="Q29" s="17">
        <f t="shared" si="8"/>
        <v>4108505</v>
      </c>
      <c r="R29" s="17">
        <f t="shared" si="8"/>
        <v>180868</v>
      </c>
      <c r="S29" s="17">
        <f t="shared" si="8"/>
        <v>19923586.308639999</v>
      </c>
      <c r="T29" s="14"/>
    </row>
    <row r="30" spans="1:20" ht="9.6" customHeight="1" x14ac:dyDescent="0.2">
      <c r="A30" s="25"/>
      <c r="B30" s="29"/>
      <c r="C30" s="17"/>
      <c r="D30" s="14"/>
      <c r="E30" s="17"/>
      <c r="F30" s="14"/>
      <c r="G30" s="14"/>
      <c r="H30" s="14"/>
      <c r="I30" s="17"/>
      <c r="J30" s="17"/>
      <c r="K30" s="17"/>
      <c r="L30" s="17"/>
      <c r="M30" s="14"/>
      <c r="N30" s="17"/>
      <c r="O30" s="17"/>
      <c r="P30" s="17"/>
      <c r="Q30" s="17"/>
      <c r="R30" s="17"/>
      <c r="S30" s="17"/>
      <c r="T30" s="14"/>
    </row>
    <row r="31" spans="1:20" s="9" customFormat="1" x14ac:dyDescent="0.2">
      <c r="A31" s="25"/>
      <c r="B31" s="28" t="s">
        <v>13</v>
      </c>
      <c r="C31" s="14"/>
      <c r="D31" s="24">
        <f t="shared" ref="D31:S31" si="9">SUM(D32:D37)</f>
        <v>62638</v>
      </c>
      <c r="E31" s="24">
        <f t="shared" si="9"/>
        <v>1489762</v>
      </c>
      <c r="F31" s="24">
        <f t="shared" si="9"/>
        <v>1145473</v>
      </c>
      <c r="G31" s="24">
        <f t="shared" si="9"/>
        <v>41916</v>
      </c>
      <c r="H31" s="24">
        <f t="shared" si="9"/>
        <v>450006</v>
      </c>
      <c r="I31" s="24">
        <f t="shared" si="9"/>
        <v>354154</v>
      </c>
      <c r="J31" s="24">
        <f t="shared" si="9"/>
        <v>56940</v>
      </c>
      <c r="K31" s="24">
        <f t="shared" si="9"/>
        <v>257945</v>
      </c>
      <c r="L31" s="24">
        <f t="shared" si="9"/>
        <v>1285981</v>
      </c>
      <c r="M31" s="24">
        <f t="shared" si="9"/>
        <v>634797</v>
      </c>
      <c r="N31" s="24">
        <f t="shared" si="9"/>
        <v>1907156</v>
      </c>
      <c r="O31" s="24">
        <f t="shared" si="9"/>
        <v>566302.11868000007</v>
      </c>
      <c r="P31" s="24">
        <f t="shared" si="9"/>
        <v>127430</v>
      </c>
      <c r="Q31" s="24">
        <f t="shared" si="9"/>
        <v>2441041</v>
      </c>
      <c r="R31" s="24">
        <f t="shared" si="9"/>
        <v>199109</v>
      </c>
      <c r="S31" s="24">
        <f t="shared" si="9"/>
        <v>11020650.11868</v>
      </c>
      <c r="T31" s="14"/>
    </row>
    <row r="32" spans="1:20" s="9" customFormat="1" x14ac:dyDescent="0.2">
      <c r="A32" s="25"/>
      <c r="B32" s="30" t="s">
        <v>78</v>
      </c>
      <c r="C32" s="14"/>
      <c r="D32" s="203">
        <v>39921</v>
      </c>
      <c r="E32" s="203">
        <v>548200</v>
      </c>
      <c r="F32" s="203">
        <v>630695</v>
      </c>
      <c r="G32" s="203">
        <v>28662</v>
      </c>
      <c r="H32" s="203">
        <v>39127</v>
      </c>
      <c r="I32" s="203">
        <v>169359</v>
      </c>
      <c r="J32" s="203">
        <v>11771</v>
      </c>
      <c r="K32" s="203">
        <v>111829</v>
      </c>
      <c r="L32" s="203">
        <v>792961</v>
      </c>
      <c r="M32" s="203">
        <v>329740</v>
      </c>
      <c r="N32" s="203">
        <v>908617</v>
      </c>
      <c r="O32" s="203">
        <v>135508</v>
      </c>
      <c r="P32" s="203">
        <v>76624</v>
      </c>
      <c r="Q32" s="203">
        <v>1496117</v>
      </c>
      <c r="R32" s="203">
        <v>64538</v>
      </c>
      <c r="S32" s="14">
        <f t="shared" ref="S32:S37" si="10">D32+E32+F32+G32+H32+I32+J32+K32+L32+M32+N32+O32+P32+R32+Q32</f>
        <v>5383669</v>
      </c>
      <c r="T32" s="14"/>
    </row>
    <row r="33" spans="1:20" s="9" customFormat="1" x14ac:dyDescent="0.2">
      <c r="A33" s="25"/>
      <c r="B33" s="30" t="s">
        <v>158</v>
      </c>
      <c r="C33" s="14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14">
        <f t="shared" si="10"/>
        <v>0</v>
      </c>
      <c r="T33" s="14"/>
    </row>
    <row r="34" spans="1:20" s="9" customFormat="1" x14ac:dyDescent="0.2">
      <c r="A34" s="25"/>
      <c r="B34" s="30" t="s">
        <v>159</v>
      </c>
      <c r="C34" s="14"/>
      <c r="D34" s="203">
        <v>463</v>
      </c>
      <c r="E34" s="203">
        <v>0</v>
      </c>
      <c r="F34" s="203">
        <v>0</v>
      </c>
      <c r="G34" s="203">
        <v>0</v>
      </c>
      <c r="H34" s="203">
        <v>56636</v>
      </c>
      <c r="I34" s="203">
        <v>0</v>
      </c>
      <c r="J34" s="203">
        <v>1795</v>
      </c>
      <c r="K34" s="203">
        <v>0</v>
      </c>
      <c r="L34" s="203">
        <v>0</v>
      </c>
      <c r="M34" s="203">
        <v>66092</v>
      </c>
      <c r="N34" s="203">
        <v>802</v>
      </c>
      <c r="O34" s="203">
        <v>41809</v>
      </c>
      <c r="P34" s="203">
        <v>0</v>
      </c>
      <c r="Q34" s="203">
        <v>0</v>
      </c>
      <c r="R34" s="203">
        <v>0</v>
      </c>
      <c r="S34" s="14">
        <f t="shared" si="10"/>
        <v>167597</v>
      </c>
      <c r="T34" s="14"/>
    </row>
    <row r="35" spans="1:20" s="9" customFormat="1" x14ac:dyDescent="0.2">
      <c r="A35" s="25"/>
      <c r="B35" s="30" t="s">
        <v>160</v>
      </c>
      <c r="C35" s="14"/>
      <c r="D35" s="203">
        <v>-617</v>
      </c>
      <c r="E35" s="203">
        <v>868359</v>
      </c>
      <c r="F35" s="203">
        <v>193635</v>
      </c>
      <c r="G35" s="203">
        <v>23356</v>
      </c>
      <c r="H35" s="203">
        <v>106959</v>
      </c>
      <c r="I35" s="203">
        <v>155253</v>
      </c>
      <c r="J35" s="203">
        <v>46468</v>
      </c>
      <c r="K35" s="203">
        <v>142402</v>
      </c>
      <c r="L35" s="203">
        <v>466549</v>
      </c>
      <c r="M35" s="203">
        <v>237241</v>
      </c>
      <c r="N35" s="203">
        <v>910411</v>
      </c>
      <c r="O35" s="203">
        <v>355305</v>
      </c>
      <c r="P35" s="203">
        <v>66504</v>
      </c>
      <c r="Q35" s="203">
        <v>1438882</v>
      </c>
      <c r="R35" s="203">
        <v>39859</v>
      </c>
      <c r="S35" s="14">
        <f t="shared" si="10"/>
        <v>5050566</v>
      </c>
      <c r="T35" s="14"/>
    </row>
    <row r="36" spans="1:20" s="9" customFormat="1" x14ac:dyDescent="0.2">
      <c r="A36" s="25"/>
      <c r="B36" s="30" t="s">
        <v>161</v>
      </c>
      <c r="C36" s="14"/>
      <c r="D36" s="203">
        <v>-1561</v>
      </c>
      <c r="E36" s="203">
        <v>72589</v>
      </c>
      <c r="F36" s="203">
        <v>295032</v>
      </c>
      <c r="G36" s="203">
        <v>-11360</v>
      </c>
      <c r="H36" s="203">
        <v>57613</v>
      </c>
      <c r="I36" s="203">
        <v>22605</v>
      </c>
      <c r="J36" s="203">
        <v>-3233</v>
      </c>
      <c r="K36" s="203">
        <v>3714</v>
      </c>
      <c r="L36" s="203">
        <v>71043</v>
      </c>
      <c r="M36" s="203">
        <v>0</v>
      </c>
      <c r="N36" s="203">
        <v>0</v>
      </c>
      <c r="O36" s="203">
        <v>-32052</v>
      </c>
      <c r="P36" s="203">
        <v>-15698</v>
      </c>
      <c r="Q36" s="203">
        <v>-533108</v>
      </c>
      <c r="R36" s="203">
        <v>5305</v>
      </c>
      <c r="S36" s="14">
        <f t="shared" si="10"/>
        <v>-69111</v>
      </c>
      <c r="T36" s="14"/>
    </row>
    <row r="37" spans="1:20" s="9" customFormat="1" x14ac:dyDescent="0.2">
      <c r="A37" s="25"/>
      <c r="B37" s="30" t="s">
        <v>79</v>
      </c>
      <c r="C37" s="14"/>
      <c r="D37" s="203">
        <v>24432</v>
      </c>
      <c r="E37" s="203">
        <v>614</v>
      </c>
      <c r="F37" s="203">
        <v>26111</v>
      </c>
      <c r="G37" s="203">
        <v>1258</v>
      </c>
      <c r="H37" s="203">
        <v>189671</v>
      </c>
      <c r="I37" s="203">
        <v>6937</v>
      </c>
      <c r="J37" s="203">
        <v>139</v>
      </c>
      <c r="K37" s="203">
        <v>0</v>
      </c>
      <c r="L37" s="203">
        <v>-44572</v>
      </c>
      <c r="M37" s="203">
        <v>1724</v>
      </c>
      <c r="N37" s="203">
        <v>87326</v>
      </c>
      <c r="O37" s="203">
        <v>65732.118680000014</v>
      </c>
      <c r="P37" s="203">
        <v>0</v>
      </c>
      <c r="Q37" s="203">
        <v>39150</v>
      </c>
      <c r="R37" s="203">
        <v>89407</v>
      </c>
      <c r="S37" s="14">
        <f t="shared" si="10"/>
        <v>487929.11868000001</v>
      </c>
      <c r="T37" s="14"/>
    </row>
    <row r="38" spans="1:20" s="9" customFormat="1" x14ac:dyDescent="0.2">
      <c r="A38" s="25"/>
      <c r="B38" s="28" t="s">
        <v>83</v>
      </c>
      <c r="C38" s="14"/>
      <c r="D38" s="145">
        <f t="shared" ref="D38:S38" si="11">D29+D31</f>
        <v>292310</v>
      </c>
      <c r="E38" s="145">
        <f t="shared" si="11"/>
        <v>4484469</v>
      </c>
      <c r="F38" s="145">
        <f t="shared" si="11"/>
        <v>2806283</v>
      </c>
      <c r="G38" s="145">
        <f t="shared" si="11"/>
        <v>378899</v>
      </c>
      <c r="H38" s="145">
        <f t="shared" si="11"/>
        <v>994779</v>
      </c>
      <c r="I38" s="145">
        <f t="shared" si="11"/>
        <v>660185</v>
      </c>
      <c r="J38" s="145">
        <f t="shared" si="11"/>
        <v>121737</v>
      </c>
      <c r="K38" s="145">
        <f t="shared" si="11"/>
        <v>792045</v>
      </c>
      <c r="L38" s="145">
        <f t="shared" si="11"/>
        <v>3500250</v>
      </c>
      <c r="M38" s="145">
        <f t="shared" si="11"/>
        <v>2453641</v>
      </c>
      <c r="N38" s="145">
        <f t="shared" si="11"/>
        <v>5503910</v>
      </c>
      <c r="O38" s="145">
        <f t="shared" si="11"/>
        <v>1496229.42732</v>
      </c>
      <c r="P38" s="145">
        <f>P29+P31</f>
        <v>529976</v>
      </c>
      <c r="Q38" s="145">
        <f>Q29+Q31</f>
        <v>6549546</v>
      </c>
      <c r="R38" s="145">
        <f t="shared" si="11"/>
        <v>379977</v>
      </c>
      <c r="S38" s="145">
        <f t="shared" si="11"/>
        <v>30944236.42732</v>
      </c>
      <c r="T38" s="14"/>
    </row>
    <row r="39" spans="1:20" s="9" customFormat="1" ht="12" customHeight="1" x14ac:dyDescent="0.2">
      <c r="A39" s="25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s="9" customFormat="1" ht="15" customHeight="1" x14ac:dyDescent="0.2">
      <c r="A41" s="25"/>
      <c r="B41" s="152" t="s">
        <v>81</v>
      </c>
      <c r="C41" s="31"/>
      <c r="D41" s="205">
        <v>-26609</v>
      </c>
      <c r="E41" s="205">
        <v>-76463</v>
      </c>
      <c r="F41" s="205">
        <v>-136602</v>
      </c>
      <c r="G41" s="205">
        <v>-16493</v>
      </c>
      <c r="H41" s="205">
        <v>-4370</v>
      </c>
      <c r="I41" s="205">
        <v>-33119</v>
      </c>
      <c r="J41" s="205">
        <v>-8013</v>
      </c>
      <c r="K41" s="205">
        <v>-36359</v>
      </c>
      <c r="L41" s="205">
        <v>-110011</v>
      </c>
      <c r="M41" s="205">
        <v>-53097</v>
      </c>
      <c r="N41" s="205">
        <v>-98789</v>
      </c>
      <c r="O41" s="205">
        <v>-73555</v>
      </c>
      <c r="P41" s="205">
        <v>-33719</v>
      </c>
      <c r="Q41" s="205">
        <v>-947290</v>
      </c>
      <c r="R41" s="205">
        <v>-10550</v>
      </c>
      <c r="S41" s="31">
        <f t="shared" ref="S41:S42" si="12">D41+E41+F41+G41+H41+I41+J41+K41+L41+M41+N41+O41+P41+R41+Q41</f>
        <v>-1665039</v>
      </c>
      <c r="T41" s="14"/>
    </row>
    <row r="42" spans="1:20" s="9" customFormat="1" ht="11.45" customHeight="1" x14ac:dyDescent="0.2">
      <c r="A42" s="25"/>
      <c r="B42" s="12" t="s">
        <v>157</v>
      </c>
      <c r="C42" s="31"/>
      <c r="D42" s="205">
        <v>-213686</v>
      </c>
      <c r="E42" s="205">
        <v>-1930862</v>
      </c>
      <c r="F42" s="205">
        <v>-1459608</v>
      </c>
      <c r="G42" s="205">
        <v>-168237</v>
      </c>
      <c r="H42" s="205">
        <v>-276414</v>
      </c>
      <c r="I42" s="205">
        <v>-366630</v>
      </c>
      <c r="J42" s="205">
        <v>-171923</v>
      </c>
      <c r="K42" s="205">
        <v>-356768</v>
      </c>
      <c r="L42" s="205">
        <v>-1597144</v>
      </c>
      <c r="M42" s="205">
        <v>-1052184</v>
      </c>
      <c r="N42" s="205">
        <v>-2194016</v>
      </c>
      <c r="O42" s="205">
        <v>-1041467</v>
      </c>
      <c r="P42" s="205">
        <v>-287189</v>
      </c>
      <c r="Q42" s="205">
        <v>-2809393</v>
      </c>
      <c r="R42" s="205">
        <v>-324408</v>
      </c>
      <c r="S42" s="31">
        <f t="shared" si="12"/>
        <v>-14249929</v>
      </c>
      <c r="T42" s="14"/>
    </row>
    <row r="43" spans="1:20" s="9" customFormat="1" ht="10.5" customHeight="1" x14ac:dyDescent="0.2">
      <c r="A43" s="25"/>
      <c r="B43" s="26" t="s">
        <v>82</v>
      </c>
      <c r="C43" s="31"/>
      <c r="D43" s="144">
        <f>SUM(D41:D42)</f>
        <v>-240295</v>
      </c>
      <c r="E43" s="144">
        <f t="shared" ref="E43:S43" si="13">SUM(E41:E42)</f>
        <v>-2007325</v>
      </c>
      <c r="F43" s="144">
        <f t="shared" si="13"/>
        <v>-1596210</v>
      </c>
      <c r="G43" s="144">
        <f t="shared" si="13"/>
        <v>-184730</v>
      </c>
      <c r="H43" s="144">
        <f t="shared" si="13"/>
        <v>-280784</v>
      </c>
      <c r="I43" s="144">
        <f t="shared" si="13"/>
        <v>-399749</v>
      </c>
      <c r="J43" s="144">
        <f t="shared" si="13"/>
        <v>-179936</v>
      </c>
      <c r="K43" s="144">
        <f t="shared" si="13"/>
        <v>-393127</v>
      </c>
      <c r="L43" s="144">
        <f t="shared" si="13"/>
        <v>-1707155</v>
      </c>
      <c r="M43" s="144">
        <f t="shared" si="13"/>
        <v>-1105281</v>
      </c>
      <c r="N43" s="144">
        <f t="shared" si="13"/>
        <v>-2292805</v>
      </c>
      <c r="O43" s="144">
        <f t="shared" si="13"/>
        <v>-1115022</v>
      </c>
      <c r="P43" s="144">
        <f t="shared" si="13"/>
        <v>-320908</v>
      </c>
      <c r="Q43" s="144">
        <f t="shared" si="13"/>
        <v>-3756683</v>
      </c>
      <c r="R43" s="144">
        <f t="shared" si="13"/>
        <v>-334958</v>
      </c>
      <c r="S43" s="144">
        <f t="shared" si="13"/>
        <v>-15914968</v>
      </c>
      <c r="T43" s="14"/>
    </row>
    <row r="44" spans="1:20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4"/>
    </row>
    <row r="45" spans="1:20" s="9" customFormat="1" x14ac:dyDescent="0.2">
      <c r="A45" s="25"/>
      <c r="B45" s="26" t="s">
        <v>170</v>
      </c>
      <c r="C45" s="27"/>
      <c r="D45" s="27">
        <f t="shared" ref="D45:S45" si="14">D38+D43</f>
        <v>52015</v>
      </c>
      <c r="E45" s="27">
        <f t="shared" si="14"/>
        <v>2477144</v>
      </c>
      <c r="F45" s="27">
        <f t="shared" si="14"/>
        <v>1210073</v>
      </c>
      <c r="G45" s="27">
        <f t="shared" si="14"/>
        <v>194169</v>
      </c>
      <c r="H45" s="27">
        <f t="shared" si="14"/>
        <v>713995</v>
      </c>
      <c r="I45" s="27">
        <f t="shared" si="14"/>
        <v>260436</v>
      </c>
      <c r="J45" s="27">
        <f t="shared" si="14"/>
        <v>-58199</v>
      </c>
      <c r="K45" s="27">
        <f t="shared" si="14"/>
        <v>398918</v>
      </c>
      <c r="L45" s="27">
        <f t="shared" si="14"/>
        <v>1793095</v>
      </c>
      <c r="M45" s="27">
        <f t="shared" si="14"/>
        <v>1348360</v>
      </c>
      <c r="N45" s="27">
        <f t="shared" si="14"/>
        <v>3211105</v>
      </c>
      <c r="O45" s="27">
        <f t="shared" si="14"/>
        <v>381207.42732000002</v>
      </c>
      <c r="P45" s="27">
        <f t="shared" si="14"/>
        <v>209068</v>
      </c>
      <c r="Q45" s="27">
        <f t="shared" si="14"/>
        <v>2792863</v>
      </c>
      <c r="R45" s="27">
        <f t="shared" si="14"/>
        <v>45019</v>
      </c>
      <c r="S45" s="27">
        <f t="shared" si="14"/>
        <v>15029268.42732</v>
      </c>
      <c r="T45" s="14"/>
    </row>
    <row r="46" spans="1:20" s="9" customFormat="1" x14ac:dyDescent="0.2">
      <c r="A46" s="25"/>
      <c r="B46" s="26" t="s">
        <v>131</v>
      </c>
      <c r="C46" s="27"/>
      <c r="D46" s="225">
        <v>0</v>
      </c>
      <c r="E46" s="225">
        <v>0</v>
      </c>
      <c r="F46" s="225">
        <v>0</v>
      </c>
      <c r="G46" s="204">
        <v>0</v>
      </c>
      <c r="H46" s="225">
        <v>0</v>
      </c>
      <c r="I46" s="225">
        <v>0</v>
      </c>
      <c r="J46" s="225">
        <v>0</v>
      </c>
      <c r="K46" s="225">
        <v>0</v>
      </c>
      <c r="L46" s="225">
        <v>0</v>
      </c>
      <c r="M46" s="225">
        <v>0</v>
      </c>
      <c r="N46" s="225">
        <v>0</v>
      </c>
      <c r="O46" s="225">
        <v>0</v>
      </c>
      <c r="P46" s="225">
        <v>0</v>
      </c>
      <c r="Q46" s="225">
        <v>0</v>
      </c>
      <c r="R46" s="225">
        <v>0</v>
      </c>
      <c r="S46" s="226">
        <f>D46+E46+F46+G46+H46+I46+J46+K46+L46+M46+N46+O46+P46+R46+Q46</f>
        <v>0</v>
      </c>
      <c r="T46" s="14"/>
    </row>
    <row r="47" spans="1:20" s="9" customFormat="1" x14ac:dyDescent="0.2">
      <c r="A47" s="25"/>
      <c r="B47" s="26" t="s">
        <v>14</v>
      </c>
      <c r="C47" s="27"/>
      <c r="D47" s="17">
        <f>SUM(D45:D46)</f>
        <v>52015</v>
      </c>
      <c r="E47" s="17">
        <f t="shared" ref="E47:S47" si="15">SUM(E45:E46)</f>
        <v>2477144</v>
      </c>
      <c r="F47" s="17">
        <f t="shared" si="15"/>
        <v>1210073</v>
      </c>
      <c r="G47" s="17">
        <f t="shared" si="15"/>
        <v>194169</v>
      </c>
      <c r="H47" s="17">
        <f t="shared" si="15"/>
        <v>713995</v>
      </c>
      <c r="I47" s="17">
        <f t="shared" si="15"/>
        <v>260436</v>
      </c>
      <c r="J47" s="17">
        <f t="shared" si="15"/>
        <v>-58199</v>
      </c>
      <c r="K47" s="17">
        <f t="shared" si="15"/>
        <v>398918</v>
      </c>
      <c r="L47" s="17">
        <f t="shared" si="15"/>
        <v>1793095</v>
      </c>
      <c r="M47" s="17">
        <f t="shared" si="15"/>
        <v>1348360</v>
      </c>
      <c r="N47" s="17">
        <f t="shared" si="15"/>
        <v>3211105</v>
      </c>
      <c r="O47" s="17">
        <f t="shared" si="15"/>
        <v>381207.42732000002</v>
      </c>
      <c r="P47" s="17">
        <f t="shared" si="15"/>
        <v>209068</v>
      </c>
      <c r="Q47" s="17">
        <f t="shared" si="15"/>
        <v>2792863</v>
      </c>
      <c r="R47" s="17">
        <f t="shared" si="15"/>
        <v>45019</v>
      </c>
      <c r="S47" s="17">
        <f t="shared" si="15"/>
        <v>15029268.42732</v>
      </c>
      <c r="T47" s="14"/>
    </row>
    <row r="48" spans="1:20" x14ac:dyDescent="0.2">
      <c r="A48" s="25"/>
      <c r="B48" s="12" t="s">
        <v>15</v>
      </c>
      <c r="C48" s="16"/>
      <c r="D48" s="200">
        <v>-18726</v>
      </c>
      <c r="E48" s="200">
        <v>-783777</v>
      </c>
      <c r="F48" s="200">
        <v>-365423</v>
      </c>
      <c r="G48" s="200">
        <v>-65061</v>
      </c>
      <c r="H48" s="200">
        <v>-209829</v>
      </c>
      <c r="I48" s="200">
        <v>-85778</v>
      </c>
      <c r="J48" s="200">
        <v>0</v>
      </c>
      <c r="K48" s="200">
        <v>-120838</v>
      </c>
      <c r="L48" s="200">
        <v>-577760</v>
      </c>
      <c r="M48" s="200">
        <v>-415000</v>
      </c>
      <c r="N48" s="200">
        <v>-999432</v>
      </c>
      <c r="O48" s="200">
        <v>-131940.06474399997</v>
      </c>
      <c r="P48" s="200">
        <v>-71042</v>
      </c>
      <c r="Q48" s="200">
        <v>-891795</v>
      </c>
      <c r="R48" s="200">
        <v>-18885</v>
      </c>
      <c r="S48" s="16">
        <f>D48+E48+F48+G48+H48+I48+J48+K48+L48+M48+N48+O48+P48+R48+Q48</f>
        <v>-4755286.0647439994</v>
      </c>
      <c r="T48" s="14"/>
    </row>
    <row r="49" spans="1:21" s="9" customFormat="1" x14ac:dyDescent="0.2">
      <c r="A49" s="25"/>
      <c r="B49" s="26" t="s">
        <v>16</v>
      </c>
      <c r="C49" s="27"/>
      <c r="D49" s="32">
        <f>SUM(D47:D48)</f>
        <v>33289</v>
      </c>
      <c r="E49" s="32">
        <f t="shared" ref="E49:S49" si="16">SUM(E47:E48)</f>
        <v>1693367</v>
      </c>
      <c r="F49" s="32">
        <f t="shared" si="16"/>
        <v>844650</v>
      </c>
      <c r="G49" s="32">
        <f t="shared" si="16"/>
        <v>129108</v>
      </c>
      <c r="H49" s="32">
        <f t="shared" si="16"/>
        <v>504166</v>
      </c>
      <c r="I49" s="32">
        <f t="shared" si="16"/>
        <v>174658</v>
      </c>
      <c r="J49" s="32">
        <f t="shared" si="16"/>
        <v>-58199</v>
      </c>
      <c r="K49" s="32">
        <f t="shared" si="16"/>
        <v>278080</v>
      </c>
      <c r="L49" s="32">
        <f t="shared" si="16"/>
        <v>1215335</v>
      </c>
      <c r="M49" s="32">
        <f t="shared" si="16"/>
        <v>933360</v>
      </c>
      <c r="N49" s="32">
        <f t="shared" si="16"/>
        <v>2211673</v>
      </c>
      <c r="O49" s="32">
        <f t="shared" si="16"/>
        <v>249267.36257600004</v>
      </c>
      <c r="P49" s="32">
        <f t="shared" si="16"/>
        <v>138026</v>
      </c>
      <c r="Q49" s="32">
        <f t="shared" si="16"/>
        <v>1901068</v>
      </c>
      <c r="R49" s="32">
        <f t="shared" si="16"/>
        <v>26134</v>
      </c>
      <c r="S49" s="32">
        <f t="shared" si="16"/>
        <v>10273982.362576</v>
      </c>
      <c r="T49" s="14"/>
      <c r="U49" s="27"/>
    </row>
    <row r="50" spans="1:21" s="9" customFormat="1" x14ac:dyDescent="0.2">
      <c r="A50" s="25"/>
      <c r="B50" s="26"/>
      <c r="C50" s="27"/>
      <c r="D50" s="300"/>
      <c r="E50" s="301"/>
      <c r="F50" s="301"/>
      <c r="G50" s="300"/>
      <c r="H50" s="300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27"/>
    </row>
    <row r="51" spans="1:21" s="9" customFormat="1" x14ac:dyDescent="0.2">
      <c r="A51" s="25"/>
      <c r="B51" s="28"/>
      <c r="E51" s="34"/>
      <c r="I51" s="34"/>
      <c r="J51" s="34"/>
      <c r="K51" s="34"/>
      <c r="L51" s="34"/>
      <c r="M51" s="33"/>
      <c r="N51" s="34"/>
      <c r="O51" s="34"/>
      <c r="P51" s="34"/>
      <c r="Q51" s="34"/>
      <c r="R51" s="34"/>
      <c r="S51" s="34"/>
    </row>
    <row r="52" spans="1:21" s="9" customFormat="1" ht="13.5" thickBot="1" x14ac:dyDescent="0.25">
      <c r="A52" s="25"/>
      <c r="B52" s="36" t="s">
        <v>156</v>
      </c>
      <c r="C52" s="3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21" s="9" customFormat="1" ht="13.5" thickTop="1" x14ac:dyDescent="0.2">
      <c r="A53" s="25"/>
      <c r="B53" s="146"/>
      <c r="C53" s="13"/>
      <c r="D53" s="198">
        <f>D11</f>
        <v>46022</v>
      </c>
      <c r="E53" s="198">
        <f>D53</f>
        <v>46022</v>
      </c>
      <c r="F53" s="198">
        <f t="shared" ref="F53:S53" si="17">E53</f>
        <v>46022</v>
      </c>
      <c r="G53" s="198">
        <f>F53</f>
        <v>46022</v>
      </c>
      <c r="H53" s="198">
        <f>G53</f>
        <v>46022</v>
      </c>
      <c r="I53" s="198">
        <f t="shared" si="17"/>
        <v>46022</v>
      </c>
      <c r="J53" s="198">
        <f t="shared" si="17"/>
        <v>46022</v>
      </c>
      <c r="K53" s="198">
        <f t="shared" si="17"/>
        <v>46022</v>
      </c>
      <c r="L53" s="198">
        <f t="shared" si="17"/>
        <v>46022</v>
      </c>
      <c r="M53" s="198">
        <f t="shared" si="17"/>
        <v>46022</v>
      </c>
      <c r="N53" s="198">
        <f>M53</f>
        <v>46022</v>
      </c>
      <c r="O53" s="198">
        <f t="shared" si="17"/>
        <v>46022</v>
      </c>
      <c r="P53" s="198">
        <f t="shared" si="17"/>
        <v>46022</v>
      </c>
      <c r="Q53" s="198">
        <f t="shared" si="17"/>
        <v>46022</v>
      </c>
      <c r="R53" s="198">
        <f t="shared" si="17"/>
        <v>46022</v>
      </c>
      <c r="S53" s="198">
        <f t="shared" si="17"/>
        <v>46022</v>
      </c>
    </row>
    <row r="54" spans="1:21" s="9" customFormat="1" x14ac:dyDescent="0.2">
      <c r="A54" s="25"/>
      <c r="B54" s="146"/>
      <c r="C54" s="13"/>
      <c r="D54" s="143" t="s">
        <v>75</v>
      </c>
      <c r="E54" s="143" t="s">
        <v>75</v>
      </c>
      <c r="F54" s="143" t="s">
        <v>75</v>
      </c>
      <c r="G54" s="143" t="s">
        <v>75</v>
      </c>
      <c r="H54" s="143" t="s">
        <v>75</v>
      </c>
      <c r="I54" s="143" t="s">
        <v>75</v>
      </c>
      <c r="J54" s="143" t="s">
        <v>75</v>
      </c>
      <c r="K54" s="143" t="s">
        <v>75</v>
      </c>
      <c r="L54" s="143" t="s">
        <v>75</v>
      </c>
      <c r="M54" s="143" t="s">
        <v>75</v>
      </c>
      <c r="N54" s="143" t="s">
        <v>75</v>
      </c>
      <c r="O54" s="143" t="s">
        <v>75</v>
      </c>
      <c r="P54" s="143" t="s">
        <v>75</v>
      </c>
      <c r="Q54" s="143" t="s">
        <v>75</v>
      </c>
      <c r="R54" s="143" t="s">
        <v>75</v>
      </c>
      <c r="S54" s="143" t="s">
        <v>75</v>
      </c>
    </row>
    <row r="55" spans="1:21" s="9" customFormat="1" ht="18.75" customHeight="1" x14ac:dyDescent="0.2">
      <c r="A55" s="25"/>
      <c r="B55" s="28" t="s">
        <v>17</v>
      </c>
      <c r="C55" s="3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21" s="9" customFormat="1" ht="13.5" customHeight="1" x14ac:dyDescent="0.2">
      <c r="A56" s="25"/>
      <c r="B56" s="30" t="s">
        <v>90</v>
      </c>
      <c r="C56" s="27"/>
      <c r="D56" s="205">
        <v>30056</v>
      </c>
      <c r="E56" s="205">
        <v>1202590</v>
      </c>
      <c r="F56" s="205">
        <v>1790478</v>
      </c>
      <c r="G56" s="206">
        <v>64230</v>
      </c>
      <c r="H56" s="205">
        <v>136608</v>
      </c>
      <c r="I56" s="205">
        <v>239954</v>
      </c>
      <c r="J56" s="205">
        <v>46005</v>
      </c>
      <c r="K56" s="205">
        <v>76590</v>
      </c>
      <c r="L56" s="205">
        <v>906046</v>
      </c>
      <c r="M56" s="205">
        <v>699785</v>
      </c>
      <c r="N56" s="205">
        <v>1019163</v>
      </c>
      <c r="O56" s="205">
        <v>815644</v>
      </c>
      <c r="P56" s="205">
        <v>41581</v>
      </c>
      <c r="Q56" s="205">
        <v>1189956</v>
      </c>
      <c r="R56" s="205">
        <v>19714</v>
      </c>
      <c r="S56" s="31">
        <f>D56+E56+F56+G56+H56+I56+J56+K56+L56+M56+N56+O56+P56+R56+Q56</f>
        <v>8278400</v>
      </c>
    </row>
    <row r="57" spans="1:21" s="9" customFormat="1" ht="13.5" customHeight="1" thickBot="1" x14ac:dyDescent="0.25">
      <c r="A57" s="25"/>
      <c r="B57" s="30" t="s">
        <v>91</v>
      </c>
      <c r="C57" s="27"/>
      <c r="D57" s="16">
        <f>SUM(D58:D61)</f>
        <v>155596</v>
      </c>
      <c r="E57" s="16">
        <f t="shared" ref="E57:R57" si="18">SUM(E58:E61)</f>
        <v>7494686</v>
      </c>
      <c r="F57" s="16">
        <f t="shared" si="18"/>
        <v>3887573</v>
      </c>
      <c r="G57" s="16">
        <f t="shared" si="18"/>
        <v>2505478</v>
      </c>
      <c r="H57" s="16">
        <f t="shared" si="18"/>
        <v>1855060</v>
      </c>
      <c r="I57" s="16">
        <f t="shared" si="18"/>
        <v>1510392</v>
      </c>
      <c r="J57" s="16">
        <f t="shared" si="18"/>
        <v>423384</v>
      </c>
      <c r="K57" s="16">
        <f t="shared" si="18"/>
        <v>1491346</v>
      </c>
      <c r="L57" s="16">
        <f t="shared" si="18"/>
        <v>5802341</v>
      </c>
      <c r="M57" s="16">
        <f t="shared" si="18"/>
        <v>5740317</v>
      </c>
      <c r="N57" s="16">
        <f t="shared" si="18"/>
        <v>11797140</v>
      </c>
      <c r="O57" s="16">
        <f t="shared" si="18"/>
        <v>4632370</v>
      </c>
      <c r="P57" s="16">
        <f t="shared" si="18"/>
        <v>1229438</v>
      </c>
      <c r="Q57" s="16">
        <f t="shared" si="18"/>
        <v>9996462</v>
      </c>
      <c r="R57" s="16">
        <f t="shared" si="18"/>
        <v>1175841</v>
      </c>
      <c r="S57" s="16">
        <f>SUM(S58:S61)</f>
        <v>59697424</v>
      </c>
    </row>
    <row r="58" spans="1:21" s="9" customFormat="1" ht="13.5" customHeight="1" x14ac:dyDescent="0.2">
      <c r="A58" s="25"/>
      <c r="B58" s="30" t="s">
        <v>162</v>
      </c>
      <c r="C58" s="27"/>
      <c r="D58" s="207">
        <v>20953</v>
      </c>
      <c r="E58" s="207">
        <v>1013583</v>
      </c>
      <c r="F58" s="207">
        <v>130204</v>
      </c>
      <c r="G58" s="207">
        <v>302583</v>
      </c>
      <c r="H58" s="207">
        <v>294338</v>
      </c>
      <c r="I58" s="207"/>
      <c r="J58" s="207">
        <v>33524</v>
      </c>
      <c r="K58" s="207">
        <v>25162</v>
      </c>
      <c r="L58" s="207">
        <v>159209</v>
      </c>
      <c r="M58" s="207">
        <v>1053066</v>
      </c>
      <c r="N58" s="207">
        <v>1240978</v>
      </c>
      <c r="O58" s="207">
        <v>1066837</v>
      </c>
      <c r="P58" s="207">
        <v>121549</v>
      </c>
      <c r="Q58" s="207">
        <v>1760625</v>
      </c>
      <c r="R58" s="207">
        <v>65846</v>
      </c>
      <c r="S58" s="207">
        <f t="shared" ref="S58:S61" si="19">D58+E58+F58+G58+H58+I58+J58+K58+L58+M58+N58+O58+P58+R58+Q58</f>
        <v>7288457</v>
      </c>
    </row>
    <row r="59" spans="1:21" s="9" customFormat="1" ht="13.5" customHeight="1" x14ac:dyDescent="0.2">
      <c r="A59" s="25"/>
      <c r="B59" s="30" t="s">
        <v>163</v>
      </c>
      <c r="C59" s="27"/>
      <c r="D59" s="210">
        <v>133905</v>
      </c>
      <c r="E59" s="210">
        <v>6481103</v>
      </c>
      <c r="F59" s="210">
        <v>3757347</v>
      </c>
      <c r="G59" s="210">
        <v>2202910</v>
      </c>
      <c r="H59" s="210">
        <v>1560719</v>
      </c>
      <c r="I59" s="210">
        <v>1510392</v>
      </c>
      <c r="J59" s="210">
        <v>389860</v>
      </c>
      <c r="K59" s="210">
        <v>1466184</v>
      </c>
      <c r="L59" s="210">
        <v>4623132</v>
      </c>
      <c r="M59" s="210">
        <v>4687251</v>
      </c>
      <c r="N59" s="210">
        <v>10556162</v>
      </c>
      <c r="O59" s="210">
        <v>3565533</v>
      </c>
      <c r="P59" s="210">
        <v>1107889</v>
      </c>
      <c r="Q59" s="210">
        <v>8235837</v>
      </c>
      <c r="R59" s="210">
        <v>1072429</v>
      </c>
      <c r="S59" s="224">
        <f t="shared" si="19"/>
        <v>51350653</v>
      </c>
    </row>
    <row r="60" spans="1:21" s="9" customFormat="1" ht="13.5" customHeight="1" x14ac:dyDescent="0.2">
      <c r="A60" s="25"/>
      <c r="B60" s="30" t="s">
        <v>164</v>
      </c>
      <c r="C60" s="27"/>
      <c r="D60" s="210"/>
      <c r="E60" s="210"/>
      <c r="F60" s="210"/>
      <c r="G60" s="210"/>
      <c r="H60" s="210"/>
      <c r="I60" s="210"/>
      <c r="J60" s="210"/>
      <c r="K60" s="210"/>
      <c r="L60" s="210">
        <v>1020000</v>
      </c>
      <c r="M60" s="210"/>
      <c r="N60" s="210"/>
      <c r="O60" s="210"/>
      <c r="P60" s="210"/>
      <c r="Q60" s="210"/>
      <c r="R60" s="210"/>
      <c r="S60" s="224">
        <f t="shared" si="19"/>
        <v>1020000</v>
      </c>
    </row>
    <row r="61" spans="1:21" ht="13.5" thickBot="1" x14ac:dyDescent="0.25">
      <c r="A61" s="25"/>
      <c r="B61" s="12" t="s">
        <v>165</v>
      </c>
      <c r="C61" s="39"/>
      <c r="D61" s="208">
        <v>738</v>
      </c>
      <c r="E61" s="208"/>
      <c r="F61" s="208">
        <v>22</v>
      </c>
      <c r="G61" s="208">
        <v>-15</v>
      </c>
      <c r="H61" s="208">
        <v>3</v>
      </c>
      <c r="I61" s="208"/>
      <c r="J61" s="208"/>
      <c r="K61" s="208"/>
      <c r="L61" s="208"/>
      <c r="M61" s="209"/>
      <c r="N61" s="208"/>
      <c r="O61" s="208"/>
      <c r="P61" s="208"/>
      <c r="Q61" s="208"/>
      <c r="R61" s="208">
        <v>37566</v>
      </c>
      <c r="S61" s="148">
        <f t="shared" si="19"/>
        <v>38314</v>
      </c>
    </row>
    <row r="62" spans="1:21" ht="13.5" thickBot="1" x14ac:dyDescent="0.25">
      <c r="A62" s="25"/>
      <c r="B62" s="12" t="s">
        <v>18</v>
      </c>
      <c r="C62" s="14"/>
      <c r="D62" s="16">
        <f>SUM(D63:D64)</f>
        <v>115181</v>
      </c>
      <c r="E62" s="16">
        <f t="shared" ref="E62:R62" si="20">SUM(E63:E64)</f>
        <v>4601201</v>
      </c>
      <c r="F62" s="16">
        <f t="shared" si="20"/>
        <v>1917330</v>
      </c>
      <c r="G62" s="16">
        <f t="shared" si="20"/>
        <v>4577076</v>
      </c>
      <c r="H62" s="16">
        <f t="shared" si="20"/>
        <v>1970026</v>
      </c>
      <c r="I62" s="16">
        <f t="shared" si="20"/>
        <v>1597990</v>
      </c>
      <c r="J62" s="16">
        <f t="shared" si="20"/>
        <v>24996</v>
      </c>
      <c r="K62" s="16">
        <f t="shared" si="20"/>
        <v>576336</v>
      </c>
      <c r="L62" s="16">
        <f t="shared" si="20"/>
        <v>1245483</v>
      </c>
      <c r="M62" s="16">
        <f t="shared" si="20"/>
        <v>2984704</v>
      </c>
      <c r="N62" s="16">
        <f t="shared" si="20"/>
        <v>8600307</v>
      </c>
      <c r="O62" s="16">
        <f t="shared" si="20"/>
        <v>3226859</v>
      </c>
      <c r="P62" s="16">
        <f t="shared" si="20"/>
        <v>158931</v>
      </c>
      <c r="Q62" s="16">
        <f t="shared" si="20"/>
        <v>6799490</v>
      </c>
      <c r="R62" s="16">
        <f t="shared" si="20"/>
        <v>1341112</v>
      </c>
      <c r="S62" s="16">
        <f>SUM(S63:S64)</f>
        <v>39737022</v>
      </c>
    </row>
    <row r="63" spans="1:21" ht="25.5" x14ac:dyDescent="0.2">
      <c r="A63" s="25"/>
      <c r="B63" s="152" t="s">
        <v>166</v>
      </c>
      <c r="C63" s="14"/>
      <c r="D63" s="207">
        <v>106442</v>
      </c>
      <c r="E63" s="207">
        <v>176445</v>
      </c>
      <c r="F63" s="207">
        <v>103248</v>
      </c>
      <c r="G63" s="207">
        <v>20140</v>
      </c>
      <c r="H63" s="207">
        <v>13657</v>
      </c>
      <c r="I63" s="207">
        <v>2747</v>
      </c>
      <c r="J63" s="207">
        <v>10811</v>
      </c>
      <c r="K63" s="207">
        <v>180000</v>
      </c>
      <c r="L63" s="207">
        <v>50000</v>
      </c>
      <c r="M63" s="207">
        <v>1413934</v>
      </c>
      <c r="N63" s="207"/>
      <c r="O63" s="207"/>
      <c r="P63" s="207">
        <v>66062</v>
      </c>
      <c r="Q63" s="207">
        <v>519</v>
      </c>
      <c r="R63" s="207">
        <v>92643</v>
      </c>
      <c r="S63" s="207">
        <f t="shared" ref="S63:S64" si="21">D63+E63+F63+G63+H63+I63+J63+K63+L63+M63+N63+O63+P63+R63+Q63</f>
        <v>2236648</v>
      </c>
    </row>
    <row r="64" spans="1:21" ht="26.25" thickBot="1" x14ac:dyDescent="0.25">
      <c r="A64" s="25"/>
      <c r="B64" s="152" t="s">
        <v>167</v>
      </c>
      <c r="C64" s="14"/>
      <c r="D64" s="208">
        <v>8739</v>
      </c>
      <c r="E64" s="208">
        <v>4424756</v>
      </c>
      <c r="F64" s="208">
        <v>1814082</v>
      </c>
      <c r="G64" s="208">
        <v>4556936</v>
      </c>
      <c r="H64" s="208">
        <v>1956369</v>
      </c>
      <c r="I64" s="208">
        <v>1595243</v>
      </c>
      <c r="J64" s="208">
        <v>14185</v>
      </c>
      <c r="K64" s="208">
        <v>396336</v>
      </c>
      <c r="L64" s="208">
        <v>1195483</v>
      </c>
      <c r="M64" s="208">
        <v>1570770</v>
      </c>
      <c r="N64" s="208">
        <v>8600307</v>
      </c>
      <c r="O64" s="208">
        <v>3226859</v>
      </c>
      <c r="P64" s="208">
        <v>92869</v>
      </c>
      <c r="Q64" s="208">
        <v>6798971</v>
      </c>
      <c r="R64" s="208">
        <v>1248469</v>
      </c>
      <c r="S64" s="208">
        <f t="shared" si="21"/>
        <v>37500374</v>
      </c>
    </row>
    <row r="65" spans="1:21" ht="13.5" thickBot="1" x14ac:dyDescent="0.25">
      <c r="A65" s="25"/>
      <c r="B65" s="12" t="s">
        <v>92</v>
      </c>
      <c r="C65" s="14"/>
      <c r="D65" s="16">
        <f t="shared" ref="D65:S65" si="22">SUM(D66:D68)</f>
        <v>67616</v>
      </c>
      <c r="E65" s="16">
        <f t="shared" si="22"/>
        <v>7372422</v>
      </c>
      <c r="F65" s="16">
        <f t="shared" si="22"/>
        <v>6829916</v>
      </c>
      <c r="G65" s="16">
        <f t="shared" si="22"/>
        <v>1317379</v>
      </c>
      <c r="H65" s="16">
        <f t="shared" si="22"/>
        <v>2847891</v>
      </c>
      <c r="I65" s="16">
        <f t="shared" si="22"/>
        <v>2598448</v>
      </c>
      <c r="J65" s="16">
        <f t="shared" si="22"/>
        <v>577230</v>
      </c>
      <c r="K65" s="16">
        <f t="shared" si="22"/>
        <v>2153701</v>
      </c>
      <c r="L65" s="16">
        <f t="shared" si="22"/>
        <v>8436768</v>
      </c>
      <c r="M65" s="16">
        <f t="shared" si="22"/>
        <v>5426322</v>
      </c>
      <c r="N65" s="16">
        <f t="shared" si="22"/>
        <v>13419677</v>
      </c>
      <c r="O65" s="16">
        <f t="shared" si="22"/>
        <v>1540280</v>
      </c>
      <c r="P65" s="16">
        <f t="shared" si="22"/>
        <v>2660267</v>
      </c>
      <c r="Q65" s="16">
        <f t="shared" si="22"/>
        <v>13488523</v>
      </c>
      <c r="R65" s="16">
        <f t="shared" si="22"/>
        <v>1576604</v>
      </c>
      <c r="S65" s="16">
        <f t="shared" si="22"/>
        <v>70313044</v>
      </c>
    </row>
    <row r="66" spans="1:21" outlineLevel="1" x14ac:dyDescent="0.2">
      <c r="A66" s="25"/>
      <c r="B66" s="12" t="s">
        <v>19</v>
      </c>
      <c r="C66" s="39"/>
      <c r="D66" s="207">
        <v>19791</v>
      </c>
      <c r="E66" s="207">
        <v>2745320</v>
      </c>
      <c r="F66" s="207">
        <v>2442279</v>
      </c>
      <c r="G66" s="207">
        <v>1317379</v>
      </c>
      <c r="H66" s="207">
        <v>694158</v>
      </c>
      <c r="I66" s="207">
        <v>2074283</v>
      </c>
      <c r="J66" s="207">
        <v>400740</v>
      </c>
      <c r="K66" s="207">
        <v>861911</v>
      </c>
      <c r="L66" s="207">
        <v>562204</v>
      </c>
      <c r="M66" s="207">
        <v>3081566</v>
      </c>
      <c r="N66" s="207">
        <v>3679384</v>
      </c>
      <c r="O66" s="207">
        <v>1278860</v>
      </c>
      <c r="P66" s="207">
        <v>2383266</v>
      </c>
      <c r="Q66" s="207">
        <v>3562238</v>
      </c>
      <c r="R66" s="207">
        <v>1079965</v>
      </c>
      <c r="S66" s="149">
        <f t="shared" ref="S66:S71" si="23">D66+E66+F66+G66+H66+I66+J66+K66+L66+M66+N66+O66+P66+R66+Q66</f>
        <v>26183344</v>
      </c>
    </row>
    <row r="67" spans="1:21" outlineLevel="1" x14ac:dyDescent="0.2">
      <c r="A67" s="25"/>
      <c r="B67" s="12" t="s">
        <v>7</v>
      </c>
      <c r="C67" s="39"/>
      <c r="D67" s="210">
        <v>47069</v>
      </c>
      <c r="E67" s="210">
        <v>1637820</v>
      </c>
      <c r="F67" s="210">
        <v>2470307</v>
      </c>
      <c r="G67" s="210"/>
      <c r="H67" s="210">
        <v>2153733</v>
      </c>
      <c r="I67" s="210">
        <v>524165</v>
      </c>
      <c r="J67" s="212">
        <v>176490</v>
      </c>
      <c r="K67" s="210">
        <v>1291790</v>
      </c>
      <c r="L67" s="211">
        <v>7874564</v>
      </c>
      <c r="M67" s="210">
        <v>2344756</v>
      </c>
      <c r="N67" s="210">
        <v>9740293</v>
      </c>
      <c r="O67" s="212">
        <v>261420</v>
      </c>
      <c r="P67" s="210">
        <v>276220</v>
      </c>
      <c r="Q67" s="210">
        <v>9926285</v>
      </c>
      <c r="R67" s="210">
        <v>496639</v>
      </c>
      <c r="S67" s="151">
        <f t="shared" si="23"/>
        <v>39221551</v>
      </c>
    </row>
    <row r="68" spans="1:21" ht="14.25" customHeight="1" outlineLevel="1" thickBot="1" x14ac:dyDescent="0.25">
      <c r="A68" s="25"/>
      <c r="B68" s="12" t="s">
        <v>93</v>
      </c>
      <c r="C68" s="39"/>
      <c r="D68" s="208">
        <v>756</v>
      </c>
      <c r="E68" s="208">
        <v>2989282</v>
      </c>
      <c r="F68" s="208">
        <v>1917330</v>
      </c>
      <c r="G68" s="208"/>
      <c r="H68" s="208"/>
      <c r="I68" s="208"/>
      <c r="J68" s="208"/>
      <c r="K68" s="208"/>
      <c r="L68" s="208"/>
      <c r="M68" s="208"/>
      <c r="N68" s="208"/>
      <c r="O68" s="209"/>
      <c r="P68" s="208">
        <v>781</v>
      </c>
      <c r="Q68" s="208"/>
      <c r="R68" s="208"/>
      <c r="S68" s="150">
        <f t="shared" si="23"/>
        <v>4908149</v>
      </c>
    </row>
    <row r="69" spans="1:21" ht="25.5" x14ac:dyDescent="0.2">
      <c r="B69" s="152" t="s">
        <v>94</v>
      </c>
      <c r="C69" s="40"/>
      <c r="D69" s="16">
        <v>518731</v>
      </c>
      <c r="E69" s="16">
        <v>16594864</v>
      </c>
      <c r="F69" s="16">
        <v>9496508</v>
      </c>
      <c r="G69" s="16">
        <v>326298</v>
      </c>
      <c r="H69" s="16">
        <v>713653</v>
      </c>
      <c r="I69" s="16">
        <v>2748653</v>
      </c>
      <c r="J69" s="16">
        <v>203403</v>
      </c>
      <c r="K69" s="16">
        <v>2889026</v>
      </c>
      <c r="L69" s="16">
        <v>9620091</v>
      </c>
      <c r="M69" s="16">
        <v>10056601</v>
      </c>
      <c r="N69" s="16">
        <v>17281290</v>
      </c>
      <c r="O69" s="16">
        <v>2679474</v>
      </c>
      <c r="P69" s="16">
        <v>2667833</v>
      </c>
      <c r="Q69" s="16">
        <v>24002894</v>
      </c>
      <c r="R69" s="16">
        <v>1565153</v>
      </c>
      <c r="S69" s="16">
        <f t="shared" si="23"/>
        <v>101364472</v>
      </c>
    </row>
    <row r="70" spans="1:21" x14ac:dyDescent="0.2">
      <c r="B70" s="12" t="s">
        <v>95</v>
      </c>
      <c r="C70" s="14"/>
      <c r="D70" s="206">
        <v>106184</v>
      </c>
      <c r="E70" s="200">
        <v>2822544</v>
      </c>
      <c r="F70" s="206">
        <v>3471739</v>
      </c>
      <c r="G70" s="200">
        <v>365579</v>
      </c>
      <c r="H70" s="206">
        <v>198054</v>
      </c>
      <c r="I70" s="200">
        <v>1124027</v>
      </c>
      <c r="J70" s="200">
        <v>262476</v>
      </c>
      <c r="K70" s="200">
        <v>579475</v>
      </c>
      <c r="L70" s="200">
        <v>1582969</v>
      </c>
      <c r="M70" s="200">
        <v>1600220</v>
      </c>
      <c r="N70" s="200">
        <v>2009717</v>
      </c>
      <c r="O70" s="200">
        <v>426798</v>
      </c>
      <c r="P70" s="200">
        <v>325451</v>
      </c>
      <c r="Q70" s="200">
        <v>3255314</v>
      </c>
      <c r="R70" s="200">
        <v>648140</v>
      </c>
      <c r="S70" s="16">
        <f t="shared" si="23"/>
        <v>18778687</v>
      </c>
    </row>
    <row r="71" spans="1:21" x14ac:dyDescent="0.2">
      <c r="B71" s="12" t="s">
        <v>141</v>
      </c>
      <c r="C71" s="14"/>
      <c r="D71" s="200">
        <v>50891</v>
      </c>
      <c r="E71" s="200">
        <v>787485</v>
      </c>
      <c r="F71" s="200">
        <v>579776</v>
      </c>
      <c r="G71" s="200">
        <v>44925</v>
      </c>
      <c r="H71" s="200">
        <v>14564</v>
      </c>
      <c r="I71" s="200">
        <v>35787</v>
      </c>
      <c r="J71" s="200">
        <v>11014</v>
      </c>
      <c r="K71" s="200">
        <v>218144</v>
      </c>
      <c r="L71" s="200">
        <v>270615</v>
      </c>
      <c r="M71" s="200">
        <v>748074</v>
      </c>
      <c r="N71" s="200">
        <v>372088</v>
      </c>
      <c r="O71" s="200">
        <v>196876</v>
      </c>
      <c r="P71" s="200">
        <v>65663</v>
      </c>
      <c r="Q71" s="200">
        <v>1142889</v>
      </c>
      <c r="R71" s="200">
        <v>229052</v>
      </c>
      <c r="S71" s="16">
        <f t="shared" si="23"/>
        <v>4767843</v>
      </c>
    </row>
    <row r="72" spans="1:21" ht="13.5" thickBot="1" x14ac:dyDescent="0.25">
      <c r="B72" s="28" t="s">
        <v>20</v>
      </c>
      <c r="C72" s="27"/>
      <c r="D72" s="153">
        <f>D56+D57+D62+D65+D69+D70+D71</f>
        <v>1044255</v>
      </c>
      <c r="E72" s="153">
        <f t="shared" ref="E72:R72" si="24">E56+E57+E62+E65+E69+E70+E71</f>
        <v>40875792</v>
      </c>
      <c r="F72" s="153">
        <f t="shared" si="24"/>
        <v>27973320</v>
      </c>
      <c r="G72" s="153">
        <f t="shared" si="24"/>
        <v>9200965</v>
      </c>
      <c r="H72" s="153">
        <f t="shared" si="24"/>
        <v>7735856</v>
      </c>
      <c r="I72" s="153">
        <f t="shared" si="24"/>
        <v>9855251</v>
      </c>
      <c r="J72" s="153">
        <f t="shared" si="24"/>
        <v>1548508</v>
      </c>
      <c r="K72" s="153">
        <f t="shared" si="24"/>
        <v>7984618</v>
      </c>
      <c r="L72" s="153">
        <f t="shared" si="24"/>
        <v>27864313</v>
      </c>
      <c r="M72" s="153">
        <f t="shared" si="24"/>
        <v>27256023</v>
      </c>
      <c r="N72" s="153">
        <f t="shared" si="24"/>
        <v>54499382</v>
      </c>
      <c r="O72" s="153">
        <f t="shared" si="24"/>
        <v>13518301</v>
      </c>
      <c r="P72" s="153">
        <f t="shared" si="24"/>
        <v>7149164</v>
      </c>
      <c r="Q72" s="153">
        <f t="shared" si="24"/>
        <v>59875528</v>
      </c>
      <c r="R72" s="153">
        <f t="shared" si="24"/>
        <v>6555616</v>
      </c>
      <c r="S72" s="153">
        <f>S56+S57+S62+S65+S69+S70+S71</f>
        <v>302936892</v>
      </c>
      <c r="T72" s="3">
        <f>'IS, BS &amp; Ratios June 26'!S72</f>
        <v>302468951</v>
      </c>
      <c r="U72" s="14">
        <f>S72-T72</f>
        <v>467941</v>
      </c>
    </row>
    <row r="73" spans="1:21" ht="13.5" thickTop="1" x14ac:dyDescent="0.2">
      <c r="B73" s="12"/>
      <c r="C73" s="42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43"/>
      <c r="S73" s="43"/>
    </row>
    <row r="74" spans="1:21" x14ac:dyDescent="0.2">
      <c r="B74" s="28" t="s">
        <v>21</v>
      </c>
      <c r="C74" s="27"/>
      <c r="D74" s="35">
        <f>D72-'IS, BS &amp; Ratios June 26'!D72</f>
        <v>4321</v>
      </c>
      <c r="E74" s="45"/>
      <c r="F74" s="35"/>
      <c r="G74" s="35">
        <f>10579228-G72</f>
        <v>1378263</v>
      </c>
      <c r="H74" s="35"/>
      <c r="I74" s="45"/>
      <c r="J74" s="45"/>
      <c r="K74" s="45"/>
      <c r="L74" s="45"/>
      <c r="M74" s="44"/>
      <c r="N74" s="45"/>
      <c r="O74" s="45"/>
      <c r="P74" s="45"/>
      <c r="Q74" s="45"/>
      <c r="R74" s="45"/>
      <c r="S74" s="45"/>
    </row>
    <row r="75" spans="1:21" ht="13.5" thickBot="1" x14ac:dyDescent="0.25">
      <c r="B75" s="12" t="s">
        <v>22</v>
      </c>
      <c r="C75" s="42"/>
      <c r="D75" s="46">
        <f t="shared" ref="D75:S75" si="25">SUM(D76:D78)</f>
        <v>697506</v>
      </c>
      <c r="E75" s="46">
        <f t="shared" si="25"/>
        <v>27845567</v>
      </c>
      <c r="F75" s="46">
        <f t="shared" si="25"/>
        <v>19485789</v>
      </c>
      <c r="G75" s="46">
        <f t="shared" si="25"/>
        <v>7095902</v>
      </c>
      <c r="H75" s="46">
        <f t="shared" si="25"/>
        <v>4425417</v>
      </c>
      <c r="I75" s="46">
        <f t="shared" si="25"/>
        <v>7309052</v>
      </c>
      <c r="J75" s="46">
        <f t="shared" si="25"/>
        <v>1189085</v>
      </c>
      <c r="K75" s="46">
        <f t="shared" si="25"/>
        <v>6604476</v>
      </c>
      <c r="L75" s="46">
        <f t="shared" si="25"/>
        <v>20810856</v>
      </c>
      <c r="M75" s="43">
        <f t="shared" si="25"/>
        <v>21310010</v>
      </c>
      <c r="N75" s="46">
        <f t="shared" si="25"/>
        <v>41882800</v>
      </c>
      <c r="O75" s="46">
        <f t="shared" si="25"/>
        <v>11448095</v>
      </c>
      <c r="P75" s="46">
        <f t="shared" si="25"/>
        <v>5293859</v>
      </c>
      <c r="Q75" s="46">
        <f t="shared" si="25"/>
        <v>44753960</v>
      </c>
      <c r="R75" s="46">
        <f t="shared" si="25"/>
        <v>5823736</v>
      </c>
      <c r="S75" s="46">
        <f t="shared" si="25"/>
        <v>225976110</v>
      </c>
    </row>
    <row r="76" spans="1:21" x14ac:dyDescent="0.2">
      <c r="B76" s="12" t="s">
        <v>23</v>
      </c>
      <c r="C76" s="14"/>
      <c r="D76" s="207">
        <v>207328</v>
      </c>
      <c r="E76" s="207">
        <v>2141674</v>
      </c>
      <c r="F76" s="207">
        <v>1605522</v>
      </c>
      <c r="G76" s="207">
        <v>284175</v>
      </c>
      <c r="H76" s="207"/>
      <c r="I76" s="207">
        <v>352504</v>
      </c>
      <c r="J76" s="207">
        <v>2755</v>
      </c>
      <c r="K76" s="207">
        <v>203420</v>
      </c>
      <c r="L76" s="207">
        <v>1016404</v>
      </c>
      <c r="M76" s="207">
        <v>3101154</v>
      </c>
      <c r="N76" s="207">
        <v>2456319</v>
      </c>
      <c r="O76" s="207">
        <v>703644</v>
      </c>
      <c r="P76" s="207">
        <v>153000</v>
      </c>
      <c r="Q76" s="207">
        <v>4657534</v>
      </c>
      <c r="R76" s="207">
        <v>111341</v>
      </c>
      <c r="S76" s="149">
        <f t="shared" ref="S76:S83" si="26">D76+E76+F76+G76+H76+I76+J76+K76+L76+M76+N76+O76+P76+R76+Q76</f>
        <v>16996774</v>
      </c>
    </row>
    <row r="77" spans="1:21" x14ac:dyDescent="0.2">
      <c r="B77" s="12" t="s">
        <v>24</v>
      </c>
      <c r="C77" s="14"/>
      <c r="D77" s="210">
        <v>138189</v>
      </c>
      <c r="E77" s="210">
        <v>17837605</v>
      </c>
      <c r="F77" s="210">
        <v>10336779</v>
      </c>
      <c r="G77" s="210">
        <v>6783823</v>
      </c>
      <c r="H77" s="210">
        <v>4357954</v>
      </c>
      <c r="I77" s="210">
        <v>3380894</v>
      </c>
      <c r="J77" s="210">
        <v>550745</v>
      </c>
      <c r="K77" s="210">
        <v>3164646</v>
      </c>
      <c r="L77" s="210">
        <v>16082938</v>
      </c>
      <c r="M77" s="210">
        <v>11463178</v>
      </c>
      <c r="N77" s="210">
        <v>28135945</v>
      </c>
      <c r="O77" s="210">
        <v>8906918</v>
      </c>
      <c r="P77" s="210">
        <v>3089208</v>
      </c>
      <c r="Q77" s="210">
        <v>29216099</v>
      </c>
      <c r="R77" s="210">
        <v>3061541</v>
      </c>
      <c r="S77" s="151">
        <f t="shared" si="26"/>
        <v>146506462</v>
      </c>
    </row>
    <row r="78" spans="1:21" ht="13.5" thickBot="1" x14ac:dyDescent="0.25">
      <c r="B78" s="12" t="s">
        <v>25</v>
      </c>
      <c r="C78" s="14"/>
      <c r="D78" s="208">
        <v>351989</v>
      </c>
      <c r="E78" s="208">
        <v>7866288</v>
      </c>
      <c r="F78" s="208">
        <v>7543488</v>
      </c>
      <c r="G78" s="208">
        <v>27904</v>
      </c>
      <c r="H78" s="208">
        <v>67463</v>
      </c>
      <c r="I78" s="208">
        <v>3575654</v>
      </c>
      <c r="J78" s="208">
        <v>635585</v>
      </c>
      <c r="K78" s="208">
        <v>3236410</v>
      </c>
      <c r="L78" s="208">
        <v>3711514</v>
      </c>
      <c r="M78" s="208">
        <v>6745678</v>
      </c>
      <c r="N78" s="208">
        <v>11290536</v>
      </c>
      <c r="O78" s="208">
        <v>1837533</v>
      </c>
      <c r="P78" s="208">
        <v>2051651</v>
      </c>
      <c r="Q78" s="208">
        <v>10880327</v>
      </c>
      <c r="R78" s="208">
        <v>2650854</v>
      </c>
      <c r="S78" s="208">
        <f t="shared" si="26"/>
        <v>62472874</v>
      </c>
    </row>
    <row r="79" spans="1:21" ht="13.5" customHeight="1" x14ac:dyDescent="0.2">
      <c r="B79" s="12" t="s">
        <v>96</v>
      </c>
      <c r="C79" s="14"/>
      <c r="D79" s="201"/>
      <c r="E79" s="200">
        <v>2170879</v>
      </c>
      <c r="F79" s="200">
        <v>54587</v>
      </c>
      <c r="G79" s="201"/>
      <c r="H79" s="201"/>
      <c r="I79" s="200">
        <v>157101</v>
      </c>
      <c r="J79" s="200"/>
      <c r="K79" s="200"/>
      <c r="L79" s="200">
        <v>908288</v>
      </c>
      <c r="M79" s="200">
        <v>895527</v>
      </c>
      <c r="N79" s="200">
        <v>2068654</v>
      </c>
      <c r="O79" s="200"/>
      <c r="P79" s="200">
        <v>177393</v>
      </c>
      <c r="Q79" s="200">
        <v>1146758</v>
      </c>
      <c r="R79" s="200">
        <v>32505</v>
      </c>
      <c r="S79" s="16">
        <f t="shared" si="26"/>
        <v>7611692</v>
      </c>
    </row>
    <row r="80" spans="1:21" ht="25.5" x14ac:dyDescent="0.2">
      <c r="B80" s="152" t="s">
        <v>166</v>
      </c>
      <c r="C80" s="14"/>
      <c r="D80" s="200">
        <v>481</v>
      </c>
      <c r="E80" s="200">
        <v>1890</v>
      </c>
      <c r="F80" s="200">
        <v>500000</v>
      </c>
      <c r="G80" s="200">
        <v>17670</v>
      </c>
      <c r="H80" s="200"/>
      <c r="I80" s="200">
        <v>180000</v>
      </c>
      <c r="J80" s="200">
        <v>91570</v>
      </c>
      <c r="K80" s="200"/>
      <c r="L80" s="200">
        <v>200000</v>
      </c>
      <c r="M80" s="200">
        <v>172494</v>
      </c>
      <c r="N80" s="200">
        <v>305945</v>
      </c>
      <c r="O80" s="200"/>
      <c r="P80" s="200">
        <v>413</v>
      </c>
      <c r="Q80" s="200">
        <v>220000</v>
      </c>
      <c r="R80" s="200">
        <v>2100</v>
      </c>
      <c r="S80" s="16">
        <f t="shared" si="26"/>
        <v>1692563</v>
      </c>
    </row>
    <row r="81" spans="2:19" ht="25.5" x14ac:dyDescent="0.2">
      <c r="B81" s="152" t="s">
        <v>168</v>
      </c>
      <c r="C81" s="14"/>
      <c r="D81" s="200"/>
      <c r="E81" s="200">
        <v>46911</v>
      </c>
      <c r="F81" s="200">
        <v>2502174</v>
      </c>
      <c r="G81" s="200">
        <v>2</v>
      </c>
      <c r="H81" s="200">
        <v>1065575</v>
      </c>
      <c r="I81" s="200">
        <v>119781</v>
      </c>
      <c r="J81" s="200"/>
      <c r="K81" s="200"/>
      <c r="L81" s="200">
        <v>42575</v>
      </c>
      <c r="M81" s="200"/>
      <c r="N81" s="200">
        <v>550626</v>
      </c>
      <c r="O81" s="200">
        <v>27612</v>
      </c>
      <c r="P81" s="200">
        <v>563777</v>
      </c>
      <c r="Q81" s="200">
        <v>1160081</v>
      </c>
      <c r="R81" s="200"/>
      <c r="S81" s="16">
        <f t="shared" si="26"/>
        <v>6079114</v>
      </c>
    </row>
    <row r="82" spans="2:19" ht="13.5" customHeight="1" x14ac:dyDescent="0.2">
      <c r="B82" s="12" t="s">
        <v>169</v>
      </c>
      <c r="C82" s="14"/>
      <c r="D82" s="200"/>
      <c r="E82" s="200">
        <v>2448282</v>
      </c>
      <c r="F82" s="200">
        <v>1023256</v>
      </c>
      <c r="G82" s="200"/>
      <c r="H82" s="200"/>
      <c r="I82" s="200"/>
      <c r="J82" s="200"/>
      <c r="K82" s="200"/>
      <c r="L82" s="200"/>
      <c r="M82" s="201"/>
      <c r="N82" s="200">
        <v>332625</v>
      </c>
      <c r="O82" s="200"/>
      <c r="P82" s="200"/>
      <c r="Q82" s="200">
        <v>3284580</v>
      </c>
      <c r="R82" s="200"/>
      <c r="S82" s="16">
        <f t="shared" si="26"/>
        <v>7088743</v>
      </c>
    </row>
    <row r="83" spans="2:19" x14ac:dyDescent="0.2">
      <c r="B83" s="12" t="s">
        <v>26</v>
      </c>
      <c r="C83" s="14"/>
      <c r="D83" s="202">
        <v>137222</v>
      </c>
      <c r="E83" s="202">
        <v>2292339</v>
      </c>
      <c r="F83" s="202">
        <v>1507330</v>
      </c>
      <c r="G83" s="202">
        <v>354208</v>
      </c>
      <c r="H83" s="200">
        <v>720184</v>
      </c>
      <c r="I83" s="200">
        <v>632315</v>
      </c>
      <c r="J83" s="202">
        <v>124843</v>
      </c>
      <c r="K83" s="202">
        <v>422540</v>
      </c>
      <c r="L83" s="200">
        <v>1246544</v>
      </c>
      <c r="M83" s="202">
        <v>1007137</v>
      </c>
      <c r="N83" s="202">
        <v>2316501</v>
      </c>
      <c r="O83" s="200">
        <v>816432</v>
      </c>
      <c r="P83" s="202">
        <v>248583</v>
      </c>
      <c r="Q83" s="202">
        <v>2045223</v>
      </c>
      <c r="R83" s="202">
        <v>121509</v>
      </c>
      <c r="S83" s="23">
        <f t="shared" si="26"/>
        <v>13992910</v>
      </c>
    </row>
    <row r="84" spans="2:19" x14ac:dyDescent="0.2">
      <c r="B84" s="28" t="s">
        <v>27</v>
      </c>
      <c r="C84" s="27"/>
      <c r="D84" s="154">
        <f t="shared" ref="D84:R84" si="27">D75+SUM(D79:D83)</f>
        <v>835209</v>
      </c>
      <c r="E84" s="154">
        <f t="shared" si="27"/>
        <v>34805868</v>
      </c>
      <c r="F84" s="154">
        <f t="shared" si="27"/>
        <v>25073136</v>
      </c>
      <c r="G84" s="154">
        <f t="shared" si="27"/>
        <v>7467782</v>
      </c>
      <c r="H84" s="154">
        <f t="shared" si="27"/>
        <v>6211176</v>
      </c>
      <c r="I84" s="154">
        <f t="shared" si="27"/>
        <v>8398249</v>
      </c>
      <c r="J84" s="154">
        <f t="shared" si="27"/>
        <v>1405498</v>
      </c>
      <c r="K84" s="154">
        <f t="shared" si="27"/>
        <v>7027016</v>
      </c>
      <c r="L84" s="154">
        <f t="shared" si="27"/>
        <v>23208263</v>
      </c>
      <c r="M84" s="154">
        <f t="shared" si="27"/>
        <v>23385168</v>
      </c>
      <c r="N84" s="154">
        <f t="shared" si="27"/>
        <v>47457151</v>
      </c>
      <c r="O84" s="154">
        <f t="shared" si="27"/>
        <v>12292139</v>
      </c>
      <c r="P84" s="154">
        <f t="shared" si="27"/>
        <v>6284025</v>
      </c>
      <c r="Q84" s="154">
        <f t="shared" si="27"/>
        <v>52610602</v>
      </c>
      <c r="R84" s="154">
        <f t="shared" si="27"/>
        <v>5979850</v>
      </c>
      <c r="S84" s="154">
        <f>D84+E84+F84+G84+H84+I84+J84+K84+L84+M84+N84+O84+P84+R84+Q84</f>
        <v>262441132</v>
      </c>
    </row>
    <row r="85" spans="2:19" x14ac:dyDescent="0.2">
      <c r="B85" s="12"/>
      <c r="M85" s="47"/>
      <c r="S85" s="14">
        <f t="shared" ref="S85:S91" si="28">D85+E85+F85+G85+H85+I85+J85+K85+L85+M85+N85+O85+P85+R85+Q85</f>
        <v>0</v>
      </c>
    </row>
    <row r="86" spans="2:19" x14ac:dyDescent="0.2">
      <c r="B86" s="12" t="s">
        <v>28</v>
      </c>
      <c r="C86" s="14"/>
      <c r="D86" s="314">
        <v>192484</v>
      </c>
      <c r="E86" s="14">
        <v>693333</v>
      </c>
      <c r="F86" s="314">
        <v>527428</v>
      </c>
      <c r="G86" s="14">
        <v>460580</v>
      </c>
      <c r="H86" s="314">
        <v>416000</v>
      </c>
      <c r="I86" s="14">
        <v>520000</v>
      </c>
      <c r="J86" s="14">
        <v>84000</v>
      </c>
      <c r="K86" s="14">
        <v>104000</v>
      </c>
      <c r="L86" s="14">
        <v>416000</v>
      </c>
      <c r="M86" s="314">
        <v>416000</v>
      </c>
      <c r="N86" s="14">
        <v>416000</v>
      </c>
      <c r="O86" s="14">
        <v>416745</v>
      </c>
      <c r="P86" s="14">
        <v>416254</v>
      </c>
      <c r="Q86" s="14">
        <v>86625</v>
      </c>
      <c r="R86" s="14">
        <v>694455</v>
      </c>
      <c r="S86" s="14">
        <f t="shared" si="28"/>
        <v>5859904</v>
      </c>
    </row>
    <row r="87" spans="2:19" x14ac:dyDescent="0.2">
      <c r="B87" s="12" t="s">
        <v>97</v>
      </c>
      <c r="C87" s="14"/>
      <c r="D87" s="314"/>
      <c r="E87" s="14"/>
      <c r="F87" s="314">
        <v>67082</v>
      </c>
      <c r="G87" s="14">
        <v>460580</v>
      </c>
      <c r="H87" s="314">
        <v>1000</v>
      </c>
      <c r="I87" s="14"/>
      <c r="J87" s="15">
        <v>84000</v>
      </c>
      <c r="K87" s="14">
        <v>52000</v>
      </c>
      <c r="L87" s="14"/>
      <c r="M87" s="314">
        <v>15000</v>
      </c>
      <c r="N87" s="14">
        <v>7700</v>
      </c>
      <c r="O87" s="14">
        <v>12285</v>
      </c>
      <c r="P87" s="14">
        <v>183218</v>
      </c>
      <c r="Q87" s="14">
        <v>86625</v>
      </c>
      <c r="R87" s="14"/>
      <c r="S87" s="14">
        <f t="shared" si="28"/>
        <v>969490</v>
      </c>
    </row>
    <row r="88" spans="2:19" x14ac:dyDescent="0.2">
      <c r="B88" s="12" t="s">
        <v>146</v>
      </c>
      <c r="C88" s="14"/>
      <c r="D88" s="315"/>
      <c r="E88" s="203"/>
      <c r="F88" s="315">
        <v>577158</v>
      </c>
      <c r="G88" s="203"/>
      <c r="H88" s="315"/>
      <c r="I88" s="203"/>
      <c r="J88" s="203"/>
      <c r="K88" s="203"/>
      <c r="L88" s="203"/>
      <c r="M88" s="315"/>
      <c r="N88" s="203"/>
      <c r="O88" s="203"/>
      <c r="P88" s="203"/>
      <c r="Q88" s="203">
        <v>2622</v>
      </c>
      <c r="R88" s="201"/>
      <c r="S88" s="14">
        <f t="shared" si="28"/>
        <v>579780</v>
      </c>
    </row>
    <row r="89" spans="2:19" x14ac:dyDescent="0.2">
      <c r="B89" s="12" t="s">
        <v>133</v>
      </c>
      <c r="C89" s="14"/>
      <c r="D89" s="315">
        <v>-1862</v>
      </c>
      <c r="E89" s="203">
        <v>863362</v>
      </c>
      <c r="F89" s="315">
        <v>44794</v>
      </c>
      <c r="G89" s="203">
        <v>342</v>
      </c>
      <c r="H89" s="315">
        <v>11474</v>
      </c>
      <c r="I89" s="203">
        <v>35520</v>
      </c>
      <c r="J89" s="203">
        <v>528</v>
      </c>
      <c r="K89" s="203">
        <v>7102</v>
      </c>
      <c r="L89" s="203">
        <v>20396</v>
      </c>
      <c r="M89" s="315">
        <v>2287750</v>
      </c>
      <c r="N89" s="203">
        <v>2801</v>
      </c>
      <c r="O89" s="203">
        <v>-60694</v>
      </c>
      <c r="P89" s="203">
        <v>10038</v>
      </c>
      <c r="Q89" s="203">
        <v>197810</v>
      </c>
      <c r="R89" s="203"/>
      <c r="S89" s="14">
        <f t="shared" si="28"/>
        <v>3419361</v>
      </c>
    </row>
    <row r="90" spans="2:19" x14ac:dyDescent="0.2">
      <c r="B90" s="12" t="s">
        <v>98</v>
      </c>
      <c r="C90" s="14"/>
      <c r="D90" s="316"/>
      <c r="E90" s="203"/>
      <c r="F90" s="316"/>
      <c r="G90" s="203"/>
      <c r="H90" s="316"/>
      <c r="I90" s="203"/>
      <c r="J90" s="203"/>
      <c r="K90" s="203">
        <v>11157</v>
      </c>
      <c r="L90" s="203">
        <v>170374</v>
      </c>
      <c r="M90" s="316">
        <v>218745</v>
      </c>
      <c r="N90" s="203">
        <v>75448</v>
      </c>
      <c r="O90" s="203">
        <v>62312</v>
      </c>
      <c r="P90" s="203"/>
      <c r="Q90" s="203"/>
      <c r="R90" s="203"/>
      <c r="S90" s="14">
        <f t="shared" si="28"/>
        <v>538036</v>
      </c>
    </row>
    <row r="91" spans="2:19" x14ac:dyDescent="0.2">
      <c r="B91" s="12" t="s">
        <v>29</v>
      </c>
      <c r="C91" s="48"/>
      <c r="D91" s="315">
        <v>18424</v>
      </c>
      <c r="E91" s="315">
        <v>4513229</v>
      </c>
      <c r="F91" s="315">
        <v>1683722</v>
      </c>
      <c r="G91" s="315">
        <v>811681</v>
      </c>
      <c r="H91" s="315">
        <v>1096206</v>
      </c>
      <c r="I91" s="315">
        <v>901482</v>
      </c>
      <c r="J91" s="203">
        <v>-25518</v>
      </c>
      <c r="K91" s="203">
        <v>783343</v>
      </c>
      <c r="L91" s="203">
        <v>4049280</v>
      </c>
      <c r="M91" s="203">
        <v>933360</v>
      </c>
      <c r="N91" s="203">
        <v>6540282</v>
      </c>
      <c r="O91" s="203">
        <v>795514</v>
      </c>
      <c r="P91" s="203">
        <v>255629</v>
      </c>
      <c r="Q91" s="203">
        <v>6891244</v>
      </c>
      <c r="R91" s="203">
        <v>-118689</v>
      </c>
      <c r="S91" s="203">
        <f t="shared" si="28"/>
        <v>29129189</v>
      </c>
    </row>
    <row r="92" spans="2:19" x14ac:dyDescent="0.2">
      <c r="B92" s="26" t="s">
        <v>30</v>
      </c>
      <c r="C92" s="17"/>
      <c r="D92" s="49">
        <f t="shared" ref="D92:S92" si="29">SUM(D86:D91)</f>
        <v>209046</v>
      </c>
      <c r="E92" s="49">
        <f t="shared" si="29"/>
        <v>6069924</v>
      </c>
      <c r="F92" s="49">
        <f t="shared" si="29"/>
        <v>2900184</v>
      </c>
      <c r="G92" s="49">
        <f t="shared" si="29"/>
        <v>1733183</v>
      </c>
      <c r="H92" s="49">
        <f t="shared" si="29"/>
        <v>1524680</v>
      </c>
      <c r="I92" s="49">
        <f t="shared" si="29"/>
        <v>1457002</v>
      </c>
      <c r="J92" s="49">
        <f t="shared" si="29"/>
        <v>143010</v>
      </c>
      <c r="K92" s="49">
        <f t="shared" si="29"/>
        <v>957602</v>
      </c>
      <c r="L92" s="49">
        <f t="shared" si="29"/>
        <v>4656050</v>
      </c>
      <c r="M92" s="49">
        <f t="shared" si="29"/>
        <v>3870855</v>
      </c>
      <c r="N92" s="49">
        <f t="shared" si="29"/>
        <v>7042231</v>
      </c>
      <c r="O92" s="49">
        <f t="shared" si="29"/>
        <v>1226162</v>
      </c>
      <c r="P92" s="49">
        <f t="shared" si="29"/>
        <v>865139</v>
      </c>
      <c r="Q92" s="49">
        <f t="shared" si="29"/>
        <v>7264926</v>
      </c>
      <c r="R92" s="49">
        <f t="shared" si="29"/>
        <v>575766</v>
      </c>
      <c r="S92" s="49">
        <f t="shared" si="29"/>
        <v>40495760</v>
      </c>
    </row>
    <row r="93" spans="2:19" x14ac:dyDescent="0.2">
      <c r="B93" s="12"/>
      <c r="C93" s="14"/>
      <c r="E93" s="14"/>
      <c r="I93" s="14"/>
      <c r="J93" s="14"/>
      <c r="K93" s="14"/>
      <c r="L93" s="14"/>
      <c r="M93" s="46"/>
      <c r="N93" s="14"/>
      <c r="O93" s="14"/>
      <c r="P93" s="14"/>
      <c r="Q93" s="14"/>
      <c r="R93" s="14"/>
      <c r="S93" s="14"/>
    </row>
    <row r="94" spans="2:19" ht="13.5" thickBot="1" x14ac:dyDescent="0.25">
      <c r="B94" s="28" t="s">
        <v>31</v>
      </c>
      <c r="C94" s="27"/>
      <c r="D94" s="50">
        <f t="shared" ref="D94:S94" si="30">D84+D92</f>
        <v>1044255</v>
      </c>
      <c r="E94" s="156">
        <f t="shared" si="30"/>
        <v>40875792</v>
      </c>
      <c r="F94" s="50">
        <f t="shared" si="30"/>
        <v>27973320</v>
      </c>
      <c r="G94" s="156">
        <f t="shared" si="30"/>
        <v>9200965</v>
      </c>
      <c r="H94" s="155">
        <f t="shared" si="30"/>
        <v>7735856</v>
      </c>
      <c r="I94" s="156">
        <f t="shared" si="30"/>
        <v>9855251</v>
      </c>
      <c r="J94" s="156">
        <f t="shared" si="30"/>
        <v>1548508</v>
      </c>
      <c r="K94" s="156">
        <f t="shared" si="30"/>
        <v>7984618</v>
      </c>
      <c r="L94" s="156">
        <f t="shared" si="30"/>
        <v>27864313</v>
      </c>
      <c r="M94" s="156">
        <f t="shared" si="30"/>
        <v>27256023</v>
      </c>
      <c r="N94" s="156">
        <f t="shared" si="30"/>
        <v>54499382</v>
      </c>
      <c r="O94" s="156">
        <f t="shared" si="30"/>
        <v>13518301</v>
      </c>
      <c r="P94" s="156">
        <f t="shared" si="30"/>
        <v>7149164</v>
      </c>
      <c r="Q94" s="156">
        <f t="shared" si="30"/>
        <v>59875528</v>
      </c>
      <c r="R94" s="156">
        <f t="shared" si="30"/>
        <v>6555616</v>
      </c>
      <c r="S94" s="156">
        <f t="shared" si="30"/>
        <v>302936892</v>
      </c>
    </row>
    <row r="95" spans="2:19" ht="13.5" thickTop="1" x14ac:dyDescent="0.2">
      <c r="B95" s="12"/>
      <c r="D95" s="53">
        <f t="shared" ref="D95:S95" si="31">D72-D94</f>
        <v>0</v>
      </c>
      <c r="E95" s="53">
        <f t="shared" si="31"/>
        <v>0</v>
      </c>
      <c r="F95" s="53">
        <f t="shared" si="31"/>
        <v>0</v>
      </c>
      <c r="G95" s="53">
        <f t="shared" si="31"/>
        <v>0</v>
      </c>
      <c r="H95" s="53">
        <f t="shared" si="31"/>
        <v>0</v>
      </c>
      <c r="I95" s="53">
        <f t="shared" si="31"/>
        <v>0</v>
      </c>
      <c r="J95" s="53">
        <f t="shared" si="31"/>
        <v>0</v>
      </c>
      <c r="K95" s="53">
        <f t="shared" si="31"/>
        <v>0</v>
      </c>
      <c r="L95" s="53">
        <f t="shared" si="31"/>
        <v>0</v>
      </c>
      <c r="M95" s="53">
        <f t="shared" si="31"/>
        <v>0</v>
      </c>
      <c r="N95" s="53">
        <f t="shared" si="31"/>
        <v>0</v>
      </c>
      <c r="O95" s="53">
        <f t="shared" si="31"/>
        <v>0</v>
      </c>
      <c r="P95" s="53">
        <f t="shared" si="31"/>
        <v>0</v>
      </c>
      <c r="Q95" s="53">
        <f t="shared" si="31"/>
        <v>0</v>
      </c>
      <c r="R95" s="53">
        <f t="shared" si="31"/>
        <v>0</v>
      </c>
      <c r="S95" s="53">
        <f t="shared" si="31"/>
        <v>0</v>
      </c>
    </row>
    <row r="96" spans="2:19" x14ac:dyDescent="0.2">
      <c r="B96" s="12" t="s">
        <v>143</v>
      </c>
      <c r="D96" s="315"/>
      <c r="E96" s="203"/>
      <c r="F96" s="203"/>
      <c r="G96" s="213"/>
      <c r="H96" s="203">
        <v>2009478</v>
      </c>
      <c r="I96" s="213"/>
      <c r="J96" s="213"/>
      <c r="K96" s="213"/>
      <c r="L96" s="203">
        <v>2351683</v>
      </c>
      <c r="M96" s="203">
        <v>12395</v>
      </c>
      <c r="N96" s="200">
        <v>1171675</v>
      </c>
      <c r="O96" s="213">
        <v>639284</v>
      </c>
      <c r="P96" s="213"/>
      <c r="Q96" s="213"/>
      <c r="R96" s="213"/>
      <c r="S96" s="53">
        <f>D96+E96+F96+G96+H96+I96+J96+K96+L96+M96+N96+O96+P96+R96+Q96</f>
        <v>6184515</v>
      </c>
    </row>
    <row r="97" spans="1:21" x14ac:dyDescent="0.2">
      <c r="B97" s="12" t="s">
        <v>144</v>
      </c>
      <c r="D97" s="201"/>
      <c r="E97" s="200">
        <v>2582875</v>
      </c>
      <c r="F97" s="200">
        <v>482715</v>
      </c>
      <c r="G97" s="200">
        <v>2239813</v>
      </c>
      <c r="H97" s="200">
        <v>523058</v>
      </c>
      <c r="I97" s="200">
        <v>1131045</v>
      </c>
      <c r="J97" s="200">
        <v>7478</v>
      </c>
      <c r="K97" s="200">
        <v>331429</v>
      </c>
      <c r="L97" s="200">
        <v>995800</v>
      </c>
      <c r="M97" s="200">
        <v>3698686</v>
      </c>
      <c r="N97" s="200">
        <v>9272378</v>
      </c>
      <c r="O97" s="200">
        <v>1755958</v>
      </c>
      <c r="P97" s="200">
        <v>1796533</v>
      </c>
      <c r="Q97" s="200">
        <v>1991439</v>
      </c>
      <c r="R97" s="200">
        <v>72903</v>
      </c>
      <c r="S97" s="16">
        <f>D97+E97+F97+G97+H97+I97+J97+K97+L97+M97+N97+O97+P97+R97+Q97</f>
        <v>26882110</v>
      </c>
    </row>
    <row r="98" spans="1:21" ht="13.5" thickBot="1" x14ac:dyDescent="0.25">
      <c r="B98" s="26" t="s">
        <v>226</v>
      </c>
      <c r="C98" s="18"/>
      <c r="D98" s="188">
        <f t="shared" ref="D98:S98" si="32">SUM(D96:D97)</f>
        <v>0</v>
      </c>
      <c r="E98" s="188">
        <f t="shared" si="32"/>
        <v>2582875</v>
      </c>
      <c r="F98" s="189">
        <f t="shared" si="32"/>
        <v>482715</v>
      </c>
      <c r="G98" s="189">
        <f t="shared" si="32"/>
        <v>2239813</v>
      </c>
      <c r="H98" s="189">
        <f t="shared" si="32"/>
        <v>2532536</v>
      </c>
      <c r="I98" s="189">
        <f t="shared" si="32"/>
        <v>1131045</v>
      </c>
      <c r="J98" s="189">
        <f t="shared" si="32"/>
        <v>7478</v>
      </c>
      <c r="K98" s="189">
        <f t="shared" si="32"/>
        <v>331429</v>
      </c>
      <c r="L98" s="189">
        <f>SUM(L96:L97)</f>
        <v>3347483</v>
      </c>
      <c r="M98" s="189">
        <f t="shared" si="32"/>
        <v>3711081</v>
      </c>
      <c r="N98" s="188">
        <f t="shared" si="32"/>
        <v>10444053</v>
      </c>
      <c r="O98" s="188">
        <f t="shared" si="32"/>
        <v>2395242</v>
      </c>
      <c r="P98" s="188">
        <f t="shared" si="32"/>
        <v>1796533</v>
      </c>
      <c r="Q98" s="188">
        <f t="shared" si="32"/>
        <v>1991439</v>
      </c>
      <c r="R98" s="188">
        <f t="shared" si="32"/>
        <v>72903</v>
      </c>
      <c r="S98" s="188">
        <f t="shared" si="32"/>
        <v>33066625</v>
      </c>
      <c r="T98" s="3">
        <f>'IS, BS &amp; Ratios June 26'!S98</f>
        <v>33101581</v>
      </c>
      <c r="U98" s="14">
        <f>S98-T98</f>
        <v>-34956</v>
      </c>
    </row>
    <row r="99" spans="1:21" ht="13.5" hidden="1" thickTop="1" x14ac:dyDescent="0.2">
      <c r="B99" s="26" t="s">
        <v>99</v>
      </c>
      <c r="C99" s="18"/>
      <c r="D99" s="18"/>
      <c r="E99" s="16"/>
      <c r="F99" s="18"/>
      <c r="G99" s="41"/>
      <c r="H99" s="18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 t="e">
        <f>D99+E99+F99+#REF!+G99+#REF!+H99+I99+J99+K99+L99+M99+#REF!+N99+O99+P99+R99</f>
        <v>#REF!</v>
      </c>
    </row>
    <row r="100" spans="1:21" ht="13.5" hidden="1" thickTop="1" x14ac:dyDescent="0.2">
      <c r="B100" s="26" t="s">
        <v>101</v>
      </c>
      <c r="C100" s="18"/>
      <c r="D100" s="18"/>
      <c r="E100" s="16"/>
      <c r="F100" s="18"/>
      <c r="G100" s="18"/>
      <c r="H100" s="18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 t="e">
        <f>D100+E100+F100+#REF!+G100+#REF!+H100+I100+J100+K100+L100+M100+#REF!+N100+O100+P100+R100</f>
        <v>#REF!</v>
      </c>
    </row>
    <row r="101" spans="1:21" ht="13.5" hidden="1" thickTop="1" x14ac:dyDescent="0.2">
      <c r="B101" s="26" t="s">
        <v>103</v>
      </c>
      <c r="C101" s="18"/>
      <c r="D101" s="16">
        <f t="shared" ref="D101:S101" si="33">SUM(D102:D103)</f>
        <v>0</v>
      </c>
      <c r="E101" s="16">
        <f t="shared" si="33"/>
        <v>0</v>
      </c>
      <c r="F101" s="16">
        <f t="shared" si="33"/>
        <v>0</v>
      </c>
      <c r="G101" s="16">
        <f t="shared" si="33"/>
        <v>0</v>
      </c>
      <c r="H101" s="16">
        <f t="shared" si="33"/>
        <v>0</v>
      </c>
      <c r="I101" s="16">
        <f t="shared" si="33"/>
        <v>0</v>
      </c>
      <c r="J101" s="16">
        <f t="shared" si="33"/>
        <v>0</v>
      </c>
      <c r="K101" s="16">
        <f t="shared" si="33"/>
        <v>0</v>
      </c>
      <c r="L101" s="16">
        <f t="shared" si="33"/>
        <v>0</v>
      </c>
      <c r="M101" s="16">
        <f t="shared" si="33"/>
        <v>0</v>
      </c>
      <c r="N101" s="16">
        <f t="shared" si="33"/>
        <v>0</v>
      </c>
      <c r="O101" s="16">
        <f t="shared" si="33"/>
        <v>0</v>
      </c>
      <c r="P101" s="16">
        <f t="shared" si="33"/>
        <v>0</v>
      </c>
      <c r="Q101" s="16"/>
      <c r="R101" s="16">
        <f t="shared" si="33"/>
        <v>0</v>
      </c>
      <c r="S101" s="16" t="e">
        <f t="shared" si="33"/>
        <v>#REF!</v>
      </c>
    </row>
    <row r="102" spans="1:21" ht="13.5" hidden="1" thickTop="1" x14ac:dyDescent="0.2">
      <c r="B102" s="157" t="s">
        <v>109</v>
      </c>
      <c r="C102" s="1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 t="e">
        <f>D102+E102+F102+#REF!+G102+#REF!+H102+I102+J102+K102+L102+M102+#REF!+N102+O102+P102+R102</f>
        <v>#REF!</v>
      </c>
    </row>
    <row r="103" spans="1:21" ht="13.5" hidden="1" thickTop="1" x14ac:dyDescent="0.2">
      <c r="B103" s="157" t="s">
        <v>104</v>
      </c>
      <c r="C103" s="18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 t="e">
        <f>D103+E103+F103+#REF!+G103+#REF!+H103+I103+J103+K103+L103+M103+#REF!+N103+O103+P103+R103</f>
        <v>#REF!</v>
      </c>
    </row>
    <row r="104" spans="1:21" ht="13.5" hidden="1" thickTop="1" x14ac:dyDescent="0.2">
      <c r="B104" s="157" t="s">
        <v>100</v>
      </c>
      <c r="C104" s="18"/>
      <c r="D104" s="18"/>
      <c r="E104" s="16"/>
      <c r="F104" s="18"/>
      <c r="G104" s="18"/>
      <c r="H104" s="18"/>
      <c r="I104" s="16"/>
      <c r="J104" s="16"/>
      <c r="K104" s="16"/>
      <c r="L104" s="16"/>
      <c r="M104" s="16"/>
      <c r="N104" s="16">
        <v>102</v>
      </c>
      <c r="O104" s="16"/>
      <c r="P104" s="16"/>
      <c r="Q104" s="16"/>
      <c r="R104" s="16"/>
      <c r="S104" s="16"/>
    </row>
    <row r="105" spans="1:21" ht="13.5" hidden="1" thickTop="1" x14ac:dyDescent="0.2">
      <c r="B105" s="160" t="s">
        <v>102</v>
      </c>
      <c r="C105" s="18"/>
      <c r="D105" s="18"/>
      <c r="E105" s="16"/>
      <c r="F105" s="18"/>
      <c r="G105" s="18"/>
      <c r="H105" s="18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21" ht="13.5" hidden="1" thickTop="1" x14ac:dyDescent="0.2">
      <c r="B106" s="3" t="s">
        <v>105</v>
      </c>
      <c r="E106" s="16"/>
      <c r="I106" s="16"/>
      <c r="J106" s="16"/>
      <c r="K106" s="16"/>
      <c r="L106" s="16"/>
      <c r="N106" s="16"/>
      <c r="O106" s="16"/>
      <c r="P106" s="16"/>
      <c r="Q106" s="16"/>
      <c r="R106" s="16"/>
      <c r="S106" s="16"/>
    </row>
    <row r="107" spans="1:21" ht="13.5" hidden="1" thickTop="1" x14ac:dyDescent="0.2">
      <c r="B107" s="56" t="s">
        <v>132</v>
      </c>
      <c r="C107" s="55"/>
      <c r="D107" s="55"/>
      <c r="E107" s="55"/>
      <c r="F107" s="55"/>
      <c r="G107" s="55"/>
      <c r="H107" s="178"/>
      <c r="I107" s="178"/>
      <c r="J107" s="55"/>
      <c r="K107" s="55"/>
      <c r="L107" s="178"/>
      <c r="M107" s="55"/>
      <c r="N107" s="55"/>
      <c r="O107" s="178"/>
      <c r="P107" s="56"/>
      <c r="Q107" s="56"/>
      <c r="R107" s="178"/>
      <c r="S107" s="24" t="e">
        <f>D107+E107+F107+#REF!+G107+#REF!+H107+I107+J107+K107+L107+M107+#REF!+N107+O107+P107+R107</f>
        <v>#REF!</v>
      </c>
    </row>
    <row r="108" spans="1:21" ht="13.5" hidden="1" thickTop="1" x14ac:dyDescent="0.2"/>
    <row r="109" spans="1:21" ht="13.5" thickTop="1" x14ac:dyDescent="0.2">
      <c r="B109" s="47"/>
      <c r="C109" s="47"/>
      <c r="D109" s="43"/>
      <c r="E109" s="43"/>
      <c r="F109" s="43"/>
      <c r="G109" s="43"/>
      <c r="H109" s="47"/>
      <c r="I109" s="309"/>
      <c r="J109" s="309"/>
      <c r="K109" s="309"/>
      <c r="L109" s="309"/>
      <c r="M109" s="47"/>
      <c r="N109" s="309"/>
      <c r="O109" s="309"/>
      <c r="P109" s="309"/>
      <c r="Q109" s="309"/>
      <c r="R109" s="309"/>
      <c r="S109" s="22"/>
    </row>
    <row r="110" spans="1:21" s="47" customFormat="1" hidden="1" x14ac:dyDescent="0.2">
      <c r="A110" s="1"/>
      <c r="B110" s="95" t="s">
        <v>140</v>
      </c>
      <c r="C110" s="79"/>
      <c r="D110" s="80"/>
      <c r="E110" s="97" t="e">
        <f>#REF!/#REF!</f>
        <v>#REF!</v>
      </c>
      <c r="F110" s="97" t="e">
        <f>#REF!/#REF!</f>
        <v>#REF!</v>
      </c>
      <c r="G110" s="97" t="e">
        <f>#REF!/#REF!</f>
        <v>#REF!</v>
      </c>
      <c r="H110" s="97" t="e">
        <f>#REF!/#REF!</f>
        <v>#REF!</v>
      </c>
      <c r="I110" s="97" t="e">
        <f>#REF!/#REF!</f>
        <v>#REF!</v>
      </c>
      <c r="J110" s="97" t="e">
        <f>#REF!/#REF!</f>
        <v>#REF!</v>
      </c>
      <c r="K110" s="97" t="e">
        <f>#REF!/#REF!</f>
        <v>#REF!</v>
      </c>
      <c r="L110" s="97" t="e">
        <f>#REF!/#REF!</f>
        <v>#REF!</v>
      </c>
      <c r="M110" s="97" t="e">
        <f>#REF!/#REF!</f>
        <v>#REF!</v>
      </c>
      <c r="N110" s="97" t="e">
        <f>#REF!/#REF!</f>
        <v>#REF!</v>
      </c>
      <c r="O110" s="97"/>
      <c r="P110" s="97" t="e">
        <f>#REF!/#REF!</f>
        <v>#REF!</v>
      </c>
      <c r="Q110" s="97"/>
      <c r="R110" s="97" t="e">
        <f>#REF!/#REF!</f>
        <v>#REF!</v>
      </c>
      <c r="S110" s="97"/>
    </row>
    <row r="111" spans="1:21" s="47" customFormat="1" hidden="1" x14ac:dyDescent="0.2">
      <c r="A111" s="1"/>
      <c r="B111" s="95" t="s">
        <v>63</v>
      </c>
      <c r="C111" s="96"/>
      <c r="D111" s="96"/>
      <c r="E111" s="97" t="e">
        <f>#REF!/#REF!</f>
        <v>#REF!</v>
      </c>
      <c r="F111" s="97" t="e">
        <f>#REF!/#REF!</f>
        <v>#REF!</v>
      </c>
      <c r="G111" s="97" t="e">
        <f>#REF!/#REF!</f>
        <v>#REF!</v>
      </c>
      <c r="H111" s="97" t="e">
        <f>#REF!/#REF!</f>
        <v>#REF!</v>
      </c>
      <c r="I111" s="97" t="e">
        <f>#REF!/#REF!</f>
        <v>#REF!</v>
      </c>
      <c r="J111" s="97" t="e">
        <f>#REF!/#REF!</f>
        <v>#REF!</v>
      </c>
      <c r="K111" s="97" t="e">
        <f>#REF!/#REF!</f>
        <v>#REF!</v>
      </c>
      <c r="L111" s="97" t="e">
        <f>#REF!/#REF!</f>
        <v>#REF!</v>
      </c>
      <c r="M111" s="97" t="e">
        <f>#REF!/#REF!</f>
        <v>#REF!</v>
      </c>
      <c r="N111" s="97" t="e">
        <f>#REF!/#REF!</f>
        <v>#REF!</v>
      </c>
      <c r="O111" s="97" t="e">
        <f>+([35]Advances!T7*(100%-(-#REF!/O69)))/[35]Deposits!T101</f>
        <v>#REF!</v>
      </c>
      <c r="P111" s="97" t="e">
        <f>#REF!/#REF!</f>
        <v>#REF!</v>
      </c>
      <c r="Q111" s="97"/>
      <c r="R111" s="97" t="e">
        <f>#REF!/#REF!</f>
        <v>#REF!</v>
      </c>
      <c r="S111" s="97" t="e">
        <f>+([35]Advances!Z7*(100%-(-#REF!/S69)))/[35]Deposits!Z101</f>
        <v>#REF!</v>
      </c>
    </row>
    <row r="112" spans="1:21" s="47" customFormat="1" hidden="1" x14ac:dyDescent="0.2">
      <c r="A112" s="1"/>
      <c r="B112" s="95" t="s">
        <v>139</v>
      </c>
      <c r="C112" s="96"/>
      <c r="D112" s="96"/>
      <c r="E112" s="97" t="e">
        <f>#REF!/#REF!</f>
        <v>#REF!</v>
      </c>
      <c r="F112" s="97" t="e">
        <f>#REF!/#REF!</f>
        <v>#REF!</v>
      </c>
      <c r="G112" s="97" t="e">
        <f>#REF!/#REF!</f>
        <v>#REF!</v>
      </c>
      <c r="H112" s="97" t="e">
        <f>#REF!/#REF!</f>
        <v>#REF!</v>
      </c>
      <c r="I112" s="97" t="e">
        <f>#REF!/#REF!</f>
        <v>#REF!</v>
      </c>
      <c r="J112" s="97" t="e">
        <f>#REF!/#REF!</f>
        <v>#REF!</v>
      </c>
      <c r="K112" s="97" t="e">
        <f>#REF!/#REF!</f>
        <v>#REF!</v>
      </c>
      <c r="L112" s="97" t="e">
        <f>#REF!/#REF!</f>
        <v>#REF!</v>
      </c>
      <c r="M112" s="97" t="e">
        <f>#REF!/#REF!</f>
        <v>#REF!</v>
      </c>
      <c r="N112" s="97" t="e">
        <f>#REF!/#REF!</f>
        <v>#REF!</v>
      </c>
      <c r="O112" s="97" t="e">
        <f>(SUM([35]Advances!T4:T6,[35]Advances!T8)*(100%-(-#REF!/O69)))/[35]Deposits!T95</f>
        <v>#REF!</v>
      </c>
      <c r="P112" s="97" t="e">
        <f>#REF!/#REF!</f>
        <v>#REF!</v>
      </c>
      <c r="Q112" s="97"/>
      <c r="R112" s="97" t="e">
        <f>#REF!/#REF!</f>
        <v>#REF!</v>
      </c>
      <c r="S112" s="97" t="e">
        <f>(SUM([35]Advances!Z4:Z6,[35]Advances!Z8)*(100%-(-#REF!/S69)))/[35]Deposits!Z95</f>
        <v>#REF!</v>
      </c>
    </row>
    <row r="114" spans="2:21" x14ac:dyDescent="0.2">
      <c r="B114" s="13" t="s">
        <v>64</v>
      </c>
      <c r="C114" s="13"/>
      <c r="D114" s="13"/>
      <c r="E114" s="99"/>
      <c r="F114" s="13"/>
      <c r="G114" s="13"/>
      <c r="H114" s="13"/>
      <c r="I114" s="99"/>
      <c r="J114" s="99"/>
      <c r="K114" s="99"/>
      <c r="L114" s="99"/>
      <c r="M114" s="13"/>
      <c r="N114" s="99"/>
      <c r="O114" s="99"/>
      <c r="P114" s="99"/>
      <c r="Q114" s="99"/>
      <c r="R114" s="99"/>
      <c r="S114" s="99"/>
    </row>
    <row r="115" spans="2:21" x14ac:dyDescent="0.2">
      <c r="B115" s="47" t="s">
        <v>110</v>
      </c>
      <c r="C115" s="47"/>
      <c r="D115" s="214">
        <v>665460</v>
      </c>
      <c r="E115" s="214">
        <v>24472111</v>
      </c>
      <c r="F115" s="214">
        <v>12454407</v>
      </c>
      <c r="G115" s="215">
        <v>3729271</v>
      </c>
      <c r="H115" s="215">
        <v>4184712</v>
      </c>
      <c r="I115" s="215">
        <v>4213276</v>
      </c>
      <c r="J115" s="215">
        <v>541822</v>
      </c>
      <c r="K115" s="215">
        <v>2981127</v>
      </c>
      <c r="L115" s="214">
        <v>15966857</v>
      </c>
      <c r="M115" s="215">
        <v>15368580</v>
      </c>
      <c r="N115" s="215">
        <v>31096556</v>
      </c>
      <c r="O115" s="215">
        <v>5215550</v>
      </c>
      <c r="P115" s="215">
        <v>2352333</v>
      </c>
      <c r="Q115" s="215">
        <v>31002046</v>
      </c>
      <c r="R115" s="215">
        <v>2152056</v>
      </c>
      <c r="S115" s="161">
        <f t="shared" ref="S115" si="34">D115+E115+F115+G115+H115+I115+J115+K115+L115+M115+N115+O115+P115+R115+Q115</f>
        <v>156396164</v>
      </c>
      <c r="T115" s="3">
        <f>'IS, BS &amp; Ratios June 26'!S144</f>
        <v>178290438</v>
      </c>
      <c r="U115" s="14">
        <f>S115-T115</f>
        <v>-21894274</v>
      </c>
    </row>
    <row r="116" spans="2:21" x14ac:dyDescent="0.2">
      <c r="B116" s="43"/>
      <c r="C116" s="43"/>
      <c r="D116" s="43"/>
      <c r="E116" s="308"/>
      <c r="F116" s="43"/>
      <c r="G116" s="43"/>
      <c r="H116" s="43"/>
      <c r="I116" s="103"/>
      <c r="J116" s="103"/>
      <c r="K116" s="103"/>
      <c r="L116" s="103"/>
      <c r="M116" s="43"/>
      <c r="N116" s="103"/>
      <c r="O116" s="103"/>
      <c r="P116" s="103"/>
      <c r="Q116" s="103"/>
      <c r="R116" s="103"/>
      <c r="S116" s="302"/>
    </row>
    <row r="117" spans="2:21" x14ac:dyDescent="0.2">
      <c r="B117" s="47"/>
      <c r="C117" s="47"/>
      <c r="D117" s="47"/>
      <c r="E117" s="107"/>
      <c r="F117" s="47"/>
      <c r="G117" s="47"/>
      <c r="H117" s="47"/>
      <c r="I117" s="107"/>
      <c r="J117" s="107"/>
      <c r="K117" s="107"/>
      <c r="L117" s="107"/>
      <c r="M117" s="106"/>
      <c r="N117" s="107"/>
      <c r="O117" s="107"/>
      <c r="P117" s="107"/>
      <c r="Q117" s="107"/>
      <c r="R117" s="107"/>
      <c r="S117" s="107"/>
    </row>
    <row r="118" spans="2:21" ht="13.5" thickBot="1" x14ac:dyDescent="0.25">
      <c r="B118" s="108" t="s">
        <v>65</v>
      </c>
      <c r="C118" s="109"/>
      <c r="D118" s="109"/>
      <c r="E118" s="111"/>
      <c r="F118" s="109"/>
      <c r="G118" s="109"/>
      <c r="H118" s="109"/>
      <c r="I118" s="111"/>
      <c r="J118" s="111"/>
      <c r="K118" s="111"/>
      <c r="L118" s="111"/>
      <c r="M118" s="110"/>
      <c r="N118" s="111"/>
      <c r="O118" s="111"/>
      <c r="P118" s="111"/>
      <c r="Q118" s="111"/>
      <c r="R118" s="111"/>
      <c r="S118" s="111"/>
    </row>
    <row r="119" spans="2:21" x14ac:dyDescent="0.2">
      <c r="B119" s="100" t="s">
        <v>66</v>
      </c>
      <c r="C119" s="100"/>
      <c r="D119" s="216" t="s">
        <v>310</v>
      </c>
      <c r="E119" s="216">
        <v>5204185</v>
      </c>
      <c r="F119" s="216">
        <v>2369942</v>
      </c>
      <c r="G119" s="216">
        <v>1732841</v>
      </c>
      <c r="H119" s="216">
        <v>1513206</v>
      </c>
      <c r="I119" s="216">
        <v>1421482</v>
      </c>
      <c r="J119" s="216">
        <v>142482</v>
      </c>
      <c r="K119" s="216">
        <v>957602</v>
      </c>
      <c r="L119" s="216">
        <v>4656050</v>
      </c>
      <c r="M119" s="216">
        <v>3652110</v>
      </c>
      <c r="N119" s="216">
        <v>6963982</v>
      </c>
      <c r="O119" s="216">
        <v>1284848</v>
      </c>
      <c r="P119" s="216">
        <v>854319</v>
      </c>
      <c r="Q119" s="216">
        <v>6814028</v>
      </c>
      <c r="R119" s="216">
        <v>575766</v>
      </c>
      <c r="S119" s="113" t="e">
        <f t="shared" ref="S119:S120" si="35">D119+E119+F119+G119+H119+I119+J119+K119+L119+M119+N119+O119+P119+R119+Q119</f>
        <v>#VALUE!</v>
      </c>
      <c r="T119" s="3">
        <f>'IS, BS &amp; Ratios June 26'!S148</f>
        <v>41705829</v>
      </c>
      <c r="U119" s="14" t="e">
        <f t="shared" ref="U119:U120" si="36">S119-T119</f>
        <v>#VALUE!</v>
      </c>
    </row>
    <row r="120" spans="2:21" ht="13.5" thickBot="1" x14ac:dyDescent="0.25">
      <c r="B120" s="101" t="s">
        <v>67</v>
      </c>
      <c r="C120" s="100"/>
      <c r="D120" s="217"/>
      <c r="E120" s="217">
        <v>443000</v>
      </c>
      <c r="F120" s="217">
        <v>1023256</v>
      </c>
      <c r="G120" s="217"/>
      <c r="H120" s="217"/>
      <c r="I120" s="217"/>
      <c r="J120" s="217">
        <v>211</v>
      </c>
      <c r="K120" s="217"/>
      <c r="L120" s="217"/>
      <c r="M120" s="217">
        <v>87498</v>
      </c>
      <c r="N120" s="217">
        <v>362804</v>
      </c>
      <c r="O120" s="217"/>
      <c r="P120" s="217"/>
      <c r="Q120" s="217">
        <v>79124</v>
      </c>
      <c r="R120" s="217"/>
      <c r="S120" s="114">
        <f t="shared" si="35"/>
        <v>1995893</v>
      </c>
      <c r="T120" s="3">
        <f>'IS, BS &amp; Ratios June 26'!S149</f>
        <v>2193880</v>
      </c>
      <c r="U120" s="14">
        <f t="shared" si="36"/>
        <v>-197987</v>
      </c>
    </row>
    <row r="121" spans="2:21" ht="13.5" thickBot="1" x14ac:dyDescent="0.25">
      <c r="B121" s="177" t="s">
        <v>68</v>
      </c>
      <c r="C121" s="177"/>
      <c r="D121" s="115">
        <f t="shared" ref="D121:S121" si="37">SUM(D119:D120)</f>
        <v>0</v>
      </c>
      <c r="E121" s="115">
        <f t="shared" si="37"/>
        <v>5647185</v>
      </c>
      <c r="F121" s="115">
        <f t="shared" si="37"/>
        <v>3393198</v>
      </c>
      <c r="G121" s="115">
        <f t="shared" si="37"/>
        <v>1732841</v>
      </c>
      <c r="H121" s="115">
        <f t="shared" si="37"/>
        <v>1513206</v>
      </c>
      <c r="I121" s="115">
        <f t="shared" si="37"/>
        <v>1421482</v>
      </c>
      <c r="J121" s="115">
        <f t="shared" si="37"/>
        <v>142693</v>
      </c>
      <c r="K121" s="115">
        <f t="shared" si="37"/>
        <v>957602</v>
      </c>
      <c r="L121" s="115">
        <f t="shared" si="37"/>
        <v>4656050</v>
      </c>
      <c r="M121" s="115">
        <f t="shared" si="37"/>
        <v>3739608</v>
      </c>
      <c r="N121" s="115">
        <f t="shared" si="37"/>
        <v>7326786</v>
      </c>
      <c r="O121" s="115">
        <f t="shared" si="37"/>
        <v>1284848</v>
      </c>
      <c r="P121" s="115">
        <f t="shared" si="37"/>
        <v>854319</v>
      </c>
      <c r="Q121" s="115">
        <f t="shared" si="37"/>
        <v>6893152</v>
      </c>
      <c r="R121" s="115">
        <f t="shared" si="37"/>
        <v>575766</v>
      </c>
      <c r="S121" s="115" t="e">
        <f t="shared" si="37"/>
        <v>#VALUE!</v>
      </c>
      <c r="T121" s="3">
        <f>'IS, BS &amp; Ratios June 26'!S150</f>
        <v>43899709</v>
      </c>
      <c r="U121" s="14" t="e">
        <f>S121-T121</f>
        <v>#VALUE!</v>
      </c>
    </row>
    <row r="122" spans="2:21" ht="14.45" hidden="1" customHeight="1" thickBot="1" x14ac:dyDescent="0.25"/>
    <row r="123" spans="2:21" ht="14.45" hidden="1" customHeight="1" thickBot="1" x14ac:dyDescent="0.25"/>
    <row r="124" spans="2:21" ht="13.9" hidden="1" customHeight="1" x14ac:dyDescent="0.2">
      <c r="B124" s="120" t="s">
        <v>69</v>
      </c>
      <c r="C124" s="120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</row>
    <row r="125" spans="2:21" ht="13.9" hidden="1" customHeight="1" x14ac:dyDescent="0.2">
      <c r="B125" s="54" t="s">
        <v>70</v>
      </c>
      <c r="C125" s="54"/>
      <c r="D125" s="16" t="e">
        <f>IF(#REF!&gt;#REF!,#REF!-#REF!,0)</f>
        <v>#REF!</v>
      </c>
      <c r="E125" s="16" t="e">
        <f>IF(#REF!&gt;#REF!,#REF!-#REF!,0)</f>
        <v>#REF!</v>
      </c>
      <c r="F125" s="16" t="e">
        <f>IF(#REF!&gt;#REF!,#REF!-#REF!,0)</f>
        <v>#REF!</v>
      </c>
      <c r="G125" s="16" t="e">
        <f>IF(#REF!&gt;#REF!,#REF!-#REF!,0)</f>
        <v>#REF!</v>
      </c>
      <c r="H125" s="16" t="e">
        <f>IF(#REF!&gt;#REF!,#REF!-#REF!,0)</f>
        <v>#REF!</v>
      </c>
      <c r="I125" s="16" t="e">
        <f>IF(#REF!&gt;#REF!,#REF!-#REF!,0)</f>
        <v>#REF!</v>
      </c>
      <c r="J125" s="16" t="e">
        <f>IF(#REF!&gt;#REF!,#REF!-#REF!,0)</f>
        <v>#REF!</v>
      </c>
      <c r="K125" s="16" t="e">
        <f>IF(#REF!&gt;#REF!,#REF!-#REF!,0)</f>
        <v>#REF!</v>
      </c>
      <c r="L125" s="16" t="e">
        <f>IF(#REF!&gt;#REF!,#REF!-#REF!,0)</f>
        <v>#REF!</v>
      </c>
      <c r="N125" s="16" t="e">
        <f>IF(#REF!&gt;#REF!,#REF!-#REF!,0)</f>
        <v>#REF!</v>
      </c>
      <c r="O125" s="16" t="e">
        <f>IF(#REF!&gt;#REF!,#REF!-#REF!,0)</f>
        <v>#REF!</v>
      </c>
      <c r="P125" s="16" t="e">
        <f>IF(#REF!&gt;#REF!,#REF!-#REF!,0)</f>
        <v>#REF!</v>
      </c>
      <c r="Q125" s="16"/>
      <c r="R125" s="16" t="e">
        <f>IF(#REF!&gt;#REF!,#REF!-#REF!,0)</f>
        <v>#REF!</v>
      </c>
      <c r="S125" s="16" t="e">
        <f>IF(#REF!&gt;#REF!,#REF!-#REF!,0)</f>
        <v>#REF!</v>
      </c>
    </row>
    <row r="126" spans="2:21" ht="13.9" hidden="1" customHeight="1" x14ac:dyDescent="0.2">
      <c r="B126" s="54" t="s">
        <v>71</v>
      </c>
      <c r="C126" s="54"/>
      <c r="D126" s="122" t="e">
        <f>'[35]Scenarios and assumptions'!#REF!</f>
        <v>#REF!</v>
      </c>
      <c r="E126" s="122" t="e">
        <f>'[35]Scenarios and assumptions'!#REF!</f>
        <v>#REF!</v>
      </c>
      <c r="F126" s="122" t="e">
        <f>'[35]Scenarios and assumptions'!#REF!</f>
        <v>#REF!</v>
      </c>
      <c r="G126" s="122" t="e">
        <f>'[35]Scenarios and assumptions'!#REF!</f>
        <v>#REF!</v>
      </c>
      <c r="H126" s="122" t="str">
        <f>'[35]Scenarios and assumptions'!E36</f>
        <v>%</v>
      </c>
      <c r="I126" s="122">
        <f>'[35]Scenarios and assumptions'!H36</f>
        <v>0</v>
      </c>
      <c r="J126" s="122">
        <f>'[35]Scenarios and assumptions'!K36</f>
        <v>0</v>
      </c>
      <c r="K126" s="122">
        <f>'[35]Scenarios and assumptions'!N36</f>
        <v>0</v>
      </c>
      <c r="L126" s="122">
        <f>'[35]Scenarios and assumptions'!Q36</f>
        <v>0</v>
      </c>
      <c r="M126" s="55"/>
      <c r="N126" s="122">
        <f>'[35]Scenarios and assumptions'!Z36</f>
        <v>0</v>
      </c>
      <c r="O126" s="122">
        <f>'[35]Scenarios and assumptions'!AC36</f>
        <v>0</v>
      </c>
      <c r="P126" s="122">
        <f>'[35]Scenarios and assumptions'!AF36</f>
        <v>0</v>
      </c>
      <c r="Q126" s="122"/>
      <c r="R126" s="122">
        <f>'[35]Scenarios and assumptions'!AF36</f>
        <v>0</v>
      </c>
      <c r="S126" s="122">
        <f>'[35]Scenarios and assumptions'!AI36</f>
        <v>0</v>
      </c>
    </row>
    <row r="127" spans="2:21" ht="13.9" hidden="1" customHeight="1" x14ac:dyDescent="0.2">
      <c r="B127" s="54" t="s">
        <v>72</v>
      </c>
      <c r="C127" s="54"/>
      <c r="D127" s="124" t="e">
        <f t="shared" ref="D127:L127" si="38">D125*D126</f>
        <v>#REF!</v>
      </c>
      <c r="E127" s="124" t="e">
        <f t="shared" si="38"/>
        <v>#REF!</v>
      </c>
      <c r="F127" s="124" t="e">
        <f t="shared" si="38"/>
        <v>#REF!</v>
      </c>
      <c r="G127" s="124" t="e">
        <f t="shared" si="38"/>
        <v>#REF!</v>
      </c>
      <c r="H127" s="124" t="e">
        <f t="shared" si="38"/>
        <v>#REF!</v>
      </c>
      <c r="I127" s="124" t="e">
        <f t="shared" si="38"/>
        <v>#REF!</v>
      </c>
      <c r="J127" s="124" t="e">
        <f t="shared" si="38"/>
        <v>#REF!</v>
      </c>
      <c r="K127" s="124" t="e">
        <f t="shared" si="38"/>
        <v>#REF!</v>
      </c>
      <c r="L127" s="124" t="e">
        <f t="shared" si="38"/>
        <v>#REF!</v>
      </c>
      <c r="M127" s="123"/>
      <c r="N127" s="124" t="e">
        <f t="shared" ref="N127:S127" si="39">N125*N126</f>
        <v>#REF!</v>
      </c>
      <c r="O127" s="124" t="e">
        <f t="shared" si="39"/>
        <v>#REF!</v>
      </c>
      <c r="P127" s="124" t="e">
        <f t="shared" si="39"/>
        <v>#REF!</v>
      </c>
      <c r="Q127" s="124"/>
      <c r="R127" s="124" t="e">
        <f t="shared" si="39"/>
        <v>#REF!</v>
      </c>
      <c r="S127" s="124" t="e">
        <f t="shared" si="39"/>
        <v>#REF!</v>
      </c>
    </row>
    <row r="128" spans="2:21" ht="13.9" hidden="1" customHeight="1" x14ac:dyDescent="0.2"/>
    <row r="129" spans="2:19" ht="13.9" hidden="1" customHeight="1" x14ac:dyDescent="0.2">
      <c r="D129" s="45" t="e">
        <f>(#REF!+#REF!)/#REF!</f>
        <v>#REF!</v>
      </c>
      <c r="E129" s="45" t="e">
        <f>(#REF!+#REF!)/#REF!</f>
        <v>#REF!</v>
      </c>
      <c r="F129" s="45" t="e">
        <f>(#REF!+#REF!)/#REF!</f>
        <v>#REF!</v>
      </c>
      <c r="G129" s="45" t="e">
        <f>(#REF!+#REF!)/#REF!</f>
        <v>#REF!</v>
      </c>
      <c r="H129" s="45" t="e">
        <f>(#REF!+#REF!)/#REF!</f>
        <v>#REF!</v>
      </c>
      <c r="I129" s="45" t="e">
        <f>(#REF!+#REF!)/#REF!</f>
        <v>#REF!</v>
      </c>
      <c r="J129" s="45" t="e">
        <f>(#REF!+#REF!)/#REF!</f>
        <v>#REF!</v>
      </c>
      <c r="K129" s="45" t="e">
        <f>(#REF!+#REF!)/#REF!</f>
        <v>#REF!</v>
      </c>
      <c r="L129" s="45" t="e">
        <f>(#REF!+#REF!)/#REF!</f>
        <v>#REF!</v>
      </c>
      <c r="M129" s="45" t="e">
        <f>(#REF!+#REF!)/#REF!</f>
        <v>#REF!</v>
      </c>
      <c r="N129" s="45" t="e">
        <f>(#REF!+#REF!)/#REF!</f>
        <v>#REF!</v>
      </c>
      <c r="O129" s="45" t="e">
        <f>(#REF!+#REF!)/#REF!</f>
        <v>#REF!</v>
      </c>
      <c r="P129" s="45" t="e">
        <f>(#REF!+#REF!)/#REF!</f>
        <v>#REF!</v>
      </c>
      <c r="Q129" s="45"/>
      <c r="R129" s="45" t="e">
        <f>(#REF!+#REF!)/#REF!</f>
        <v>#REF!</v>
      </c>
      <c r="S129" s="45" t="e">
        <f>(#REF!+#REF!)/#REF!</f>
        <v>#REF!</v>
      </c>
    </row>
    <row r="130" spans="2:19" ht="14.45" hidden="1" customHeight="1" thickBot="1" x14ac:dyDescent="0.25"/>
    <row r="131" spans="2:19" ht="14.45" hidden="1" customHeight="1" thickBot="1" x14ac:dyDescent="0.25">
      <c r="B131" s="104" t="s">
        <v>73</v>
      </c>
      <c r="C131" s="105"/>
      <c r="D131" s="125"/>
      <c r="E131" s="125"/>
      <c r="F131" s="125"/>
      <c r="G131" s="125"/>
      <c r="H131" s="125"/>
      <c r="I131" s="125"/>
      <c r="J131" s="125"/>
      <c r="K131" s="125"/>
      <c r="L131" s="125"/>
      <c r="M131" s="105"/>
      <c r="N131" s="125"/>
      <c r="O131" s="125"/>
      <c r="P131" s="125"/>
      <c r="Q131" s="125"/>
      <c r="R131" s="125"/>
      <c r="S131" s="125"/>
    </row>
    <row r="132" spans="2:19" ht="14.45" hidden="1" customHeight="1" thickBot="1" x14ac:dyDescent="0.25">
      <c r="B132" s="126" t="s">
        <v>66</v>
      </c>
      <c r="C132" s="100"/>
      <c r="D132" s="127" t="e">
        <f>D119/#REF!</f>
        <v>#VALUE!</v>
      </c>
      <c r="E132" s="127" t="e">
        <f>E119/#REF!</f>
        <v>#REF!</v>
      </c>
      <c r="F132" s="127" t="e">
        <f>F119/#REF!</f>
        <v>#REF!</v>
      </c>
      <c r="G132" s="127" t="e">
        <f>G119/#REF!</f>
        <v>#REF!</v>
      </c>
      <c r="H132" s="127" t="e">
        <f>H119/#REF!</f>
        <v>#REF!</v>
      </c>
      <c r="I132" s="127" t="e">
        <f>I119/#REF!</f>
        <v>#REF!</v>
      </c>
      <c r="J132" s="127" t="e">
        <f>J119/#REF!</f>
        <v>#REF!</v>
      </c>
      <c r="K132" s="127" t="e">
        <f>K119/#REF!</f>
        <v>#REF!</v>
      </c>
      <c r="L132" s="127" t="e">
        <f>L119/#REF!</f>
        <v>#REF!</v>
      </c>
      <c r="M132" s="127" t="e">
        <f>M119/#REF!</f>
        <v>#REF!</v>
      </c>
      <c r="N132" s="127" t="e">
        <f>N119/#REF!</f>
        <v>#REF!</v>
      </c>
      <c r="O132" s="127" t="e">
        <f>O119/#REF!</f>
        <v>#REF!</v>
      </c>
      <c r="P132" s="127" t="e">
        <f>P119/#REF!</f>
        <v>#REF!</v>
      </c>
      <c r="Q132" s="127"/>
      <c r="R132" s="127" t="e">
        <f>R119/#REF!</f>
        <v>#REF!</v>
      </c>
      <c r="S132" s="127" t="e">
        <f>S119/#REF!</f>
        <v>#VALUE!</v>
      </c>
    </row>
    <row r="133" spans="2:19" ht="14.45" hidden="1" customHeight="1" thickBot="1" x14ac:dyDescent="0.25">
      <c r="B133" s="128" t="s">
        <v>67</v>
      </c>
      <c r="C133" s="100"/>
      <c r="D133" s="129" t="e">
        <f>D120/#REF!</f>
        <v>#REF!</v>
      </c>
      <c r="E133" s="129" t="e">
        <f>E120/#REF!</f>
        <v>#REF!</v>
      </c>
      <c r="F133" s="129" t="e">
        <f>F120/#REF!</f>
        <v>#REF!</v>
      </c>
      <c r="G133" s="129" t="e">
        <f>G120/#REF!</f>
        <v>#REF!</v>
      </c>
      <c r="H133" s="129" t="e">
        <f>H120/#REF!</f>
        <v>#REF!</v>
      </c>
      <c r="I133" s="129" t="e">
        <f>I120/#REF!</f>
        <v>#REF!</v>
      </c>
      <c r="J133" s="129" t="e">
        <f>J120/#REF!</f>
        <v>#REF!</v>
      </c>
      <c r="K133" s="129" t="e">
        <f>K120/#REF!</f>
        <v>#REF!</v>
      </c>
      <c r="L133" s="129" t="e">
        <f>L120/#REF!</f>
        <v>#REF!</v>
      </c>
      <c r="M133" s="129" t="e">
        <f>M120/#REF!</f>
        <v>#REF!</v>
      </c>
      <c r="N133" s="129" t="e">
        <f>N120/#REF!</f>
        <v>#REF!</v>
      </c>
      <c r="O133" s="129" t="e">
        <f>O120/#REF!</f>
        <v>#REF!</v>
      </c>
      <c r="P133" s="129" t="e">
        <f>P120/#REF!</f>
        <v>#REF!</v>
      </c>
      <c r="Q133" s="129"/>
      <c r="R133" s="129" t="e">
        <f>R120/#REF!</f>
        <v>#REF!</v>
      </c>
      <c r="S133" s="129" t="e">
        <f>S120/#REF!</f>
        <v>#REF!</v>
      </c>
    </row>
    <row r="134" spans="2:19" ht="14.45" hidden="1" customHeight="1" thickBot="1" x14ac:dyDescent="0.25">
      <c r="B134" s="130" t="s">
        <v>68</v>
      </c>
      <c r="C134" s="131"/>
      <c r="D134" s="132" t="e">
        <f>D121/#REF!</f>
        <v>#REF!</v>
      </c>
      <c r="E134" s="132" t="e">
        <f>E121/#REF!</f>
        <v>#REF!</v>
      </c>
      <c r="F134" s="132" t="e">
        <f>F121/#REF!</f>
        <v>#REF!</v>
      </c>
      <c r="G134" s="132" t="e">
        <f>G121/#REF!</f>
        <v>#REF!</v>
      </c>
      <c r="H134" s="132" t="e">
        <f>H121/#REF!</f>
        <v>#REF!</v>
      </c>
      <c r="I134" s="132" t="e">
        <f>I121/#REF!</f>
        <v>#REF!</v>
      </c>
      <c r="J134" s="132" t="e">
        <f>J121/#REF!</f>
        <v>#REF!</v>
      </c>
      <c r="K134" s="132" t="e">
        <f>K121/#REF!</f>
        <v>#REF!</v>
      </c>
      <c r="L134" s="132" t="e">
        <f>L121/#REF!</f>
        <v>#REF!</v>
      </c>
      <c r="M134" s="132" t="e">
        <f>M121/#REF!</f>
        <v>#REF!</v>
      </c>
      <c r="N134" s="132" t="e">
        <f>N121/#REF!</f>
        <v>#REF!</v>
      </c>
      <c r="O134" s="132" t="e">
        <f>O121/#REF!</f>
        <v>#REF!</v>
      </c>
      <c r="P134" s="132" t="e">
        <f>P121/#REF!</f>
        <v>#REF!</v>
      </c>
      <c r="Q134" s="132"/>
      <c r="R134" s="132" t="e">
        <f>R121/#REF!</f>
        <v>#REF!</v>
      </c>
      <c r="S134" s="132" t="e">
        <f>S121/#REF!</f>
        <v>#VALUE!</v>
      </c>
    </row>
    <row r="135" spans="2:19" ht="14.45" hidden="1" customHeight="1" thickBot="1" x14ac:dyDescent="0.25"/>
    <row r="136" spans="2:19" ht="14.45" hidden="1" customHeight="1" thickBot="1" x14ac:dyDescent="0.25"/>
    <row r="137" spans="2:19" ht="14.45" hidden="1" customHeight="1" thickBot="1" x14ac:dyDescent="0.25">
      <c r="B137" s="104" t="s">
        <v>74</v>
      </c>
      <c r="C137" s="105"/>
      <c r="D137" s="125"/>
      <c r="E137" s="125"/>
      <c r="F137" s="125"/>
      <c r="G137" s="125"/>
      <c r="H137" s="125"/>
      <c r="I137" s="125"/>
      <c r="J137" s="125"/>
      <c r="K137" s="125"/>
      <c r="L137" s="125"/>
      <c r="M137" s="105"/>
      <c r="N137" s="125"/>
      <c r="O137" s="125"/>
      <c r="P137" s="125"/>
      <c r="Q137" s="125"/>
      <c r="R137" s="125"/>
      <c r="S137" s="125"/>
    </row>
    <row r="138" spans="2:19" ht="14.45" hidden="1" customHeight="1" thickBot="1" x14ac:dyDescent="0.25">
      <c r="B138" s="133" t="s">
        <v>66</v>
      </c>
      <c r="C138" s="134"/>
      <c r="D138" s="135" t="e">
        <f>+SUM(D86:D86,D90)/#REF!</f>
        <v>#REF!</v>
      </c>
      <c r="E138" s="135" t="e">
        <f>+SUM(E86:E86,E90)/#REF!</f>
        <v>#REF!</v>
      </c>
      <c r="F138" s="135" t="e">
        <f>+SUM(F86:F86,F90)/#REF!</f>
        <v>#REF!</v>
      </c>
      <c r="G138" s="135" t="e">
        <f>+SUM(G86:G86,G90)/#REF!</f>
        <v>#REF!</v>
      </c>
      <c r="H138" s="135" t="e">
        <f>+SUM(H86:H86,H90)/#REF!</f>
        <v>#REF!</v>
      </c>
      <c r="I138" s="135" t="e">
        <f>+SUM(I86:I86,I90)/#REF!</f>
        <v>#REF!</v>
      </c>
      <c r="J138" s="135" t="e">
        <f>+SUM(J86:J86,J90)/#REF!</f>
        <v>#REF!</v>
      </c>
      <c r="K138" s="135" t="e">
        <f>+SUM(K86:K86,K90)/#REF!</f>
        <v>#REF!</v>
      </c>
      <c r="L138" s="135" t="e">
        <f>+SUM(L86:L86,L90)/#REF!</f>
        <v>#REF!</v>
      </c>
      <c r="M138" s="135" t="e">
        <f>+SUM(M86,M90)/#REF!</f>
        <v>#REF!</v>
      </c>
      <c r="N138" s="135" t="e">
        <f>+SUM(N86:N86,N90)/#REF!</f>
        <v>#REF!</v>
      </c>
      <c r="O138" s="135" t="e">
        <f>+SUM(O86:O86,O90)/#REF!</f>
        <v>#REF!</v>
      </c>
      <c r="P138" s="135" t="e">
        <f>+SUM(P86:P86,P90)/#REF!</f>
        <v>#REF!</v>
      </c>
      <c r="Q138" s="135"/>
      <c r="R138" s="135" t="e">
        <f>+SUM(R86:R86,R90)/#REF!</f>
        <v>#REF!</v>
      </c>
      <c r="S138" s="135" t="e">
        <f>+SUM(S86:S86,S90)/#REF!</f>
        <v>#REF!</v>
      </c>
    </row>
    <row r="139" spans="2:19" ht="14.45" hidden="1" customHeight="1" thickBot="1" x14ac:dyDescent="0.25">
      <c r="B139" s="136" t="s">
        <v>67</v>
      </c>
      <c r="C139" s="134"/>
      <c r="D139" s="137" t="e">
        <f>SUM(D80,#REF!)/#REF!</f>
        <v>#REF!</v>
      </c>
      <c r="E139" s="137" t="e">
        <f>SUM(E80,#REF!)/#REF!</f>
        <v>#REF!</v>
      </c>
      <c r="F139" s="137" t="e">
        <f>SUM(F80,#REF!)/#REF!</f>
        <v>#REF!</v>
      </c>
      <c r="G139" s="137" t="e">
        <f>SUM(G80,#REF!)/#REF!</f>
        <v>#REF!</v>
      </c>
      <c r="H139" s="137" t="e">
        <f>SUM(H80,#REF!)/#REF!</f>
        <v>#REF!</v>
      </c>
      <c r="I139" s="137" t="e">
        <f>SUM(I80,#REF!)/#REF!</f>
        <v>#REF!</v>
      </c>
      <c r="J139" s="137" t="e">
        <f>SUM(J80,#REF!)/#REF!</f>
        <v>#REF!</v>
      </c>
      <c r="K139" s="137" t="e">
        <f>SUM(K80,#REF!)/#REF!</f>
        <v>#REF!</v>
      </c>
      <c r="L139" s="137" t="e">
        <f>SUM(L80,#REF!)/#REF!</f>
        <v>#REF!</v>
      </c>
      <c r="M139" s="137" t="e">
        <f>SUM(M80)/#REF!</f>
        <v>#REF!</v>
      </c>
      <c r="N139" s="137" t="e">
        <f>SUM(N80,#REF!)/#REF!</f>
        <v>#REF!</v>
      </c>
      <c r="O139" s="137" t="e">
        <f>SUM(O80,#REF!)/#REF!</f>
        <v>#REF!</v>
      </c>
      <c r="P139" s="137" t="e">
        <f>SUM(P80,#REF!)/#REF!</f>
        <v>#REF!</v>
      </c>
      <c r="Q139" s="137"/>
      <c r="R139" s="137" t="e">
        <f>SUM(R80,#REF!)/#REF!</f>
        <v>#REF!</v>
      </c>
      <c r="S139" s="137" t="e">
        <f>SUM(S80,#REF!)/#REF!</f>
        <v>#REF!</v>
      </c>
    </row>
    <row r="140" spans="2:19" ht="14.45" hidden="1" customHeight="1" thickBot="1" x14ac:dyDescent="0.25">
      <c r="B140" s="138" t="s">
        <v>68</v>
      </c>
      <c r="C140" s="139"/>
      <c r="D140" s="140" t="e">
        <f t="shared" ref="D140:S140" si="40">+D138+D139</f>
        <v>#REF!</v>
      </c>
      <c r="E140" s="140" t="e">
        <f t="shared" si="40"/>
        <v>#REF!</v>
      </c>
      <c r="F140" s="140" t="e">
        <f t="shared" si="40"/>
        <v>#REF!</v>
      </c>
      <c r="G140" s="140" t="e">
        <f t="shared" si="40"/>
        <v>#REF!</v>
      </c>
      <c r="H140" s="140" t="e">
        <f t="shared" si="40"/>
        <v>#REF!</v>
      </c>
      <c r="I140" s="140" t="e">
        <f t="shared" si="40"/>
        <v>#REF!</v>
      </c>
      <c r="J140" s="140" t="e">
        <f t="shared" si="40"/>
        <v>#REF!</v>
      </c>
      <c r="K140" s="140" t="e">
        <f t="shared" si="40"/>
        <v>#REF!</v>
      </c>
      <c r="L140" s="140" t="e">
        <f t="shared" si="40"/>
        <v>#REF!</v>
      </c>
      <c r="M140" s="140" t="e">
        <f t="shared" si="40"/>
        <v>#REF!</v>
      </c>
      <c r="N140" s="140" t="e">
        <f t="shared" si="40"/>
        <v>#REF!</v>
      </c>
      <c r="O140" s="140" t="e">
        <f t="shared" si="40"/>
        <v>#REF!</v>
      </c>
      <c r="P140" s="140" t="e">
        <f t="shared" si="40"/>
        <v>#REF!</v>
      </c>
      <c r="Q140" s="140"/>
      <c r="R140" s="140" t="e">
        <f t="shared" si="40"/>
        <v>#REF!</v>
      </c>
      <c r="S140" s="140" t="e">
        <f t="shared" si="40"/>
        <v>#REF!</v>
      </c>
    </row>
  </sheetData>
  <dataConsolidate/>
  <conditionalFormatting sqref="H94">
    <cfRule type="cellIs" dxfId="26" priority="1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53" orientation="landscape" horizont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3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11</xdr:col>
                    <xdr:colOff>333375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94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200025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B8"/>
  <sheetViews>
    <sheetView workbookViewId="0">
      <selection activeCell="K25" sqref="K25"/>
    </sheetView>
  </sheetViews>
  <sheetFormatPr defaultRowHeight="12.75" x14ac:dyDescent="0.2"/>
  <sheetData>
    <row r="2" spans="1:2" x14ac:dyDescent="0.2">
      <c r="B2" t="s">
        <v>236</v>
      </c>
    </row>
    <row r="3" spans="1:2" x14ac:dyDescent="0.2">
      <c r="A3" t="s">
        <v>233</v>
      </c>
      <c r="B3">
        <v>45</v>
      </c>
    </row>
    <row r="4" spans="1:2" x14ac:dyDescent="0.2">
      <c r="A4" t="s">
        <v>232</v>
      </c>
      <c r="B4">
        <v>266</v>
      </c>
    </row>
    <row r="5" spans="1:2" x14ac:dyDescent="0.2">
      <c r="A5" t="s">
        <v>234</v>
      </c>
      <c r="B5">
        <v>292</v>
      </c>
    </row>
    <row r="6" spans="1:2" x14ac:dyDescent="0.2">
      <c r="A6" t="s">
        <v>235</v>
      </c>
      <c r="B6">
        <v>399</v>
      </c>
    </row>
    <row r="7" spans="1:2" x14ac:dyDescent="0.2">
      <c r="A7" t="s">
        <v>228</v>
      </c>
      <c r="B7">
        <v>289</v>
      </c>
    </row>
    <row r="8" spans="1:2" x14ac:dyDescent="0.2">
      <c r="A8" t="s">
        <v>231</v>
      </c>
      <c r="B8">
        <v>139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">
    <tabColor rgb="FFF8C51B"/>
    <pageSetUpPr fitToPage="1"/>
  </sheetPr>
  <dimension ref="A1:AG55"/>
  <sheetViews>
    <sheetView view="pageBreakPreview" zoomScaleNormal="85" zoomScaleSheetLayoutView="100" workbookViewId="0">
      <pane xSplit="2" ySplit="11" topLeftCell="H47" activePane="bottomRight" state="frozen"/>
      <selection pane="topRight" activeCell="C1" sqref="C1"/>
      <selection pane="bottomLeft" activeCell="A12" sqref="A12"/>
      <selection pane="bottomRight" activeCell="D20" sqref="D20:R24"/>
    </sheetView>
  </sheetViews>
  <sheetFormatPr defaultColWidth="9.140625" defaultRowHeight="21.6" customHeight="1" outlineLevelRow="1" outlineLevelCol="1" x14ac:dyDescent="0.2"/>
  <cols>
    <col min="1" max="1" width="2.42578125" customWidth="1"/>
    <col min="2" max="2" width="23.7109375" customWidth="1"/>
    <col min="3" max="3" width="8.28515625" bestFit="1" customWidth="1"/>
    <col min="4" max="4" width="13.140625" customWidth="1" outlineLevel="1"/>
    <col min="5" max="5" width="18.5703125" customWidth="1" outlineLevel="1"/>
    <col min="6" max="6" width="10.7109375" customWidth="1" outlineLevel="1"/>
    <col min="7" max="9" width="11.28515625" customWidth="1" outlineLevel="1"/>
    <col min="10" max="10" width="9" customWidth="1" outlineLevel="1"/>
    <col min="11" max="11" width="9.5703125" customWidth="1"/>
    <col min="12" max="12" width="9.140625" customWidth="1"/>
    <col min="13" max="13" width="10" customWidth="1"/>
    <col min="14" max="15" width="11.28515625" bestFit="1" customWidth="1"/>
    <col min="16" max="17" width="9.7109375" customWidth="1"/>
    <col min="18" max="18" width="11.28515625" customWidth="1"/>
    <col min="19" max="19" width="11.42578125" bestFit="1" customWidth="1"/>
    <col min="20" max="20" width="9.5703125" customWidth="1"/>
    <col min="21" max="21" width="11.140625" customWidth="1"/>
    <col min="23" max="23" width="9.5703125" bestFit="1" customWidth="1"/>
  </cols>
  <sheetData>
    <row r="1" spans="1:33" ht="7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 t="s">
        <v>200</v>
      </c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3.9" hidden="1" customHeight="1" outlineLevel="1" x14ac:dyDescent="0.2">
      <c r="A3" s="1"/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3.9" hidden="1" customHeight="1" outlineLevel="1" x14ac:dyDescent="0.2">
      <c r="A4" s="1"/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3.9" hidden="1" customHeight="1" outlineLevel="1" x14ac:dyDescent="0.2">
      <c r="A5" s="1"/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13.9" hidden="1" customHeight="1" outlineLevel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3.5" hidden="1" customHeight="1" outlineLevel="1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2.75" collapsed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9" customFormat="1" ht="12.75" customHeight="1" thickBot="1" x14ac:dyDescent="0.25">
      <c r="A9" s="1"/>
      <c r="B9" s="7"/>
      <c r="C9" s="8"/>
      <c r="D9" s="8"/>
      <c r="E9" s="8"/>
      <c r="F9" s="8"/>
      <c r="G9" s="222"/>
      <c r="H9" s="222"/>
      <c r="I9" s="222"/>
      <c r="J9" s="8"/>
      <c r="K9" s="222"/>
      <c r="L9" s="8"/>
      <c r="M9" s="8"/>
      <c r="N9" s="8"/>
      <c r="O9" s="8"/>
      <c r="P9" s="8"/>
      <c r="Q9" s="8"/>
      <c r="R9" s="8"/>
      <c r="S9" s="8"/>
      <c r="T9" s="13"/>
    </row>
    <row r="10" spans="1:33" s="9" customFormat="1" ht="11.45" customHeight="1" thickTop="1" x14ac:dyDescent="0.2">
      <c r="A10" s="1"/>
      <c r="B10" s="141"/>
      <c r="C10" s="142"/>
      <c r="D10" s="221" t="s">
        <v>123</v>
      </c>
      <c r="E10" s="278" t="s">
        <v>203</v>
      </c>
      <c r="F10" s="221" t="s">
        <v>153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142"/>
    </row>
    <row r="11" spans="1:33" s="9" customFormat="1" ht="12.75" x14ac:dyDescent="0.2">
      <c r="A11" s="1"/>
      <c r="B11" s="141"/>
      <c r="C11" s="142"/>
      <c r="D11" s="198">
        <f>Drivers!B2</f>
        <v>46112</v>
      </c>
      <c r="E11" s="198">
        <f>D11</f>
        <v>46112</v>
      </c>
      <c r="F11" s="198">
        <f t="shared" ref="F11:S11" si="0">E11</f>
        <v>46112</v>
      </c>
      <c r="G11" s="198">
        <f>F11</f>
        <v>46112</v>
      </c>
      <c r="H11" s="198">
        <f>G11</f>
        <v>46112</v>
      </c>
      <c r="I11" s="198">
        <f t="shared" si="0"/>
        <v>46112</v>
      </c>
      <c r="J11" s="198">
        <f t="shared" si="0"/>
        <v>46112</v>
      </c>
      <c r="K11" s="198">
        <f t="shared" si="0"/>
        <v>46112</v>
      </c>
      <c r="L11" s="198">
        <f t="shared" si="0"/>
        <v>46112</v>
      </c>
      <c r="M11" s="198">
        <f t="shared" si="0"/>
        <v>46112</v>
      </c>
      <c r="N11" s="198">
        <f>M11</f>
        <v>46112</v>
      </c>
      <c r="O11" s="198">
        <f t="shared" si="0"/>
        <v>46112</v>
      </c>
      <c r="P11" s="198">
        <f t="shared" si="0"/>
        <v>46112</v>
      </c>
      <c r="Q11" s="198">
        <f t="shared" si="0"/>
        <v>46112</v>
      </c>
      <c r="R11" s="198">
        <f t="shared" si="0"/>
        <v>46112</v>
      </c>
      <c r="S11" s="198">
        <f t="shared" si="0"/>
        <v>46112</v>
      </c>
      <c r="T11" s="142"/>
    </row>
    <row r="12" spans="1:33" ht="16.5" customHeight="1" x14ac:dyDescent="0.2">
      <c r="A12" s="1"/>
      <c r="B12" s="12"/>
      <c r="C12" s="3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  <c r="U12" s="3"/>
      <c r="V12" s="3"/>
      <c r="W12" s="3"/>
      <c r="X12" s="3"/>
      <c r="Y12" s="3" t="e">
        <f>#REF!</f>
        <v>#REF!</v>
      </c>
      <c r="Z12" s="3" t="str">
        <f>K12</f>
        <v>Actual</v>
      </c>
      <c r="AA12" s="3" t="e">
        <f>#REF!</f>
        <v>#REF!</v>
      </c>
      <c r="AB12" s="3" t="e">
        <f>#REF!</f>
        <v>#REF!</v>
      </c>
      <c r="AC12" s="3" t="str">
        <f>L12</f>
        <v>Actual</v>
      </c>
      <c r="AD12" s="3" t="e">
        <f>#REF!</f>
        <v>#REF!</v>
      </c>
      <c r="AE12" s="3" t="e">
        <f>#REF!</f>
        <v>#REF!</v>
      </c>
      <c r="AF12" s="3" t="str">
        <f>M12</f>
        <v>Actual</v>
      </c>
      <c r="AG12" s="3" t="e">
        <f>#REF!</f>
        <v>#REF!</v>
      </c>
    </row>
    <row r="13" spans="1:33" ht="12.75" x14ac:dyDescent="0.2">
      <c r="A13" s="1"/>
      <c r="B13" s="12" t="s">
        <v>5</v>
      </c>
      <c r="C13" s="14"/>
      <c r="D13" s="14">
        <f t="shared" ref="D13:S13" si="1">SUM(D14:D17)</f>
        <v>88569</v>
      </c>
      <c r="E13" s="14">
        <f t="shared" si="1"/>
        <v>982146</v>
      </c>
      <c r="F13" s="14">
        <f t="shared" si="1"/>
        <v>735137</v>
      </c>
      <c r="G13" s="14">
        <f t="shared" si="1"/>
        <v>77929</v>
      </c>
      <c r="H13" s="14">
        <f t="shared" si="1"/>
        <v>166507</v>
      </c>
      <c r="I13" s="14">
        <f t="shared" si="1"/>
        <v>219058</v>
      </c>
      <c r="J13" s="14">
        <f t="shared" si="1"/>
        <v>35221</v>
      </c>
      <c r="K13" s="14">
        <f t="shared" si="1"/>
        <v>202470</v>
      </c>
      <c r="L13" s="14">
        <f t="shared" si="1"/>
        <v>776451</v>
      </c>
      <c r="M13" s="14">
        <f t="shared" si="1"/>
        <v>745203</v>
      </c>
      <c r="N13" s="14">
        <f t="shared" si="1"/>
        <v>1192020</v>
      </c>
      <c r="O13" s="14">
        <f t="shared" si="1"/>
        <v>273810</v>
      </c>
      <c r="P13" s="14">
        <f t="shared" si="1"/>
        <v>195500</v>
      </c>
      <c r="Q13" s="14">
        <f t="shared" si="1"/>
        <v>1557985</v>
      </c>
      <c r="R13" s="14">
        <f t="shared" si="1"/>
        <v>131486</v>
      </c>
      <c r="S13" s="14">
        <f t="shared" si="1"/>
        <v>7379492</v>
      </c>
      <c r="T13" s="16">
        <f>S13-'IS, Q June 26'!S13</f>
        <v>-175156</v>
      </c>
      <c r="U13" s="17" t="str">
        <f>B13</f>
        <v>Interest and similar Income</v>
      </c>
      <c r="V13" s="18"/>
      <c r="W13" s="18"/>
      <c r="X13" s="18"/>
      <c r="Y13" s="19" t="e">
        <f>#REF!/#REF!-1</f>
        <v>#REF!</v>
      </c>
      <c r="Z13" s="19" t="e">
        <f>K13/#REF!-1</f>
        <v>#REF!</v>
      </c>
      <c r="AA13" s="19" t="e">
        <f>#REF!/K13-1</f>
        <v>#REF!</v>
      </c>
      <c r="AB13" s="19" t="e">
        <f>#REF!/#REF!-1</f>
        <v>#REF!</v>
      </c>
      <c r="AC13" s="19" t="e">
        <f>L13/#REF!-1</f>
        <v>#REF!</v>
      </c>
      <c r="AD13" s="19" t="e">
        <f>#REF!/L13-1</f>
        <v>#REF!</v>
      </c>
      <c r="AE13" s="19" t="e">
        <f>#REF!/#REF!-1</f>
        <v>#REF!</v>
      </c>
      <c r="AF13" s="19" t="e">
        <f>M13/#REF!-1</f>
        <v>#REF!</v>
      </c>
      <c r="AG13" s="19" t="e">
        <f>#REF!/M13-1</f>
        <v>#REF!</v>
      </c>
    </row>
    <row r="14" spans="1:33" ht="12.75" outlineLevel="1" x14ac:dyDescent="0.2">
      <c r="A14" s="1"/>
      <c r="B14" s="20" t="s">
        <v>6</v>
      </c>
      <c r="C14" s="16"/>
      <c r="D14" s="199">
        <v>84552</v>
      </c>
      <c r="E14" s="199">
        <v>590275</v>
      </c>
      <c r="F14" s="199">
        <v>410788</v>
      </c>
      <c r="G14" s="199">
        <v>8684</v>
      </c>
      <c r="H14" s="199">
        <v>46705</v>
      </c>
      <c r="I14" s="199">
        <v>104961</v>
      </c>
      <c r="J14" s="199">
        <v>10657</v>
      </c>
      <c r="K14" s="199">
        <v>91162</v>
      </c>
      <c r="L14" s="199">
        <v>469773</v>
      </c>
      <c r="M14" s="199">
        <v>436056</v>
      </c>
      <c r="N14" s="199">
        <v>742359</v>
      </c>
      <c r="O14" s="199">
        <v>133383</v>
      </c>
      <c r="P14" s="199">
        <v>86841</v>
      </c>
      <c r="Q14" s="199">
        <v>951320</v>
      </c>
      <c r="R14" s="199">
        <v>69599</v>
      </c>
      <c r="S14" s="21">
        <f>D14+E14+F14+G14+H14+I14+J14+K14+L14+M14+N14+O14+P14+R14+Q14</f>
        <v>4237115</v>
      </c>
      <c r="T14" s="16">
        <f>S14-'IS, Q June 26'!S14</f>
        <v>-5143</v>
      </c>
      <c r="U14" s="14" t="str">
        <f>B14</f>
        <v>Advances</v>
      </c>
      <c r="V14" s="3"/>
      <c r="W14" s="3"/>
      <c r="X14" s="3"/>
      <c r="Y14" s="22"/>
      <c r="Z14" s="22" t="e">
        <f>K14/#REF!-1</f>
        <v>#REF!</v>
      </c>
      <c r="AA14" s="22" t="e">
        <f>#REF!/K14-1</f>
        <v>#REF!</v>
      </c>
      <c r="AB14" s="22" t="e">
        <f>#REF!/#REF!-1</f>
        <v>#REF!</v>
      </c>
      <c r="AC14" s="22" t="e">
        <f>L14/#REF!-1</f>
        <v>#REF!</v>
      </c>
      <c r="AD14" s="22" t="e">
        <f>#REF!/L14-1</f>
        <v>#REF!</v>
      </c>
      <c r="AE14" s="22" t="e">
        <f>#REF!/#REF!-1</f>
        <v>#REF!</v>
      </c>
      <c r="AF14" s="22" t="e">
        <f>M14/#REF!-1</f>
        <v>#REF!</v>
      </c>
      <c r="AG14" s="22" t="e">
        <f>#REF!/M14-1</f>
        <v>#REF!</v>
      </c>
    </row>
    <row r="15" spans="1:33" ht="12.75" outlineLevel="1" x14ac:dyDescent="0.2">
      <c r="A15" s="1"/>
      <c r="B15" s="20" t="s">
        <v>171</v>
      </c>
      <c r="C15" s="16"/>
      <c r="D15" s="200">
        <v>2812</v>
      </c>
      <c r="E15" s="200">
        <v>306938</v>
      </c>
      <c r="F15" s="200">
        <v>307763</v>
      </c>
      <c r="G15" s="200">
        <v>49463</v>
      </c>
      <c r="H15" s="200">
        <v>82622</v>
      </c>
      <c r="I15" s="200">
        <v>109813</v>
      </c>
      <c r="J15" s="200">
        <v>24245</v>
      </c>
      <c r="K15" s="200">
        <v>102885</v>
      </c>
      <c r="L15" s="200">
        <v>278124</v>
      </c>
      <c r="M15" s="200">
        <v>259090</v>
      </c>
      <c r="N15" s="200">
        <v>350809</v>
      </c>
      <c r="O15" s="200">
        <v>81137</v>
      </c>
      <c r="P15" s="200">
        <v>98961</v>
      </c>
      <c r="Q15" s="200">
        <v>530647</v>
      </c>
      <c r="R15" s="200">
        <v>59360</v>
      </c>
      <c r="S15" s="16">
        <f t="shared" ref="S15:S17" si="2">D15+E15+F15+G15+H15+I15+J15+K15+L15+M15+N15+O15+P15+R15+Q15</f>
        <v>2644669</v>
      </c>
      <c r="T15" s="16">
        <f>S15-'IS, Q June 26'!S15</f>
        <v>154491</v>
      </c>
      <c r="U15" s="14" t="str">
        <f>B15</f>
        <v>Securities</v>
      </c>
      <c r="V15" s="3"/>
      <c r="W15" s="3"/>
      <c r="X15" s="3"/>
      <c r="Y15" s="22"/>
      <c r="Z15" s="22" t="e">
        <f>K15/#REF!-1</f>
        <v>#REF!</v>
      </c>
      <c r="AA15" s="22" t="e">
        <f>#REF!/K15-1</f>
        <v>#REF!</v>
      </c>
      <c r="AB15" s="22" t="e">
        <f>#REF!/#REF!-1</f>
        <v>#REF!</v>
      </c>
      <c r="AC15" s="22" t="e">
        <f>L15/#REF!-1</f>
        <v>#REF!</v>
      </c>
      <c r="AD15" s="22" t="e">
        <f>#REF!/L15-1</f>
        <v>#REF!</v>
      </c>
      <c r="AE15" s="22" t="e">
        <f>#REF!/#REF!-1</f>
        <v>#REF!</v>
      </c>
      <c r="AF15" s="22" t="e">
        <f>M15/#REF!-1</f>
        <v>#REF!</v>
      </c>
      <c r="AG15" s="22" t="e">
        <f>#REF!/M15-1</f>
        <v>#REF!</v>
      </c>
    </row>
    <row r="16" spans="1:33" ht="12.75" outlineLevel="1" x14ac:dyDescent="0.2">
      <c r="A16" s="1"/>
      <c r="B16" s="20" t="s">
        <v>113</v>
      </c>
      <c r="C16" s="16"/>
      <c r="D16" s="200"/>
      <c r="E16" s="200">
        <v>44487</v>
      </c>
      <c r="F16" s="200"/>
      <c r="G16" s="200"/>
      <c r="H16" s="200">
        <v>36</v>
      </c>
      <c r="I16" s="200">
        <v>1533</v>
      </c>
      <c r="J16" s="200">
        <v>319</v>
      </c>
      <c r="K16" s="200">
        <v>1448</v>
      </c>
      <c r="L16" s="200"/>
      <c r="M16" s="200"/>
      <c r="N16" s="200">
        <v>28</v>
      </c>
      <c r="O16" s="200">
        <v>11428</v>
      </c>
      <c r="P16" s="200"/>
      <c r="Q16" s="200">
        <v>42534</v>
      </c>
      <c r="R16" s="200"/>
      <c r="S16" s="16">
        <f t="shared" si="2"/>
        <v>101813</v>
      </c>
      <c r="T16" s="16">
        <f>S16-'IS, Q June 26'!S16</f>
        <v>-243819</v>
      </c>
      <c r="U16" s="14" t="str">
        <f>B17</f>
        <v>Balances from Other Banks</v>
      </c>
      <c r="V16" s="3"/>
      <c r="W16" s="3"/>
      <c r="X16" s="3"/>
      <c r="Y16" s="22"/>
      <c r="Z16" s="22" t="e">
        <f>K17/#REF!-1</f>
        <v>#REF!</v>
      </c>
      <c r="AA16" s="22" t="e">
        <f>#REF!/K17-1</f>
        <v>#REF!</v>
      </c>
      <c r="AB16" s="22" t="e">
        <f>#REF!/#REF!-1</f>
        <v>#REF!</v>
      </c>
      <c r="AC16" s="22" t="e">
        <f>L17/#REF!-1</f>
        <v>#REF!</v>
      </c>
      <c r="AD16" s="22" t="e">
        <f>#REF!/L17-1</f>
        <v>#REF!</v>
      </c>
      <c r="AE16" s="22" t="e">
        <f>#REF!/#REF!-1</f>
        <v>#REF!</v>
      </c>
      <c r="AF16" s="22" t="e">
        <f>M17/#REF!-1</f>
        <v>#REF!</v>
      </c>
      <c r="AG16" s="22" t="e">
        <f>#REF!/M17-1</f>
        <v>#REF!</v>
      </c>
    </row>
    <row r="17" spans="1:33" ht="12.75" outlineLevel="1" x14ac:dyDescent="0.2">
      <c r="A17" s="1"/>
      <c r="B17" s="20" t="s">
        <v>8</v>
      </c>
      <c r="C17" s="16"/>
      <c r="D17" s="202">
        <v>1205</v>
      </c>
      <c r="E17" s="202">
        <v>40446</v>
      </c>
      <c r="F17" s="202">
        <v>16586</v>
      </c>
      <c r="G17" s="202">
        <v>19782</v>
      </c>
      <c r="H17" s="202">
        <v>37144</v>
      </c>
      <c r="I17" s="202">
        <v>2751</v>
      </c>
      <c r="J17" s="202"/>
      <c r="K17" s="202">
        <v>6975</v>
      </c>
      <c r="L17" s="202">
        <v>28554</v>
      </c>
      <c r="M17" s="202">
        <v>50057</v>
      </c>
      <c r="N17" s="202">
        <v>98824</v>
      </c>
      <c r="O17" s="202">
        <v>47862</v>
      </c>
      <c r="P17" s="202">
        <v>9698</v>
      </c>
      <c r="Q17" s="202">
        <v>33484</v>
      </c>
      <c r="R17" s="202">
        <v>2527</v>
      </c>
      <c r="S17" s="23">
        <f t="shared" si="2"/>
        <v>395895</v>
      </c>
      <c r="T17" s="16">
        <f>S17-'IS, Q June 26'!S17</f>
        <v>-80685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2.75" outlineLevel="1" x14ac:dyDescent="0.2">
      <c r="A18" s="1"/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>S18-'IS, Q June 26'!S18</f>
        <v>0</v>
      </c>
      <c r="U18" s="14"/>
      <c r="V18" s="3"/>
      <c r="W18" s="3"/>
      <c r="X18" s="3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 ht="12.75" x14ac:dyDescent="0.2">
      <c r="A19" s="1"/>
      <c r="B19" s="12" t="s">
        <v>9</v>
      </c>
      <c r="C19" s="14"/>
      <c r="D19" s="24">
        <f t="shared" ref="D19:S19" si="3">SUM(D20:D24)</f>
        <v>-18066</v>
      </c>
      <c r="E19" s="24">
        <f t="shared" si="3"/>
        <v>-229857</v>
      </c>
      <c r="F19" s="24">
        <f t="shared" si="3"/>
        <v>-377944</v>
      </c>
      <c r="G19" s="24">
        <f t="shared" si="3"/>
        <v>-6079</v>
      </c>
      <c r="H19" s="24">
        <f t="shared" si="3"/>
        <v>-43198</v>
      </c>
      <c r="I19" s="24">
        <f t="shared" si="3"/>
        <v>-121225</v>
      </c>
      <c r="J19" s="24">
        <f t="shared" si="3"/>
        <v>-24902</v>
      </c>
      <c r="K19" s="24">
        <f t="shared" si="3"/>
        <v>-63890</v>
      </c>
      <c r="L19" s="24">
        <f t="shared" si="3"/>
        <v>-160243</v>
      </c>
      <c r="M19" s="24">
        <f t="shared" si="3"/>
        <v>-244853</v>
      </c>
      <c r="N19" s="24">
        <f t="shared" si="3"/>
        <v>-185139</v>
      </c>
      <c r="O19" s="24">
        <f t="shared" si="3"/>
        <v>-73698</v>
      </c>
      <c r="P19" s="24">
        <f t="shared" si="3"/>
        <v>-81048</v>
      </c>
      <c r="Q19" s="24">
        <f t="shared" si="3"/>
        <v>-476635</v>
      </c>
      <c r="R19" s="24">
        <f t="shared" si="3"/>
        <v>-101365</v>
      </c>
      <c r="S19" s="24">
        <f t="shared" si="3"/>
        <v>-2208142</v>
      </c>
      <c r="T19" s="16">
        <f>S19-'IS, Q June 26'!S19</f>
        <v>39607</v>
      </c>
      <c r="U19" s="17" t="str">
        <f>B19</f>
        <v>Interest Expense</v>
      </c>
      <c r="V19" s="18"/>
      <c r="W19" s="18"/>
      <c r="X19" s="18"/>
      <c r="Y19" s="19" t="e">
        <f>#REF!/#REF!-1</f>
        <v>#REF!</v>
      </c>
      <c r="Z19" s="19" t="e">
        <f>K19/#REF!-1</f>
        <v>#REF!</v>
      </c>
      <c r="AA19" s="19" t="e">
        <f>#REF!/K19-1</f>
        <v>#REF!</v>
      </c>
      <c r="AB19" s="19" t="e">
        <f>#REF!/#REF!-1</f>
        <v>#REF!</v>
      </c>
      <c r="AC19" s="19" t="e">
        <f>L19/#REF!-1</f>
        <v>#REF!</v>
      </c>
      <c r="AD19" s="19" t="e">
        <f>#REF!/L19-1</f>
        <v>#REF!</v>
      </c>
      <c r="AE19" s="19" t="e">
        <f>#REF!/#REF!-1</f>
        <v>#REF!</v>
      </c>
      <c r="AF19" s="19" t="e">
        <f>M19/#REF!-1</f>
        <v>#REF!</v>
      </c>
      <c r="AG19" s="19" t="e">
        <f>#REF!/M19-1</f>
        <v>#REF!</v>
      </c>
    </row>
    <row r="20" spans="1:33" ht="12.75" outlineLevel="1" x14ac:dyDescent="0.2">
      <c r="A20" s="25"/>
      <c r="B20" s="20" t="s">
        <v>77</v>
      </c>
      <c r="C20" s="16"/>
      <c r="D20" s="199">
        <v>-16195</v>
      </c>
      <c r="E20" s="199">
        <v>-121156</v>
      </c>
      <c r="F20" s="199">
        <v>-286305</v>
      </c>
      <c r="G20" s="199">
        <v>-5083</v>
      </c>
      <c r="H20" s="199">
        <v>-28913</v>
      </c>
      <c r="I20" s="199">
        <v>-105621</v>
      </c>
      <c r="J20" s="199">
        <v>-21191</v>
      </c>
      <c r="K20" s="199">
        <v>-54009</v>
      </c>
      <c r="L20" s="199">
        <v>-102167</v>
      </c>
      <c r="M20" s="199">
        <v>-212037</v>
      </c>
      <c r="N20" s="199">
        <v>-139449</v>
      </c>
      <c r="O20" s="199">
        <v>-45075</v>
      </c>
      <c r="P20" s="199">
        <v>-66870</v>
      </c>
      <c r="Q20" s="199">
        <v>-355522</v>
      </c>
      <c r="R20" s="199">
        <v>-95773</v>
      </c>
      <c r="S20" s="21">
        <f t="shared" ref="S20:S24" si="4">D20+E20+F20+G20+H20+I20+J20+K20+L20+M20+N20+O20+P20+R20+Q20</f>
        <v>-1655366</v>
      </c>
      <c r="T20" s="16">
        <f>S20-'IS, Q June 26'!S20</f>
        <v>85355</v>
      </c>
      <c r="U20" s="14" t="str">
        <f>B20</f>
        <v>Deposits from customers</v>
      </c>
      <c r="V20" s="3"/>
      <c r="W20" s="3"/>
      <c r="X20" s="3"/>
      <c r="Y20" s="22"/>
      <c r="Z20" s="22" t="e">
        <f>K20/#REF!-1</f>
        <v>#REF!</v>
      </c>
      <c r="AA20" s="22" t="e">
        <f>#REF!/K20-1</f>
        <v>#REF!</v>
      </c>
      <c r="AB20" s="22" t="e">
        <f>#REF!/#REF!-1</f>
        <v>#REF!</v>
      </c>
      <c r="AC20" s="22" t="e">
        <f>L20/#REF!-1</f>
        <v>#REF!</v>
      </c>
      <c r="AD20" s="22" t="e">
        <f>#REF!/L20-1</f>
        <v>#REF!</v>
      </c>
      <c r="AE20" s="22" t="e">
        <f>#REF!/#REF!-1</f>
        <v>#REF!</v>
      </c>
      <c r="AF20" s="22" t="e">
        <f>M20/#REF!-1</f>
        <v>#REF!</v>
      </c>
      <c r="AG20" s="22" t="e">
        <f>#REF!/M20-1</f>
        <v>#REF!</v>
      </c>
    </row>
    <row r="21" spans="1:33" ht="12.75" outlineLevel="1" x14ac:dyDescent="0.2">
      <c r="A21" s="25"/>
      <c r="B21" s="20" t="s">
        <v>112</v>
      </c>
      <c r="C21" s="16"/>
      <c r="D21" s="200"/>
      <c r="E21" s="200">
        <v>-57015</v>
      </c>
      <c r="F21" s="200">
        <v>-3760</v>
      </c>
      <c r="G21" s="200"/>
      <c r="H21" s="200"/>
      <c r="I21" s="200"/>
      <c r="J21" s="200">
        <v>-3711</v>
      </c>
      <c r="K21" s="200"/>
      <c r="L21" s="200"/>
      <c r="M21" s="200"/>
      <c r="N21" s="200">
        <v>-6747</v>
      </c>
      <c r="O21" s="200"/>
      <c r="P21" s="200"/>
      <c r="Q21" s="200"/>
      <c r="R21" s="200"/>
      <c r="S21" s="16">
        <f t="shared" si="4"/>
        <v>-71233</v>
      </c>
      <c r="T21" s="16">
        <f>S21-'IS, Q June 26'!S21</f>
        <v>-71233</v>
      </c>
      <c r="U21" s="14" t="str">
        <f>B22</f>
        <v>Tier 2 capital/Preference shares</v>
      </c>
      <c r="V21" s="3"/>
      <c r="W21" s="3"/>
      <c r="X21" s="3"/>
      <c r="Y21" s="22"/>
      <c r="Z21" s="22" t="e">
        <f>K22/#REF!-1</f>
        <v>#REF!</v>
      </c>
      <c r="AA21" s="22" t="e">
        <f>#REF!/K22-1</f>
        <v>#REF!</v>
      </c>
      <c r="AB21" s="22" t="e">
        <f>#REF!/#REF!-1</f>
        <v>#REF!</v>
      </c>
      <c r="AC21" s="22" t="e">
        <f>L22/#REF!-1</f>
        <v>#REF!</v>
      </c>
      <c r="AD21" s="22" t="e">
        <f>#REF!/L22-1</f>
        <v>#REF!</v>
      </c>
      <c r="AE21" s="22" t="e">
        <f>#REF!/#REF!-1</f>
        <v>#REF!</v>
      </c>
      <c r="AF21" s="22" t="e">
        <f>M22/#REF!-1</f>
        <v>#REF!</v>
      </c>
      <c r="AG21" s="22" t="e">
        <f>#REF!/M22-1</f>
        <v>#REF!</v>
      </c>
    </row>
    <row r="22" spans="1:33" ht="12.75" outlineLevel="1" x14ac:dyDescent="0.2">
      <c r="A22" s="25"/>
      <c r="B22" s="20" t="s">
        <v>145</v>
      </c>
      <c r="C22" s="16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16">
        <f t="shared" si="4"/>
        <v>0</v>
      </c>
      <c r="T22" s="16">
        <f>S22-'IS, Q June 26'!S22</f>
        <v>9948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2.75" outlineLevel="1" x14ac:dyDescent="0.2">
      <c r="A23" s="25"/>
      <c r="B23" s="20" t="s">
        <v>113</v>
      </c>
      <c r="C23" s="16"/>
      <c r="D23" s="200">
        <v>-1871</v>
      </c>
      <c r="E23" s="200">
        <v>-51686</v>
      </c>
      <c r="F23" s="200">
        <v>-5368</v>
      </c>
      <c r="G23" s="200">
        <v>-996</v>
      </c>
      <c r="H23" s="200"/>
      <c r="I23" s="200">
        <v>-223</v>
      </c>
      <c r="J23" s="200"/>
      <c r="K23" s="200">
        <v>-8928</v>
      </c>
      <c r="L23" s="200">
        <v>-32104</v>
      </c>
      <c r="M23" s="200">
        <v>-162</v>
      </c>
      <c r="N23" s="200">
        <v>-2899</v>
      </c>
      <c r="O23" s="200">
        <v>-1124</v>
      </c>
      <c r="P23" s="200">
        <v>-1078</v>
      </c>
      <c r="Q23" s="200"/>
      <c r="R23" s="200"/>
      <c r="S23" s="16">
        <f t="shared" si="4"/>
        <v>-106439</v>
      </c>
      <c r="T23" s="16">
        <f>S23-'IS, Q June 26'!S23</f>
        <v>613</v>
      </c>
      <c r="U23" s="14"/>
      <c r="V23" s="3"/>
      <c r="W23" s="3"/>
      <c r="X23" s="3"/>
      <c r="Y23" s="22"/>
      <c r="Z23" s="22"/>
      <c r="AA23" s="22"/>
      <c r="AB23" s="22"/>
      <c r="AC23" s="22"/>
      <c r="AD23" s="22"/>
      <c r="AE23" s="22"/>
      <c r="AF23" s="22"/>
      <c r="AG23" s="22"/>
    </row>
    <row r="24" spans="1:33" ht="12.75" outlineLevel="1" x14ac:dyDescent="0.2">
      <c r="A24" s="25"/>
      <c r="B24" s="20" t="s">
        <v>10</v>
      </c>
      <c r="C24" s="16"/>
      <c r="D24" s="202"/>
      <c r="E24" s="202"/>
      <c r="F24" s="202">
        <v>-82511</v>
      </c>
      <c r="G24" s="202"/>
      <c r="H24" s="202">
        <v>-14285</v>
      </c>
      <c r="I24" s="202">
        <v>-15381</v>
      </c>
      <c r="J24" s="202"/>
      <c r="K24" s="202">
        <v>-953</v>
      </c>
      <c r="L24" s="202">
        <v>-25972</v>
      </c>
      <c r="M24" s="202">
        <v>-32654</v>
      </c>
      <c r="N24" s="202">
        <v>-36044</v>
      </c>
      <c r="O24" s="202">
        <v>-27499</v>
      </c>
      <c r="P24" s="202">
        <v>-13100</v>
      </c>
      <c r="Q24" s="202">
        <v>-121113</v>
      </c>
      <c r="R24" s="202">
        <v>-5592</v>
      </c>
      <c r="S24" s="23">
        <f t="shared" si="4"/>
        <v>-375104</v>
      </c>
      <c r="T24" s="16">
        <f>S24-'IS, Q June 26'!S24</f>
        <v>14924</v>
      </c>
      <c r="U24" s="14"/>
      <c r="V24" s="3"/>
      <c r="W24" s="3"/>
      <c r="X24" s="3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3" s="9" customFormat="1" ht="25.5" x14ac:dyDescent="0.2">
      <c r="A25" s="25"/>
      <c r="B25" s="223" t="s">
        <v>84</v>
      </c>
      <c r="C25" s="16"/>
      <c r="D25" s="162">
        <f t="shared" ref="D25:S25" si="5">D13+D19</f>
        <v>70503</v>
      </c>
      <c r="E25" s="162">
        <f t="shared" si="5"/>
        <v>752289</v>
      </c>
      <c r="F25" s="162">
        <f t="shared" si="5"/>
        <v>357193</v>
      </c>
      <c r="G25" s="162">
        <f t="shared" si="5"/>
        <v>71850</v>
      </c>
      <c r="H25" s="162">
        <f t="shared" si="5"/>
        <v>123309</v>
      </c>
      <c r="I25" s="162">
        <f t="shared" si="5"/>
        <v>97833</v>
      </c>
      <c r="J25" s="162">
        <f t="shared" si="5"/>
        <v>10319</v>
      </c>
      <c r="K25" s="162">
        <f t="shared" si="5"/>
        <v>138580</v>
      </c>
      <c r="L25" s="162">
        <f t="shared" si="5"/>
        <v>616208</v>
      </c>
      <c r="M25" s="162">
        <f t="shared" si="5"/>
        <v>500350</v>
      </c>
      <c r="N25" s="162">
        <f t="shared" si="5"/>
        <v>1006881</v>
      </c>
      <c r="O25" s="162">
        <f t="shared" si="5"/>
        <v>200112</v>
      </c>
      <c r="P25" s="162">
        <f t="shared" si="5"/>
        <v>114452</v>
      </c>
      <c r="Q25" s="162">
        <f t="shared" si="5"/>
        <v>1081350</v>
      </c>
      <c r="R25" s="162">
        <f t="shared" si="5"/>
        <v>30121</v>
      </c>
      <c r="S25" s="162">
        <f t="shared" si="5"/>
        <v>5171350</v>
      </c>
      <c r="T25" s="16">
        <f>S25-'IS, Q June 26'!S25</f>
        <v>-135549</v>
      </c>
      <c r="U25" s="27">
        <f>68407-102342</f>
        <v>-33935</v>
      </c>
    </row>
    <row r="26" spans="1:33" ht="12.75" x14ac:dyDescent="0.2">
      <c r="A26" s="25"/>
      <c r="B26" s="12" t="s">
        <v>347</v>
      </c>
      <c r="C26" s="16"/>
      <c r="D26" s="202">
        <f>SUM(D27:D28)</f>
        <v>-1161</v>
      </c>
      <c r="E26" s="202">
        <f t="shared" ref="E26:S26" si="6">SUM(E27:E28)</f>
        <v>-70827</v>
      </c>
      <c r="F26" s="202">
        <f t="shared" si="6"/>
        <v>14027</v>
      </c>
      <c r="G26" s="202">
        <f t="shared" si="6"/>
        <v>10271</v>
      </c>
      <c r="H26" s="202">
        <f t="shared" si="6"/>
        <v>-55526</v>
      </c>
      <c r="I26" s="202">
        <f t="shared" si="6"/>
        <v>5594</v>
      </c>
      <c r="J26" s="202">
        <f t="shared" si="6"/>
        <v>438</v>
      </c>
      <c r="K26" s="202">
        <f t="shared" si="6"/>
        <v>-16399</v>
      </c>
      <c r="L26" s="202">
        <f t="shared" si="6"/>
        <v>-14616</v>
      </c>
      <c r="M26" s="202">
        <f t="shared" si="6"/>
        <v>0</v>
      </c>
      <c r="N26" s="202">
        <f t="shared" si="6"/>
        <v>21425</v>
      </c>
      <c r="O26" s="202">
        <f t="shared" si="6"/>
        <v>1912</v>
      </c>
      <c r="P26" s="202">
        <f t="shared" si="6"/>
        <v>-603</v>
      </c>
      <c r="Q26" s="202">
        <f t="shared" si="6"/>
        <v>-73148</v>
      </c>
      <c r="R26" s="202">
        <f t="shared" si="6"/>
        <v>-4286</v>
      </c>
      <c r="S26" s="202">
        <f t="shared" si="6"/>
        <v>-182899</v>
      </c>
      <c r="T26" s="16">
        <f>S26-'IS, Q June 26'!S26</f>
        <v>-88493</v>
      </c>
      <c r="U26" s="16">
        <f>U25-K19</f>
        <v>29955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2.75" x14ac:dyDescent="0.2">
      <c r="A27" s="25"/>
      <c r="B27" s="420" t="s">
        <v>348</v>
      </c>
      <c r="C27" s="16"/>
      <c r="D27" s="418">
        <v>-1161</v>
      </c>
      <c r="E27" s="418">
        <v>-70827</v>
      </c>
      <c r="F27" s="418">
        <v>14027</v>
      </c>
      <c r="G27" s="418">
        <v>10271</v>
      </c>
      <c r="H27" s="418">
        <v>-11876</v>
      </c>
      <c r="I27" s="418">
        <v>5594</v>
      </c>
      <c r="J27" s="418">
        <v>438</v>
      </c>
      <c r="K27" s="418">
        <v>-18422</v>
      </c>
      <c r="L27" s="418">
        <v>-14616</v>
      </c>
      <c r="M27" s="418"/>
      <c r="N27" s="418">
        <v>21425</v>
      </c>
      <c r="O27" s="418">
        <v>-6913</v>
      </c>
      <c r="P27" s="418">
        <v>-603</v>
      </c>
      <c r="Q27" s="418">
        <v>-73148</v>
      </c>
      <c r="R27" s="418">
        <v>-4286</v>
      </c>
      <c r="S27" s="418">
        <f t="shared" ref="S27:S28" si="7">D27+E27+F27+G27+H27+I27+J27+K27+L27+M27+N27+O27+P27+R27+Q27</f>
        <v>-150097</v>
      </c>
      <c r="T27" s="16">
        <f>S27-'IS, Q June 26'!S27</f>
        <v>-45429</v>
      </c>
      <c r="U27" s="1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2.75" x14ac:dyDescent="0.2">
      <c r="A28" s="25"/>
      <c r="B28" s="420" t="s">
        <v>349</v>
      </c>
      <c r="C28" s="16"/>
      <c r="D28" s="419"/>
      <c r="E28" s="419"/>
      <c r="F28" s="419"/>
      <c r="G28" s="419"/>
      <c r="H28" s="419">
        <v>-43650</v>
      </c>
      <c r="I28" s="419"/>
      <c r="J28" s="419"/>
      <c r="K28" s="419">
        <v>2023</v>
      </c>
      <c r="L28" s="419"/>
      <c r="M28" s="419"/>
      <c r="N28" s="419"/>
      <c r="O28" s="419">
        <v>8825</v>
      </c>
      <c r="P28" s="419"/>
      <c r="Q28" s="419"/>
      <c r="R28" s="419"/>
      <c r="S28" s="419">
        <f t="shared" si="7"/>
        <v>-32802</v>
      </c>
      <c r="T28" s="16">
        <f>S28-'IS, Q June 26'!S28</f>
        <v>-43064</v>
      </c>
      <c r="U28" s="16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2.75" x14ac:dyDescent="0.2">
      <c r="A29" s="25"/>
      <c r="B29" s="28" t="s">
        <v>12</v>
      </c>
      <c r="C29" s="17"/>
      <c r="D29" s="17">
        <f t="shared" ref="D29:S29" si="8">D25+D26</f>
        <v>69342</v>
      </c>
      <c r="E29" s="17">
        <f t="shared" si="8"/>
        <v>681462</v>
      </c>
      <c r="F29" s="17">
        <f t="shared" si="8"/>
        <v>371220</v>
      </c>
      <c r="G29" s="17">
        <f t="shared" si="8"/>
        <v>82121</v>
      </c>
      <c r="H29" s="17">
        <f t="shared" si="8"/>
        <v>67783</v>
      </c>
      <c r="I29" s="17">
        <f t="shared" si="8"/>
        <v>103427</v>
      </c>
      <c r="J29" s="17">
        <f t="shared" si="8"/>
        <v>10757</v>
      </c>
      <c r="K29" s="17">
        <f t="shared" si="8"/>
        <v>122181</v>
      </c>
      <c r="L29" s="17">
        <f t="shared" si="8"/>
        <v>601592</v>
      </c>
      <c r="M29" s="17">
        <f t="shared" si="8"/>
        <v>500350</v>
      </c>
      <c r="N29" s="17">
        <f t="shared" si="8"/>
        <v>1028306</v>
      </c>
      <c r="O29" s="17">
        <f t="shared" si="8"/>
        <v>202024</v>
      </c>
      <c r="P29" s="17">
        <f t="shared" si="8"/>
        <v>113849</v>
      </c>
      <c r="Q29" s="17">
        <f t="shared" si="8"/>
        <v>1008202</v>
      </c>
      <c r="R29" s="17">
        <f t="shared" si="8"/>
        <v>25835</v>
      </c>
      <c r="S29" s="17">
        <f t="shared" si="8"/>
        <v>4988451</v>
      </c>
      <c r="T29" s="16">
        <f>S29-'IS, Q June 26'!S29</f>
        <v>-224042</v>
      </c>
      <c r="U29" s="17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6" customHeight="1" x14ac:dyDescent="0.2">
      <c r="A30" s="25"/>
      <c r="B30" s="29"/>
      <c r="C30" s="17"/>
      <c r="D30" s="14"/>
      <c r="E30" s="17"/>
      <c r="F30" s="14"/>
      <c r="G30" s="14"/>
      <c r="H30" s="14"/>
      <c r="I30" s="17"/>
      <c r="J30" s="17"/>
      <c r="K30" s="17"/>
      <c r="L30" s="17"/>
      <c r="M30" s="14"/>
      <c r="N30" s="17"/>
      <c r="O30" s="17"/>
      <c r="P30" s="17"/>
      <c r="Q30" s="17"/>
      <c r="R30" s="17"/>
      <c r="S30" s="17"/>
      <c r="T30" s="16">
        <f>S30-'IS, Q June 26'!S30</f>
        <v>0</v>
      </c>
      <c r="U30" s="17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s="9" customFormat="1" ht="12.75" x14ac:dyDescent="0.2">
      <c r="A31" s="25"/>
      <c r="B31" s="28" t="s">
        <v>13</v>
      </c>
      <c r="C31" s="14"/>
      <c r="D31" s="24">
        <f t="shared" ref="D31:S31" si="9">SUM(D32:D37)</f>
        <v>16363</v>
      </c>
      <c r="E31" s="24">
        <f t="shared" si="9"/>
        <v>427499</v>
      </c>
      <c r="F31" s="24">
        <f t="shared" si="9"/>
        <v>304794</v>
      </c>
      <c r="G31" s="24">
        <f t="shared" si="9"/>
        <v>10877</v>
      </c>
      <c r="H31" s="24">
        <f t="shared" si="9"/>
        <v>86322</v>
      </c>
      <c r="I31" s="24">
        <f t="shared" si="9"/>
        <v>90401</v>
      </c>
      <c r="J31" s="24">
        <f t="shared" si="9"/>
        <v>12153</v>
      </c>
      <c r="K31" s="24">
        <f t="shared" si="9"/>
        <v>61667</v>
      </c>
      <c r="L31" s="24">
        <f t="shared" si="9"/>
        <v>382445</v>
      </c>
      <c r="M31" s="24">
        <f t="shared" si="9"/>
        <v>203215</v>
      </c>
      <c r="N31" s="24">
        <f t="shared" si="9"/>
        <v>484664</v>
      </c>
      <c r="O31" s="24">
        <f t="shared" si="9"/>
        <v>126094</v>
      </c>
      <c r="P31" s="24">
        <f t="shared" si="9"/>
        <v>42865</v>
      </c>
      <c r="Q31" s="24">
        <f t="shared" si="9"/>
        <v>694395</v>
      </c>
      <c r="R31" s="24">
        <f t="shared" si="9"/>
        <v>71163</v>
      </c>
      <c r="S31" s="24">
        <f t="shared" si="9"/>
        <v>3014917</v>
      </c>
      <c r="T31" s="16">
        <f>S31-'IS, Q June 26'!S31</f>
        <v>-28736</v>
      </c>
      <c r="U31" s="14"/>
    </row>
    <row r="32" spans="1:33" s="9" customFormat="1" ht="12.75" x14ac:dyDescent="0.2">
      <c r="A32" s="25"/>
      <c r="B32" s="30" t="s">
        <v>78</v>
      </c>
      <c r="C32" s="14"/>
      <c r="D32" s="203">
        <v>10908</v>
      </c>
      <c r="E32" s="203">
        <v>153853</v>
      </c>
      <c r="F32" s="203">
        <v>163552</v>
      </c>
      <c r="G32" s="203">
        <v>3362</v>
      </c>
      <c r="H32" s="203">
        <v>7095</v>
      </c>
      <c r="I32" s="203">
        <v>29223</v>
      </c>
      <c r="J32" s="203">
        <v>1784</v>
      </c>
      <c r="K32" s="203">
        <v>22536</v>
      </c>
      <c r="L32" s="203">
        <v>222341</v>
      </c>
      <c r="M32" s="203">
        <v>109661</v>
      </c>
      <c r="N32" s="203">
        <v>197078</v>
      </c>
      <c r="O32" s="203">
        <v>28467</v>
      </c>
      <c r="P32" s="203">
        <v>28876</v>
      </c>
      <c r="Q32" s="203">
        <v>353468</v>
      </c>
      <c r="R32" s="203">
        <v>13928</v>
      </c>
      <c r="S32" s="14">
        <f t="shared" ref="S32:S37" si="10">D32+E32+F32+G32+H32+I32+J32+K32+L32+M32+N32+O32+P32+R32+Q32</f>
        <v>1346132</v>
      </c>
      <c r="T32" s="16">
        <f>S32-'IS, Q June 26'!S32</f>
        <v>-10114</v>
      </c>
      <c r="U32" s="14"/>
    </row>
    <row r="33" spans="1:21" s="9" customFormat="1" ht="12.75" x14ac:dyDescent="0.2">
      <c r="A33" s="25"/>
      <c r="B33" s="30" t="s">
        <v>158</v>
      </c>
      <c r="C33" s="14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14">
        <f t="shared" si="10"/>
        <v>0</v>
      </c>
      <c r="T33" s="16">
        <f>S33-'IS, Q June 26'!S33</f>
        <v>0</v>
      </c>
      <c r="U33" s="14"/>
    </row>
    <row r="34" spans="1:21" s="9" customFormat="1" ht="12.75" x14ac:dyDescent="0.2">
      <c r="A34" s="25"/>
      <c r="B34" s="30" t="s">
        <v>159</v>
      </c>
      <c r="C34" s="14"/>
      <c r="D34" s="203">
        <v>73</v>
      </c>
      <c r="E34" s="203"/>
      <c r="F34" s="203">
        <v>40941</v>
      </c>
      <c r="G34" s="203"/>
      <c r="H34" s="203"/>
      <c r="I34" s="203"/>
      <c r="J34" s="203">
        <v>236</v>
      </c>
      <c r="K34" s="203"/>
      <c r="L34" s="203">
        <v>20298</v>
      </c>
      <c r="M34" s="203">
        <v>11040</v>
      </c>
      <c r="N34" s="203">
        <v>118</v>
      </c>
      <c r="O34" s="203">
        <v>3354</v>
      </c>
      <c r="P34" s="203"/>
      <c r="Q34" s="203"/>
      <c r="R34" s="203"/>
      <c r="S34" s="14">
        <f t="shared" si="10"/>
        <v>76060</v>
      </c>
      <c r="T34" s="16">
        <f>S34-'IS, Q June 26'!S34</f>
        <v>40725</v>
      </c>
      <c r="U34" s="14"/>
    </row>
    <row r="35" spans="1:21" s="9" customFormat="1" ht="12.75" x14ac:dyDescent="0.2">
      <c r="A35" s="25"/>
      <c r="B35" s="30" t="s">
        <v>160</v>
      </c>
      <c r="C35" s="14"/>
      <c r="D35" s="203">
        <v>-6</v>
      </c>
      <c r="E35" s="203">
        <v>207965</v>
      </c>
      <c r="F35" s="203">
        <v>97550</v>
      </c>
      <c r="G35" s="203">
        <v>12324</v>
      </c>
      <c r="H35" s="203">
        <v>6723</v>
      </c>
      <c r="I35" s="203">
        <v>32011</v>
      </c>
      <c r="J35" s="203">
        <v>12577</v>
      </c>
      <c r="K35" s="203">
        <v>41351</v>
      </c>
      <c r="L35" s="203">
        <v>147075</v>
      </c>
      <c r="M35" s="203">
        <v>82452</v>
      </c>
      <c r="N35" s="203">
        <v>269103</v>
      </c>
      <c r="O35" s="203">
        <v>23788</v>
      </c>
      <c r="P35" s="203">
        <v>20296</v>
      </c>
      <c r="Q35" s="203">
        <v>166852</v>
      </c>
      <c r="R35" s="203">
        <v>12481</v>
      </c>
      <c r="S35" s="14">
        <f t="shared" si="10"/>
        <v>1132542</v>
      </c>
      <c r="T35" s="16">
        <f>S35-'IS, Q June 26'!S35</f>
        <v>509334</v>
      </c>
      <c r="U35" s="14"/>
    </row>
    <row r="36" spans="1:21" s="9" customFormat="1" ht="12.75" x14ac:dyDescent="0.2">
      <c r="A36" s="25"/>
      <c r="B36" s="30" t="s">
        <v>161</v>
      </c>
      <c r="C36" s="14"/>
      <c r="D36" s="203">
        <v>-4</v>
      </c>
      <c r="E36" s="203">
        <v>65679</v>
      </c>
      <c r="F36" s="203"/>
      <c r="G36" s="203">
        <v>-5225</v>
      </c>
      <c r="H36" s="203">
        <v>36381</v>
      </c>
      <c r="I36" s="203">
        <v>24675</v>
      </c>
      <c r="J36" s="203">
        <v>-2444</v>
      </c>
      <c r="K36" s="203">
        <v>-4377</v>
      </c>
      <c r="L36" s="203"/>
      <c r="M36" s="203"/>
      <c r="N36" s="203"/>
      <c r="O36" s="203">
        <v>42624</v>
      </c>
      <c r="P36" s="203">
        <v>-6307</v>
      </c>
      <c r="Q36" s="203">
        <v>171830</v>
      </c>
      <c r="R36" s="203">
        <v>7441</v>
      </c>
      <c r="S36" s="14">
        <f t="shared" si="10"/>
        <v>330273</v>
      </c>
      <c r="T36" s="16">
        <f>S36-'IS, Q June 26'!S36</f>
        <v>-629641</v>
      </c>
      <c r="U36" s="14"/>
    </row>
    <row r="37" spans="1:21" s="9" customFormat="1" ht="12.75" x14ac:dyDescent="0.2">
      <c r="A37" s="25"/>
      <c r="B37" s="30" t="s">
        <v>79</v>
      </c>
      <c r="C37" s="14"/>
      <c r="D37" s="203">
        <v>5392</v>
      </c>
      <c r="E37" s="203">
        <v>2</v>
      </c>
      <c r="F37" s="203">
        <v>2751</v>
      </c>
      <c r="G37" s="203">
        <v>416</v>
      </c>
      <c r="H37" s="203">
        <v>36123</v>
      </c>
      <c r="I37" s="203">
        <v>4492</v>
      </c>
      <c r="J37" s="203"/>
      <c r="K37" s="203">
        <v>2157</v>
      </c>
      <c r="L37" s="203">
        <v>-7269</v>
      </c>
      <c r="M37" s="203">
        <v>62</v>
      </c>
      <c r="N37" s="203">
        <v>18365</v>
      </c>
      <c r="O37" s="203">
        <v>27861</v>
      </c>
      <c r="P37" s="203"/>
      <c r="Q37" s="203">
        <v>2245</v>
      </c>
      <c r="R37" s="203">
        <v>37313</v>
      </c>
      <c r="S37" s="14">
        <f t="shared" si="10"/>
        <v>129910</v>
      </c>
      <c r="T37" s="16">
        <f>S37-'IS, Q June 26'!S37</f>
        <v>60960</v>
      </c>
      <c r="U37" s="14"/>
    </row>
    <row r="38" spans="1:21" s="9" customFormat="1" ht="12.75" x14ac:dyDescent="0.2">
      <c r="A38" s="25"/>
      <c r="B38" s="28" t="s">
        <v>83</v>
      </c>
      <c r="C38" s="14"/>
      <c r="D38" s="145">
        <f t="shared" ref="D38:S38" si="11">D29+D31</f>
        <v>85705</v>
      </c>
      <c r="E38" s="145">
        <f t="shared" si="11"/>
        <v>1108961</v>
      </c>
      <c r="F38" s="145">
        <f t="shared" si="11"/>
        <v>676014</v>
      </c>
      <c r="G38" s="145">
        <f t="shared" si="11"/>
        <v>92998</v>
      </c>
      <c r="H38" s="145">
        <f t="shared" si="11"/>
        <v>154105</v>
      </c>
      <c r="I38" s="145">
        <f t="shared" si="11"/>
        <v>193828</v>
      </c>
      <c r="J38" s="145">
        <f t="shared" si="11"/>
        <v>22910</v>
      </c>
      <c r="K38" s="145">
        <f t="shared" si="11"/>
        <v>183848</v>
      </c>
      <c r="L38" s="145">
        <f t="shared" si="11"/>
        <v>984037</v>
      </c>
      <c r="M38" s="145">
        <f t="shared" si="11"/>
        <v>703565</v>
      </c>
      <c r="N38" s="145">
        <f t="shared" si="11"/>
        <v>1512970</v>
      </c>
      <c r="O38" s="145">
        <f t="shared" si="11"/>
        <v>328118</v>
      </c>
      <c r="P38" s="145">
        <f t="shared" si="11"/>
        <v>156714</v>
      </c>
      <c r="Q38" s="145">
        <f t="shared" si="11"/>
        <v>1702597</v>
      </c>
      <c r="R38" s="145">
        <f t="shared" si="11"/>
        <v>96998</v>
      </c>
      <c r="S38" s="145">
        <f t="shared" si="11"/>
        <v>8003368</v>
      </c>
      <c r="T38" s="16">
        <f>S38-'IS, Q June 26'!S38</f>
        <v>-252778</v>
      </c>
      <c r="U38" s="14"/>
    </row>
    <row r="39" spans="1:21" s="9" customFormat="1" ht="12" customHeight="1" x14ac:dyDescent="0.2">
      <c r="A39" s="25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6">
        <f>S39-'IS, Q June 26'!S39</f>
        <v>0</v>
      </c>
      <c r="U39" s="14"/>
    </row>
    <row r="40" spans="1:21" s="9" customFormat="1" ht="12.75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>
        <f>S40-'IS, Q June 26'!S40</f>
        <v>0</v>
      </c>
      <c r="U40" s="14"/>
    </row>
    <row r="41" spans="1:21" s="9" customFormat="1" ht="15" customHeight="1" x14ac:dyDescent="0.2">
      <c r="A41" s="25"/>
      <c r="B41" s="152" t="s">
        <v>81</v>
      </c>
      <c r="C41" s="31"/>
      <c r="D41" s="205">
        <v>-7061</v>
      </c>
      <c r="E41" s="205">
        <v>-18250</v>
      </c>
      <c r="F41" s="205">
        <v>-34664</v>
      </c>
      <c r="G41" s="205">
        <v>-7519</v>
      </c>
      <c r="H41" s="205">
        <v>-1102</v>
      </c>
      <c r="I41" s="205">
        <v>-6709</v>
      </c>
      <c r="J41" s="205">
        <v>-1282</v>
      </c>
      <c r="K41" s="205">
        <v>-11170</v>
      </c>
      <c r="L41" s="205">
        <v>-32764</v>
      </c>
      <c r="M41" s="205">
        <v>-15690</v>
      </c>
      <c r="N41" s="205">
        <v>-25448</v>
      </c>
      <c r="O41" s="205">
        <v>-20665</v>
      </c>
      <c r="P41" s="205">
        <v>-8614</v>
      </c>
      <c r="Q41" s="205">
        <v>-58296</v>
      </c>
      <c r="R41" s="205">
        <v>-4200</v>
      </c>
      <c r="S41" s="31">
        <f t="shared" ref="S41:S42" si="12">D41+E41+F41+G41+H41+I41+J41+K41+L41+M41+N41+O41+P41+R41+Q41</f>
        <v>-253434</v>
      </c>
      <c r="T41" s="16">
        <f>S41-'IS, Q June 26'!S41</f>
        <v>20242</v>
      </c>
      <c r="U41" s="31"/>
    </row>
    <row r="42" spans="1:21" s="9" customFormat="1" ht="11.45" customHeight="1" x14ac:dyDescent="0.2">
      <c r="A42" s="25"/>
      <c r="B42" s="12" t="s">
        <v>157</v>
      </c>
      <c r="C42" s="31"/>
      <c r="D42" s="205">
        <v>-57297</v>
      </c>
      <c r="E42" s="205">
        <v>-504122</v>
      </c>
      <c r="F42" s="205">
        <v>-360627</v>
      </c>
      <c r="G42" s="205">
        <v>-41403</v>
      </c>
      <c r="H42" s="205">
        <v>-61344</v>
      </c>
      <c r="I42" s="205">
        <v>-95997</v>
      </c>
      <c r="J42" s="205">
        <v>-37736</v>
      </c>
      <c r="K42" s="205">
        <v>-82899</v>
      </c>
      <c r="L42" s="205">
        <v>-420428</v>
      </c>
      <c r="M42" s="205">
        <v>-300235</v>
      </c>
      <c r="N42" s="205">
        <v>-649672</v>
      </c>
      <c r="O42" s="205">
        <v>-203548</v>
      </c>
      <c r="P42" s="205">
        <v>-79445</v>
      </c>
      <c r="Q42" s="205">
        <v>-991704</v>
      </c>
      <c r="R42" s="205">
        <v>-89522</v>
      </c>
      <c r="S42" s="31">
        <f t="shared" si="12"/>
        <v>-3975979</v>
      </c>
      <c r="T42" s="16">
        <f>S42-'IS, Q June 26'!S42</f>
        <v>56231</v>
      </c>
      <c r="U42" s="31"/>
    </row>
    <row r="43" spans="1:21" s="9" customFormat="1" ht="10.5" customHeight="1" x14ac:dyDescent="0.2">
      <c r="A43" s="25"/>
      <c r="B43" s="26" t="s">
        <v>82</v>
      </c>
      <c r="C43" s="31"/>
      <c r="D43" s="144">
        <f>SUM(D41:D42)</f>
        <v>-64358</v>
      </c>
      <c r="E43" s="144">
        <f t="shared" ref="E43:S43" si="13">SUM(E41:E42)</f>
        <v>-522372</v>
      </c>
      <c r="F43" s="144">
        <f t="shared" si="13"/>
        <v>-395291</v>
      </c>
      <c r="G43" s="144">
        <f t="shared" si="13"/>
        <v>-48922</v>
      </c>
      <c r="H43" s="144">
        <f t="shared" si="13"/>
        <v>-62446</v>
      </c>
      <c r="I43" s="144">
        <f t="shared" si="13"/>
        <v>-102706</v>
      </c>
      <c r="J43" s="144">
        <f t="shared" si="13"/>
        <v>-39018</v>
      </c>
      <c r="K43" s="144">
        <f t="shared" si="13"/>
        <v>-94069</v>
      </c>
      <c r="L43" s="144">
        <f t="shared" si="13"/>
        <v>-453192</v>
      </c>
      <c r="M43" s="144">
        <f t="shared" si="13"/>
        <v>-315925</v>
      </c>
      <c r="N43" s="144">
        <f t="shared" si="13"/>
        <v>-675120</v>
      </c>
      <c r="O43" s="144">
        <f t="shared" si="13"/>
        <v>-224213</v>
      </c>
      <c r="P43" s="144">
        <f t="shared" si="13"/>
        <v>-88059</v>
      </c>
      <c r="Q43" s="144">
        <f t="shared" si="13"/>
        <v>-1050000</v>
      </c>
      <c r="R43" s="144">
        <f t="shared" si="13"/>
        <v>-93722</v>
      </c>
      <c r="S43" s="144">
        <f t="shared" si="13"/>
        <v>-4229413</v>
      </c>
      <c r="T43" s="16">
        <f>S43-'IS, Q June 26'!S43</f>
        <v>76473</v>
      </c>
      <c r="U43" s="31"/>
    </row>
    <row r="44" spans="1:21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>
        <f>S44-'IS, Q June 26'!S44</f>
        <v>0</v>
      </c>
      <c r="U44" s="31"/>
    </row>
    <row r="45" spans="1:21" s="9" customFormat="1" ht="12.75" x14ac:dyDescent="0.2">
      <c r="A45" s="25"/>
      <c r="B45" s="26" t="s">
        <v>170</v>
      </c>
      <c r="C45" s="27"/>
      <c r="D45" s="27">
        <f t="shared" ref="D45:S45" si="14">D38+D43</f>
        <v>21347</v>
      </c>
      <c r="E45" s="27">
        <f t="shared" si="14"/>
        <v>586589</v>
      </c>
      <c r="F45" s="27">
        <f t="shared" si="14"/>
        <v>280723</v>
      </c>
      <c r="G45" s="27">
        <f t="shared" si="14"/>
        <v>44076</v>
      </c>
      <c r="H45" s="27">
        <f t="shared" si="14"/>
        <v>91659</v>
      </c>
      <c r="I45" s="27">
        <f t="shared" si="14"/>
        <v>91122</v>
      </c>
      <c r="J45" s="27">
        <f t="shared" si="14"/>
        <v>-16108</v>
      </c>
      <c r="K45" s="27">
        <f t="shared" si="14"/>
        <v>89779</v>
      </c>
      <c r="L45" s="27">
        <f t="shared" si="14"/>
        <v>530845</v>
      </c>
      <c r="M45" s="27">
        <f t="shared" si="14"/>
        <v>387640</v>
      </c>
      <c r="N45" s="27">
        <f t="shared" si="14"/>
        <v>837850</v>
      </c>
      <c r="O45" s="27">
        <f t="shared" si="14"/>
        <v>103905</v>
      </c>
      <c r="P45" s="27">
        <f t="shared" si="14"/>
        <v>68655</v>
      </c>
      <c r="Q45" s="27">
        <f t="shared" si="14"/>
        <v>652597</v>
      </c>
      <c r="R45" s="27">
        <f t="shared" si="14"/>
        <v>3276</v>
      </c>
      <c r="S45" s="27">
        <f t="shared" si="14"/>
        <v>3773955</v>
      </c>
      <c r="T45" s="16">
        <f>S45-'IS, Q June 26'!S45</f>
        <v>-176305</v>
      </c>
      <c r="U45" s="27"/>
    </row>
    <row r="46" spans="1:21" s="9" customFormat="1" ht="12.75" x14ac:dyDescent="0.2">
      <c r="A46" s="25"/>
      <c r="B46" s="26" t="s">
        <v>131</v>
      </c>
      <c r="C46" s="27"/>
      <c r="D46" s="225">
        <v>0</v>
      </c>
      <c r="E46" s="225">
        <v>0</v>
      </c>
      <c r="F46" s="225">
        <v>0</v>
      </c>
      <c r="G46" s="204">
        <v>0</v>
      </c>
      <c r="H46" s="225">
        <v>0</v>
      </c>
      <c r="I46" s="225">
        <v>0</v>
      </c>
      <c r="J46" s="225">
        <v>0</v>
      </c>
      <c r="K46" s="225">
        <v>0</v>
      </c>
      <c r="L46" s="225">
        <v>0</v>
      </c>
      <c r="M46" s="225">
        <v>0</v>
      </c>
      <c r="N46" s="225">
        <v>0</v>
      </c>
      <c r="O46" s="225">
        <v>0</v>
      </c>
      <c r="P46" s="225">
        <v>0</v>
      </c>
      <c r="Q46" s="225">
        <v>0</v>
      </c>
      <c r="R46" s="225">
        <v>0</v>
      </c>
      <c r="S46" s="226">
        <f>D46+E46+F46+G46+H46+I46+J46+K46+L46+M46+N46+O46+P46+R46+Q46</f>
        <v>0</v>
      </c>
      <c r="T46" s="16">
        <f>S46-'IS, Q June 26'!S46</f>
        <v>0</v>
      </c>
      <c r="U46" s="27"/>
    </row>
    <row r="47" spans="1:21" s="9" customFormat="1" ht="12.75" x14ac:dyDescent="0.2">
      <c r="A47" s="25"/>
      <c r="B47" s="26" t="s">
        <v>16</v>
      </c>
      <c r="C47" s="27"/>
      <c r="D47" s="17">
        <f>SUM(D45:D46)</f>
        <v>21347</v>
      </c>
      <c r="E47" s="17">
        <f t="shared" ref="E47:R47" si="15">SUM(E45:E46)</f>
        <v>586589</v>
      </c>
      <c r="F47" s="17">
        <f t="shared" si="15"/>
        <v>280723</v>
      </c>
      <c r="G47" s="17">
        <f t="shared" si="15"/>
        <v>44076</v>
      </c>
      <c r="H47" s="17">
        <f t="shared" si="15"/>
        <v>91659</v>
      </c>
      <c r="I47" s="17">
        <f t="shared" si="15"/>
        <v>91122</v>
      </c>
      <c r="J47" s="17">
        <f t="shared" si="15"/>
        <v>-16108</v>
      </c>
      <c r="K47" s="17">
        <f t="shared" si="15"/>
        <v>89779</v>
      </c>
      <c r="L47" s="17">
        <f t="shared" si="15"/>
        <v>530845</v>
      </c>
      <c r="M47" s="17">
        <f t="shared" si="15"/>
        <v>387640</v>
      </c>
      <c r="N47" s="17">
        <f t="shared" si="15"/>
        <v>837850</v>
      </c>
      <c r="O47" s="17">
        <f t="shared" si="15"/>
        <v>103905</v>
      </c>
      <c r="P47" s="17">
        <f t="shared" si="15"/>
        <v>68655</v>
      </c>
      <c r="Q47" s="17">
        <f t="shared" si="15"/>
        <v>652597</v>
      </c>
      <c r="R47" s="17">
        <f t="shared" si="15"/>
        <v>3276</v>
      </c>
      <c r="S47" s="17">
        <f t="shared" ref="S47:S48" si="16">D47+E47+F47+G47+H47+I47+J47+K47+L47+M47+N47+O47+P47+R47+Q47</f>
        <v>3773955</v>
      </c>
      <c r="T47" s="16">
        <f>S47-'IS, Q June 26'!S47</f>
        <v>-176305</v>
      </c>
      <c r="U47" s="27"/>
    </row>
    <row r="48" spans="1:21" ht="12.75" x14ac:dyDescent="0.2">
      <c r="A48" s="25"/>
      <c r="B48" s="12" t="s">
        <v>15</v>
      </c>
      <c r="C48" s="16"/>
      <c r="D48" s="200">
        <v>-7686</v>
      </c>
      <c r="E48" s="200">
        <v>-177743</v>
      </c>
      <c r="F48" s="200">
        <v>-84217</v>
      </c>
      <c r="G48" s="200">
        <v>-11722</v>
      </c>
      <c r="H48" s="200">
        <v>-42693</v>
      </c>
      <c r="I48" s="200">
        <v>-29003</v>
      </c>
      <c r="J48" s="200"/>
      <c r="K48" s="200">
        <v>-29210</v>
      </c>
      <c r="L48" s="225">
        <v>-166927</v>
      </c>
      <c r="M48" s="200">
        <v>-120000</v>
      </c>
      <c r="N48" s="200">
        <v>-269576</v>
      </c>
      <c r="O48" s="200">
        <v>-31171</v>
      </c>
      <c r="P48" s="225">
        <v>-19959</v>
      </c>
      <c r="Q48" s="200">
        <v>-215357</v>
      </c>
      <c r="R48" s="200">
        <v>-983</v>
      </c>
      <c r="S48" s="16">
        <f t="shared" si="16"/>
        <v>-1206247</v>
      </c>
      <c r="T48" s="16">
        <f>S48-'IS, Q June 26'!S48</f>
        <v>-4425</v>
      </c>
      <c r="U48" s="16"/>
    </row>
    <row r="49" spans="1:21" s="9" customFormat="1" ht="12.75" x14ac:dyDescent="0.2">
      <c r="A49" s="25"/>
      <c r="B49" s="26" t="s">
        <v>16</v>
      </c>
      <c r="C49" s="27"/>
      <c r="D49" s="32">
        <f>SUM(D47:D48)</f>
        <v>13661</v>
      </c>
      <c r="E49" s="32">
        <f t="shared" ref="E49:S49" si="17">SUM(E47:E48)</f>
        <v>408846</v>
      </c>
      <c r="F49" s="32">
        <f t="shared" si="17"/>
        <v>196506</v>
      </c>
      <c r="G49" s="32">
        <f t="shared" si="17"/>
        <v>32354</v>
      </c>
      <c r="H49" s="32">
        <f t="shared" si="17"/>
        <v>48966</v>
      </c>
      <c r="I49" s="32">
        <f t="shared" si="17"/>
        <v>62119</v>
      </c>
      <c r="J49" s="32">
        <f t="shared" si="17"/>
        <v>-16108</v>
      </c>
      <c r="K49" s="32">
        <f t="shared" si="17"/>
        <v>60569</v>
      </c>
      <c r="L49" s="32">
        <f t="shared" si="17"/>
        <v>363918</v>
      </c>
      <c r="M49" s="32">
        <f t="shared" si="17"/>
        <v>267640</v>
      </c>
      <c r="N49" s="32">
        <f t="shared" si="17"/>
        <v>568274</v>
      </c>
      <c r="O49" s="32">
        <f t="shared" si="17"/>
        <v>72734</v>
      </c>
      <c r="P49" s="32">
        <f t="shared" si="17"/>
        <v>48696</v>
      </c>
      <c r="Q49" s="32">
        <f t="shared" si="17"/>
        <v>437240</v>
      </c>
      <c r="R49" s="32">
        <f t="shared" si="17"/>
        <v>2293</v>
      </c>
      <c r="S49" s="32">
        <f t="shared" si="17"/>
        <v>2567708</v>
      </c>
      <c r="T49" s="16">
        <f>S49-'IS, Q June 26'!S49</f>
        <v>-180730</v>
      </c>
      <c r="U49" s="27">
        <f>'IS, Q June 26'!S49-S49</f>
        <v>180730</v>
      </c>
    </row>
    <row r="50" spans="1:21" s="9" customFormat="1" ht="12.75" x14ac:dyDescent="0.2">
      <c r="A50" s="25"/>
      <c r="B50" s="26"/>
      <c r="C50" s="27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27">
        <f>S49-'IS, Q June 26'!S49</f>
        <v>-180730</v>
      </c>
      <c r="T50" s="16"/>
      <c r="U50" s="27"/>
    </row>
    <row r="51" spans="1:21" ht="12.75" hidden="1" x14ac:dyDescent="0.2">
      <c r="A51" s="1"/>
      <c r="B51" s="3" t="s">
        <v>134</v>
      </c>
      <c r="C51" s="3"/>
      <c r="D51" s="16"/>
      <c r="E51" s="16"/>
      <c r="F51" s="3"/>
      <c r="G51" s="3"/>
      <c r="H51" s="3"/>
      <c r="I51" s="16"/>
      <c r="J51" s="1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2.75" hidden="1" x14ac:dyDescent="0.2">
      <c r="B52" s="3" t="s">
        <v>135</v>
      </c>
      <c r="C52" s="3"/>
      <c r="D52" s="16"/>
      <c r="E52" s="16"/>
      <c r="F52" s="3"/>
      <c r="G52" s="3"/>
      <c r="H52" s="3"/>
      <c r="I52" s="16"/>
      <c r="J52" s="16"/>
      <c r="K52" s="3"/>
      <c r="L52" s="3"/>
      <c r="M52" s="3"/>
      <c r="N52" s="3"/>
      <c r="O52" s="3"/>
      <c r="P52" s="3"/>
      <c r="Q52" s="3"/>
      <c r="R52" s="3"/>
      <c r="S52" s="3"/>
    </row>
    <row r="53" spans="1:21" ht="16.899999999999999" hidden="1" customHeight="1" x14ac:dyDescent="0.2">
      <c r="B53" s="3" t="s">
        <v>137</v>
      </c>
      <c r="C53" s="3"/>
      <c r="D53" s="16"/>
      <c r="E53" s="16"/>
      <c r="F53" s="3"/>
      <c r="G53" s="3"/>
      <c r="H53" s="3"/>
      <c r="I53" s="16"/>
      <c r="J53" s="16"/>
      <c r="K53" s="39"/>
      <c r="L53" s="39" t="e">
        <f>#REF!-#REF!-#REF!</f>
        <v>#REF!</v>
      </c>
      <c r="M53" s="39"/>
      <c r="N53" s="39"/>
      <c r="O53" s="39"/>
      <c r="P53" s="39"/>
      <c r="Q53" s="39"/>
      <c r="R53" s="39"/>
      <c r="S53" s="39"/>
    </row>
    <row r="54" spans="1:21" ht="16.899999999999999" hidden="1" customHeight="1" x14ac:dyDescent="0.2">
      <c r="B54" s="3" t="s">
        <v>138</v>
      </c>
      <c r="C54" s="3"/>
      <c r="D54" s="16"/>
      <c r="E54" s="16"/>
      <c r="F54" s="3"/>
      <c r="G54" s="3"/>
      <c r="H54" s="3"/>
      <c r="I54" s="16"/>
      <c r="J54" s="16"/>
      <c r="K54" s="39"/>
      <c r="L54" s="39" t="e">
        <f>#REF!*L53/#REF!</f>
        <v>#REF!</v>
      </c>
      <c r="M54" s="39"/>
      <c r="N54" s="39"/>
      <c r="O54" s="39"/>
      <c r="P54" s="39"/>
      <c r="Q54" s="39"/>
      <c r="R54" s="39"/>
      <c r="S54" s="39"/>
    </row>
    <row r="55" spans="1:21" ht="12.75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</sheetData>
  <dataConsolidate/>
  <pageMargins left="0.78740157480314965" right="0.39370078740157483" top="0.78740157480314965" bottom="0.78740157480314965" header="0.51181102362204722" footer="0.51181102362204722"/>
  <pageSetup paperSize="8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77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8</xdr:row>
                    <xdr:rowOff>9525</xdr:rowOff>
                  </from>
                  <to>
                    <xdr:col>11</xdr:col>
                    <xdr:colOff>342900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5778" r:id="rId5" name="Drop Down 2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247650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8C51B"/>
    <pageSetUpPr fitToPage="1"/>
  </sheetPr>
  <dimension ref="A1:AZ191"/>
  <sheetViews>
    <sheetView view="pageBreakPreview" topLeftCell="B2" zoomScale="85" zoomScaleNormal="85" zoomScaleSheetLayoutView="85" workbookViewId="0">
      <pane xSplit="1" ySplit="10" topLeftCell="N28" activePane="bottomRight" state="frozen"/>
      <selection activeCell="B2" sqref="B2"/>
      <selection pane="topRight" activeCell="C2" sqref="C2"/>
      <selection pane="bottomLeft" activeCell="B12" sqref="B12"/>
      <selection pane="bottomRight" activeCell="S34" sqref="S34:S36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9" style="3" bestFit="1" customWidth="1"/>
    <col min="4" max="4" width="13.140625" style="3" customWidth="1" outlineLevel="1"/>
    <col min="5" max="5" width="13.42578125" style="3" customWidth="1" outlineLevel="1"/>
    <col min="6" max="6" width="10.7109375" style="3" customWidth="1" outlineLevel="1"/>
    <col min="7" max="9" width="11.28515625" style="3" customWidth="1" outlineLevel="1"/>
    <col min="10" max="10" width="9" style="3" customWidth="1" outlineLevel="1"/>
    <col min="11" max="11" width="9.5703125" style="3" customWidth="1"/>
    <col min="12" max="12" width="16.140625" style="3" bestFit="1" customWidth="1"/>
    <col min="13" max="13" width="10" style="3" customWidth="1"/>
    <col min="14" max="15" width="11.42578125" style="3" bestFit="1" customWidth="1"/>
    <col min="16" max="17" width="9.7109375" style="3" customWidth="1"/>
    <col min="18" max="18" width="11.28515625" style="3" customWidth="1"/>
    <col min="19" max="19" width="12.7109375" style="3" bestFit="1" customWidth="1"/>
    <col min="20" max="21" width="12.42578125" style="3" customWidth="1"/>
    <col min="22" max="22" width="11.140625" style="3" customWidth="1"/>
    <col min="23" max="23" width="9.140625" style="3"/>
    <col min="24" max="24" width="9.85546875" style="3" bestFit="1" customWidth="1"/>
    <col min="25" max="26" width="10.5703125" style="3" bestFit="1" customWidth="1"/>
    <col min="27" max="27" width="9.85546875" style="3" bestFit="1" customWidth="1"/>
    <col min="28" max="28" width="10.5703125" style="3" bestFit="1" customWidth="1"/>
    <col min="29" max="31" width="10.5703125" style="3" customWidth="1"/>
    <col min="32" max="16384" width="9.140625" style="3"/>
  </cols>
  <sheetData>
    <row r="1" spans="1:49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49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9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49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49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49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49" collapsed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45">
        <f>S65/'IS, BS &amp; Ratios Mar 26'!S65</f>
        <v>-1.8353372014066924E-2</v>
      </c>
    </row>
    <row r="8" spans="1:49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  <c r="T8" s="354">
        <f>S69/'IS, BS &amp; Ratios Mar 26'!S69</f>
        <v>2.2079380339223038E-2</v>
      </c>
      <c r="U8" s="13"/>
    </row>
    <row r="9" spans="1:49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91">
        <f>S75/'IS, BS &amp; Ratios Mar 26'!S75</f>
        <v>4.1083687485019872E-4</v>
      </c>
      <c r="U9" s="142"/>
    </row>
    <row r="10" spans="1:49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291"/>
      <c r="U10" s="142"/>
      <c r="V10" s="9" t="s">
        <v>227</v>
      </c>
      <c r="W10" s="9" t="s">
        <v>237</v>
      </c>
      <c r="X10" s="9" t="s">
        <v>147</v>
      </c>
      <c r="Y10" s="9" t="s">
        <v>202</v>
      </c>
      <c r="Z10" s="9" t="s">
        <v>130</v>
      </c>
      <c r="AF10" s="221"/>
      <c r="AG10" s="221" t="s">
        <v>203</v>
      </c>
      <c r="AH10" s="221" t="s">
        <v>204</v>
      </c>
      <c r="AI10" s="221" t="s">
        <v>124</v>
      </c>
      <c r="AJ10" s="221" t="s">
        <v>125</v>
      </c>
      <c r="AK10" s="221" t="s">
        <v>120</v>
      </c>
      <c r="AL10" s="221" t="s">
        <v>126</v>
      </c>
      <c r="AM10" s="221" t="s">
        <v>85</v>
      </c>
      <c r="AN10" s="221" t="s">
        <v>88</v>
      </c>
      <c r="AO10" s="221" t="s">
        <v>87</v>
      </c>
      <c r="AP10" s="221" t="s">
        <v>127</v>
      </c>
      <c r="AQ10" s="221" t="s">
        <v>76</v>
      </c>
      <c r="AR10" s="221" t="s">
        <v>154</v>
      </c>
      <c r="AS10" s="221" t="s">
        <v>129</v>
      </c>
      <c r="AT10" s="221" t="s">
        <v>128</v>
      </c>
      <c r="AU10" s="221" t="s">
        <v>86</v>
      </c>
      <c r="AV10" s="221" t="s">
        <v>130</v>
      </c>
      <c r="AW10" s="221" t="s">
        <v>200</v>
      </c>
    </row>
    <row r="11" spans="1:49" s="9" customFormat="1" x14ac:dyDescent="0.2">
      <c r="A11" s="1"/>
      <c r="B11" s="141"/>
      <c r="C11" s="142"/>
      <c r="D11" s="198">
        <f>Drivers!B1</f>
        <v>46203</v>
      </c>
      <c r="E11" s="198">
        <f>D11</f>
        <v>46203</v>
      </c>
      <c r="F11" s="198">
        <f t="shared" ref="F11:S11" si="0">E11</f>
        <v>46203</v>
      </c>
      <c r="G11" s="198">
        <f>F11</f>
        <v>46203</v>
      </c>
      <c r="H11" s="198">
        <f>G11</f>
        <v>46203</v>
      </c>
      <c r="I11" s="198">
        <f t="shared" si="0"/>
        <v>46203</v>
      </c>
      <c r="J11" s="198">
        <f t="shared" si="0"/>
        <v>46203</v>
      </c>
      <c r="K11" s="198">
        <f t="shared" si="0"/>
        <v>46203</v>
      </c>
      <c r="L11" s="198">
        <f t="shared" si="0"/>
        <v>46203</v>
      </c>
      <c r="M11" s="198">
        <f t="shared" si="0"/>
        <v>46203</v>
      </c>
      <c r="N11" s="198">
        <f>M11</f>
        <v>46203</v>
      </c>
      <c r="O11" s="198">
        <f t="shared" si="0"/>
        <v>46203</v>
      </c>
      <c r="P11" s="198">
        <f t="shared" si="0"/>
        <v>46203</v>
      </c>
      <c r="Q11" s="198">
        <f t="shared" si="0"/>
        <v>46203</v>
      </c>
      <c r="R11" s="198">
        <f t="shared" si="0"/>
        <v>46203</v>
      </c>
      <c r="S11" s="198">
        <f t="shared" si="0"/>
        <v>46203</v>
      </c>
      <c r="T11" s="142"/>
      <c r="U11" s="142"/>
    </row>
    <row r="12" spans="1:49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  <c r="U12" s="143"/>
    </row>
    <row r="13" spans="1:49" x14ac:dyDescent="0.2">
      <c r="B13" s="12" t="s">
        <v>5</v>
      </c>
      <c r="C13" s="14"/>
      <c r="D13" s="14">
        <f t="shared" ref="D13:S13" si="1">SUM(D14:D17)</f>
        <v>2601</v>
      </c>
      <c r="E13" s="14">
        <f t="shared" si="1"/>
        <v>38749</v>
      </c>
      <c r="F13" s="14">
        <f t="shared" si="1"/>
        <v>-16237</v>
      </c>
      <c r="G13" s="14">
        <f t="shared" si="1"/>
        <v>10092</v>
      </c>
      <c r="H13" s="14">
        <f t="shared" si="1"/>
        <v>10784</v>
      </c>
      <c r="I13" s="14">
        <f t="shared" si="1"/>
        <v>5712</v>
      </c>
      <c r="J13" s="14">
        <f t="shared" si="1"/>
        <v>-5473</v>
      </c>
      <c r="K13" s="14">
        <f t="shared" si="1"/>
        <v>9907</v>
      </c>
      <c r="L13" s="14">
        <f t="shared" si="1"/>
        <v>75385</v>
      </c>
      <c r="M13" s="14">
        <f t="shared" si="1"/>
        <v>23607</v>
      </c>
      <c r="N13" s="14">
        <f t="shared" si="1"/>
        <v>28210</v>
      </c>
      <c r="O13" s="14">
        <f t="shared" si="1"/>
        <v>-19982</v>
      </c>
      <c r="P13" s="14">
        <f t="shared" si="1"/>
        <v>-13153</v>
      </c>
      <c r="Q13" s="14">
        <f t="shared" si="1"/>
        <v>9924</v>
      </c>
      <c r="R13" s="14">
        <f t="shared" si="1"/>
        <v>15030</v>
      </c>
      <c r="S13" s="14">
        <f t="shared" si="1"/>
        <v>175156</v>
      </c>
      <c r="T13" s="16">
        <f t="shared" ref="T13:T25" si="2">SUM(D13:R13)</f>
        <v>175156</v>
      </c>
      <c r="U13" s="16">
        <f>T13-S13</f>
        <v>0</v>
      </c>
      <c r="V13" s="17" t="e">
        <f>#REF!-'IS, BS &amp; Ratios June 25'!#REF!</f>
        <v>#REF!</v>
      </c>
      <c r="W13" s="17">
        <f>H13-'IS, BS &amp; Ratios June 25'!H13</f>
        <v>-418184</v>
      </c>
      <c r="X13" s="17">
        <f>L13-'IS, BS &amp; Ratios June 25'!L13</f>
        <v>-1287122</v>
      </c>
      <c r="Y13" s="41">
        <f>O13-'IS, BS &amp; Ratios June 25'!O13</f>
        <v>-600371</v>
      </c>
      <c r="Z13" s="41">
        <f>Q13-'IS, BS &amp; Ratios June 25'!Q13</f>
        <v>-3044459</v>
      </c>
      <c r="AA13" s="19"/>
      <c r="AB13" s="41"/>
      <c r="AC13" s="41"/>
      <c r="AD13" s="41"/>
      <c r="AE13" s="19"/>
      <c r="AF13" s="19"/>
      <c r="AG13" s="19"/>
      <c r="AH13" s="19"/>
      <c r="AI13" s="19"/>
    </row>
    <row r="14" spans="1:49" outlineLevel="1" x14ac:dyDescent="0.2">
      <c r="B14" s="20" t="s">
        <v>6</v>
      </c>
      <c r="C14" s="16"/>
      <c r="D14" s="199">
        <f>'IS, Q June 26'!D14-'IS, Q Mar 26'!D14</f>
        <v>2413</v>
      </c>
      <c r="E14" s="199">
        <f>'IS, Q June 26'!E14-'IS, Q Mar 26'!E14</f>
        <v>56243</v>
      </c>
      <c r="F14" s="199">
        <f>'IS, Q June 26'!F14-'IS, Q Mar 26'!F14</f>
        <v>445</v>
      </c>
      <c r="G14" s="199">
        <f>'IS, Q June 26'!G14-'IS, Q Mar 26'!G14</f>
        <v>232</v>
      </c>
      <c r="H14" s="199">
        <f>'IS, Q June 26'!H14-'IS, Q Mar 26'!H14</f>
        <v>10067</v>
      </c>
      <c r="I14" s="199">
        <f>'IS, Q June 26'!I14-'IS, Q Mar 26'!I14</f>
        <v>-3124</v>
      </c>
      <c r="J14" s="199">
        <f>'IS, Q June 26'!J14-'IS, Q Mar 26'!J14</f>
        <v>-2642</v>
      </c>
      <c r="K14" s="199">
        <f>'IS, Q June 26'!K14-'IS, Q Mar 26'!K14</f>
        <v>12954</v>
      </c>
      <c r="L14" s="199">
        <f>'IS, Q June 26'!L14-'IS, Q Mar 26'!L14</f>
        <v>13759</v>
      </c>
      <c r="M14" s="199">
        <f>'IS, Q June 26'!M14-'IS, Q Mar 26'!M14</f>
        <v>21644</v>
      </c>
      <c r="N14" s="199">
        <f>'IS, Q June 26'!N14-'IS, Q Mar 26'!N14</f>
        <v>-4792</v>
      </c>
      <c r="O14" s="199">
        <f>'IS, Q June 26'!O14-'IS, Q Mar 26'!O14</f>
        <v>-2542</v>
      </c>
      <c r="P14" s="199">
        <f>'IS, Q June 26'!P14-'IS, Q Mar 26'!P14</f>
        <v>-9660</v>
      </c>
      <c r="Q14" s="199">
        <f>'IS, Q June 26'!Q14-'IS, Q Mar 26'!Q14</f>
        <v>-94287</v>
      </c>
      <c r="R14" s="199">
        <f>'IS, Q June 26'!R14-'IS, Q Mar 26'!R14</f>
        <v>4433</v>
      </c>
      <c r="S14" s="21">
        <f>D14+E14+F14+G14+H14+I14+J14+K14+L14+M14+N14+O14+P14+R14+Q14</f>
        <v>5143</v>
      </c>
      <c r="T14" s="16">
        <f t="shared" si="2"/>
        <v>5143</v>
      </c>
      <c r="U14" s="16">
        <f t="shared" ref="U14:U49" si="3">T14-S14</f>
        <v>0</v>
      </c>
      <c r="V14" s="17"/>
      <c r="W14" s="17"/>
      <c r="X14" s="17"/>
      <c r="Y14" s="41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49" outlineLevel="1" x14ac:dyDescent="0.2">
      <c r="B15" s="20" t="s">
        <v>171</v>
      </c>
      <c r="C15" s="16"/>
      <c r="D15" s="200">
        <f>'IS, Q June 26'!D15-'IS, Q Mar 26'!D15</f>
        <v>-251</v>
      </c>
      <c r="E15" s="200">
        <f>'IS, Q June 26'!E15-'IS, Q Mar 26'!E15</f>
        <v>-8066</v>
      </c>
      <c r="F15" s="200">
        <f>'IS, Q June 26'!F15-'IS, Q Mar 26'!F15</f>
        <v>-25730</v>
      </c>
      <c r="G15" s="200">
        <f>'IS, Q June 26'!G15-'IS, Q Mar 26'!G15</f>
        <v>2636</v>
      </c>
      <c r="H15" s="200">
        <f>'IS, Q June 26'!H15-'IS, Q Mar 26'!H15</f>
        <v>1819</v>
      </c>
      <c r="I15" s="200">
        <f>'IS, Q June 26'!I15-'IS, Q Mar 26'!I15</f>
        <v>4854</v>
      </c>
      <c r="J15" s="200">
        <f>'IS, Q June 26'!J15-'IS, Q Mar 26'!J15</f>
        <v>-2935</v>
      </c>
      <c r="K15" s="200">
        <f>'IS, Q June 26'!K15-'IS, Q Mar 26'!K15</f>
        <v>-139</v>
      </c>
      <c r="L15" s="200">
        <f>'IS, Q June 26'!L15-'IS, Q Mar 26'!L15</f>
        <v>56131</v>
      </c>
      <c r="M15" s="200">
        <f>'IS, Q June 26'!M15-'IS, Q Mar 26'!M15</f>
        <v>-253514</v>
      </c>
      <c r="N15" s="200">
        <f>'IS, Q June 26'!N15-'IS, Q Mar 26'!N15</f>
        <v>7741</v>
      </c>
      <c r="O15" s="200">
        <f>'IS, Q June 26'!O15-'IS, Q Mar 26'!O15</f>
        <v>-39270</v>
      </c>
      <c r="P15" s="200">
        <f>'IS, Q June 26'!P15-'IS, Q Mar 26'!P15</f>
        <v>-7043</v>
      </c>
      <c r="Q15" s="200">
        <f>'IS, Q June 26'!Q15-'IS, Q Mar 26'!Q15</f>
        <v>98733</v>
      </c>
      <c r="R15" s="200">
        <f>'IS, Q June 26'!R15-'IS, Q Mar 26'!R15</f>
        <v>10543</v>
      </c>
      <c r="S15" s="16">
        <f t="shared" ref="S15:S17" si="4">D15+E15+F15+G15+H15+I15+J15+K15+L15+M15+N15+O15+P15+R15+Q15</f>
        <v>-154491</v>
      </c>
      <c r="T15" s="16">
        <f t="shared" si="2"/>
        <v>-154491</v>
      </c>
      <c r="U15" s="16">
        <f t="shared" si="3"/>
        <v>0</v>
      </c>
      <c r="V15" s="17"/>
      <c r="W15" s="17"/>
      <c r="X15" s="17"/>
      <c r="Y15" s="41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49" outlineLevel="1" x14ac:dyDescent="0.2">
      <c r="B16" s="20" t="s">
        <v>113</v>
      </c>
      <c r="C16" s="16"/>
      <c r="D16" s="200">
        <f>'IS, Q June 26'!D16-'IS, Q Mar 26'!D16</f>
        <v>0</v>
      </c>
      <c r="E16" s="200">
        <f>'IS, Q June 26'!E16-'IS, Q Mar 26'!E16</f>
        <v>-3190</v>
      </c>
      <c r="F16" s="200">
        <f>'IS, Q June 26'!F16-'IS, Q Mar 26'!F16</f>
        <v>0</v>
      </c>
      <c r="G16" s="200">
        <f>'IS, Q June 26'!G16-'IS, Q Mar 26'!G16</f>
        <v>0</v>
      </c>
      <c r="H16" s="200">
        <f>'IS, Q June 26'!H16-'IS, Q Mar 26'!H16</f>
        <v>-2</v>
      </c>
      <c r="I16" s="200">
        <f>'IS, Q June 26'!I16-'IS, Q Mar 26'!I16</f>
        <v>844</v>
      </c>
      <c r="J16" s="200">
        <f>'IS, Q June 26'!J16-'IS, Q Mar 26'!J16</f>
        <v>-319</v>
      </c>
      <c r="K16" s="200">
        <f>'IS, Q June 26'!K16-'IS, Q Mar 26'!K16</f>
        <v>1878</v>
      </c>
      <c r="L16" s="200">
        <f>'IS, Q June 26'!L16-'IS, Q Mar 26'!L16</f>
        <v>0</v>
      </c>
      <c r="M16" s="200">
        <f>'IS, Q June 26'!M16-'IS, Q Mar 26'!M16</f>
        <v>247071</v>
      </c>
      <c r="N16" s="200">
        <f>'IS, Q June 26'!N16-'IS, Q Mar 26'!N16</f>
        <v>62</v>
      </c>
      <c r="O16" s="200">
        <f>'IS, Q June 26'!O16-'IS, Q Mar 26'!O16</f>
        <v>-1232</v>
      </c>
      <c r="P16" s="200">
        <f>'IS, Q June 26'!P16-'IS, Q Mar 26'!P16</f>
        <v>0</v>
      </c>
      <c r="Q16" s="200">
        <f>'IS, Q June 26'!Q16-'IS, Q Mar 26'!Q16</f>
        <v>-1293</v>
      </c>
      <c r="R16" s="200">
        <f>'IS, Q June 26'!R16-'IS, Q Mar 26'!R16</f>
        <v>0</v>
      </c>
      <c r="S16" s="16">
        <f t="shared" si="4"/>
        <v>243819</v>
      </c>
      <c r="T16" s="16">
        <f t="shared" si="2"/>
        <v>243819</v>
      </c>
      <c r="U16" s="16">
        <f t="shared" si="3"/>
        <v>0</v>
      </c>
      <c r="V16" s="17"/>
      <c r="W16" s="17"/>
      <c r="X16" s="17"/>
      <c r="Y16" s="41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outlineLevel="1" x14ac:dyDescent="0.2">
      <c r="B17" s="20" t="s">
        <v>8</v>
      </c>
      <c r="C17" s="16"/>
      <c r="D17" s="202">
        <f>'IS, Q June 26'!D17-'IS, Q Mar 26'!D17</f>
        <v>439</v>
      </c>
      <c r="E17" s="202">
        <f>'IS, Q June 26'!E17-'IS, Q Mar 26'!E17</f>
        <v>-6238</v>
      </c>
      <c r="F17" s="202">
        <f>'IS, Q June 26'!F17-'IS, Q Mar 26'!F17</f>
        <v>9048</v>
      </c>
      <c r="G17" s="202">
        <f>'IS, Q June 26'!G17-'IS, Q Mar 26'!G17</f>
        <v>7224</v>
      </c>
      <c r="H17" s="202">
        <f>'IS, Q June 26'!H17-'IS, Q Mar 26'!H17</f>
        <v>-1100</v>
      </c>
      <c r="I17" s="202">
        <f>'IS, Q June 26'!I17-'IS, Q Mar 26'!I17</f>
        <v>3138</v>
      </c>
      <c r="J17" s="202">
        <f>'IS, Q June 26'!J17-'IS, Q Mar 26'!J17</f>
        <v>423</v>
      </c>
      <c r="K17" s="202">
        <f>'IS, Q June 26'!K17-'IS, Q Mar 26'!K17</f>
        <v>-4786</v>
      </c>
      <c r="L17" s="202">
        <f>'IS, Q June 26'!L17-'IS, Q Mar 26'!L17</f>
        <v>5495</v>
      </c>
      <c r="M17" s="202">
        <f>'IS, Q June 26'!M17-'IS, Q Mar 26'!M17</f>
        <v>8406</v>
      </c>
      <c r="N17" s="202">
        <f>'IS, Q June 26'!N17-'IS, Q Mar 26'!N17</f>
        <v>25199</v>
      </c>
      <c r="O17" s="202">
        <f>'IS, Q June 26'!O17-'IS, Q Mar 26'!O17</f>
        <v>23062</v>
      </c>
      <c r="P17" s="202">
        <f>'IS, Q June 26'!P17-'IS, Q Mar 26'!P17</f>
        <v>3550</v>
      </c>
      <c r="Q17" s="202">
        <f>'IS, Q June 26'!Q17-'IS, Q Mar 26'!Q17</f>
        <v>6771</v>
      </c>
      <c r="R17" s="202">
        <f>'IS, Q June 26'!R17-'IS, Q Mar 26'!R17</f>
        <v>54</v>
      </c>
      <c r="S17" s="23">
        <f t="shared" si="4"/>
        <v>80685</v>
      </c>
      <c r="T17" s="16">
        <f t="shared" si="2"/>
        <v>80685</v>
      </c>
      <c r="U17" s="16">
        <f t="shared" si="3"/>
        <v>0</v>
      </c>
      <c r="V17" s="17"/>
      <c r="W17" s="17"/>
      <c r="X17" s="17"/>
      <c r="Y17" s="41"/>
    </row>
    <row r="18" spans="1:35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 t="shared" si="2"/>
        <v>0</v>
      </c>
      <c r="U18" s="16">
        <f t="shared" si="3"/>
        <v>0</v>
      </c>
      <c r="V18" s="17"/>
      <c r="W18" s="17"/>
      <c r="X18" s="17"/>
      <c r="Y18" s="41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x14ac:dyDescent="0.2">
      <c r="B19" s="12" t="s">
        <v>9</v>
      </c>
      <c r="C19" s="14"/>
      <c r="D19" s="24">
        <f t="shared" ref="D19:S19" si="5">SUM(D20:D24)</f>
        <v>-1192</v>
      </c>
      <c r="E19" s="24">
        <f t="shared" si="5"/>
        <v>15007</v>
      </c>
      <c r="F19" s="24">
        <f t="shared" si="5"/>
        <v>-10036</v>
      </c>
      <c r="G19" s="24">
        <f t="shared" si="5"/>
        <v>-451</v>
      </c>
      <c r="H19" s="24">
        <f t="shared" si="5"/>
        <v>-18695</v>
      </c>
      <c r="I19" s="24">
        <f t="shared" si="5"/>
        <v>4381</v>
      </c>
      <c r="J19" s="24">
        <f t="shared" si="5"/>
        <v>2570</v>
      </c>
      <c r="K19" s="24">
        <f t="shared" si="5"/>
        <v>9914</v>
      </c>
      <c r="L19" s="24">
        <f t="shared" si="5"/>
        <v>-30705</v>
      </c>
      <c r="M19" s="24">
        <f t="shared" si="5"/>
        <v>5635</v>
      </c>
      <c r="N19" s="24">
        <f t="shared" si="5"/>
        <v>-19463</v>
      </c>
      <c r="O19" s="24">
        <f t="shared" si="5"/>
        <v>-7782</v>
      </c>
      <c r="P19" s="24">
        <f t="shared" si="5"/>
        <v>2855</v>
      </c>
      <c r="Q19" s="24">
        <f t="shared" si="5"/>
        <v>19226</v>
      </c>
      <c r="R19" s="24">
        <f t="shared" si="5"/>
        <v>-10871</v>
      </c>
      <c r="S19" s="24">
        <f t="shared" si="5"/>
        <v>-39607</v>
      </c>
      <c r="T19" s="16">
        <f t="shared" si="2"/>
        <v>-39607</v>
      </c>
      <c r="U19" s="16">
        <f t="shared" si="3"/>
        <v>0</v>
      </c>
      <c r="V19" s="17" t="e">
        <f>E19-'IS, BS &amp; Ratios June 25'!#REF!</f>
        <v>#REF!</v>
      </c>
      <c r="W19" s="17">
        <f>H19-'IS, BS &amp; Ratios June 25'!H19</f>
        <v>120256</v>
      </c>
      <c r="X19" s="17">
        <f>L19-'IS, BS &amp; Ratios June 25'!L19</f>
        <v>226399</v>
      </c>
      <c r="Y19" s="41">
        <f>O19-'IS, BS &amp; Ratios June 25'!O19</f>
        <v>161128</v>
      </c>
      <c r="Z19" s="41">
        <f>Q19-'IS, BS &amp; Ratios June 25'!Q19</f>
        <v>993263</v>
      </c>
      <c r="AA19" s="19"/>
      <c r="AB19" s="41"/>
      <c r="AC19" s="41"/>
      <c r="AD19" s="41"/>
      <c r="AE19" s="19"/>
      <c r="AF19" s="19"/>
      <c r="AG19" s="19"/>
      <c r="AH19" s="19"/>
      <c r="AI19" s="19"/>
    </row>
    <row r="20" spans="1:35" outlineLevel="1" x14ac:dyDescent="0.2">
      <c r="A20" s="25"/>
      <c r="B20" s="20" t="s">
        <v>77</v>
      </c>
      <c r="C20" s="16"/>
      <c r="D20" s="199">
        <f>'IS, Q June 26'!D20-'IS, Q Mar 26'!D20</f>
        <v>-1302</v>
      </c>
      <c r="E20" s="199">
        <f>'IS, Q June 26'!E20-'IS, Q Mar 26'!E20</f>
        <v>7631</v>
      </c>
      <c r="F20" s="199">
        <f>'IS, Q June 26'!F20-'IS, Q Mar 26'!F20</f>
        <v>-33353</v>
      </c>
      <c r="G20" s="199">
        <f>'IS, Q June 26'!G20-'IS, Q Mar 26'!G20</f>
        <v>-253</v>
      </c>
      <c r="H20" s="199">
        <f>'IS, Q June 26'!H20-'IS, Q Mar 26'!H20</f>
        <v>-17090</v>
      </c>
      <c r="I20" s="199">
        <f>'IS, Q June 26'!I20-'IS, Q Mar 26'!I20</f>
        <v>-4324</v>
      </c>
      <c r="J20" s="199">
        <f>'IS, Q June 26'!J20-'IS, Q Mar 26'!J20</f>
        <v>2084</v>
      </c>
      <c r="K20" s="199">
        <f>'IS, Q June 26'!K20-'IS, Q Mar 26'!K20</f>
        <v>13759</v>
      </c>
      <c r="L20" s="199">
        <f>'IS, Q June 26'!L20-'IS, Q Mar 26'!L20</f>
        <v>-38715</v>
      </c>
      <c r="M20" s="199">
        <f>'IS, Q June 26'!M20-'IS, Q Mar 26'!M20</f>
        <v>6140</v>
      </c>
      <c r="N20" s="199">
        <f>'IS, Q June 26'!N20-'IS, Q Mar 26'!N20</f>
        <v>-10658</v>
      </c>
      <c r="O20" s="199">
        <f>'IS, Q June 26'!O20-'IS, Q Mar 26'!O20</f>
        <v>-4711</v>
      </c>
      <c r="P20" s="199">
        <f>'IS, Q June 26'!P20-'IS, Q Mar 26'!P20</f>
        <v>-53</v>
      </c>
      <c r="Q20" s="199">
        <f>'IS, Q June 26'!Q20-'IS, Q Mar 26'!Q20</f>
        <v>4198</v>
      </c>
      <c r="R20" s="199">
        <f>'IS, Q June 26'!R20-'IS, Q Mar 26'!R20</f>
        <v>-8708</v>
      </c>
      <c r="S20" s="21">
        <f t="shared" ref="S20:S24" si="6">D20+E20+F20+G20+H20+I20+J20+K20+L20+M20+N20+O20+P20+R20+Q20</f>
        <v>-85355</v>
      </c>
      <c r="T20" s="16">
        <f t="shared" si="2"/>
        <v>-85355</v>
      </c>
      <c r="U20" s="16">
        <f t="shared" si="3"/>
        <v>0</v>
      </c>
      <c r="V20" s="17"/>
      <c r="W20" s="17"/>
      <c r="X20" s="17"/>
      <c r="Y20" s="41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outlineLevel="1" x14ac:dyDescent="0.2">
      <c r="A21" s="25"/>
      <c r="B21" s="20" t="s">
        <v>112</v>
      </c>
      <c r="C21" s="16"/>
      <c r="D21" s="200">
        <f>'IS, Q June 26'!D21-'IS, Q Mar 26'!D21</f>
        <v>0</v>
      </c>
      <c r="E21" s="200">
        <f>'IS, Q June 26'!E21-'IS, Q Mar 26'!E21</f>
        <v>57015</v>
      </c>
      <c r="F21" s="200">
        <f>'IS, Q June 26'!F21-'IS, Q Mar 26'!F21</f>
        <v>3760</v>
      </c>
      <c r="G21" s="200">
        <f>'IS, Q June 26'!G21-'IS, Q Mar 26'!G21</f>
        <v>0</v>
      </c>
      <c r="H21" s="200">
        <f>'IS, Q June 26'!H21-'IS, Q Mar 26'!H21</f>
        <v>0</v>
      </c>
      <c r="I21" s="200">
        <f>'IS, Q June 26'!I21-'IS, Q Mar 26'!I21</f>
        <v>0</v>
      </c>
      <c r="J21" s="200">
        <f>'IS, Q June 26'!J21-'IS, Q Mar 26'!J21</f>
        <v>3711</v>
      </c>
      <c r="K21" s="200">
        <f>'IS, Q June 26'!K21-'IS, Q Mar 26'!K21</f>
        <v>0</v>
      </c>
      <c r="L21" s="200">
        <f>'IS, Q June 26'!L21-'IS, Q Mar 26'!L21</f>
        <v>0</v>
      </c>
      <c r="M21" s="200">
        <f>'IS, Q June 26'!M21-'IS, Q Mar 26'!M21</f>
        <v>0</v>
      </c>
      <c r="N21" s="200">
        <f>'IS, Q June 26'!N21-'IS, Q Mar 26'!N21</f>
        <v>6747</v>
      </c>
      <c r="O21" s="200">
        <f>'IS, Q June 26'!O21-'IS, Q Mar 26'!O21</f>
        <v>0</v>
      </c>
      <c r="P21" s="200">
        <f>'IS, Q June 26'!P21-'IS, Q Mar 26'!P21</f>
        <v>0</v>
      </c>
      <c r="Q21" s="200">
        <f>'IS, Q June 26'!Q21-'IS, Q Mar 26'!Q21</f>
        <v>0</v>
      </c>
      <c r="R21" s="200">
        <f>'IS, Q June 26'!R21-'IS, Q Mar 26'!R21</f>
        <v>0</v>
      </c>
      <c r="S21" s="16">
        <f t="shared" si="6"/>
        <v>71233</v>
      </c>
      <c r="T21" s="16">
        <f t="shared" si="2"/>
        <v>71233</v>
      </c>
      <c r="U21" s="16">
        <f t="shared" si="3"/>
        <v>0</v>
      </c>
      <c r="V21" s="17"/>
      <c r="W21" s="17"/>
      <c r="X21" s="17"/>
      <c r="Y21" s="41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outlineLevel="1" x14ac:dyDescent="0.2">
      <c r="A22" s="25"/>
      <c r="B22" s="20" t="s">
        <v>145</v>
      </c>
      <c r="C22" s="16"/>
      <c r="D22" s="200">
        <f>'IS, Q June 26'!D22-'IS, Q Mar 26'!D22</f>
        <v>0</v>
      </c>
      <c r="E22" s="200">
        <f>'IS, Q June 26'!E22-'IS, Q Mar 26'!E22</f>
        <v>0</v>
      </c>
      <c r="F22" s="200">
        <f>'IS, Q June 26'!F22-'IS, Q Mar 26'!F22</f>
        <v>-3597</v>
      </c>
      <c r="G22" s="200">
        <f>'IS, Q June 26'!G22-'IS, Q Mar 26'!G22</f>
        <v>0</v>
      </c>
      <c r="H22" s="200">
        <f>'IS, Q June 26'!H22-'IS, Q Mar 26'!H22</f>
        <v>0</v>
      </c>
      <c r="I22" s="200">
        <f>'IS, Q June 26'!I22-'IS, Q Mar 26'!I22</f>
        <v>0</v>
      </c>
      <c r="J22" s="200">
        <f>'IS, Q June 26'!J22-'IS, Q Mar 26'!J22</f>
        <v>0</v>
      </c>
      <c r="K22" s="200">
        <f>'IS, Q June 26'!K22-'IS, Q Mar 26'!K22</f>
        <v>0</v>
      </c>
      <c r="L22" s="200">
        <f>'IS, Q June 26'!L22-'IS, Q Mar 26'!L22</f>
        <v>0</v>
      </c>
      <c r="M22" s="200">
        <f>'IS, Q June 26'!M22-'IS, Q Mar 26'!M22</f>
        <v>0</v>
      </c>
      <c r="N22" s="200">
        <f>'IS, Q June 26'!N22-'IS, Q Mar 26'!N22</f>
        <v>-6351</v>
      </c>
      <c r="O22" s="200">
        <f>'IS, Q June 26'!O22-'IS, Q Mar 26'!O22</f>
        <v>0</v>
      </c>
      <c r="P22" s="200">
        <f>'IS, Q June 26'!P22-'IS, Q Mar 26'!P22</f>
        <v>0</v>
      </c>
      <c r="Q22" s="200">
        <f>'IS, Q June 26'!Q22-'IS, Q Mar 26'!Q22</f>
        <v>0</v>
      </c>
      <c r="R22" s="200">
        <f>'IS, Q June 26'!R22-'IS, Q Mar 26'!R22</f>
        <v>0</v>
      </c>
      <c r="S22" s="16">
        <f t="shared" si="6"/>
        <v>-9948</v>
      </c>
      <c r="T22" s="16">
        <f t="shared" si="2"/>
        <v>-9948</v>
      </c>
      <c r="U22" s="16">
        <f t="shared" si="3"/>
        <v>0</v>
      </c>
      <c r="V22" s="17"/>
      <c r="W22" s="17"/>
      <c r="X22" s="17"/>
      <c r="Y22" s="41"/>
    </row>
    <row r="23" spans="1:35" outlineLevel="1" x14ac:dyDescent="0.2">
      <c r="A23" s="25"/>
      <c r="B23" s="20" t="s">
        <v>113</v>
      </c>
      <c r="C23" s="16"/>
      <c r="D23" s="200">
        <f>'IS, Q June 26'!D23-'IS, Q Mar 26'!D23</f>
        <v>110</v>
      </c>
      <c r="E23" s="200">
        <f>'IS, Q June 26'!E23-'IS, Q Mar 26'!E23</f>
        <v>-1723</v>
      </c>
      <c r="F23" s="200">
        <f>'IS, Q June 26'!F23-'IS, Q Mar 26'!F23</f>
        <v>424</v>
      </c>
      <c r="G23" s="200">
        <f>'IS, Q June 26'!G23-'IS, Q Mar 26'!G23</f>
        <v>71</v>
      </c>
      <c r="H23" s="200">
        <f>'IS, Q June 26'!H23-'IS, Q Mar 26'!H23</f>
        <v>-4585</v>
      </c>
      <c r="I23" s="200">
        <f>'IS, Q June 26'!I23-'IS, Q Mar 26'!I23</f>
        <v>223</v>
      </c>
      <c r="J23" s="200">
        <f>'IS, Q June 26'!J23-'IS, Q Mar 26'!J23</f>
        <v>0</v>
      </c>
      <c r="K23" s="200">
        <f>'IS, Q June 26'!K23-'IS, Q Mar 26'!K23</f>
        <v>829</v>
      </c>
      <c r="L23" s="200">
        <f>'IS, Q June 26'!L23-'IS, Q Mar 26'!L23</f>
        <v>11597</v>
      </c>
      <c r="M23" s="200">
        <f>'IS, Q June 26'!M23-'IS, Q Mar 26'!M23</f>
        <v>87</v>
      </c>
      <c r="N23" s="200">
        <f>'IS, Q June 26'!N23-'IS, Q Mar 26'!N23</f>
        <v>-7468</v>
      </c>
      <c r="O23" s="200">
        <f>'IS, Q June 26'!O23-'IS, Q Mar 26'!O23</f>
        <v>-262</v>
      </c>
      <c r="P23" s="200">
        <f>'IS, Q June 26'!P23-'IS, Q Mar 26'!P23</f>
        <v>84</v>
      </c>
      <c r="Q23" s="200">
        <f>'IS, Q June 26'!Q23-'IS, Q Mar 26'!Q23</f>
        <v>0</v>
      </c>
      <c r="R23" s="200">
        <f>'IS, Q June 26'!R23-'IS, Q Mar 26'!R23</f>
        <v>0</v>
      </c>
      <c r="S23" s="16">
        <f t="shared" si="6"/>
        <v>-613</v>
      </c>
      <c r="T23" s="16">
        <f t="shared" si="2"/>
        <v>-613</v>
      </c>
      <c r="U23" s="16">
        <f t="shared" si="3"/>
        <v>0</v>
      </c>
      <c r="V23" s="17"/>
      <c r="W23" s="17"/>
      <c r="X23" s="17"/>
      <c r="Y23" s="41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outlineLevel="1" x14ac:dyDescent="0.2">
      <c r="A24" s="25"/>
      <c r="B24" s="20" t="s">
        <v>10</v>
      </c>
      <c r="C24" s="16"/>
      <c r="D24" s="202">
        <f>'IS, Q June 26'!D24-'IS, Q Mar 26'!D24</f>
        <v>0</v>
      </c>
      <c r="E24" s="202">
        <f>'IS, Q June 26'!E24-'IS, Q Mar 26'!E24</f>
        <v>-47916</v>
      </c>
      <c r="F24" s="202">
        <f>'IS, Q June 26'!F24-'IS, Q Mar 26'!F24</f>
        <v>22730</v>
      </c>
      <c r="G24" s="202">
        <f>'IS, Q June 26'!G24-'IS, Q Mar 26'!G24</f>
        <v>-269</v>
      </c>
      <c r="H24" s="202">
        <f>'IS, Q June 26'!H24-'IS, Q Mar 26'!H24</f>
        <v>2980</v>
      </c>
      <c r="I24" s="202">
        <f>'IS, Q June 26'!I24-'IS, Q Mar 26'!I24</f>
        <v>8482</v>
      </c>
      <c r="J24" s="202">
        <f>'IS, Q June 26'!J24-'IS, Q Mar 26'!J24</f>
        <v>-3225</v>
      </c>
      <c r="K24" s="202">
        <f>'IS, Q June 26'!K24-'IS, Q Mar 26'!K24</f>
        <v>-4674</v>
      </c>
      <c r="L24" s="202">
        <f>'IS, Q June 26'!L24-'IS, Q Mar 26'!L24</f>
        <v>-3587</v>
      </c>
      <c r="M24" s="202">
        <f>'IS, Q June 26'!M24-'IS, Q Mar 26'!M24</f>
        <v>-592</v>
      </c>
      <c r="N24" s="202">
        <f>'IS, Q June 26'!N24-'IS, Q Mar 26'!N24</f>
        <v>-1733</v>
      </c>
      <c r="O24" s="202">
        <f>'IS, Q June 26'!O24-'IS, Q Mar 26'!O24</f>
        <v>-2809</v>
      </c>
      <c r="P24" s="202">
        <f>'IS, Q June 26'!P24-'IS, Q Mar 26'!P24</f>
        <v>2824</v>
      </c>
      <c r="Q24" s="202">
        <f>'IS, Q June 26'!Q24-'IS, Q Mar 26'!Q24</f>
        <v>15028</v>
      </c>
      <c r="R24" s="202">
        <f>'IS, Q June 26'!R24-'IS, Q Mar 26'!R24</f>
        <v>-2163</v>
      </c>
      <c r="S24" s="23">
        <f t="shared" si="6"/>
        <v>-14924</v>
      </c>
      <c r="T24" s="16">
        <f t="shared" si="2"/>
        <v>-14924</v>
      </c>
      <c r="U24" s="16">
        <f t="shared" si="3"/>
        <v>0</v>
      </c>
      <c r="V24" s="290" t="e">
        <f>V25/'IS, BS &amp; Ratios June 25'!#REF!</f>
        <v>#REF!</v>
      </c>
      <c r="W24" s="290">
        <f>W25/'IS, BS &amp; Ratios June 25'!H25</f>
        <v>-1.0272777113065785</v>
      </c>
      <c r="X24" s="290">
        <f>X25/'IS, BS &amp; Ratios June 25'!L25</f>
        <v>-0.95958035214306459</v>
      </c>
      <c r="Y24" s="290">
        <f>Y25/'IS, BS &amp; Ratios June 25'!O25</f>
        <v>-1.067473674233679</v>
      </c>
      <c r="Z24" s="22">
        <f>Z25/'IS, BS &amp; Ratios June 25'!Q25</f>
        <v>-0.98598790778072498</v>
      </c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9" customFormat="1" ht="25.5" x14ac:dyDescent="0.2">
      <c r="A25" s="25"/>
      <c r="B25" s="223" t="s">
        <v>84</v>
      </c>
      <c r="C25" s="376"/>
      <c r="D25" s="405">
        <f t="shared" ref="D25:S25" si="7">D13+D19</f>
        <v>1409</v>
      </c>
      <c r="E25" s="406">
        <f t="shared" si="7"/>
        <v>53756</v>
      </c>
      <c r="F25" s="406">
        <f t="shared" si="7"/>
        <v>-26273</v>
      </c>
      <c r="G25" s="405">
        <f t="shared" si="7"/>
        <v>9641</v>
      </c>
      <c r="H25" s="429">
        <f t="shared" si="7"/>
        <v>-7911</v>
      </c>
      <c r="I25" s="405">
        <f t="shared" si="7"/>
        <v>10093</v>
      </c>
      <c r="J25" s="405">
        <f t="shared" si="7"/>
        <v>-2903</v>
      </c>
      <c r="K25" s="406">
        <f t="shared" si="7"/>
        <v>19821</v>
      </c>
      <c r="L25" s="406">
        <f t="shared" si="7"/>
        <v>44680</v>
      </c>
      <c r="M25" s="406">
        <f t="shared" si="7"/>
        <v>29242</v>
      </c>
      <c r="N25" s="429">
        <f t="shared" si="7"/>
        <v>8747</v>
      </c>
      <c r="O25" s="406">
        <f t="shared" si="7"/>
        <v>-27764</v>
      </c>
      <c r="P25" s="405">
        <f t="shared" si="7"/>
        <v>-10298</v>
      </c>
      <c r="Q25" s="406">
        <f t="shared" si="7"/>
        <v>29150</v>
      </c>
      <c r="R25" s="405">
        <f t="shared" si="7"/>
        <v>4159</v>
      </c>
      <c r="S25" s="405">
        <f t="shared" si="7"/>
        <v>135549</v>
      </c>
      <c r="T25" s="16">
        <f t="shared" si="2"/>
        <v>135549</v>
      </c>
      <c r="U25" s="16">
        <f t="shared" si="3"/>
        <v>0</v>
      </c>
      <c r="V25" s="17" t="e">
        <f>#REF!-'IS, BS &amp; Ratios June 25'!#REF!</f>
        <v>#REF!</v>
      </c>
      <c r="W25" s="17">
        <f>H25-'IS, BS &amp; Ratios June 25'!H25</f>
        <v>-297928</v>
      </c>
      <c r="X25" s="17">
        <f>L25-'IS, BS &amp; Ratios June 25'!L25</f>
        <v>-1060723</v>
      </c>
      <c r="Y25" s="41">
        <f>O25-'IS, BS &amp; Ratios June 25'!O25</f>
        <v>-439243</v>
      </c>
      <c r="Z25" s="41">
        <f>Q25-'IS, BS &amp; Ratios June 25'!Q25</f>
        <v>-2051196</v>
      </c>
      <c r="AA25" s="298"/>
      <c r="AB25" s="41"/>
      <c r="AC25" s="41"/>
      <c r="AD25" s="41"/>
      <c r="AE25" s="298"/>
      <c r="AF25" s="264"/>
    </row>
    <row r="26" spans="1:35" x14ac:dyDescent="0.2">
      <c r="A26" s="25"/>
      <c r="B26" s="12" t="s">
        <v>347</v>
      </c>
      <c r="C26" s="16"/>
      <c r="D26" s="202">
        <f>SUM(D27:D28)</f>
        <v>-3560</v>
      </c>
      <c r="E26" s="387">
        <f t="shared" ref="E26:S26" si="8">SUM(E27:E28)</f>
        <v>43498</v>
      </c>
      <c r="F26" s="202">
        <f t="shared" si="8"/>
        <v>9090</v>
      </c>
      <c r="G26" s="202">
        <f t="shared" si="8"/>
        <v>-5695</v>
      </c>
      <c r="H26" s="387">
        <f t="shared" si="8"/>
        <v>48156</v>
      </c>
      <c r="I26" s="202">
        <f t="shared" si="8"/>
        <v>-5992</v>
      </c>
      <c r="J26" s="202">
        <f t="shared" si="8"/>
        <v>56</v>
      </c>
      <c r="K26" s="387">
        <f t="shared" si="8"/>
        <v>22588</v>
      </c>
      <c r="L26" s="202">
        <f t="shared" si="8"/>
        <v>-4711</v>
      </c>
      <c r="M26" s="202">
        <f t="shared" si="8"/>
        <v>-2000</v>
      </c>
      <c r="N26" s="387">
        <f t="shared" si="8"/>
        <v>-79927</v>
      </c>
      <c r="O26" s="202">
        <f t="shared" si="8"/>
        <v>17427</v>
      </c>
      <c r="P26" s="202">
        <f t="shared" si="8"/>
        <v>1520</v>
      </c>
      <c r="Q26" s="387">
        <f t="shared" si="8"/>
        <v>45445</v>
      </c>
      <c r="R26" s="202">
        <f t="shared" si="8"/>
        <v>2598</v>
      </c>
      <c r="S26" s="202">
        <f t="shared" si="8"/>
        <v>88493</v>
      </c>
      <c r="T26" s="16">
        <f>'IS, Q Mar 26'!S26-'IS, Q June 26'!S26</f>
        <v>-88493</v>
      </c>
      <c r="U26" s="16">
        <f t="shared" si="3"/>
        <v>-176986</v>
      </c>
      <c r="V26" s="17" t="e">
        <f>#REF!-'IS, BS &amp; Ratios June 25'!#REF!</f>
        <v>#REF!</v>
      </c>
      <c r="W26" s="17">
        <f>H26-'IS, BS &amp; Ratios June 25'!H26</f>
        <v>59300</v>
      </c>
      <c r="X26" s="17">
        <f>L26-'IS, BS &amp; Ratios June 25'!L26</f>
        <v>-6148</v>
      </c>
      <c r="Y26" s="41">
        <f>O26-'IS, BS &amp; Ratios June 25'!O26</f>
        <v>-44337</v>
      </c>
      <c r="Z26" s="41">
        <f>Q26-'IS, BS &amp; Ratios June 25'!Q26</f>
        <v>153877</v>
      </c>
      <c r="AA26" s="298"/>
      <c r="AB26" s="41"/>
      <c r="AC26" s="41"/>
      <c r="AD26" s="41"/>
      <c r="AE26" s="298"/>
      <c r="AF26" s="264"/>
    </row>
    <row r="27" spans="1:35" x14ac:dyDescent="0.2">
      <c r="A27" s="25"/>
      <c r="B27" s="420" t="s">
        <v>348</v>
      </c>
      <c r="C27" s="16"/>
      <c r="D27" s="418">
        <f>'IS, Q June 26'!D27-'IS, Q Mar 26'!D27</f>
        <v>-3560</v>
      </c>
      <c r="E27" s="418">
        <f>'IS, Q June 26'!E27-'IS, Q Mar 26'!E27</f>
        <v>43498</v>
      </c>
      <c r="F27" s="418">
        <f>'IS, Q June 26'!F27-'IS, Q Mar 26'!F27</f>
        <v>9090</v>
      </c>
      <c r="G27" s="418">
        <f>'IS, Q June 26'!G27-'IS, Q Mar 26'!G27</f>
        <v>-9474</v>
      </c>
      <c r="H27" s="418">
        <f>'IS, Q June 26'!H27-'IS, Q Mar 26'!H27</f>
        <v>10757</v>
      </c>
      <c r="I27" s="418">
        <f>'IS, Q June 26'!I27-'IS, Q Mar 26'!I27</f>
        <v>-5992</v>
      </c>
      <c r="J27" s="418">
        <f>'IS, Q June 26'!J27-'IS, Q Mar 26'!J27</f>
        <v>56</v>
      </c>
      <c r="K27" s="418">
        <f>'IS, Q June 26'!K27-'IS, Q Mar 26'!K27</f>
        <v>24834</v>
      </c>
      <c r="L27" s="418">
        <f>'IS, Q June 26'!L27-'IS, Q Mar 26'!L27</f>
        <v>-4711</v>
      </c>
      <c r="M27" s="418">
        <f>'IS, Q June 26'!M27-'IS, Q Mar 26'!M27</f>
        <v>0</v>
      </c>
      <c r="N27" s="418">
        <f>'IS, Q June 26'!N27-'IS, Q Mar 26'!N27</f>
        <v>-79927</v>
      </c>
      <c r="O27" s="418">
        <f>'IS, Q June 26'!O27-'IS, Q Mar 26'!O27</f>
        <v>11295</v>
      </c>
      <c r="P27" s="418">
        <f>'IS, Q June 26'!P27-'IS, Q Mar 26'!P27</f>
        <v>1520</v>
      </c>
      <c r="Q27" s="418">
        <f>'IS, Q June 26'!Q27-'IS, Q Mar 26'!Q27</f>
        <v>45445</v>
      </c>
      <c r="R27" s="418">
        <f>'IS, Q June 26'!R27-'IS, Q Mar 26'!R27</f>
        <v>2598</v>
      </c>
      <c r="S27" s="418">
        <f>SUM(D27:R27)</f>
        <v>45429</v>
      </c>
      <c r="T27" s="16"/>
      <c r="U27" s="16"/>
      <c r="V27" s="17"/>
      <c r="W27" s="17"/>
      <c r="X27" s="17"/>
      <c r="Y27" s="41"/>
      <c r="Z27" s="41"/>
      <c r="AA27" s="298"/>
      <c r="AB27" s="41"/>
      <c r="AC27" s="41"/>
      <c r="AD27" s="41"/>
      <c r="AE27" s="298"/>
      <c r="AF27" s="264"/>
    </row>
    <row r="28" spans="1:35" x14ac:dyDescent="0.2">
      <c r="A28" s="25"/>
      <c r="B28" s="420" t="s">
        <v>349</v>
      </c>
      <c r="C28" s="16"/>
      <c r="D28" s="419">
        <f>'IS, Q June 26'!D28-'IS, Q Mar 26'!D28</f>
        <v>0</v>
      </c>
      <c r="E28" s="419">
        <f>'IS, Q June 26'!E28-'IS, Q Mar 26'!E28</f>
        <v>0</v>
      </c>
      <c r="F28" s="419">
        <f>'IS, Q June 26'!F28-'IS, Q Mar 26'!F28</f>
        <v>0</v>
      </c>
      <c r="G28" s="419">
        <f>'IS, Q June 26'!G28-'IS, Q Mar 26'!G28</f>
        <v>3779</v>
      </c>
      <c r="H28" s="419">
        <f>'IS, Q June 26'!H28-'IS, Q Mar 26'!H28</f>
        <v>37399</v>
      </c>
      <c r="I28" s="419">
        <f>'IS, Q June 26'!I28-'IS, Q Mar 26'!I28</f>
        <v>0</v>
      </c>
      <c r="J28" s="419">
        <f>'IS, Q June 26'!J28-'IS, Q Mar 26'!J28</f>
        <v>0</v>
      </c>
      <c r="K28" s="419">
        <f>'IS, Q June 26'!K28-'IS, Q Mar 26'!K28</f>
        <v>-2246</v>
      </c>
      <c r="L28" s="419">
        <f>'IS, Q June 26'!L28-'IS, Q Mar 26'!L28</f>
        <v>0</v>
      </c>
      <c r="M28" s="419">
        <f>'IS, Q June 26'!M28-'IS, Q Mar 26'!M28</f>
        <v>-2000</v>
      </c>
      <c r="N28" s="419">
        <f>'IS, Q June 26'!N28-'IS, Q Mar 26'!N28</f>
        <v>0</v>
      </c>
      <c r="O28" s="419">
        <f>'IS, Q June 26'!O28-'IS, Q Mar 26'!O28</f>
        <v>6132</v>
      </c>
      <c r="P28" s="419">
        <f>'IS, Q June 26'!P28-'IS, Q Mar 26'!P28</f>
        <v>0</v>
      </c>
      <c r="Q28" s="419">
        <f>'IS, Q June 26'!Q28-'IS, Q Mar 26'!Q28</f>
        <v>0</v>
      </c>
      <c r="R28" s="419">
        <f>'IS, Q June 26'!R28-'IS, Q Mar 26'!R28</f>
        <v>0</v>
      </c>
      <c r="S28" s="419">
        <f>SUM(D28:R28)</f>
        <v>43064</v>
      </c>
      <c r="T28" s="16"/>
      <c r="U28" s="16"/>
      <c r="V28" s="17"/>
      <c r="W28" s="17"/>
      <c r="X28" s="17"/>
      <c r="Y28" s="41"/>
      <c r="Z28" s="41"/>
      <c r="AA28" s="298"/>
      <c r="AB28" s="41"/>
      <c r="AC28" s="41"/>
      <c r="AD28" s="41"/>
      <c r="AE28" s="298"/>
      <c r="AF28" s="264"/>
    </row>
    <row r="29" spans="1:35" x14ac:dyDescent="0.2">
      <c r="A29" s="25"/>
      <c r="B29" s="28" t="s">
        <v>12</v>
      </c>
      <c r="C29" s="17"/>
      <c r="D29" s="17">
        <f t="shared" ref="D29:S29" si="9">D25+D26</f>
        <v>-2151</v>
      </c>
      <c r="E29" s="17">
        <f t="shared" si="9"/>
        <v>97254</v>
      </c>
      <c r="F29" s="17">
        <f t="shared" si="9"/>
        <v>-17183</v>
      </c>
      <c r="G29" s="17">
        <f t="shared" si="9"/>
        <v>3946</v>
      </c>
      <c r="H29" s="17">
        <f t="shared" si="9"/>
        <v>40245</v>
      </c>
      <c r="I29" s="17">
        <f t="shared" si="9"/>
        <v>4101</v>
      </c>
      <c r="J29" s="17">
        <f t="shared" si="9"/>
        <v>-2847</v>
      </c>
      <c r="K29" s="17">
        <f t="shared" si="9"/>
        <v>42409</v>
      </c>
      <c r="L29" s="17">
        <f t="shared" si="9"/>
        <v>39969</v>
      </c>
      <c r="M29" s="17">
        <f t="shared" si="9"/>
        <v>27242</v>
      </c>
      <c r="N29" s="17">
        <f t="shared" si="9"/>
        <v>-71180</v>
      </c>
      <c r="O29" s="17">
        <f t="shared" si="9"/>
        <v>-10337</v>
      </c>
      <c r="P29" s="17">
        <f>P25+P26</f>
        <v>-8778</v>
      </c>
      <c r="Q29" s="17">
        <f>Q25+Q26</f>
        <v>74595</v>
      </c>
      <c r="R29" s="17">
        <f t="shared" si="9"/>
        <v>6757</v>
      </c>
      <c r="S29" s="17">
        <f t="shared" si="9"/>
        <v>224042</v>
      </c>
      <c r="T29" s="16">
        <f t="shared" ref="T29:T49" si="10">SUM(D29:R29)</f>
        <v>224042</v>
      </c>
      <c r="U29" s="16">
        <f t="shared" si="3"/>
        <v>0</v>
      </c>
      <c r="V29" s="17" t="e">
        <f>V25+V26</f>
        <v>#REF!</v>
      </c>
      <c r="W29" s="17">
        <f>W25+W26</f>
        <v>-238628</v>
      </c>
      <c r="X29" s="17">
        <f>X25+X26</f>
        <v>-1066871</v>
      </c>
      <c r="Y29" s="17">
        <f>Y25+Y26</f>
        <v>-483580</v>
      </c>
      <c r="Z29" s="17">
        <f>Z25+Z26</f>
        <v>-1897319</v>
      </c>
    </row>
    <row r="30" spans="1:35" ht="9.6" customHeight="1" x14ac:dyDescent="0.2">
      <c r="A30" s="25"/>
      <c r="B30" s="29"/>
      <c r="C30" s="1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6">
        <f t="shared" si="10"/>
        <v>0</v>
      </c>
      <c r="U30" s="16">
        <f t="shared" si="3"/>
        <v>0</v>
      </c>
      <c r="V30" s="17"/>
      <c r="W30" s="17"/>
      <c r="X30" s="17"/>
      <c r="Y30" s="41"/>
    </row>
    <row r="31" spans="1:35" s="9" customFormat="1" x14ac:dyDescent="0.2">
      <c r="A31" s="25"/>
      <c r="B31" s="28" t="s">
        <v>13</v>
      </c>
      <c r="C31" s="14"/>
      <c r="D31" s="24">
        <f t="shared" ref="D31:S31" si="11">SUM(D32:D37)</f>
        <v>572</v>
      </c>
      <c r="E31" s="385">
        <f t="shared" si="11"/>
        <v>-40636</v>
      </c>
      <c r="F31" s="385">
        <f t="shared" si="11"/>
        <v>306524</v>
      </c>
      <c r="G31" s="24">
        <f t="shared" si="11"/>
        <v>-2405</v>
      </c>
      <c r="H31" s="430">
        <f t="shared" si="11"/>
        <v>-19217</v>
      </c>
      <c r="I31" s="24">
        <f t="shared" si="11"/>
        <v>-11432</v>
      </c>
      <c r="J31" s="24">
        <f t="shared" si="11"/>
        <v>-4155</v>
      </c>
      <c r="K31" s="24">
        <f t="shared" si="11"/>
        <v>1795</v>
      </c>
      <c r="L31" s="385">
        <f t="shared" si="11"/>
        <v>-36007</v>
      </c>
      <c r="M31" s="430">
        <f t="shared" si="11"/>
        <v>-15855</v>
      </c>
      <c r="N31" s="385">
        <f t="shared" si="11"/>
        <v>-55950</v>
      </c>
      <c r="O31" s="430">
        <f t="shared" si="11"/>
        <v>6626</v>
      </c>
      <c r="P31" s="385">
        <f t="shared" si="11"/>
        <v>-4801</v>
      </c>
      <c r="Q31" s="385">
        <f t="shared" si="11"/>
        <v>-68297</v>
      </c>
      <c r="R31" s="385">
        <f t="shared" si="11"/>
        <v>-28026</v>
      </c>
      <c r="S31" s="24">
        <f t="shared" si="11"/>
        <v>28736</v>
      </c>
      <c r="T31" s="16">
        <f t="shared" si="10"/>
        <v>28736</v>
      </c>
      <c r="U31" s="16">
        <f t="shared" si="3"/>
        <v>0</v>
      </c>
      <c r="V31" s="17" t="e">
        <f>#REF!-'IS, BS &amp; Ratios June 25'!#REF!</f>
        <v>#REF!</v>
      </c>
      <c r="W31" s="17">
        <f>H31-'IS, BS &amp; Ratios June 25'!H31</f>
        <v>-253902</v>
      </c>
      <c r="X31" s="17">
        <f>L31-'IS, BS &amp; Ratios June 25'!L31</f>
        <v>-623621</v>
      </c>
      <c r="Y31" s="41">
        <f>O31-'IS, BS &amp; Ratios June 25'!O31</f>
        <v>-255323</v>
      </c>
      <c r="Z31" s="41">
        <f>Q31-'IS, BS &amp; Ratios June 25'!Q31</f>
        <v>-1203175</v>
      </c>
      <c r="AA31" s="298"/>
      <c r="AB31" s="41"/>
      <c r="AC31" s="41"/>
      <c r="AD31" s="41"/>
      <c r="AE31" s="298"/>
    </row>
    <row r="32" spans="1:35" s="9" customFormat="1" x14ac:dyDescent="0.2">
      <c r="A32" s="25"/>
      <c r="B32" s="30" t="s">
        <v>78</v>
      </c>
      <c r="C32" s="14"/>
      <c r="D32" s="203">
        <f>'IS, Q June 26'!D32-'IS, Q Mar 26'!D32</f>
        <v>-45</v>
      </c>
      <c r="E32" s="203">
        <f>'IS, Q June 26'!E32-'IS, Q Mar 26'!E32</f>
        <v>-26781</v>
      </c>
      <c r="F32" s="203">
        <f>'IS, Q June 26'!F32-'IS, Q Mar 26'!F32</f>
        <v>5628</v>
      </c>
      <c r="G32" s="203">
        <f>'IS, Q June 26'!G32-'IS, Q Mar 26'!G32</f>
        <v>52</v>
      </c>
      <c r="H32" s="203">
        <f>'IS, Q June 26'!H32-'IS, Q Mar 26'!H32</f>
        <v>-1102</v>
      </c>
      <c r="I32" s="203">
        <f>'IS, Q June 26'!I32-'IS, Q Mar 26'!I32</f>
        <v>15345</v>
      </c>
      <c r="J32" s="203">
        <f>'IS, Q June 26'!J32-'IS, Q Mar 26'!J32</f>
        <v>62</v>
      </c>
      <c r="K32" s="203">
        <f>'IS, Q June 26'!K32-'IS, Q Mar 26'!K32</f>
        <v>2463</v>
      </c>
      <c r="L32" s="203">
        <f>'IS, Q June 26'!L32-'IS, Q Mar 26'!L32</f>
        <v>-8756</v>
      </c>
      <c r="M32" s="203">
        <f>'IS, Q June 26'!M32-'IS, Q Mar 26'!M32</f>
        <v>-7721</v>
      </c>
      <c r="N32" s="203">
        <f>'IS, Q June 26'!N32-'IS, Q Mar 26'!N32</f>
        <v>16534</v>
      </c>
      <c r="O32" s="203">
        <f>'IS, Q June 26'!O32-'IS, Q Mar 26'!O32</f>
        <v>-1241</v>
      </c>
      <c r="P32" s="203">
        <f>'IS, Q June 26'!P32-'IS, Q Mar 26'!P32</f>
        <v>-4044</v>
      </c>
      <c r="Q32" s="203">
        <f>'IS, Q June 26'!Q32-'IS, Q Mar 26'!Q32</f>
        <v>13679</v>
      </c>
      <c r="R32" s="203">
        <f>'IS, Q June 26'!R32-'IS, Q Mar 26'!R32</f>
        <v>6041</v>
      </c>
      <c r="S32" s="14">
        <f t="shared" ref="S32:S37" si="12">D32+E32+F32+G32+H32+I32+J32+K32+L32+M32+N32+O32+P32+R32+Q32</f>
        <v>10114</v>
      </c>
      <c r="T32" s="16">
        <f t="shared" si="10"/>
        <v>10114</v>
      </c>
      <c r="U32" s="16">
        <f t="shared" si="3"/>
        <v>0</v>
      </c>
      <c r="V32" s="290" t="e">
        <f>V31/'IS, BS &amp; Ratios June 25'!#REF!</f>
        <v>#REF!</v>
      </c>
      <c r="W32" s="290">
        <f>W31/'IS, BS &amp; Ratios June 25'!H31</f>
        <v>-1.0818842277947036</v>
      </c>
      <c r="X32" s="290">
        <f>X31/'IS, BS &amp; Ratios June 25'!L31</f>
        <v>-1.061276620366431</v>
      </c>
      <c r="Y32" s="290">
        <f>Y31/'IS, BS &amp; Ratios June 25'!O31</f>
        <v>-0.97470499982821079</v>
      </c>
      <c r="Z32" s="307">
        <f>Z31/'IS, BS &amp; Ratios June 25'!Q31</f>
        <v>-1.0601800369731371</v>
      </c>
    </row>
    <row r="33" spans="1:31" s="9" customFormat="1" x14ac:dyDescent="0.2">
      <c r="A33" s="25"/>
      <c r="B33" s="30" t="s">
        <v>158</v>
      </c>
      <c r="C33" s="14"/>
      <c r="D33" s="203">
        <f>'IS, Q June 26'!D33-'IS, Q Mar 26'!D33</f>
        <v>0</v>
      </c>
      <c r="E33" s="203">
        <f>'IS, Q June 26'!E33-'IS, Q Mar 26'!E33</f>
        <v>0</v>
      </c>
      <c r="F33" s="203">
        <f>'IS, Q June 26'!F33-'IS, Q Mar 26'!F33</f>
        <v>0</v>
      </c>
      <c r="G33" s="203">
        <f>'IS, Q June 26'!G33-'IS, Q Mar 26'!G33</f>
        <v>0</v>
      </c>
      <c r="H33" s="203">
        <f>'IS, Q June 26'!H33-'IS, Q Mar 26'!H33</f>
        <v>0</v>
      </c>
      <c r="I33" s="203">
        <f>'IS, Q June 26'!I33-'IS, Q Mar 26'!I33</f>
        <v>0</v>
      </c>
      <c r="J33" s="203">
        <f>'IS, Q June 26'!J33-'IS, Q Mar 26'!J33</f>
        <v>0</v>
      </c>
      <c r="K33" s="203">
        <f>'IS, Q June 26'!K33-'IS, Q Mar 26'!K33</f>
        <v>0</v>
      </c>
      <c r="L33" s="203">
        <f>'IS, Q June 26'!L33-'IS, Q Mar 26'!L33</f>
        <v>0</v>
      </c>
      <c r="M33" s="203">
        <f>'IS, Q June 26'!M33-'IS, Q Mar 26'!M33</f>
        <v>0</v>
      </c>
      <c r="N33" s="203">
        <f>'IS, Q June 26'!N33-'IS, Q Mar 26'!N33</f>
        <v>0</v>
      </c>
      <c r="O33" s="203">
        <f>'IS, Q June 26'!O33-'IS, Q Mar 26'!O33</f>
        <v>0</v>
      </c>
      <c r="P33" s="203">
        <f>'IS, Q June 26'!P33-'IS, Q Mar 26'!P33</f>
        <v>0</v>
      </c>
      <c r="Q33" s="203">
        <f>'IS, Q June 26'!Q33-'IS, Q Mar 26'!Q33</f>
        <v>0</v>
      </c>
      <c r="R33" s="203">
        <f>'IS, Q June 26'!R33-'IS, Q Mar 26'!R33</f>
        <v>0</v>
      </c>
      <c r="S33" s="14">
        <f t="shared" si="12"/>
        <v>0</v>
      </c>
      <c r="T33" s="16">
        <f t="shared" si="10"/>
        <v>0</v>
      </c>
      <c r="U33" s="16">
        <f t="shared" si="3"/>
        <v>0</v>
      </c>
      <c r="V33" s="17"/>
      <c r="W33" s="17"/>
      <c r="X33" s="17"/>
      <c r="Y33" s="41"/>
    </row>
    <row r="34" spans="1:31" s="9" customFormat="1" x14ac:dyDescent="0.2">
      <c r="A34" s="25"/>
      <c r="B34" s="30" t="s">
        <v>159</v>
      </c>
      <c r="C34" s="14"/>
      <c r="D34" s="203">
        <f>'IS, Q June 26'!D34-'IS, Q Mar 26'!D34</f>
        <v>-23</v>
      </c>
      <c r="E34" s="203">
        <f>'IS, Q June 26'!E34-'IS, Q Mar 26'!E34</f>
        <v>0</v>
      </c>
      <c r="F34" s="203">
        <f>'IS, Q June 26'!F34-'IS, Q Mar 26'!F34</f>
        <v>-40941</v>
      </c>
      <c r="G34" s="203">
        <f>'IS, Q June 26'!G34-'IS, Q Mar 26'!G34</f>
        <v>0</v>
      </c>
      <c r="H34" s="203">
        <f>'IS, Q June 26'!H34-'IS, Q Mar 26'!H34</f>
        <v>0</v>
      </c>
      <c r="I34" s="203">
        <f>'IS, Q June 26'!I34-'IS, Q Mar 26'!I34</f>
        <v>0</v>
      </c>
      <c r="J34" s="203">
        <f>'IS, Q June 26'!J34-'IS, Q Mar 26'!J34</f>
        <v>18</v>
      </c>
      <c r="K34" s="203">
        <f>'IS, Q June 26'!K34-'IS, Q Mar 26'!K34</f>
        <v>0</v>
      </c>
      <c r="L34" s="203">
        <f>'IS, Q June 26'!L34-'IS, Q Mar 26'!L34</f>
        <v>-20298</v>
      </c>
      <c r="M34" s="203">
        <f>'IS, Q June 26'!M34-'IS, Q Mar 26'!M34</f>
        <v>313</v>
      </c>
      <c r="N34" s="203">
        <f>'IS, Q June 26'!N34-'IS, Q Mar 26'!N34</f>
        <v>56</v>
      </c>
      <c r="O34" s="203">
        <f>'IS, Q June 26'!O34-'IS, Q Mar 26'!O34</f>
        <v>85</v>
      </c>
      <c r="P34" s="203">
        <f>'IS, Q June 26'!P34-'IS, Q Mar 26'!P34</f>
        <v>20065</v>
      </c>
      <c r="Q34" s="203">
        <f>'IS, Q June 26'!Q34-'IS, Q Mar 26'!Q34</f>
        <v>0</v>
      </c>
      <c r="R34" s="203">
        <f>'IS, Q June 26'!R34-'IS, Q Mar 26'!R34</f>
        <v>0</v>
      </c>
      <c r="S34" s="14">
        <f t="shared" si="12"/>
        <v>-40725</v>
      </c>
      <c r="T34" s="16">
        <f t="shared" si="10"/>
        <v>-40725</v>
      </c>
      <c r="U34" s="16">
        <f t="shared" si="3"/>
        <v>0</v>
      </c>
      <c r="V34" s="17"/>
      <c r="W34" s="17"/>
      <c r="X34" s="17"/>
      <c r="Y34" s="41"/>
      <c r="Z34" s="27">
        <f>SUM(Y34:Y37)</f>
        <v>0</v>
      </c>
      <c r="AD34" s="27"/>
    </row>
    <row r="35" spans="1:31" s="9" customFormat="1" x14ac:dyDescent="0.2">
      <c r="A35" s="25"/>
      <c r="B35" s="30" t="s">
        <v>160</v>
      </c>
      <c r="C35" s="14"/>
      <c r="D35" s="203">
        <f>'IS, Q June 26'!D35-'IS, Q Mar 26'!D35</f>
        <v>-122</v>
      </c>
      <c r="E35" s="203">
        <f>'IS, Q June 26'!E35-'IS, Q Mar 26'!E35</f>
        <v>36204</v>
      </c>
      <c r="F35" s="203">
        <f>'IS, Q June 26'!F35-'IS, Q Mar 26'!F35</f>
        <v>267965</v>
      </c>
      <c r="G35" s="203">
        <f>'IS, Q June 26'!G35-'IS, Q Mar 26'!G35</f>
        <v>-5756</v>
      </c>
      <c r="H35" s="203">
        <f>'IS, Q June 26'!H35-'IS, Q Mar 26'!H35</f>
        <v>18673</v>
      </c>
      <c r="I35" s="203">
        <f>'IS, Q June 26'!I35-'IS, Q Mar 26'!I35</f>
        <v>5812</v>
      </c>
      <c r="J35" s="203">
        <f>'IS, Q June 26'!J35-'IS, Q Mar 26'!J35</f>
        <v>-5840</v>
      </c>
      <c r="K35" s="203">
        <f>'IS, Q June 26'!K35-'IS, Q Mar 26'!K35</f>
        <v>-7535</v>
      </c>
      <c r="L35" s="203">
        <f>'IS, Q June 26'!L35-'IS, Q Mar 26'!L35</f>
        <v>-13473</v>
      </c>
      <c r="M35" s="203">
        <f>'IS, Q June 26'!M35-'IS, Q Mar 26'!M35</f>
        <v>-8895</v>
      </c>
      <c r="N35" s="203">
        <f>'IS, Q June 26'!N35-'IS, Q Mar 26'!N35</f>
        <v>-72710</v>
      </c>
      <c r="O35" s="203">
        <f>'IS, Q June 26'!O35-'IS, Q Mar 26'!O35</f>
        <v>70454</v>
      </c>
      <c r="P35" s="203">
        <f>'IS, Q June 26'!P35-'IS, Q Mar 26'!P35</f>
        <v>-20296</v>
      </c>
      <c r="Q35" s="203">
        <f>'IS, Q June 26'!Q35-'IS, Q Mar 26'!Q35</f>
        <v>-784370</v>
      </c>
      <c r="R35" s="203">
        <f>'IS, Q June 26'!R35-'IS, Q Mar 26'!R35</f>
        <v>10555</v>
      </c>
      <c r="S35" s="14">
        <f t="shared" si="12"/>
        <v>-509334</v>
      </c>
      <c r="T35" s="16">
        <f t="shared" si="10"/>
        <v>-509334</v>
      </c>
      <c r="U35" s="16">
        <f t="shared" si="3"/>
        <v>0</v>
      </c>
      <c r="V35" s="17"/>
      <c r="W35" s="17"/>
      <c r="X35" s="17"/>
      <c r="Y35" s="41"/>
    </row>
    <row r="36" spans="1:31" s="9" customFormat="1" x14ac:dyDescent="0.2">
      <c r="A36" s="25"/>
      <c r="B36" s="30" t="s">
        <v>161</v>
      </c>
      <c r="C36" s="14"/>
      <c r="D36" s="203">
        <f>'IS, Q June 26'!D36-'IS, Q Mar 26'!D36</f>
        <v>45</v>
      </c>
      <c r="E36" s="203">
        <f>'IS, Q June 26'!E36-'IS, Q Mar 26'!E36</f>
        <v>-50057</v>
      </c>
      <c r="F36" s="203">
        <f>'IS, Q June 26'!F36-'IS, Q Mar 26'!F36</f>
        <v>73481</v>
      </c>
      <c r="G36" s="203">
        <f>'IS, Q June 26'!G36-'IS, Q Mar 26'!G36</f>
        <v>3715</v>
      </c>
      <c r="H36" s="203">
        <f>'IS, Q June 26'!H36-'IS, Q Mar 26'!H36</f>
        <v>-12565</v>
      </c>
      <c r="I36" s="203">
        <f>'IS, Q June 26'!I36-'IS, Q Mar 26'!I36</f>
        <v>-33166</v>
      </c>
      <c r="J36" s="203">
        <f>'IS, Q June 26'!J36-'IS, Q Mar 26'!J36</f>
        <v>1586</v>
      </c>
      <c r="K36" s="203">
        <f>'IS, Q June 26'!K36-'IS, Q Mar 26'!K36</f>
        <v>5012</v>
      </c>
      <c r="L36" s="203">
        <f>'IS, Q June 26'!L36-'IS, Q Mar 26'!L36</f>
        <v>4261</v>
      </c>
      <c r="M36" s="203">
        <f>'IS, Q June 26'!M36-'IS, Q Mar 26'!M36</f>
        <v>0</v>
      </c>
      <c r="N36" s="203">
        <f>'IS, Q June 26'!N36-'IS, Q Mar 26'!N36</f>
        <v>0</v>
      </c>
      <c r="O36" s="203">
        <f>'IS, Q June 26'!O36-'IS, Q Mar 26'!O36</f>
        <v>-40885</v>
      </c>
      <c r="P36" s="203">
        <f>'IS, Q June 26'!P36-'IS, Q Mar 26'!P36</f>
        <v>-526</v>
      </c>
      <c r="Q36" s="203">
        <f>'IS, Q June 26'!Q36-'IS, Q Mar 26'!Q36</f>
        <v>686049</v>
      </c>
      <c r="R36" s="203">
        <f>'IS, Q June 26'!R36-'IS, Q Mar 26'!R36</f>
        <v>-7309</v>
      </c>
      <c r="S36" s="14">
        <f t="shared" si="12"/>
        <v>629641</v>
      </c>
      <c r="T36" s="16">
        <f t="shared" si="10"/>
        <v>629641</v>
      </c>
      <c r="U36" s="16">
        <f t="shared" si="3"/>
        <v>0</v>
      </c>
      <c r="V36" s="17"/>
      <c r="W36" s="17"/>
      <c r="X36" s="17"/>
      <c r="Y36" s="41"/>
    </row>
    <row r="37" spans="1:31" s="9" customFormat="1" x14ac:dyDescent="0.2">
      <c r="A37" s="25"/>
      <c r="B37" s="30" t="s">
        <v>79</v>
      </c>
      <c r="C37" s="14"/>
      <c r="D37" s="203">
        <f>'IS, Q June 26'!D37-'IS, Q Mar 26'!D37</f>
        <v>717</v>
      </c>
      <c r="E37" s="203">
        <f>'IS, Q June 26'!E37-'IS, Q Mar 26'!E37</f>
        <v>-2</v>
      </c>
      <c r="F37" s="203">
        <f>'IS, Q June 26'!F37-'IS, Q Mar 26'!F37</f>
        <v>391</v>
      </c>
      <c r="G37" s="203">
        <f>'IS, Q June 26'!G37-'IS, Q Mar 26'!G37</f>
        <v>-416</v>
      </c>
      <c r="H37" s="203">
        <f>'IS, Q June 26'!H37-'IS, Q Mar 26'!H37</f>
        <v>-24223</v>
      </c>
      <c r="I37" s="203">
        <f>'IS, Q June 26'!I37-'IS, Q Mar 26'!I37</f>
        <v>577</v>
      </c>
      <c r="J37" s="203">
        <f>'IS, Q June 26'!J37-'IS, Q Mar 26'!J37</f>
        <v>19</v>
      </c>
      <c r="K37" s="203">
        <f>'IS, Q June 26'!K37-'IS, Q Mar 26'!K37</f>
        <v>1855</v>
      </c>
      <c r="L37" s="203">
        <f>'IS, Q June 26'!L37-'IS, Q Mar 26'!L37</f>
        <v>2259</v>
      </c>
      <c r="M37" s="203">
        <f>'IS, Q June 26'!M37-'IS, Q Mar 26'!M37</f>
        <v>448</v>
      </c>
      <c r="N37" s="203">
        <f>'IS, Q June 26'!N37-'IS, Q Mar 26'!N37</f>
        <v>170</v>
      </c>
      <c r="O37" s="203">
        <f>'IS, Q June 26'!O37-'IS, Q Mar 26'!O37</f>
        <v>-21787</v>
      </c>
      <c r="P37" s="203">
        <f>'IS, Q June 26'!P37-'IS, Q Mar 26'!P37</f>
        <v>0</v>
      </c>
      <c r="Q37" s="203">
        <f>'IS, Q June 26'!Q37-'IS, Q Mar 26'!Q37</f>
        <v>16345</v>
      </c>
      <c r="R37" s="203">
        <f>'IS, Q June 26'!R37-'IS, Q Mar 26'!R37</f>
        <v>-37313</v>
      </c>
      <c r="S37" s="14">
        <f t="shared" si="12"/>
        <v>-60960</v>
      </c>
      <c r="T37" s="16">
        <f t="shared" si="10"/>
        <v>-60960</v>
      </c>
      <c r="U37" s="16">
        <f t="shared" si="3"/>
        <v>0</v>
      </c>
      <c r="V37" s="17"/>
      <c r="W37" s="17"/>
      <c r="X37" s="17"/>
      <c r="Y37" s="41"/>
    </row>
    <row r="38" spans="1:31" s="9" customFormat="1" x14ac:dyDescent="0.2">
      <c r="A38" s="25"/>
      <c r="B38" s="28" t="s">
        <v>83</v>
      </c>
      <c r="C38" s="14"/>
      <c r="D38" s="145">
        <f t="shared" ref="D38:S38" si="13">D29+D31</f>
        <v>-1579</v>
      </c>
      <c r="E38" s="145">
        <f t="shared" si="13"/>
        <v>56618</v>
      </c>
      <c r="F38" s="145">
        <f t="shared" si="13"/>
        <v>289341</v>
      </c>
      <c r="G38" s="145">
        <f t="shared" si="13"/>
        <v>1541</v>
      </c>
      <c r="H38" s="145">
        <f t="shared" si="13"/>
        <v>21028</v>
      </c>
      <c r="I38" s="145">
        <f t="shared" si="13"/>
        <v>-7331</v>
      </c>
      <c r="J38" s="145">
        <f t="shared" si="13"/>
        <v>-7002</v>
      </c>
      <c r="K38" s="145">
        <f t="shared" si="13"/>
        <v>44204</v>
      </c>
      <c r="L38" s="145">
        <f t="shared" si="13"/>
        <v>3962</v>
      </c>
      <c r="M38" s="145">
        <f t="shared" si="13"/>
        <v>11387</v>
      </c>
      <c r="N38" s="145">
        <f t="shared" si="13"/>
        <v>-127130</v>
      </c>
      <c r="O38" s="145">
        <f t="shared" si="13"/>
        <v>-3711</v>
      </c>
      <c r="P38" s="145">
        <f>P29+P31</f>
        <v>-13579</v>
      </c>
      <c r="Q38" s="145">
        <f>Q29+Q31</f>
        <v>6298</v>
      </c>
      <c r="R38" s="145">
        <f t="shared" si="13"/>
        <v>-21269</v>
      </c>
      <c r="S38" s="145">
        <f t="shared" si="13"/>
        <v>252778</v>
      </c>
      <c r="T38" s="16">
        <f t="shared" si="10"/>
        <v>252778</v>
      </c>
      <c r="U38" s="16">
        <f t="shared" si="3"/>
        <v>0</v>
      </c>
      <c r="V38" s="145" t="e">
        <f>V29+V31</f>
        <v>#REF!</v>
      </c>
      <c r="W38" s="17">
        <f>H38-'IS, BS &amp; Ratios June 25'!H38</f>
        <v>-492530</v>
      </c>
      <c r="X38" s="17">
        <f>L38-'IS, BS &amp; Ratios June 25'!L38</f>
        <v>-1690492</v>
      </c>
      <c r="Y38" s="41">
        <f>O38-'IS, BS &amp; Ratios June 25'!O38</f>
        <v>-738903</v>
      </c>
      <c r="Z38" s="41">
        <f>Q38-'IS, BS &amp; Ratios June 25'!Q38</f>
        <v>-3100494</v>
      </c>
      <c r="AB38" s="41"/>
      <c r="AC38" s="41"/>
      <c r="AD38" s="41">
        <v>589</v>
      </c>
    </row>
    <row r="39" spans="1:31" s="9" customFormat="1" ht="12" customHeight="1" x14ac:dyDescent="0.2">
      <c r="A39" s="25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6">
        <f t="shared" si="10"/>
        <v>0</v>
      </c>
      <c r="U39" s="16">
        <f t="shared" si="3"/>
        <v>0</v>
      </c>
      <c r="V39" s="290" t="e">
        <f>V38/'IS, BS &amp; Ratios June 25'!#REF!</f>
        <v>#REF!</v>
      </c>
      <c r="W39" s="290">
        <f>W38/'IS, BS &amp; Ratios June 25'!H38</f>
        <v>-0.95905428403413051</v>
      </c>
      <c r="X39" s="290">
        <f>X38/'IS, BS &amp; Ratios June 25'!L38</f>
        <v>-0.99766178367781011</v>
      </c>
      <c r="Y39" s="290">
        <f>Y38/'IS, BS &amp; Ratios June 25'!O38</f>
        <v>-1.0050476610191623</v>
      </c>
      <c r="Z39" s="307">
        <f>Z38/'IS, BS &amp; Ratios June 25'!Q38</f>
        <v>-0.99797282856399783</v>
      </c>
      <c r="AD39" s="9">
        <v>-353</v>
      </c>
    </row>
    <row r="40" spans="1:31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>
        <f t="shared" si="10"/>
        <v>0</v>
      </c>
      <c r="U40" s="16">
        <f t="shared" si="3"/>
        <v>0</v>
      </c>
      <c r="V40" s="17"/>
      <c r="W40" s="17"/>
      <c r="X40" s="17"/>
      <c r="Y40" s="41"/>
      <c r="AD40" s="9">
        <v>282</v>
      </c>
    </row>
    <row r="41" spans="1:31" s="9" customFormat="1" ht="15" customHeight="1" x14ac:dyDescent="0.2">
      <c r="A41" s="25"/>
      <c r="B41" s="152" t="s">
        <v>81</v>
      </c>
      <c r="C41" s="31"/>
      <c r="D41" s="205">
        <f>'IS, Q June 26'!D41-'IS, Q Mar 26'!D41</f>
        <v>-6</v>
      </c>
      <c r="E41" s="205">
        <f>'IS, Q June 26'!E41-'IS, Q Mar 26'!E41</f>
        <v>-8452</v>
      </c>
      <c r="F41" s="205">
        <f>'IS, Q June 26'!F41-'IS, Q Mar 26'!F41</f>
        <v>-1926</v>
      </c>
      <c r="G41" s="205">
        <f>'IS, Q June 26'!G41-'IS, Q Mar 26'!G41</f>
        <v>24</v>
      </c>
      <c r="H41" s="205">
        <f>'IS, Q June 26'!H41-'IS, Q Mar 26'!H41</f>
        <v>-49</v>
      </c>
      <c r="I41" s="205">
        <f>'IS, Q June 26'!I41-'IS, Q Mar 26'!I41</f>
        <v>-485</v>
      </c>
      <c r="J41" s="205">
        <f>'IS, Q June 26'!J41-'IS, Q Mar 26'!J41</f>
        <v>-99</v>
      </c>
      <c r="K41" s="205">
        <f>'IS, Q June 26'!K41-'IS, Q Mar 26'!K41</f>
        <v>21</v>
      </c>
      <c r="L41" s="205">
        <f>'IS, Q June 26'!L41-'IS, Q Mar 26'!L41</f>
        <v>-6646</v>
      </c>
      <c r="M41" s="205">
        <f>'IS, Q June 26'!M41-'IS, Q Mar 26'!M41</f>
        <v>-143</v>
      </c>
      <c r="N41" s="205">
        <f>'IS, Q June 26'!N41-'IS, Q Mar 26'!N41</f>
        <v>-2712</v>
      </c>
      <c r="O41" s="205">
        <f>'IS, Q June 26'!O41-'IS, Q Mar 26'!O41</f>
        <v>549</v>
      </c>
      <c r="P41" s="205">
        <f>'IS, Q June 26'!P41-'IS, Q Mar 26'!P41</f>
        <v>-117</v>
      </c>
      <c r="Q41" s="205">
        <f>'IS, Q June 26'!Q41-'IS, Q Mar 26'!Q41</f>
        <v>-1101</v>
      </c>
      <c r="R41" s="205">
        <f>'IS, Q June 26'!R41-'IS, Q Mar 26'!R41</f>
        <v>900</v>
      </c>
      <c r="S41" s="31">
        <f t="shared" ref="S41:S42" si="14">D41+E41+F41+G41+H41+I41+J41+K41+L41+M41+N41+O41+P41+R41+Q41</f>
        <v>-20242</v>
      </c>
      <c r="T41" s="16">
        <f t="shared" si="10"/>
        <v>-20242</v>
      </c>
      <c r="U41" s="16">
        <f t="shared" si="3"/>
        <v>0</v>
      </c>
      <c r="V41" s="17"/>
      <c r="W41" s="17"/>
      <c r="X41" s="17"/>
      <c r="Y41" s="41"/>
      <c r="AD41" s="9">
        <v>-216</v>
      </c>
    </row>
    <row r="42" spans="1:31" s="9" customFormat="1" ht="11.45" customHeight="1" x14ac:dyDescent="0.2">
      <c r="A42" s="25"/>
      <c r="B42" s="12" t="s">
        <v>157</v>
      </c>
      <c r="C42" s="31"/>
      <c r="D42" s="205">
        <f>'IS, Q June 26'!D42-'IS, Q Mar 26'!D42</f>
        <v>-17</v>
      </c>
      <c r="E42" s="205">
        <f>'IS, Q June 26'!E42-'IS, Q Mar 26'!E42</f>
        <v>-4784</v>
      </c>
      <c r="F42" s="205">
        <f>'IS, Q June 26'!F42-'IS, Q Mar 26'!F42</f>
        <v>6130</v>
      </c>
      <c r="G42" s="205">
        <f>'IS, Q June 26'!G42-'IS, Q Mar 26'!G42</f>
        <v>-4104</v>
      </c>
      <c r="H42" s="205">
        <f>'IS, Q June 26'!H42-'IS, Q Mar 26'!H42</f>
        <v>-7069</v>
      </c>
      <c r="I42" s="205">
        <f>'IS, Q June 26'!I42-'IS, Q Mar 26'!I42</f>
        <v>-3117</v>
      </c>
      <c r="J42" s="205">
        <f>'IS, Q June 26'!J42-'IS, Q Mar 26'!J42</f>
        <v>-1790</v>
      </c>
      <c r="K42" s="205">
        <f>'IS, Q June 26'!K42-'IS, Q Mar 26'!K42</f>
        <v>-12910</v>
      </c>
      <c r="L42" s="205">
        <f>'IS, Q June 26'!L42-'IS, Q Mar 26'!L42</f>
        <v>97</v>
      </c>
      <c r="M42" s="205">
        <f>'IS, Q June 26'!M42-'IS, Q Mar 26'!M42</f>
        <v>12388</v>
      </c>
      <c r="N42" s="205">
        <f>'IS, Q June 26'!N42-'IS, Q Mar 26'!N42</f>
        <v>70100</v>
      </c>
      <c r="O42" s="205">
        <f>'IS, Q June 26'!O42-'IS, Q Mar 26'!O42</f>
        <v>-57067</v>
      </c>
      <c r="P42" s="205">
        <f>'IS, Q June 26'!P42-'IS, Q Mar 26'!P42</f>
        <v>5756</v>
      </c>
      <c r="Q42" s="205">
        <f>'IS, Q June 26'!Q42-'IS, Q Mar 26'!Q42</f>
        <v>-61019</v>
      </c>
      <c r="R42" s="205">
        <f>'IS, Q June 26'!R42-'IS, Q Mar 26'!R42</f>
        <v>1175</v>
      </c>
      <c r="S42" s="31">
        <f t="shared" si="14"/>
        <v>-56231</v>
      </c>
      <c r="T42" s="16">
        <f t="shared" si="10"/>
        <v>-56231</v>
      </c>
      <c r="U42" s="16">
        <f t="shared" si="3"/>
        <v>0</v>
      </c>
      <c r="V42" s="17"/>
      <c r="W42" s="17"/>
      <c r="X42" s="17"/>
      <c r="Y42" s="41"/>
      <c r="AD42" s="9">
        <v>-78</v>
      </c>
    </row>
    <row r="43" spans="1:31" s="9" customFormat="1" ht="10.5" customHeight="1" x14ac:dyDescent="0.2">
      <c r="A43" s="25"/>
      <c r="B43" s="26" t="s">
        <v>82</v>
      </c>
      <c r="C43" s="31"/>
      <c r="D43" s="144">
        <f>SUM(D41:D42)</f>
        <v>-23</v>
      </c>
      <c r="E43" s="431">
        <f t="shared" ref="E43:S43" si="15">SUM(E41:E42)</f>
        <v>-13236</v>
      </c>
      <c r="F43" s="431">
        <f t="shared" si="15"/>
        <v>4204</v>
      </c>
      <c r="G43" s="144">
        <f t="shared" si="15"/>
        <v>-4080</v>
      </c>
      <c r="H43" s="144">
        <f t="shared" si="15"/>
        <v>-7118</v>
      </c>
      <c r="I43" s="144">
        <f t="shared" si="15"/>
        <v>-3602</v>
      </c>
      <c r="J43" s="431">
        <f t="shared" si="15"/>
        <v>-1889</v>
      </c>
      <c r="K43" s="144">
        <f t="shared" si="15"/>
        <v>-12889</v>
      </c>
      <c r="L43" s="144">
        <f t="shared" si="15"/>
        <v>-6549</v>
      </c>
      <c r="M43" s="431">
        <f t="shared" si="15"/>
        <v>12245</v>
      </c>
      <c r="N43" s="386">
        <f t="shared" si="15"/>
        <v>67388</v>
      </c>
      <c r="O43" s="386">
        <f t="shared" si="15"/>
        <v>-56518</v>
      </c>
      <c r="P43" s="386">
        <f t="shared" si="15"/>
        <v>5639</v>
      </c>
      <c r="Q43" s="386">
        <f t="shared" si="15"/>
        <v>-62120</v>
      </c>
      <c r="R43" s="144">
        <f t="shared" si="15"/>
        <v>2075</v>
      </c>
      <c r="S43" s="144">
        <f t="shared" si="15"/>
        <v>-76473</v>
      </c>
      <c r="T43" s="16">
        <f t="shared" si="10"/>
        <v>-76473</v>
      </c>
      <c r="U43" s="16">
        <f t="shared" si="3"/>
        <v>0</v>
      </c>
      <c r="V43" s="17" t="e">
        <f>#REF!-'IS, BS &amp; Ratios June 25'!#REF!</f>
        <v>#REF!</v>
      </c>
      <c r="W43" s="17">
        <f>H43-'IS, BS &amp; Ratios June 25'!H43</f>
        <v>139015</v>
      </c>
      <c r="X43" s="17">
        <f>L43-'IS, BS &amp; Ratios June 25'!L43</f>
        <v>812086</v>
      </c>
      <c r="Y43" s="41">
        <f>O43-'IS, BS &amp; Ratios June 25'!O43</f>
        <v>440494</v>
      </c>
      <c r="Z43" s="41">
        <f>Q43-'IS, BS &amp; Ratios June 25'!Q43</f>
        <v>1839141</v>
      </c>
      <c r="AA43" s="264"/>
      <c r="AB43" s="41"/>
      <c r="AC43" s="41"/>
      <c r="AD43" s="41">
        <f>SUM(AD38:AD42)</f>
        <v>224</v>
      </c>
      <c r="AE43" s="264"/>
    </row>
    <row r="44" spans="1:31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>
        <f t="shared" si="10"/>
        <v>0</v>
      </c>
      <c r="U44" s="16">
        <f t="shared" si="3"/>
        <v>0</v>
      </c>
      <c r="V44" s="290" t="e">
        <f>V43/'IS, BS &amp; Ratios June 25'!#REF!</f>
        <v>#REF!</v>
      </c>
      <c r="W44" s="290">
        <f>W43/'IS, BS &amp; Ratios June 25'!H43</f>
        <v>-0.95129094728774477</v>
      </c>
      <c r="X44" s="290">
        <f>X43/'IS, BS &amp; Ratios June 25'!L43</f>
        <v>-0.99200009772364972</v>
      </c>
      <c r="Y44" s="290">
        <f>Y43/'IS, BS &amp; Ratios June 25'!O43</f>
        <v>-0.88628443578827065</v>
      </c>
      <c r="Z44" s="307">
        <f>Z43/'IS, BS &amp; Ratios June 25'!Q43</f>
        <v>-0.96732694774678485</v>
      </c>
    </row>
    <row r="45" spans="1:31" s="9" customFormat="1" x14ac:dyDescent="0.2">
      <c r="A45" s="25"/>
      <c r="B45" s="26" t="s">
        <v>170</v>
      </c>
      <c r="C45" s="27"/>
      <c r="D45" s="27">
        <f t="shared" ref="D45:S45" si="16">D38+D43</f>
        <v>-1602</v>
      </c>
      <c r="E45" s="27">
        <f t="shared" si="16"/>
        <v>43382</v>
      </c>
      <c r="F45" s="27">
        <f t="shared" si="16"/>
        <v>293545</v>
      </c>
      <c r="G45" s="27">
        <f t="shared" si="16"/>
        <v>-2539</v>
      </c>
      <c r="H45" s="27">
        <f t="shared" si="16"/>
        <v>13910</v>
      </c>
      <c r="I45" s="27">
        <f t="shared" si="16"/>
        <v>-10933</v>
      </c>
      <c r="J45" s="27">
        <f t="shared" si="16"/>
        <v>-8891</v>
      </c>
      <c r="K45" s="27">
        <f t="shared" si="16"/>
        <v>31315</v>
      </c>
      <c r="L45" s="27">
        <f t="shared" si="16"/>
        <v>-2587</v>
      </c>
      <c r="M45" s="27">
        <f t="shared" si="16"/>
        <v>23632</v>
      </c>
      <c r="N45" s="27">
        <f t="shared" si="16"/>
        <v>-59742</v>
      </c>
      <c r="O45" s="27">
        <f t="shared" si="16"/>
        <v>-60229</v>
      </c>
      <c r="P45" s="27">
        <f t="shared" si="16"/>
        <v>-7940</v>
      </c>
      <c r="Q45" s="27">
        <f t="shared" si="16"/>
        <v>-55822</v>
      </c>
      <c r="R45" s="27">
        <f t="shared" si="16"/>
        <v>-19194</v>
      </c>
      <c r="S45" s="27">
        <f t="shared" si="16"/>
        <v>176305</v>
      </c>
      <c r="T45" s="16">
        <f t="shared" si="10"/>
        <v>176305</v>
      </c>
      <c r="U45" s="16">
        <f t="shared" si="3"/>
        <v>0</v>
      </c>
      <c r="V45" s="27" t="e">
        <f>V38+V43</f>
        <v>#REF!</v>
      </c>
      <c r="W45" s="27">
        <f>W38+W43</f>
        <v>-353515</v>
      </c>
      <c r="X45" s="27">
        <f>X38+X43</f>
        <v>-878406</v>
      </c>
      <c r="Y45" s="27">
        <f>Y38+Y43</f>
        <v>-298409</v>
      </c>
      <c r="Z45" s="27">
        <f>Z38+Z43</f>
        <v>-1261353</v>
      </c>
      <c r="AB45" s="41"/>
      <c r="AC45" s="41"/>
      <c r="AD45" s="41"/>
    </row>
    <row r="46" spans="1:31" s="9" customFormat="1" x14ac:dyDescent="0.2">
      <c r="A46" s="25"/>
      <c r="B46" s="26" t="s">
        <v>131</v>
      </c>
      <c r="C46" s="27"/>
      <c r="D46" s="225">
        <f>'IS, Q June 26'!D46-'IS, Q Mar 26'!D46</f>
        <v>0</v>
      </c>
      <c r="E46" s="225">
        <f>'IS, Q June 26'!E46-'IS, Q Mar 26'!E46</f>
        <v>0</v>
      </c>
      <c r="F46" s="225">
        <f>'IS, Q June 26'!F46-'IS, Q Mar 26'!F46</f>
        <v>0</v>
      </c>
      <c r="G46" s="225">
        <f>'IS, Q June 26'!G46-'IS, Q Mar 26'!G46</f>
        <v>0</v>
      </c>
      <c r="H46" s="225">
        <f>'IS, Q June 26'!H46-'IS, Q Mar 26'!H46</f>
        <v>0</v>
      </c>
      <c r="I46" s="225">
        <f>'IS, Q June 26'!I46-'IS, Q Mar 26'!I46</f>
        <v>0</v>
      </c>
      <c r="J46" s="225">
        <f>'IS, Q June 26'!J46-'IS, Q Mar 26'!J46</f>
        <v>0</v>
      </c>
      <c r="K46" s="225">
        <f>'IS, Q June 26'!K46-'IS, Q Mar 26'!K46</f>
        <v>0</v>
      </c>
      <c r="L46" s="225">
        <f>'IS, Q June 26'!L46-'IS, Q Mar 26'!L46</f>
        <v>0</v>
      </c>
      <c r="M46" s="225">
        <f>'IS, Q June 26'!M46-'IS, Q Mar 26'!M46</f>
        <v>0</v>
      </c>
      <c r="N46" s="225">
        <f>'IS, Q June 26'!N46-'IS, Q Mar 26'!N46</f>
        <v>0</v>
      </c>
      <c r="O46" s="225">
        <f>'IS, Q June 26'!O46-'IS, Q Mar 26'!O46</f>
        <v>0</v>
      </c>
      <c r="P46" s="225">
        <f>'IS, Q June 26'!P46-'IS, Q Mar 26'!P46</f>
        <v>0</v>
      </c>
      <c r="Q46" s="225">
        <f>'IS, Q June 26'!Q46-'IS, Q Mar 26'!Q46</f>
        <v>0</v>
      </c>
      <c r="R46" s="225">
        <f>'IS, Q June 26'!R46-'IS, Q Mar 26'!R46</f>
        <v>0</v>
      </c>
      <c r="S46" s="226">
        <f t="shared" ref="S46" si="17">D46+E46+F46+G46+H46+I46+J46+K46+L46+M46+N46+O46+P46+R46+Q46</f>
        <v>0</v>
      </c>
      <c r="T46" s="16">
        <f t="shared" si="10"/>
        <v>0</v>
      </c>
      <c r="U46" s="16">
        <f t="shared" si="3"/>
        <v>0</v>
      </c>
      <c r="V46" s="17" t="e">
        <f>#REF!-'IS, BS &amp; Ratios June 25'!#REF!</f>
        <v>#REF!</v>
      </c>
      <c r="W46" s="17">
        <f>H46-'IS, BS &amp; Ratios June 25'!H46</f>
        <v>0</v>
      </c>
      <c r="X46" s="17">
        <f>L46-'IS, BS &amp; Ratios June 25'!L46</f>
        <v>0</v>
      </c>
      <c r="Y46" s="41">
        <f>O46-'IS, BS &amp; Ratios June 25'!O46</f>
        <v>0</v>
      </c>
      <c r="Z46" s="41">
        <f>Q46-'IS, BS &amp; Ratios June 25'!Q46</f>
        <v>0</v>
      </c>
    </row>
    <row r="47" spans="1:31" s="9" customFormat="1" x14ac:dyDescent="0.2">
      <c r="A47" s="25"/>
      <c r="B47" s="26" t="s">
        <v>14</v>
      </c>
      <c r="C47" s="27"/>
      <c r="D47" s="17">
        <f>SUM(D45:D46)</f>
        <v>-1602</v>
      </c>
      <c r="E47" s="17">
        <f t="shared" ref="E47:S47" si="18">SUM(E45:E46)</f>
        <v>43382</v>
      </c>
      <c r="F47" s="17">
        <f t="shared" si="18"/>
        <v>293545</v>
      </c>
      <c r="G47" s="17">
        <f t="shared" si="18"/>
        <v>-2539</v>
      </c>
      <c r="H47" s="17">
        <f t="shared" si="18"/>
        <v>13910</v>
      </c>
      <c r="I47" s="17">
        <f t="shared" si="18"/>
        <v>-10933</v>
      </c>
      <c r="J47" s="17">
        <f t="shared" si="18"/>
        <v>-8891</v>
      </c>
      <c r="K47" s="17">
        <f t="shared" si="18"/>
        <v>31315</v>
      </c>
      <c r="L47" s="17">
        <f t="shared" si="18"/>
        <v>-2587</v>
      </c>
      <c r="M47" s="17">
        <f t="shared" si="18"/>
        <v>23632</v>
      </c>
      <c r="N47" s="17">
        <f t="shared" si="18"/>
        <v>-59742</v>
      </c>
      <c r="O47" s="17">
        <f t="shared" si="18"/>
        <v>-60229</v>
      </c>
      <c r="P47" s="17">
        <f t="shared" si="18"/>
        <v>-7940</v>
      </c>
      <c r="Q47" s="17">
        <f t="shared" si="18"/>
        <v>-55822</v>
      </c>
      <c r="R47" s="17">
        <f t="shared" si="18"/>
        <v>-19194</v>
      </c>
      <c r="S47" s="17">
        <f t="shared" si="18"/>
        <v>176305</v>
      </c>
      <c r="T47" s="16">
        <f t="shared" si="10"/>
        <v>176305</v>
      </c>
      <c r="U47" s="16">
        <f t="shared" si="3"/>
        <v>0</v>
      </c>
      <c r="V47" s="17" t="e">
        <f>SUM(V45:V46)</f>
        <v>#REF!</v>
      </c>
      <c r="W47" s="17">
        <f>SUM(W45:W46)</f>
        <v>-353515</v>
      </c>
      <c r="X47" s="17">
        <f>SUM(X45:X46)</f>
        <v>-878406</v>
      </c>
      <c r="Y47" s="17">
        <f>SUM(Y45:Y46)</f>
        <v>-298409</v>
      </c>
      <c r="Z47" s="17">
        <f>SUM(Z45:Z46)</f>
        <v>-1261353</v>
      </c>
      <c r="AB47" s="41"/>
      <c r="AC47" s="41"/>
      <c r="AD47" s="41"/>
    </row>
    <row r="48" spans="1:31" x14ac:dyDescent="0.2">
      <c r="A48" s="25"/>
      <c r="B48" s="12" t="s">
        <v>15</v>
      </c>
      <c r="C48" s="16"/>
      <c r="D48" s="200">
        <f>'IS, Q June 26'!D48-'IS, Q Mar 26'!D48</f>
        <v>578</v>
      </c>
      <c r="E48" s="200">
        <f>'IS, Q June 26'!E48-'IS, Q Mar 26'!E48</f>
        <v>-14222</v>
      </c>
      <c r="F48" s="200">
        <f>'IS, Q June 26'!F48-'IS, Q Mar 26'!F48</f>
        <v>-88063</v>
      </c>
      <c r="G48" s="200">
        <f>'IS, Q June 26'!G48-'IS, Q Mar 26'!G48</f>
        <v>-678</v>
      </c>
      <c r="H48" s="200">
        <f>'IS, Q June 26'!H48-'IS, Q Mar 26'!H48</f>
        <v>15643</v>
      </c>
      <c r="I48" s="200">
        <f>'IS, Q June 26'!I48-'IS, Q Mar 26'!I48</f>
        <v>3835</v>
      </c>
      <c r="J48" s="200">
        <f>'IS, Q June 26'!J48-'IS, Q Mar 26'!J48</f>
        <v>0</v>
      </c>
      <c r="K48" s="200">
        <f>'IS, Q June 26'!K48-'IS, Q Mar 26'!K48</f>
        <v>-3157</v>
      </c>
      <c r="L48" s="200">
        <f>'IS, Q June 26'!L48-'IS, Q Mar 26'!L48</f>
        <v>20077</v>
      </c>
      <c r="M48" s="200">
        <f>'IS, Q June 26'!M48-'IS, Q Mar 26'!M48</f>
        <v>-1</v>
      </c>
      <c r="N48" s="200">
        <f>'IS, Q June 26'!N48-'IS, Q Mar 26'!N48</f>
        <v>30122</v>
      </c>
      <c r="O48" s="200">
        <f>'IS, Q June 26'!O48-'IS, Q Mar 26'!O48</f>
        <v>18068</v>
      </c>
      <c r="P48" s="200">
        <f>'IS, Q June 26'!P48-'IS, Q Mar 26'!P48</f>
        <v>2819</v>
      </c>
      <c r="Q48" s="200">
        <f>'IS, Q June 26'!Q48-'IS, Q Mar 26'!Q48</f>
        <v>18421</v>
      </c>
      <c r="R48" s="200">
        <f>'IS, Q June 26'!R48-'IS, Q Mar 26'!R48</f>
        <v>983</v>
      </c>
      <c r="S48" s="16">
        <f t="shared" ref="S48" si="19">D48+E48+F48+G48+H48+I48+J48+K48+L48+M48+N48+O48+P48+R48+Q48</f>
        <v>4425</v>
      </c>
      <c r="T48" s="16">
        <f t="shared" si="10"/>
        <v>4425</v>
      </c>
      <c r="U48" s="16">
        <f t="shared" si="3"/>
        <v>0</v>
      </c>
      <c r="V48" s="17" t="e">
        <f>#REF!-'IS, BS &amp; Ratios June 25'!#REF!</f>
        <v>#REF!</v>
      </c>
      <c r="W48" s="17">
        <f>H48-'IS, BS &amp; Ratios June 25'!H48</f>
        <v>138503</v>
      </c>
      <c r="X48" s="17">
        <f>L48-'IS, BS &amp; Ratios June 25'!L48</f>
        <v>308265</v>
      </c>
      <c r="Y48" s="41">
        <f>O48-'IS, BS &amp; Ratios June 25'!O48</f>
        <v>94568</v>
      </c>
      <c r="Z48" s="41">
        <f>Q48-'IS, BS &amp; Ratios June 25'!Q48</f>
        <v>416246</v>
      </c>
      <c r="AB48" s="41"/>
      <c r="AC48" s="41"/>
      <c r="AD48" s="41"/>
    </row>
    <row r="49" spans="1:52" s="9" customFormat="1" x14ac:dyDescent="0.2">
      <c r="A49" s="25"/>
      <c r="B49" s="26" t="s">
        <v>16</v>
      </c>
      <c r="C49" s="27"/>
      <c r="D49" s="32">
        <f>SUM(D47:D48)</f>
        <v>-1024</v>
      </c>
      <c r="E49" s="32">
        <f t="shared" ref="E49:S49" si="20">SUM(E47:E48)</f>
        <v>29160</v>
      </c>
      <c r="F49" s="32">
        <f t="shared" si="20"/>
        <v>205482</v>
      </c>
      <c r="G49" s="32">
        <f t="shared" si="20"/>
        <v>-3217</v>
      </c>
      <c r="H49" s="32">
        <f t="shared" si="20"/>
        <v>29553</v>
      </c>
      <c r="I49" s="32">
        <f t="shared" si="20"/>
        <v>-7098</v>
      </c>
      <c r="J49" s="32">
        <f t="shared" si="20"/>
        <v>-8891</v>
      </c>
      <c r="K49" s="32">
        <f t="shared" si="20"/>
        <v>28158</v>
      </c>
      <c r="L49" s="32">
        <f t="shared" si="20"/>
        <v>17490</v>
      </c>
      <c r="M49" s="32">
        <f t="shared" si="20"/>
        <v>23631</v>
      </c>
      <c r="N49" s="32">
        <f t="shared" si="20"/>
        <v>-29620</v>
      </c>
      <c r="O49" s="32">
        <f t="shared" si="20"/>
        <v>-42161</v>
      </c>
      <c r="P49" s="32">
        <f t="shared" si="20"/>
        <v>-5121</v>
      </c>
      <c r="Q49" s="32">
        <f t="shared" si="20"/>
        <v>-37401</v>
      </c>
      <c r="R49" s="32">
        <f t="shared" si="20"/>
        <v>-18211</v>
      </c>
      <c r="S49" s="32">
        <f t="shared" si="20"/>
        <v>180730</v>
      </c>
      <c r="T49" s="16">
        <f t="shared" si="10"/>
        <v>180730</v>
      </c>
      <c r="U49" s="16">
        <f t="shared" si="3"/>
        <v>0</v>
      </c>
      <c r="V49" s="32" t="e">
        <f>SUM(V47:V48)</f>
        <v>#REF!</v>
      </c>
      <c r="W49" s="32">
        <f>SUM(W47:W48)</f>
        <v>-215012</v>
      </c>
      <c r="X49" s="32">
        <f>SUM(X47:X48)</f>
        <v>-570141</v>
      </c>
      <c r="Y49" s="32">
        <f>SUM(Y47:Y48)</f>
        <v>-203841</v>
      </c>
      <c r="Z49" s="32">
        <f>SUM(Z47:Z48)</f>
        <v>-845107</v>
      </c>
      <c r="AB49" s="41"/>
      <c r="AC49" s="41"/>
      <c r="AD49" s="41"/>
    </row>
    <row r="50" spans="1:52" s="9" customFormat="1" x14ac:dyDescent="0.2">
      <c r="A50" s="25"/>
      <c r="B50" s="26"/>
      <c r="C50" s="27"/>
      <c r="D50" s="300"/>
      <c r="E50" s="301"/>
      <c r="F50" s="301"/>
      <c r="G50" s="300"/>
      <c r="H50" s="300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27">
        <f>'IS, Q June 26'!S49-'IS, Q Mar 26'!S49</f>
        <v>180730</v>
      </c>
      <c r="T50" s="16">
        <f>'IS, BS &amp; Ratios June 25'!S49</f>
        <v>4984675</v>
      </c>
      <c r="U50" s="45">
        <f>T50/'IS, BS &amp; Ratios June 25'!S49</f>
        <v>1</v>
      </c>
      <c r="V50" s="290" t="e">
        <f>V49/'IS, BS &amp; Ratios June 25'!#REF!</f>
        <v>#REF!</v>
      </c>
      <c r="W50" s="290">
        <f>W49/'IS, BS &amp; Ratios June 25'!H49</f>
        <v>-0.87916095925418603</v>
      </c>
      <c r="X50" s="290">
        <f>X49/'IS, BS &amp; Ratios June 25'!L49</f>
        <v>-0.97023642387825015</v>
      </c>
      <c r="Y50" s="290">
        <f>Y49/'IS, BS &amp; Ratios June 25'!O49</f>
        <v>-1.2607681840672935</v>
      </c>
      <c r="Z50" s="307">
        <f>Z49/'IS, BS &amp; Ratios June 25'!Q49</f>
        <v>-1.046305215016355</v>
      </c>
    </row>
    <row r="51" spans="1:52" s="9" customFormat="1" x14ac:dyDescent="0.2">
      <c r="A51" s="25"/>
      <c r="B51" s="28"/>
      <c r="E51" s="34"/>
      <c r="I51" s="34"/>
      <c r="J51" s="34"/>
      <c r="K51" s="34"/>
      <c r="L51" s="34"/>
      <c r="M51" s="33"/>
      <c r="N51" s="34"/>
      <c r="O51" s="34"/>
      <c r="P51" s="34"/>
      <c r="Q51" s="34"/>
      <c r="R51" s="34"/>
      <c r="S51" s="34">
        <f>S50/'IS, Q Mar 26'!S49</f>
        <v>7.0385729218431378E-2</v>
      </c>
      <c r="T51" s="35">
        <f>T50-T49</f>
        <v>4803945</v>
      </c>
      <c r="U51" s="299">
        <f>T51/T50</f>
        <v>0.96374287190238084</v>
      </c>
      <c r="V51" s="27"/>
    </row>
    <row r="52" spans="1:52" s="9" customFormat="1" ht="13.5" thickBot="1" x14ac:dyDescent="0.25">
      <c r="A52" s="25"/>
      <c r="B52" s="36" t="s">
        <v>156</v>
      </c>
      <c r="C52" s="3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35"/>
      <c r="U52" s="35"/>
    </row>
    <row r="53" spans="1:52" s="9" customFormat="1" ht="13.5" thickTop="1" x14ac:dyDescent="0.2">
      <c r="A53" s="25"/>
      <c r="B53" s="146"/>
      <c r="C53" s="13"/>
      <c r="D53" s="198">
        <f>Drivers!B1</f>
        <v>46203</v>
      </c>
      <c r="E53" s="198">
        <f>D53</f>
        <v>46203</v>
      </c>
      <c r="F53" s="198">
        <f t="shared" ref="F53:S53" si="21">E53</f>
        <v>46203</v>
      </c>
      <c r="G53" s="198">
        <f>F53</f>
        <v>46203</v>
      </c>
      <c r="H53" s="198">
        <f>G53</f>
        <v>46203</v>
      </c>
      <c r="I53" s="198">
        <f t="shared" si="21"/>
        <v>46203</v>
      </c>
      <c r="J53" s="198">
        <f t="shared" si="21"/>
        <v>46203</v>
      </c>
      <c r="K53" s="198">
        <f t="shared" si="21"/>
        <v>46203</v>
      </c>
      <c r="L53" s="198">
        <f t="shared" si="21"/>
        <v>46203</v>
      </c>
      <c r="M53" s="198">
        <f t="shared" si="21"/>
        <v>46203</v>
      </c>
      <c r="N53" s="198">
        <f>M53</f>
        <v>46203</v>
      </c>
      <c r="O53" s="198">
        <f t="shared" si="21"/>
        <v>46203</v>
      </c>
      <c r="P53" s="198">
        <f t="shared" si="21"/>
        <v>46203</v>
      </c>
      <c r="Q53" s="198">
        <f t="shared" si="21"/>
        <v>46203</v>
      </c>
      <c r="R53" s="198">
        <f t="shared" si="21"/>
        <v>46203</v>
      </c>
      <c r="S53" s="198">
        <f t="shared" si="21"/>
        <v>46203</v>
      </c>
      <c r="T53" s="35"/>
      <c r="U53" s="35"/>
    </row>
    <row r="54" spans="1:52" s="9" customFormat="1" x14ac:dyDescent="0.2">
      <c r="A54" s="25"/>
      <c r="B54" s="146"/>
      <c r="C54" s="13"/>
      <c r="D54" s="143" t="s">
        <v>75</v>
      </c>
      <c r="E54" s="143" t="s">
        <v>75</v>
      </c>
      <c r="F54" s="143" t="s">
        <v>75</v>
      </c>
      <c r="G54" s="143" t="s">
        <v>75</v>
      </c>
      <c r="H54" s="143" t="s">
        <v>75</v>
      </c>
      <c r="I54" s="143" t="s">
        <v>75</v>
      </c>
      <c r="J54" s="143" t="s">
        <v>75</v>
      </c>
      <c r="K54" s="143" t="s">
        <v>75</v>
      </c>
      <c r="L54" s="143" t="s">
        <v>75</v>
      </c>
      <c r="M54" s="143" t="s">
        <v>75</v>
      </c>
      <c r="N54" s="143" t="s">
        <v>75</v>
      </c>
      <c r="O54" s="143" t="s">
        <v>75</v>
      </c>
      <c r="P54" s="143" t="s">
        <v>75</v>
      </c>
      <c r="Q54" s="143" t="s">
        <v>75</v>
      </c>
      <c r="R54" s="143" t="s">
        <v>75</v>
      </c>
      <c r="S54" s="143" t="s">
        <v>75</v>
      </c>
      <c r="T54" s="35"/>
      <c r="U54" s="35"/>
    </row>
    <row r="55" spans="1:52" s="9" customFormat="1" ht="18.75" customHeight="1" x14ac:dyDescent="0.2">
      <c r="A55" s="25"/>
      <c r="B55" s="28" t="s">
        <v>17</v>
      </c>
      <c r="C55" s="3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6"/>
      <c r="U55" s="16"/>
    </row>
    <row r="56" spans="1:52" s="9" customFormat="1" ht="13.5" customHeight="1" x14ac:dyDescent="0.2">
      <c r="A56" s="25"/>
      <c r="B56" s="30" t="s">
        <v>90</v>
      </c>
      <c r="C56" s="27"/>
      <c r="D56" s="205">
        <f>'IS, BS &amp; Ratios June 26'!D56-'IS, BS &amp; Ratios Mar 26'!D56</f>
        <v>4607</v>
      </c>
      <c r="E56" s="205">
        <f>'IS, BS &amp; Ratios June 26'!E56-'IS, BS &amp; Ratios Mar 26'!E56</f>
        <v>631274</v>
      </c>
      <c r="F56" s="205">
        <f>'IS, BS &amp; Ratios June 26'!F56-'IS, BS &amp; Ratios Mar 26'!F56</f>
        <v>-90108</v>
      </c>
      <c r="G56" s="205">
        <f>'IS, BS &amp; Ratios June 26'!G56-'IS, BS &amp; Ratios Mar 26'!G56</f>
        <v>9908</v>
      </c>
      <c r="H56" s="205">
        <f>'IS, BS &amp; Ratios June 26'!H56-'IS, BS &amp; Ratios Mar 26'!H56</f>
        <v>-45563</v>
      </c>
      <c r="I56" s="205">
        <f>'IS, BS &amp; Ratios June 26'!I56-'IS, BS &amp; Ratios Mar 26'!I56</f>
        <v>-67259</v>
      </c>
      <c r="J56" s="205">
        <f>'IS, BS &amp; Ratios June 26'!J56-'IS, BS &amp; Ratios Mar 26'!J56</f>
        <v>-18517</v>
      </c>
      <c r="K56" s="205">
        <f>'IS, BS &amp; Ratios June 26'!K56-'IS, BS &amp; Ratios Mar 26'!K56</f>
        <v>56531</v>
      </c>
      <c r="L56" s="205">
        <f>'IS, BS &amp; Ratios June 26'!L56-'IS, BS &amp; Ratios Mar 26'!L56</f>
        <v>641020</v>
      </c>
      <c r="M56" s="205">
        <f>'IS, BS &amp; Ratios June 26'!M56-'IS, BS &amp; Ratios Mar 26'!M56</f>
        <v>189856</v>
      </c>
      <c r="N56" s="205">
        <f>'IS, BS &amp; Ratios June 26'!N56-'IS, BS &amp; Ratios Mar 26'!N56</f>
        <v>58551</v>
      </c>
      <c r="O56" s="205">
        <f>'IS, BS &amp; Ratios June 26'!O56-'IS, BS &amp; Ratios Mar 26'!O56</f>
        <v>-235707</v>
      </c>
      <c r="P56" s="205">
        <f>'IS, BS &amp; Ratios June 26'!P56-'IS, BS &amp; Ratios Mar 26'!P56</f>
        <v>11827</v>
      </c>
      <c r="Q56" s="205">
        <f>'IS, BS &amp; Ratios June 26'!Q56-'IS, BS &amp; Ratios Mar 26'!Q56</f>
        <v>323133</v>
      </c>
      <c r="R56" s="205">
        <f>'IS, BS &amp; Ratios June 26'!R56-'IS, BS &amp; Ratios Mar 26'!R56</f>
        <v>3107</v>
      </c>
      <c r="S56" s="31">
        <f>D56+E56+F56+G56+H56+I56+J56+K56+L56+M56+N56+O56+P56+R56+Q56</f>
        <v>1472660</v>
      </c>
      <c r="T56" s="16">
        <f t="shared" ref="T56:T72" si="22">SUM(D56:R56)</f>
        <v>1472660</v>
      </c>
      <c r="U56" s="16">
        <f t="shared" ref="U56:U98" si="23">T56-S56</f>
        <v>0</v>
      </c>
      <c r="V56" s="27">
        <f>S56-T56</f>
        <v>0</v>
      </c>
      <c r="W56" s="35"/>
      <c r="X56" s="264"/>
      <c r="AY56" s="27">
        <f>I56-'[36]IS, BS &amp; Ratios Mar 20'!K53</f>
        <v>-116686</v>
      </c>
      <c r="AZ56" s="27">
        <f>J56-'[36]IS, BS &amp; Ratios Mar 20'!L53</f>
        <v>-94910</v>
      </c>
    </row>
    <row r="57" spans="1:52" s="9" customFormat="1" ht="13.5" customHeight="1" thickBot="1" x14ac:dyDescent="0.25">
      <c r="A57" s="25"/>
      <c r="B57" s="30" t="s">
        <v>91</v>
      </c>
      <c r="C57" s="27"/>
      <c r="D57" s="16">
        <f>SUM(D58:D61)</f>
        <v>33861</v>
      </c>
      <c r="E57" s="16">
        <f t="shared" ref="E57:R57" si="24">SUM(E58:E61)</f>
        <v>-611272</v>
      </c>
      <c r="F57" s="16">
        <f t="shared" si="24"/>
        <v>2448118</v>
      </c>
      <c r="G57" s="16">
        <f t="shared" si="24"/>
        <v>-341270</v>
      </c>
      <c r="H57" s="16">
        <f t="shared" si="24"/>
        <v>-268653</v>
      </c>
      <c r="I57" s="16">
        <f t="shared" si="24"/>
        <v>59990</v>
      </c>
      <c r="J57" s="16">
        <f t="shared" si="24"/>
        <v>39738</v>
      </c>
      <c r="K57" s="16">
        <f t="shared" si="24"/>
        <v>-152924</v>
      </c>
      <c r="L57" s="16">
        <f t="shared" si="24"/>
        <v>1580872</v>
      </c>
      <c r="M57" s="16">
        <f t="shared" si="24"/>
        <v>329515</v>
      </c>
      <c r="N57" s="16">
        <f t="shared" si="24"/>
        <v>1313202</v>
      </c>
      <c r="O57" s="16">
        <f t="shared" si="24"/>
        <v>87145</v>
      </c>
      <c r="P57" s="16">
        <f t="shared" si="24"/>
        <v>354895</v>
      </c>
      <c r="Q57" s="16">
        <f t="shared" si="24"/>
        <v>-718861</v>
      </c>
      <c r="R57" s="16">
        <f t="shared" si="24"/>
        <v>-237236</v>
      </c>
      <c r="S57" s="16">
        <f>SUM(S58:S61)</f>
        <v>3917120</v>
      </c>
      <c r="T57" s="16">
        <f t="shared" si="22"/>
        <v>3917120</v>
      </c>
      <c r="U57" s="16">
        <f t="shared" si="23"/>
        <v>0</v>
      </c>
      <c r="V57" s="27">
        <f t="shared" ref="V57:V94" si="25">S57-T57</f>
        <v>0</v>
      </c>
      <c r="AY57" s="27">
        <f>I57-'[36]IS, BS &amp; Ratios Mar 20'!K54</f>
        <v>-209817</v>
      </c>
      <c r="AZ57" s="27">
        <f>J57-'[36]IS, BS &amp; Ratios Mar 20'!L54</f>
        <v>-50075</v>
      </c>
    </row>
    <row r="58" spans="1:52" s="9" customFormat="1" ht="13.5" customHeight="1" thickBot="1" x14ac:dyDescent="0.25">
      <c r="A58" s="25"/>
      <c r="B58" s="30" t="s">
        <v>162</v>
      </c>
      <c r="C58" s="27"/>
      <c r="D58" s="207">
        <f>'IS, BS &amp; Ratios June 26'!D58-'IS, BS &amp; Ratios Mar 26'!D58</f>
        <v>8713</v>
      </c>
      <c r="E58" s="207">
        <f>'IS, BS &amp; Ratios June 26'!E58-'IS, BS &amp; Ratios Mar 26'!E58</f>
        <v>-333424</v>
      </c>
      <c r="F58" s="207">
        <f>'IS, BS &amp; Ratios June 26'!F58-'IS, BS &amp; Ratios Mar 26'!F58</f>
        <v>560496</v>
      </c>
      <c r="G58" s="207">
        <f>'IS, BS &amp; Ratios June 26'!G58-'IS, BS &amp; Ratios Mar 26'!G58</f>
        <v>204595</v>
      </c>
      <c r="H58" s="207">
        <f>'IS, BS &amp; Ratios June 26'!H58-'IS, BS &amp; Ratios Mar 26'!H58</f>
        <v>177573</v>
      </c>
      <c r="I58" s="207">
        <f>'IS, BS &amp; Ratios June 26'!I58-'IS, BS &amp; Ratios Mar 26'!I58</f>
        <v>7319</v>
      </c>
      <c r="J58" s="207">
        <f>'IS, BS &amp; Ratios June 26'!J58-'IS, BS &amp; Ratios Mar 26'!J58</f>
        <v>20495</v>
      </c>
      <c r="K58" s="207">
        <f>'IS, BS &amp; Ratios June 26'!K58-'IS, BS &amp; Ratios Mar 26'!K58</f>
        <v>-56616</v>
      </c>
      <c r="L58" s="207">
        <f>'IS, BS &amp; Ratios June 26'!L58-'IS, BS &amp; Ratios Mar 26'!L58</f>
        <v>-84101</v>
      </c>
      <c r="M58" s="207">
        <f>'IS, BS &amp; Ratios June 26'!M58-'IS, BS &amp; Ratios Mar 26'!M58</f>
        <v>-9393</v>
      </c>
      <c r="N58" s="207">
        <f>'IS, BS &amp; Ratios June 26'!N58-'IS, BS &amp; Ratios Mar 26'!N58</f>
        <v>-28063</v>
      </c>
      <c r="O58" s="207">
        <f>'IS, BS &amp; Ratios June 26'!O58-'IS, BS &amp; Ratios Mar 26'!O58</f>
        <v>286990</v>
      </c>
      <c r="P58" s="207">
        <f>'IS, BS &amp; Ratios June 26'!P58-'IS, BS &amp; Ratios Mar 26'!P58</f>
        <v>-9</v>
      </c>
      <c r="Q58" s="207">
        <f>'IS, BS &amp; Ratios June 26'!Q58-'IS, BS &amp; Ratios Mar 26'!Q58</f>
        <v>730885</v>
      </c>
      <c r="R58" s="207">
        <f>'IS, BS &amp; Ratios June 26'!R58-'IS, BS &amp; Ratios Mar 26'!R58</f>
        <v>-20403</v>
      </c>
      <c r="S58" s="147">
        <f t="shared" ref="S58:S61" si="26">D58+E58+F58+G58+H58+I58+J58+K58+L58+M58+N58+O58+P58+R58+Q58</f>
        <v>1465057</v>
      </c>
      <c r="T58" s="16">
        <f t="shared" si="22"/>
        <v>1465057</v>
      </c>
      <c r="U58" s="16">
        <f t="shared" si="23"/>
        <v>0</v>
      </c>
      <c r="V58" s="27">
        <f t="shared" si="25"/>
        <v>0</v>
      </c>
      <c r="AY58" s="27">
        <f>I58-'[36]IS, BS &amp; Ratios Mar 20'!K55</f>
        <v>-70022</v>
      </c>
      <c r="AZ58" s="27">
        <f>J58-'[36]IS, BS &amp; Ratios Mar 20'!L55</f>
        <v>18612</v>
      </c>
    </row>
    <row r="59" spans="1:52" s="9" customFormat="1" ht="13.5" customHeight="1" x14ac:dyDescent="0.2">
      <c r="A59" s="25"/>
      <c r="B59" s="30" t="s">
        <v>163</v>
      </c>
      <c r="C59" s="27"/>
      <c r="D59" s="210">
        <f>'IS, BS &amp; Ratios June 26'!D59-'IS, BS &amp; Ratios Mar 26'!D59</f>
        <v>25148</v>
      </c>
      <c r="E59" s="210">
        <f>'IS, BS &amp; Ratios June 26'!E59-'IS, BS &amp; Ratios Mar 26'!E59</f>
        <v>-77848</v>
      </c>
      <c r="F59" s="210">
        <f>'IS, BS &amp; Ratios June 26'!F59-'IS, BS &amp; Ratios Mar 26'!F59</f>
        <v>837623</v>
      </c>
      <c r="G59" s="210">
        <f>'IS, BS &amp; Ratios June 26'!G59-'IS, BS &amp; Ratios Mar 26'!G59</f>
        <v>-545863</v>
      </c>
      <c r="H59" s="210">
        <f>'IS, BS &amp; Ratios June 26'!H59-'IS, BS &amp; Ratios Mar 26'!H59</f>
        <v>-246223</v>
      </c>
      <c r="I59" s="210">
        <f>'IS, BS &amp; Ratios June 26'!I59-'IS, BS &amp; Ratios Mar 26'!I59</f>
        <v>52671</v>
      </c>
      <c r="J59" s="210">
        <f>'IS, BS &amp; Ratios June 26'!J59-'IS, BS &amp; Ratios Mar 26'!J59</f>
        <v>19243</v>
      </c>
      <c r="K59" s="210">
        <f>'IS, BS &amp; Ratios June 26'!K59-'IS, BS &amp; Ratios Mar 26'!K59</f>
        <v>-96308</v>
      </c>
      <c r="L59" s="210">
        <f>'IS, BS &amp; Ratios June 26'!L59-'IS, BS &amp; Ratios Mar 26'!L59</f>
        <v>739973</v>
      </c>
      <c r="M59" s="210">
        <f>'IS, BS &amp; Ratios June 26'!M59-'IS, BS &amp; Ratios Mar 26'!M59</f>
        <v>-361092</v>
      </c>
      <c r="N59" s="210">
        <f>'IS, BS &amp; Ratios June 26'!N59-'IS, BS &amp; Ratios Mar 26'!N59</f>
        <v>291265</v>
      </c>
      <c r="O59" s="210">
        <f>'IS, BS &amp; Ratios June 26'!O59-'IS, BS &amp; Ratios Mar 26'!O59</f>
        <v>-199845</v>
      </c>
      <c r="P59" s="210">
        <f>'IS, BS &amp; Ratios June 26'!P59-'IS, BS &amp; Ratios Mar 26'!P59</f>
        <v>14904</v>
      </c>
      <c r="Q59" s="210">
        <f>'IS, BS &amp; Ratios June 26'!Q59-'IS, BS &amp; Ratios Mar 26'!Q59</f>
        <v>150254</v>
      </c>
      <c r="R59" s="210">
        <f>'IS, BS &amp; Ratios June 26'!R59-'IS, BS &amp; Ratios Mar 26'!R59</f>
        <v>-241166</v>
      </c>
      <c r="S59" s="147">
        <f t="shared" si="26"/>
        <v>362736</v>
      </c>
      <c r="T59" s="16">
        <f t="shared" si="22"/>
        <v>362736</v>
      </c>
      <c r="U59" s="16">
        <f t="shared" si="23"/>
        <v>0</v>
      </c>
      <c r="V59" s="27">
        <f t="shared" si="25"/>
        <v>0</v>
      </c>
      <c r="AY59" s="27">
        <f>I59-'[36]IS, BS &amp; Ratios Mar 20'!K56</f>
        <v>-139795</v>
      </c>
      <c r="AZ59" s="27">
        <f>J59-'[36]IS, BS &amp; Ratios Mar 20'!L56</f>
        <v>-68687</v>
      </c>
    </row>
    <row r="60" spans="1:52" s="9" customFormat="1" ht="13.5" customHeight="1" x14ac:dyDescent="0.2">
      <c r="A60" s="25"/>
      <c r="B60" s="30" t="s">
        <v>164</v>
      </c>
      <c r="C60" s="27"/>
      <c r="D60" s="210">
        <f>'IS, BS &amp; Ratios June 26'!D60-'IS, BS &amp; Ratios Mar 26'!D60</f>
        <v>0</v>
      </c>
      <c r="E60" s="210">
        <f>'IS, BS &amp; Ratios June 26'!E60-'IS, BS &amp; Ratios Mar 26'!E60</f>
        <v>-200000</v>
      </c>
      <c r="F60" s="210">
        <f>'IS, BS &amp; Ratios June 26'!F60-'IS, BS &amp; Ratios Mar 26'!F60</f>
        <v>1050000</v>
      </c>
      <c r="G60" s="210">
        <f>'IS, BS &amp; Ratios June 26'!G60-'IS, BS &amp; Ratios Mar 26'!G60</f>
        <v>0</v>
      </c>
      <c r="H60" s="210">
        <f>'IS, BS &amp; Ratios June 26'!H60-'IS, BS &amp; Ratios Mar 26'!H60</f>
        <v>-200000</v>
      </c>
      <c r="I60" s="210">
        <f>'IS, BS &amp; Ratios June 26'!I60-'IS, BS &amp; Ratios Mar 26'!I60</f>
        <v>0</v>
      </c>
      <c r="J60" s="210">
        <f>'IS, BS &amp; Ratios June 26'!J60-'IS, BS &amp; Ratios Mar 26'!J60</f>
        <v>0</v>
      </c>
      <c r="K60" s="210">
        <f>'IS, BS &amp; Ratios June 26'!K60-'IS, BS &amp; Ratios Mar 26'!K60</f>
        <v>0</v>
      </c>
      <c r="L60" s="210">
        <f>'IS, BS &amp; Ratios June 26'!L60-'IS, BS &amp; Ratios Mar 26'!L60</f>
        <v>925000</v>
      </c>
      <c r="M60" s="210">
        <f>'IS, BS &amp; Ratios June 26'!M60-'IS, BS &amp; Ratios Mar 26'!M60</f>
        <v>1050000</v>
      </c>
      <c r="N60" s="210">
        <f>'IS, BS &amp; Ratios June 26'!N60-'IS, BS &amp; Ratios Mar 26'!N60</f>
        <v>1050000</v>
      </c>
      <c r="O60" s="210">
        <f>'IS, BS &amp; Ratios June 26'!O60-'IS, BS &amp; Ratios Mar 26'!O60</f>
        <v>0</v>
      </c>
      <c r="P60" s="210">
        <f>'IS, BS &amp; Ratios June 26'!P60-'IS, BS &amp; Ratios Mar 26'!P60</f>
        <v>340000</v>
      </c>
      <c r="Q60" s="210">
        <f>'IS, BS &amp; Ratios June 26'!Q60-'IS, BS &amp; Ratios Mar 26'!Q60</f>
        <v>-1600000</v>
      </c>
      <c r="R60" s="210">
        <f>'IS, BS &amp; Ratios June 26'!R60-'IS, BS &amp; Ratios Mar 26'!R60</f>
        <v>0</v>
      </c>
      <c r="S60" s="224">
        <f t="shared" si="26"/>
        <v>2415000</v>
      </c>
      <c r="T60" s="16">
        <f t="shared" si="22"/>
        <v>2415000</v>
      </c>
      <c r="U60" s="16">
        <f t="shared" si="23"/>
        <v>0</v>
      </c>
      <c r="V60" s="27">
        <f t="shared" si="25"/>
        <v>0</v>
      </c>
      <c r="AY60" s="27">
        <f>I60-'[36]IS, BS &amp; Ratios Mar 20'!K57</f>
        <v>0</v>
      </c>
      <c r="AZ60" s="27">
        <f>J60-'[36]IS, BS &amp; Ratios Mar 20'!L57</f>
        <v>0</v>
      </c>
    </row>
    <row r="61" spans="1:52" ht="13.5" thickBot="1" x14ac:dyDescent="0.25">
      <c r="A61" s="25"/>
      <c r="B61" s="12" t="s">
        <v>165</v>
      </c>
      <c r="C61" s="39"/>
      <c r="D61" s="208">
        <f>'IS, BS &amp; Ratios June 26'!D61-'IS, BS &amp; Ratios Mar 26'!D61</f>
        <v>0</v>
      </c>
      <c r="E61" s="208">
        <f>'IS, BS &amp; Ratios June 26'!E61-'IS, BS &amp; Ratios Mar 26'!E61</f>
        <v>0</v>
      </c>
      <c r="F61" s="208">
        <f>'IS, BS &amp; Ratios June 26'!F61-'IS, BS &amp; Ratios Mar 26'!F61</f>
        <v>-1</v>
      </c>
      <c r="G61" s="208">
        <f>'IS, BS &amp; Ratios June 26'!G61-'IS, BS &amp; Ratios Mar 26'!G61</f>
        <v>-2</v>
      </c>
      <c r="H61" s="208">
        <f>'IS, BS &amp; Ratios June 26'!H61-'IS, BS &amp; Ratios Mar 26'!H61</f>
        <v>-3</v>
      </c>
      <c r="I61" s="208">
        <f>'IS, BS &amp; Ratios June 26'!I61-'IS, BS &amp; Ratios Mar 26'!I61</f>
        <v>0</v>
      </c>
      <c r="J61" s="208">
        <f>'IS, BS &amp; Ratios June 26'!J61-'IS, BS &amp; Ratios Mar 26'!J61</f>
        <v>0</v>
      </c>
      <c r="K61" s="208">
        <f>'IS, BS &amp; Ratios June 26'!K61-'IS, BS &amp; Ratios Mar 26'!K61</f>
        <v>0</v>
      </c>
      <c r="L61" s="208">
        <f>'IS, BS &amp; Ratios June 26'!L61-'IS, BS &amp; Ratios Mar 26'!L61</f>
        <v>0</v>
      </c>
      <c r="M61" s="209">
        <f>'IS, BS &amp; Ratios June 26'!M61-'IS, BS &amp; Ratios Mar 26'!M61</f>
        <v>-350000</v>
      </c>
      <c r="N61" s="208">
        <f>'IS, BS &amp; Ratios June 26'!N61-'IS, BS &amp; Ratios Mar 26'!N61</f>
        <v>0</v>
      </c>
      <c r="O61" s="208">
        <f>'IS, BS &amp; Ratios June 26'!O61-'IS, BS &amp; Ratios Mar 26'!O61</f>
        <v>0</v>
      </c>
      <c r="P61" s="208">
        <f>'IS, BS &amp; Ratios June 26'!P61-'IS, BS &amp; Ratios Mar 26'!P61</f>
        <v>0</v>
      </c>
      <c r="Q61" s="208">
        <f>'IS, BS &amp; Ratios June 26'!Q61-'IS, BS &amp; Ratios Mar 26'!Q61</f>
        <v>0</v>
      </c>
      <c r="R61" s="208">
        <f>'IS, BS &amp; Ratios June 26'!R61-'IS, BS &amp; Ratios Mar 26'!R61</f>
        <v>24333</v>
      </c>
      <c r="S61" s="148">
        <f t="shared" si="26"/>
        <v>-325673</v>
      </c>
      <c r="T61" s="16">
        <f t="shared" si="22"/>
        <v>-325673</v>
      </c>
      <c r="U61" s="16">
        <f t="shared" si="23"/>
        <v>0</v>
      </c>
      <c r="V61" s="27">
        <f t="shared" si="25"/>
        <v>0</v>
      </c>
      <c r="AY61" s="27">
        <f>I61-'[36]IS, BS &amp; Ratios Mar 20'!K58</f>
        <v>0</v>
      </c>
      <c r="AZ61" s="27">
        <f>J61-'[36]IS, BS &amp; Ratios Mar 20'!L58</f>
        <v>0</v>
      </c>
    </row>
    <row r="62" spans="1:52" ht="13.5" thickBot="1" x14ac:dyDescent="0.25">
      <c r="A62" s="25"/>
      <c r="B62" s="12" t="s">
        <v>18</v>
      </c>
      <c r="C62" s="14"/>
      <c r="D62" s="16">
        <f>SUM(D63:D64)</f>
        <v>-46833</v>
      </c>
      <c r="E62" s="16">
        <f t="shared" ref="E62:S62" si="27">SUM(E63:E64)</f>
        <v>-898757</v>
      </c>
      <c r="F62" s="16">
        <f t="shared" si="27"/>
        <v>1068118</v>
      </c>
      <c r="G62" s="16">
        <f t="shared" si="27"/>
        <v>-465733</v>
      </c>
      <c r="H62" s="16">
        <f t="shared" si="27"/>
        <v>-534499</v>
      </c>
      <c r="I62" s="16">
        <f t="shared" si="27"/>
        <v>-45459</v>
      </c>
      <c r="J62" s="16">
        <f t="shared" si="27"/>
        <v>-38911</v>
      </c>
      <c r="K62" s="16">
        <f t="shared" si="27"/>
        <v>700503</v>
      </c>
      <c r="L62" s="16">
        <f t="shared" si="27"/>
        <v>-642534</v>
      </c>
      <c r="M62" s="16">
        <f t="shared" si="27"/>
        <v>-193869</v>
      </c>
      <c r="N62" s="16">
        <f t="shared" si="27"/>
        <v>-1734546</v>
      </c>
      <c r="O62" s="16">
        <f t="shared" si="27"/>
        <v>-247813</v>
      </c>
      <c r="P62" s="16">
        <f t="shared" si="27"/>
        <v>-174503</v>
      </c>
      <c r="Q62" s="16">
        <f t="shared" si="27"/>
        <v>637195</v>
      </c>
      <c r="R62" s="16">
        <f t="shared" si="27"/>
        <v>-548519</v>
      </c>
      <c r="S62" s="16">
        <f t="shared" si="27"/>
        <v>-3166160</v>
      </c>
      <c r="T62" s="16">
        <f t="shared" si="22"/>
        <v>-3166160</v>
      </c>
      <c r="U62" s="16">
        <f t="shared" si="23"/>
        <v>0</v>
      </c>
      <c r="V62" s="27">
        <f t="shared" si="25"/>
        <v>0</v>
      </c>
      <c r="AY62" s="27">
        <f>I62-'[36]IS, BS &amp; Ratios Mar 20'!K59</f>
        <v>-1128189</v>
      </c>
      <c r="AZ62" s="27">
        <f>J62-'[36]IS, BS &amp; Ratios Mar 20'!L59</f>
        <v>-125198</v>
      </c>
    </row>
    <row r="63" spans="1:52" ht="25.5" x14ac:dyDescent="0.2">
      <c r="A63" s="25"/>
      <c r="B63" s="152" t="s">
        <v>166</v>
      </c>
      <c r="C63" s="14"/>
      <c r="D63" s="207">
        <f>'IS, BS &amp; Ratios June 26'!D63-'IS, BS &amp; Ratios Mar 26'!D63</f>
        <v>-38687</v>
      </c>
      <c r="E63" s="207">
        <f>'IS, BS &amp; Ratios June 26'!E63-'IS, BS &amp; Ratios Mar 26'!E63</f>
        <v>-113242</v>
      </c>
      <c r="F63" s="207">
        <f>'IS, BS &amp; Ratios June 26'!F63-'IS, BS &amp; Ratios Mar 26'!F63</f>
        <v>555019</v>
      </c>
      <c r="G63" s="207">
        <f>'IS, BS &amp; Ratios June 26'!G63-'IS, BS &amp; Ratios Mar 26'!G63</f>
        <v>-735</v>
      </c>
      <c r="H63" s="207">
        <f>'IS, BS &amp; Ratios June 26'!H63-'IS, BS &amp; Ratios Mar 26'!H63</f>
        <v>-4353</v>
      </c>
      <c r="I63" s="207">
        <f>'IS, BS &amp; Ratios June 26'!I63-'IS, BS &amp; Ratios Mar 26'!I63</f>
        <v>11132</v>
      </c>
      <c r="J63" s="207">
        <f>'IS, BS &amp; Ratios June 26'!J63-'IS, BS &amp; Ratios Mar 26'!J63</f>
        <v>-37769</v>
      </c>
      <c r="K63" s="207">
        <f>'IS, BS &amp; Ratios June 26'!K63-'IS, BS &amp; Ratios Mar 26'!K63</f>
        <v>0</v>
      </c>
      <c r="L63" s="207">
        <f>'IS, BS &amp; Ratios June 26'!L63-'IS, BS &amp; Ratios Mar 26'!L63</f>
        <v>0</v>
      </c>
      <c r="M63" s="207">
        <f>'IS, BS &amp; Ratios June 26'!M63-'IS, BS &amp; Ratios Mar 26'!M63</f>
        <v>116822</v>
      </c>
      <c r="N63" s="207">
        <f>'IS, BS &amp; Ratios June 26'!N63-'IS, BS &amp; Ratios Mar 26'!N63</f>
        <v>-111837</v>
      </c>
      <c r="O63" s="207">
        <f>'IS, BS &amp; Ratios June 26'!O63-'IS, BS &amp; Ratios Mar 26'!O63</f>
        <v>0</v>
      </c>
      <c r="P63" s="207">
        <f>'IS, BS &amp; Ratios June 26'!P63-'IS, BS &amp; Ratios Mar 26'!P63</f>
        <v>-170413</v>
      </c>
      <c r="Q63" s="207">
        <f>'IS, BS &amp; Ratios June 26'!Q63-'IS, BS &amp; Ratios Mar 26'!Q63</f>
        <v>99913</v>
      </c>
      <c r="R63" s="207">
        <f>'IS, BS &amp; Ratios June 26'!R63-'IS, BS &amp; Ratios Mar 26'!R63</f>
        <v>-91641</v>
      </c>
      <c r="S63" s="207">
        <f t="shared" ref="S63:S64" si="28">D63+E63+F63+G63+H63+I63+J63+K63+L63+M63+N63+O63+P63+R63+Q63</f>
        <v>214209</v>
      </c>
      <c r="T63" s="16">
        <f t="shared" si="22"/>
        <v>214209</v>
      </c>
      <c r="U63" s="16">
        <f t="shared" si="23"/>
        <v>0</v>
      </c>
      <c r="V63" s="27">
        <f t="shared" si="25"/>
        <v>0</v>
      </c>
      <c r="AY63" s="27">
        <f>I63-'[36]IS, BS &amp; Ratios Mar 20'!K60</f>
        <v>-10799</v>
      </c>
      <c r="AZ63" s="27">
        <f>J63-'[36]IS, BS &amp; Ratios Mar 20'!L60</f>
        <v>-99629</v>
      </c>
    </row>
    <row r="64" spans="1:52" ht="26.25" thickBot="1" x14ac:dyDescent="0.25">
      <c r="A64" s="25"/>
      <c r="B64" s="152" t="s">
        <v>167</v>
      </c>
      <c r="C64" s="14"/>
      <c r="D64" s="208">
        <f>'IS, BS &amp; Ratios June 26'!D64-'IS, BS &amp; Ratios Mar 26'!D64</f>
        <v>-8146</v>
      </c>
      <c r="E64" s="208">
        <f>'IS, BS &amp; Ratios June 26'!E64-'IS, BS &amp; Ratios Mar 26'!E64</f>
        <v>-785515</v>
      </c>
      <c r="F64" s="208">
        <f>'IS, BS &amp; Ratios June 26'!F64-'IS, BS &amp; Ratios Mar 26'!F64</f>
        <v>513099</v>
      </c>
      <c r="G64" s="208">
        <f>'IS, BS &amp; Ratios June 26'!G64-'IS, BS &amp; Ratios Mar 26'!G64</f>
        <v>-464998</v>
      </c>
      <c r="H64" s="208">
        <f>'IS, BS &amp; Ratios June 26'!H64-'IS, BS &amp; Ratios Mar 26'!H64</f>
        <v>-530146</v>
      </c>
      <c r="I64" s="208">
        <f>'IS, BS &amp; Ratios June 26'!I64-'IS, BS &amp; Ratios Mar 26'!I64</f>
        <v>-56591</v>
      </c>
      <c r="J64" s="208">
        <f>'IS, BS &amp; Ratios June 26'!J64-'IS, BS &amp; Ratios Mar 26'!J64</f>
        <v>-1142</v>
      </c>
      <c r="K64" s="208">
        <f>'IS, BS &amp; Ratios June 26'!K64-'IS, BS &amp; Ratios Mar 26'!K64</f>
        <v>700503</v>
      </c>
      <c r="L64" s="208">
        <f>'IS, BS &amp; Ratios June 26'!L64-'IS, BS &amp; Ratios Mar 26'!L64</f>
        <v>-642534</v>
      </c>
      <c r="M64" s="208">
        <f>'IS, BS &amp; Ratios June 26'!M64-'IS, BS &amp; Ratios Mar 26'!M64</f>
        <v>-310691</v>
      </c>
      <c r="N64" s="208">
        <f>'IS, BS &amp; Ratios June 26'!N64-'IS, BS &amp; Ratios Mar 26'!N64</f>
        <v>-1622709</v>
      </c>
      <c r="O64" s="208">
        <f>'IS, BS &amp; Ratios June 26'!O64-'IS, BS &amp; Ratios Mar 26'!O64</f>
        <v>-247813</v>
      </c>
      <c r="P64" s="208">
        <f>'IS, BS &amp; Ratios June 26'!P64-'IS, BS &amp; Ratios Mar 26'!P64</f>
        <v>-4090</v>
      </c>
      <c r="Q64" s="208">
        <f>'IS, BS &amp; Ratios June 26'!Q64-'IS, BS &amp; Ratios Mar 26'!Q64</f>
        <v>537282</v>
      </c>
      <c r="R64" s="208">
        <f>'IS, BS &amp; Ratios June 26'!R64-'IS, BS &amp; Ratios Mar 26'!R64</f>
        <v>-456878</v>
      </c>
      <c r="S64" s="208">
        <f t="shared" si="28"/>
        <v>-3380369</v>
      </c>
      <c r="T64" s="16">
        <f t="shared" si="22"/>
        <v>-3380369</v>
      </c>
      <c r="U64" s="16">
        <f t="shared" si="23"/>
        <v>0</v>
      </c>
      <c r="V64" s="27">
        <f t="shared" si="25"/>
        <v>0</v>
      </c>
      <c r="AY64" s="27">
        <f>I64-'[36]IS, BS &amp; Ratios Mar 20'!K61</f>
        <v>-1117390</v>
      </c>
      <c r="AZ64" s="27">
        <f>J64-'[36]IS, BS &amp; Ratios Mar 20'!L61</f>
        <v>-25569</v>
      </c>
    </row>
    <row r="65" spans="1:52" ht="13.5" thickBot="1" x14ac:dyDescent="0.25">
      <c r="A65" s="25"/>
      <c r="B65" s="12" t="s">
        <v>92</v>
      </c>
      <c r="C65" s="14"/>
      <c r="D65" s="16">
        <f t="shared" ref="D65:S65" si="29">SUM(D66:D68)</f>
        <v>-21976</v>
      </c>
      <c r="E65" s="16">
        <f t="shared" si="29"/>
        <v>-48864</v>
      </c>
      <c r="F65" s="16">
        <f t="shared" si="29"/>
        <v>-73864</v>
      </c>
      <c r="G65" s="16">
        <f t="shared" si="29"/>
        <v>56163</v>
      </c>
      <c r="H65" s="16">
        <f t="shared" si="29"/>
        <v>-583390</v>
      </c>
      <c r="I65" s="16">
        <f t="shared" si="29"/>
        <v>43999</v>
      </c>
      <c r="J65" s="16">
        <f t="shared" si="29"/>
        <v>-50814</v>
      </c>
      <c r="K65" s="16">
        <f t="shared" si="29"/>
        <v>-142933</v>
      </c>
      <c r="L65" s="16">
        <f t="shared" si="29"/>
        <v>-581284</v>
      </c>
      <c r="M65" s="16">
        <f t="shared" si="29"/>
        <v>80847</v>
      </c>
      <c r="N65" s="16">
        <f t="shared" si="29"/>
        <v>-2287376</v>
      </c>
      <c r="O65" s="16">
        <f t="shared" si="29"/>
        <v>703885</v>
      </c>
      <c r="P65" s="16">
        <f t="shared" si="29"/>
        <v>-519458</v>
      </c>
      <c r="Q65" s="16">
        <f t="shared" si="29"/>
        <v>1964112</v>
      </c>
      <c r="R65" s="16">
        <f t="shared" si="29"/>
        <v>129530</v>
      </c>
      <c r="S65" s="16">
        <f t="shared" si="29"/>
        <v>-1331423</v>
      </c>
      <c r="T65" s="16">
        <f t="shared" si="22"/>
        <v>-1331423</v>
      </c>
      <c r="U65" s="16">
        <f t="shared" si="23"/>
        <v>0</v>
      </c>
      <c r="V65" s="27">
        <f>N65-'IS, BS &amp; Ratios June 25'!N65</f>
        <v>-14366775</v>
      </c>
      <c r="W65" s="14">
        <f>V65</f>
        <v>-14366775</v>
      </c>
      <c r="AY65" s="27">
        <f>I65-'[36]IS, BS &amp; Ratios Mar 20'!K62</f>
        <v>-1028030</v>
      </c>
      <c r="AZ65" s="27">
        <f>J65-'[36]IS, BS &amp; Ratios Mar 20'!L62</f>
        <v>-273883</v>
      </c>
    </row>
    <row r="66" spans="1:52" outlineLevel="1" x14ac:dyDescent="0.2">
      <c r="A66" s="25"/>
      <c r="B66" s="12" t="s">
        <v>19</v>
      </c>
      <c r="C66" s="39"/>
      <c r="D66" s="207">
        <f>'IS, BS &amp; Ratios June 26'!D66-'IS, BS &amp; Ratios Mar 26'!D66</f>
        <v>2540</v>
      </c>
      <c r="E66" s="207">
        <f>'IS, BS &amp; Ratios June 26'!E66-'IS, BS &amp; Ratios Mar 26'!E66</f>
        <v>4939564</v>
      </c>
      <c r="F66" s="207">
        <f>'IS, BS &amp; Ratios June 26'!F66-'IS, BS &amp; Ratios Mar 26'!F66</f>
        <v>-199109</v>
      </c>
      <c r="G66" s="207">
        <f>'IS, BS &amp; Ratios June 26'!G66-'IS, BS &amp; Ratios Mar 26'!G66</f>
        <v>56163</v>
      </c>
      <c r="H66" s="207">
        <f>'IS, BS &amp; Ratios June 26'!H66-'IS, BS &amp; Ratios Mar 26'!H66</f>
        <v>0</v>
      </c>
      <c r="I66" s="207">
        <f>'IS, BS &amp; Ratios June 26'!I66-'IS, BS &amp; Ratios Mar 26'!I66</f>
        <v>518361</v>
      </c>
      <c r="J66" s="207">
        <f>'IS, BS &amp; Ratios June 26'!J66-'IS, BS &amp; Ratios Mar 26'!J66</f>
        <v>-42389</v>
      </c>
      <c r="K66" s="207">
        <f>'IS, BS &amp; Ratios June 26'!K66-'IS, BS &amp; Ratios Mar 26'!K66</f>
        <v>1171806</v>
      </c>
      <c r="L66" s="207">
        <f>'IS, BS &amp; Ratios June 26'!L66-'IS, BS &amp; Ratios Mar 26'!L66</f>
        <v>7152919</v>
      </c>
      <c r="M66" s="207">
        <f>'IS, BS &amp; Ratios June 26'!M66-'IS, BS &amp; Ratios Mar 26'!M66</f>
        <v>-449152</v>
      </c>
      <c r="N66" s="207">
        <f>'IS, BS &amp; Ratios June 26'!N66-'IS, BS &amp; Ratios Mar 26'!N66</f>
        <v>7127754</v>
      </c>
      <c r="O66" s="207">
        <f>'IS, BS &amp; Ratios June 26'!O66-'IS, BS &amp; Ratios Mar 26'!O66</f>
        <v>106846</v>
      </c>
      <c r="P66" s="207">
        <f>'IS, BS &amp; Ratios June 26'!P66-'IS, BS &amp; Ratios Mar 26'!P66</f>
        <v>-242458</v>
      </c>
      <c r="Q66" s="207">
        <f>'IS, BS &amp; Ratios June 26'!Q66-'IS, BS &amp; Ratios Mar 26'!Q66</f>
        <v>1643516</v>
      </c>
      <c r="R66" s="207">
        <f>'IS, BS &amp; Ratios June 26'!R66-'IS, BS &amp; Ratios Mar 26'!R66</f>
        <v>189101</v>
      </c>
      <c r="S66" s="149">
        <f t="shared" ref="S66:S68" si="30">D66+E66+F66+G66+H66+I66+J66+K66+L66+M66+N66+O66+P66+R66+Q66</f>
        <v>21975462</v>
      </c>
      <c r="T66" s="16">
        <f t="shared" si="22"/>
        <v>21975462</v>
      </c>
      <c r="U66" s="16">
        <f t="shared" si="23"/>
        <v>0</v>
      </c>
      <c r="V66" s="27">
        <f t="shared" si="25"/>
        <v>0</v>
      </c>
      <c r="AY66" s="27">
        <f>I66-'[36]IS, BS &amp; Ratios Mar 20'!K63</f>
        <v>-74764</v>
      </c>
      <c r="AZ66" s="27">
        <f>J66-'[36]IS, BS &amp; Ratios Mar 20'!L63</f>
        <v>-234379</v>
      </c>
    </row>
    <row r="67" spans="1:52" ht="13.5" outlineLevel="1" thickBot="1" x14ac:dyDescent="0.25">
      <c r="A67" s="25"/>
      <c r="B67" s="12" t="s">
        <v>7</v>
      </c>
      <c r="C67" s="39"/>
      <c r="D67" s="210">
        <f>'IS, BS &amp; Ratios June 26'!D67-'IS, BS &amp; Ratios Mar 26'!D67</f>
        <v>-25272</v>
      </c>
      <c r="E67" s="210">
        <f>'IS, BS &amp; Ratios June 26'!E67-'IS, BS &amp; Ratios Mar 26'!E67</f>
        <v>-4889622</v>
      </c>
      <c r="F67" s="210">
        <f>'IS, BS &amp; Ratios June 26'!F67-'IS, BS &amp; Ratios Mar 26'!F67</f>
        <v>3850700</v>
      </c>
      <c r="G67" s="210">
        <f>'IS, BS &amp; Ratios June 26'!G67-'IS, BS &amp; Ratios Mar 26'!G67</f>
        <v>0</v>
      </c>
      <c r="H67" s="210">
        <f>'IS, BS &amp; Ratios June 26'!H67-'IS, BS &amp; Ratios Mar 26'!H67</f>
        <v>-583394</v>
      </c>
      <c r="I67" s="210">
        <f>'IS, BS &amp; Ratios June 26'!I67-'IS, BS &amp; Ratios Mar 26'!I67</f>
        <v>0</v>
      </c>
      <c r="J67" s="212">
        <f>'IS, BS &amp; Ratios June 26'!J67-'IS, BS &amp; Ratios Mar 26'!J67</f>
        <v>-159101</v>
      </c>
      <c r="K67" s="210">
        <f>'IS, BS &amp; Ratios June 26'!K67-'IS, BS &amp; Ratios Mar 26'!K67</f>
        <v>-1314739</v>
      </c>
      <c r="L67" s="211">
        <f>'IS, BS &amp; Ratios June 26'!L67-'IS, BS &amp; Ratios Mar 26'!L67</f>
        <v>-4715808</v>
      </c>
      <c r="M67" s="210">
        <f>'IS, BS &amp; Ratios June 26'!M67-'IS, BS &amp; Ratios Mar 26'!M67</f>
        <v>292047</v>
      </c>
      <c r="N67" s="208">
        <f>'IS, BS &amp; Ratios June 26'!N67-'IS, BS &amp; Ratios Mar 26'!N67</f>
        <v>0</v>
      </c>
      <c r="O67" s="212">
        <f>'IS, BS &amp; Ratios June 26'!O67-'IS, BS &amp; Ratios Mar 26'!O67</f>
        <v>203581</v>
      </c>
      <c r="P67" s="210">
        <f>'IS, BS &amp; Ratios June 26'!P67-'IS, BS &amp; Ratios Mar 26'!P67</f>
        <v>-277000</v>
      </c>
      <c r="Q67" s="210">
        <f>'IS, BS &amp; Ratios June 26'!Q67-'IS, BS &amp; Ratios Mar 26'!Q67</f>
        <v>-1929513</v>
      </c>
      <c r="R67" s="210">
        <f>'IS, BS &amp; Ratios June 26'!R67-'IS, BS &amp; Ratios Mar 26'!R67</f>
        <v>0</v>
      </c>
      <c r="S67" s="151">
        <f t="shared" si="30"/>
        <v>-9548121</v>
      </c>
      <c r="T67" s="16">
        <f t="shared" si="22"/>
        <v>-9548121</v>
      </c>
      <c r="U67" s="16">
        <f t="shared" si="23"/>
        <v>0</v>
      </c>
      <c r="V67" s="27">
        <f t="shared" si="25"/>
        <v>0</v>
      </c>
      <c r="AY67" s="27">
        <f>I67-'[36]IS, BS &amp; Ratios Mar 20'!K64</f>
        <v>-478904</v>
      </c>
      <c r="AZ67" s="27">
        <f>J67-'[36]IS, BS &amp; Ratios Mar 20'!L64</f>
        <v>-161862</v>
      </c>
    </row>
    <row r="68" spans="1:52" ht="14.25" customHeight="1" outlineLevel="1" thickTop="1" thickBot="1" x14ac:dyDescent="0.25">
      <c r="A68" s="25"/>
      <c r="B68" s="12" t="s">
        <v>93</v>
      </c>
      <c r="C68" s="39"/>
      <c r="D68" s="208">
        <f>'IS, BS &amp; Ratios June 26'!D68-'IS, BS &amp; Ratios Mar 26'!D68</f>
        <v>756</v>
      </c>
      <c r="E68" s="208">
        <f>'IS, BS &amp; Ratios June 26'!E68-'IS, BS &amp; Ratios Mar 26'!E68</f>
        <v>-98806</v>
      </c>
      <c r="F68" s="208">
        <f>'IS, BS &amp; Ratios June 26'!F68-'IS, BS &amp; Ratios Mar 26'!F68</f>
        <v>-3725455</v>
      </c>
      <c r="G68" s="208">
        <f>'IS, BS &amp; Ratios June 26'!G68-'IS, BS &amp; Ratios Mar 26'!G68</f>
        <v>0</v>
      </c>
      <c r="H68" s="208">
        <f>'IS, BS &amp; Ratios June 26'!H68-'IS, BS &amp; Ratios Mar 26'!H68</f>
        <v>4</v>
      </c>
      <c r="I68" s="208">
        <f>'IS, BS &amp; Ratios June 26'!I68-'IS, BS &amp; Ratios Mar 26'!I68</f>
        <v>-474362</v>
      </c>
      <c r="J68" s="208">
        <f>'IS, BS &amp; Ratios June 26'!J68-'IS, BS &amp; Ratios Mar 26'!J68</f>
        <v>150676</v>
      </c>
      <c r="K68" s="208">
        <f>'IS, BS &amp; Ratios June 26'!K68-'IS, BS &amp; Ratios Mar 26'!K68</f>
        <v>0</v>
      </c>
      <c r="L68" s="208">
        <f>'IS, BS &amp; Ratios June 26'!L68-'IS, BS &amp; Ratios Mar 26'!L68</f>
        <v>-3018395</v>
      </c>
      <c r="M68" s="208">
        <f>'IS, BS &amp; Ratios June 26'!M68-'IS, BS &amp; Ratios Mar 26'!M68</f>
        <v>237952</v>
      </c>
      <c r="N68" s="208">
        <f>'IS, BS &amp; Ratios June 26'!N68-'IS, BS &amp; Ratios Mar 26'!N68</f>
        <v>-9415130</v>
      </c>
      <c r="O68" s="209">
        <f>'IS, BS &amp; Ratios June 26'!O68-'IS, BS &amp; Ratios Mar 26'!O68</f>
        <v>393458</v>
      </c>
      <c r="P68" s="208">
        <f>'IS, BS &amp; Ratios June 26'!P68-'IS, BS &amp; Ratios Mar 26'!P68</f>
        <v>0</v>
      </c>
      <c r="Q68" s="208">
        <f>'IS, BS &amp; Ratios June 26'!Q68-'IS, BS &amp; Ratios Mar 26'!Q68</f>
        <v>2250109</v>
      </c>
      <c r="R68" s="208">
        <f>'IS, BS &amp; Ratios June 26'!R68-'IS, BS &amp; Ratios Mar 26'!R68</f>
        <v>-59571</v>
      </c>
      <c r="S68" s="150">
        <f t="shared" si="30"/>
        <v>-13758764</v>
      </c>
      <c r="T68" s="16">
        <f t="shared" si="22"/>
        <v>-13758764</v>
      </c>
      <c r="U68" s="16">
        <f t="shared" si="23"/>
        <v>0</v>
      </c>
      <c r="V68" s="27">
        <f t="shared" si="25"/>
        <v>0</v>
      </c>
      <c r="W68" s="221" t="s">
        <v>123</v>
      </c>
      <c r="X68" s="221" t="s">
        <v>203</v>
      </c>
      <c r="Y68" s="221" t="s">
        <v>125</v>
      </c>
      <c r="Z68" s="221" t="s">
        <v>120</v>
      </c>
      <c r="AA68" s="221" t="s">
        <v>126</v>
      </c>
      <c r="AB68" s="221" t="s">
        <v>85</v>
      </c>
      <c r="AC68" s="221"/>
      <c r="AD68" s="221"/>
      <c r="AE68" s="221"/>
      <c r="AF68" s="221" t="s">
        <v>88</v>
      </c>
      <c r="AG68" s="221" t="s">
        <v>87</v>
      </c>
      <c r="AH68" s="221" t="s">
        <v>127</v>
      </c>
      <c r="AI68" s="221" t="s">
        <v>76</v>
      </c>
      <c r="AJ68" s="221" t="s">
        <v>154</v>
      </c>
      <c r="AK68" s="221" t="s">
        <v>129</v>
      </c>
      <c r="AL68" s="221" t="s">
        <v>128</v>
      </c>
      <c r="AM68" s="221" t="s">
        <v>86</v>
      </c>
      <c r="AN68" s="221" t="s">
        <v>130</v>
      </c>
      <c r="AO68" s="221" t="s">
        <v>200</v>
      </c>
      <c r="AY68" s="27">
        <f>I68-'[36]IS, BS &amp; Ratios Mar 20'!K65</f>
        <v>-474362</v>
      </c>
      <c r="AZ68" s="27">
        <f>J68-'[36]IS, BS &amp; Ratios Mar 20'!L65</f>
        <v>122358</v>
      </c>
    </row>
    <row r="69" spans="1:52" ht="25.5" x14ac:dyDescent="0.2">
      <c r="B69" s="152" t="s">
        <v>94</v>
      </c>
      <c r="C69" s="40"/>
      <c r="D69" s="16">
        <f>'IS, BS &amp; Ratios June 26'!D69-'IS, BS &amp; Ratios Mar 26'!D69</f>
        <v>17586</v>
      </c>
      <c r="E69" s="359">
        <f>'IS, BS &amp; Ratios June 26'!E69-'IS, BS &amp; Ratios Mar 26'!E69</f>
        <v>259840</v>
      </c>
      <c r="F69" s="359">
        <f>'IS, BS &amp; Ratios June 26'!F69-'IS, BS &amp; Ratios Mar 26'!F69</f>
        <v>330492</v>
      </c>
      <c r="G69" s="16">
        <f>'IS, BS &amp; Ratios June 26'!G69-'IS, BS &amp; Ratios Mar 26'!G69</f>
        <v>-66081</v>
      </c>
      <c r="H69" s="359">
        <f>'IS, BS &amp; Ratios June 26'!H69-'IS, BS &amp; Ratios Mar 26'!H69</f>
        <v>87625</v>
      </c>
      <c r="I69" s="16">
        <f>'IS, BS &amp; Ratios June 26'!I69-'IS, BS &amp; Ratios Mar 26'!I69</f>
        <v>-119423</v>
      </c>
      <c r="J69" s="16">
        <f>'IS, BS &amp; Ratios June 26'!J69-'IS, BS &amp; Ratios Mar 26'!J69</f>
        <v>480</v>
      </c>
      <c r="K69" s="359">
        <f>'IS, BS &amp; Ratios June 26'!K69-'IS, BS &amp; Ratios Mar 26'!K69</f>
        <v>279764</v>
      </c>
      <c r="L69" s="359">
        <f>'IS, BS &amp; Ratios June 26'!L69-'IS, BS &amp; Ratios Mar 26'!L69</f>
        <v>1355337</v>
      </c>
      <c r="M69" s="359">
        <f>'IS, BS &amp; Ratios June 26'!M69-'IS, BS &amp; Ratios Mar 26'!M69</f>
        <v>14504</v>
      </c>
      <c r="N69" s="359">
        <f>'IS, BS &amp; Ratios June 26'!N69-'IS, BS &amp; Ratios Mar 26'!N69</f>
        <v>1438083</v>
      </c>
      <c r="O69" s="359">
        <f>'IS, BS &amp; Ratios June 26'!O69-'IS, BS &amp; Ratios Mar 26'!O69</f>
        <v>-168861</v>
      </c>
      <c r="P69" s="16">
        <f>'IS, BS &amp; Ratios June 26'!P69-'IS, BS &amp; Ratios Mar 26'!P69</f>
        <v>-49381</v>
      </c>
      <c r="Q69" s="359">
        <f>'IS, BS &amp; Ratios June 26'!Q69-'IS, BS &amp; Ratios Mar 26'!Q69</f>
        <v>-1352557</v>
      </c>
      <c r="R69" s="16">
        <f>'IS, BS &amp; Ratios June 26'!R69-'IS, BS &amp; Ratios Mar 26'!R69</f>
        <v>116405</v>
      </c>
      <c r="S69" s="16">
        <f>D69+E69+F69+G69+H69+I69+J69+K69+L69+M69+N69+O69+P69+R69+Q69</f>
        <v>2143813</v>
      </c>
      <c r="T69" s="16">
        <f t="shared" si="22"/>
        <v>2143813</v>
      </c>
      <c r="U69" s="16">
        <f t="shared" si="23"/>
        <v>0</v>
      </c>
      <c r="V69" s="27" t="e">
        <f>SUM(W69:AO69)</f>
        <v>#REF!</v>
      </c>
      <c r="W69" s="14">
        <f>D69-'IS, BS &amp; Ratios Mar 26'!D69</f>
        <v>-510563</v>
      </c>
      <c r="X69" s="52">
        <f>E69-'IS, BS &amp; Ratios Mar 26'!E69</f>
        <v>-15199576</v>
      </c>
      <c r="Y69" s="14">
        <f>G69-'IS, BS &amp; Ratios Mar 26'!G69</f>
        <v>-504415</v>
      </c>
      <c r="Z69" s="14" t="e">
        <f>#REF!-'IS, BS &amp; Ratios Mar 26'!#REF!</f>
        <v>#REF!</v>
      </c>
      <c r="AA69" s="14">
        <f>H69-'IS, BS &amp; Ratios Mar 26'!H69</f>
        <v>-1097959</v>
      </c>
      <c r="AB69" s="14">
        <f>I69-'IS, BS &amp; Ratios Mar 26'!I69</f>
        <v>-2783175</v>
      </c>
      <c r="AC69" s="14"/>
      <c r="AD69" s="14"/>
      <c r="AE69" s="14"/>
      <c r="AF69" s="14">
        <f>J69-'IS, BS &amp; Ratios Mar 26'!J69</f>
        <v>-208202</v>
      </c>
      <c r="AG69" s="14">
        <f>K69-'IS, BS &amp; Ratios Mar 26'!K69</f>
        <v>-2586964</v>
      </c>
      <c r="AH69" s="52">
        <f>L69-'IS, BS &amp; Ratios Mar 26'!L69</f>
        <v>-8388862</v>
      </c>
      <c r="AI69" s="14">
        <f>M69-'IS, BS &amp; Ratios Mar 26'!M69</f>
        <v>-10888103</v>
      </c>
      <c r="AJ69" s="14" t="e">
        <f>#REF!-'IS, BS &amp; Ratios Mar 26'!#REF!</f>
        <v>#REF!</v>
      </c>
      <c r="AK69" s="52">
        <f>N69-'IS, BS &amp; Ratios Mar 26'!N69</f>
        <v>-14892015</v>
      </c>
      <c r="AL69" s="14">
        <f>O69-'IS, BS &amp; Ratios Mar 26'!O69</f>
        <v>-2724764</v>
      </c>
      <c r="AM69" s="52">
        <f>P69-'IS, BS &amp; Ratios Mar 26'!P69</f>
        <v>-2236844</v>
      </c>
      <c r="AN69" s="52">
        <f>Q69-'IS, BS &amp; Ratios Mar 26'!Q69</f>
        <v>-22771694</v>
      </c>
      <c r="AO69" s="14">
        <f>R69-'IS, BS &amp; Ratios Mar 26'!R69</f>
        <v>-1434833</v>
      </c>
      <c r="AP69" s="14">
        <f>S69-'IS, BS &amp; Ratios Mar 26'!S69</f>
        <v>-94951892</v>
      </c>
      <c r="AQ69" s="14"/>
      <c r="AR69" s="14"/>
      <c r="AS69" s="14"/>
      <c r="AT69" s="14"/>
      <c r="AU69" s="14"/>
      <c r="AV69" s="14"/>
      <c r="AW69" s="14"/>
      <c r="AY69" s="27">
        <f>I69-'[36]IS, BS &amp; Ratios Mar 20'!K66</f>
        <v>-1084967</v>
      </c>
      <c r="AZ69" s="27">
        <f>J69-'[36]IS, BS &amp; Ratios Mar 20'!L66</f>
        <v>-482779</v>
      </c>
    </row>
    <row r="70" spans="1:52" x14ac:dyDescent="0.2">
      <c r="B70" s="12" t="s">
        <v>95</v>
      </c>
      <c r="C70" s="14"/>
      <c r="D70" s="206">
        <f>'IS, BS &amp; Ratios June 26'!D70-'IS, BS &amp; Ratios Mar 26'!D70</f>
        <v>-2889</v>
      </c>
      <c r="E70" s="200">
        <f>'IS, BS &amp; Ratios June 26'!E70-'IS, BS &amp; Ratios Mar 26'!E70</f>
        <v>-94416</v>
      </c>
      <c r="F70" s="206">
        <f>'IS, BS &amp; Ratios June 26'!F70-'IS, BS &amp; Ratios Mar 26'!F70</f>
        <v>-441473</v>
      </c>
      <c r="G70" s="200">
        <f>'IS, BS &amp; Ratios June 26'!G70-'IS, BS &amp; Ratios Mar 26'!G70</f>
        <v>-6384</v>
      </c>
      <c r="H70" s="206">
        <f>'IS, BS &amp; Ratios June 26'!H70-'IS, BS &amp; Ratios Mar 26'!H70</f>
        <v>30457</v>
      </c>
      <c r="I70" s="200">
        <f>'IS, BS &amp; Ratios June 26'!I70-'IS, BS &amp; Ratios Mar 26'!I70</f>
        <v>59492</v>
      </c>
      <c r="J70" s="200">
        <f>'IS, BS &amp; Ratios June 26'!J70-'IS, BS &amp; Ratios Mar 26'!J70</f>
        <v>-316374</v>
      </c>
      <c r="K70" s="200">
        <f>'IS, BS &amp; Ratios June 26'!K70-'IS, BS &amp; Ratios Mar 26'!K70</f>
        <v>17085</v>
      </c>
      <c r="L70" s="200">
        <f>'IS, BS &amp; Ratios June 26'!L70-'IS, BS &amp; Ratios Mar 26'!L70</f>
        <v>108375</v>
      </c>
      <c r="M70" s="200">
        <f>'IS, BS &amp; Ratios June 26'!M70-'IS, BS &amp; Ratios Mar 26'!M70</f>
        <v>112676</v>
      </c>
      <c r="N70" s="200">
        <f>'IS, BS &amp; Ratios June 26'!N70-'IS, BS &amp; Ratios Mar 26'!N70</f>
        <v>-161763</v>
      </c>
      <c r="O70" s="200">
        <f>'IS, BS &amp; Ratios June 26'!O70-'IS, BS &amp; Ratios Mar 26'!O70</f>
        <v>91210</v>
      </c>
      <c r="P70" s="200">
        <f>'IS, BS &amp; Ratios June 26'!P70-'IS, BS &amp; Ratios Mar 26'!P70</f>
        <v>-96063</v>
      </c>
      <c r="Q70" s="200">
        <f>'IS, BS &amp; Ratios June 26'!Q70-'IS, BS &amp; Ratios Mar 26'!Q70</f>
        <v>-499599</v>
      </c>
      <c r="R70" s="200">
        <f>'IS, BS &amp; Ratios June 26'!R70-'IS, BS &amp; Ratios Mar 26'!R70</f>
        <v>-28410</v>
      </c>
      <c r="S70" s="16">
        <f t="shared" ref="S70:S71" si="31">D70+E70+F70+G70+H70+I70+J70+K70+L70+M70+N70+O70+P70+R70+Q70</f>
        <v>-1228076</v>
      </c>
      <c r="T70" s="16">
        <f t="shared" si="22"/>
        <v>-1228076</v>
      </c>
      <c r="U70" s="16">
        <f t="shared" si="23"/>
        <v>0</v>
      </c>
      <c r="V70" s="27">
        <f t="shared" si="25"/>
        <v>0</v>
      </c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Y70" s="27">
        <f>I70-'[36]IS, BS &amp; Ratios Mar 20'!K67</f>
        <v>-175098</v>
      </c>
      <c r="AZ70" s="27">
        <f>J70-'[36]IS, BS &amp; Ratios Mar 20'!L67</f>
        <v>-375422</v>
      </c>
    </row>
    <row r="71" spans="1:52" x14ac:dyDescent="0.2">
      <c r="B71" s="12" t="s">
        <v>141</v>
      </c>
      <c r="C71" s="14"/>
      <c r="D71" s="200">
        <f>'IS, BS &amp; Ratios June 26'!D71-'IS, BS &amp; Ratios Mar 26'!D71</f>
        <v>381</v>
      </c>
      <c r="E71" s="200">
        <f>'IS, BS &amp; Ratios June 26'!E71-'IS, BS &amp; Ratios Mar 26'!E71</f>
        <v>-15968</v>
      </c>
      <c r="F71" s="200">
        <f>'IS, BS &amp; Ratios June 26'!F71-'IS, BS &amp; Ratios Mar 26'!F71</f>
        <v>-7040</v>
      </c>
      <c r="G71" s="200">
        <f>'IS, BS &amp; Ratios June 26'!G71-'IS, BS &amp; Ratios Mar 26'!G71</f>
        <v>-2324</v>
      </c>
      <c r="H71" s="200">
        <f>'IS, BS &amp; Ratios June 26'!H71-'IS, BS &amp; Ratios Mar 26'!H71</f>
        <v>4059</v>
      </c>
      <c r="I71" s="200">
        <f>'IS, BS &amp; Ratios June 26'!I71-'IS, BS &amp; Ratios Mar 26'!I71</f>
        <v>24</v>
      </c>
      <c r="J71" s="200">
        <f>'IS, BS &amp; Ratios June 26'!J71-'IS, BS &amp; Ratios Mar 26'!J71</f>
        <v>296651</v>
      </c>
      <c r="K71" s="200">
        <f>'IS, BS &amp; Ratios June 26'!K71-'IS, BS &amp; Ratios Mar 26'!K71</f>
        <v>-4760</v>
      </c>
      <c r="L71" s="200">
        <f>'IS, BS &amp; Ratios June 26'!L71-'IS, BS &amp; Ratios Mar 26'!L71</f>
        <v>40303</v>
      </c>
      <c r="M71" s="200">
        <f>'IS, BS &amp; Ratios June 26'!M71-'IS, BS &amp; Ratios Mar 26'!M71</f>
        <v>15648</v>
      </c>
      <c r="N71" s="200">
        <f>'IS, BS &amp; Ratios June 26'!N71-'IS, BS &amp; Ratios Mar 26'!N71</f>
        <v>-12097</v>
      </c>
      <c r="O71" s="200">
        <f>'IS, BS &amp; Ratios June 26'!O71-'IS, BS &amp; Ratios Mar 26'!O71</f>
        <v>3204</v>
      </c>
      <c r="P71" s="200">
        <f>'IS, BS &amp; Ratios June 26'!P71-'IS, BS &amp; Ratios Mar 26'!P71</f>
        <v>4821</v>
      </c>
      <c r="Q71" s="200">
        <f>'IS, BS &amp; Ratios June 26'!Q71-'IS, BS &amp; Ratios Mar 26'!Q71</f>
        <v>25044</v>
      </c>
      <c r="R71" s="200">
        <f>'IS, BS &amp; Ratios June 26'!R71-'IS, BS &amp; Ratios Mar 26'!R71</f>
        <v>2488</v>
      </c>
      <c r="S71" s="16">
        <f t="shared" si="31"/>
        <v>350434</v>
      </c>
      <c r="T71" s="16">
        <f t="shared" si="22"/>
        <v>350434</v>
      </c>
      <c r="U71" s="16">
        <f t="shared" si="23"/>
        <v>0</v>
      </c>
      <c r="V71" s="27">
        <f t="shared" si="25"/>
        <v>0</v>
      </c>
      <c r="AY71" s="27">
        <f>I71-'[36]IS, BS &amp; Ratios Mar 20'!K68</f>
        <v>-21725</v>
      </c>
      <c r="AZ71" s="27">
        <f>J71-'[36]IS, BS &amp; Ratios Mar 20'!L68</f>
        <v>260036</v>
      </c>
    </row>
    <row r="72" spans="1:52" ht="13.5" thickBot="1" x14ac:dyDescent="0.25">
      <c r="B72" s="28" t="s">
        <v>20</v>
      </c>
      <c r="C72" s="27">
        <f>'IS, BS &amp; Ratios June 26'!D68-'IS, BS &amp; Ratios Mar 26'!D68</f>
        <v>756</v>
      </c>
      <c r="D72" s="153">
        <f>D56+D57+D62+D65+D69+D70+D71</f>
        <v>-15263</v>
      </c>
      <c r="E72" s="153">
        <f t="shared" ref="E72:R72" si="32">E56+E57+E62+E65+E69+E70+E71</f>
        <v>-778163</v>
      </c>
      <c r="F72" s="153">
        <f t="shared" si="32"/>
        <v>3234243</v>
      </c>
      <c r="G72" s="153">
        <f t="shared" si="32"/>
        <v>-815721</v>
      </c>
      <c r="H72" s="153">
        <f t="shared" si="32"/>
        <v>-1309964</v>
      </c>
      <c r="I72" s="153">
        <f t="shared" si="32"/>
        <v>-68636</v>
      </c>
      <c r="J72" s="153">
        <f t="shared" si="32"/>
        <v>-87747</v>
      </c>
      <c r="K72" s="153">
        <f t="shared" si="32"/>
        <v>753266</v>
      </c>
      <c r="L72" s="153">
        <f t="shared" si="32"/>
        <v>2502089</v>
      </c>
      <c r="M72" s="153">
        <f t="shared" si="32"/>
        <v>549177</v>
      </c>
      <c r="N72" s="153">
        <f t="shared" si="32"/>
        <v>-1385946</v>
      </c>
      <c r="O72" s="153">
        <f t="shared" si="32"/>
        <v>233063</v>
      </c>
      <c r="P72" s="153">
        <f t="shared" si="32"/>
        <v>-467862</v>
      </c>
      <c r="Q72" s="153">
        <f t="shared" si="32"/>
        <v>378467</v>
      </c>
      <c r="R72" s="153">
        <f t="shared" si="32"/>
        <v>-562635</v>
      </c>
      <c r="S72" s="153">
        <f>S56+S57+S62+S65+S69+S70+S71</f>
        <v>2158368</v>
      </c>
      <c r="T72" s="16">
        <f t="shared" si="22"/>
        <v>2158368</v>
      </c>
      <c r="U72" s="16">
        <f t="shared" si="23"/>
        <v>0</v>
      </c>
      <c r="V72" s="27">
        <f>N72-'IS, BS &amp; Ratios June 25'!N72</f>
        <v>-49867314</v>
      </c>
      <c r="X72" s="17">
        <f>M72-'IS, BS &amp; Ratios June 25'!M72</f>
        <v>-24455796</v>
      </c>
      <c r="AY72" s="27">
        <f>I72-'[36]IS, BS &amp; Ratios Mar 20'!K69</f>
        <v>-3764512</v>
      </c>
      <c r="AZ72" s="27">
        <f>J72-'[36]IS, BS &amp; Ratios Mar 20'!L69</f>
        <v>-1142231</v>
      </c>
    </row>
    <row r="73" spans="1:52" ht="14.25" thickTop="1" thickBot="1" x14ac:dyDescent="0.25">
      <c r="B73" s="12"/>
      <c r="C73" s="42"/>
      <c r="D73" s="43"/>
      <c r="E73" s="43"/>
      <c r="F73" s="43"/>
      <c r="G73" s="43"/>
      <c r="H73" s="43"/>
      <c r="I73" s="313"/>
      <c r="J73" s="43"/>
      <c r="K73" s="313"/>
      <c r="L73" s="313"/>
      <c r="M73" s="43"/>
      <c r="N73" s="313"/>
      <c r="O73" s="313"/>
      <c r="P73" s="313"/>
      <c r="Q73" s="43"/>
      <c r="R73" s="313"/>
      <c r="S73" s="43">
        <f>'IS, BS &amp; Ratios June 25'!S72</f>
        <v>281112338</v>
      </c>
      <c r="T73" s="16">
        <f>S72-S73</f>
        <v>-278953970</v>
      </c>
      <c r="U73" s="16">
        <f t="shared" si="23"/>
        <v>-560066308</v>
      </c>
      <c r="V73" s="27">
        <f t="shared" si="25"/>
        <v>560066308</v>
      </c>
      <c r="AY73" s="27">
        <f>I73-'[36]IS, BS &amp; Ratios Mar 20'!K70</f>
        <v>0</v>
      </c>
      <c r="AZ73" s="27">
        <f>J73-'[36]IS, BS &amp; Ratios Mar 20'!L70</f>
        <v>0</v>
      </c>
    </row>
    <row r="74" spans="1:52" ht="13.5" thickTop="1" x14ac:dyDescent="0.2">
      <c r="B74" s="28" t="s">
        <v>21</v>
      </c>
      <c r="C74" s="27"/>
      <c r="D74" s="35"/>
      <c r="E74" s="45"/>
      <c r="F74" s="35"/>
      <c r="G74" s="35">
        <f>10579228-G72</f>
        <v>11394949</v>
      </c>
      <c r="H74" s="35"/>
      <c r="I74" s="45"/>
      <c r="J74" s="45"/>
      <c r="K74" s="45"/>
      <c r="L74" s="45"/>
      <c r="M74" s="44"/>
      <c r="N74" s="45"/>
      <c r="O74" s="45"/>
      <c r="P74" s="45"/>
      <c r="Q74" s="45"/>
      <c r="R74" s="45"/>
      <c r="S74" s="98"/>
      <c r="T74" s="45">
        <f>T73/S72</f>
        <v>-129.2430067532506</v>
      </c>
      <c r="U74" s="16">
        <f t="shared" si="23"/>
        <v>-129.2430067532506</v>
      </c>
      <c r="V74" s="27">
        <f t="shared" si="25"/>
        <v>129.2430067532506</v>
      </c>
      <c r="W74" s="221" t="str">
        <f>D10</f>
        <v>AB Bank</v>
      </c>
      <c r="X74" s="221" t="str">
        <f>E10</f>
        <v>ABSA (Frmly Barclays)</v>
      </c>
      <c r="Y74" s="221" t="str">
        <f>F10</f>
        <v xml:space="preserve">Access Bank </v>
      </c>
      <c r="Z74" s="221" t="e">
        <f>#REF!</f>
        <v>#REF!</v>
      </c>
      <c r="AA74" s="221" t="str">
        <f>G10</f>
        <v>Bank of China</v>
      </c>
      <c r="AB74" s="221" t="e">
        <f>#REF!</f>
        <v>#REF!</v>
      </c>
      <c r="AC74" s="221" t="str">
        <f t="shared" ref="AC74:AH74" si="33">H10</f>
        <v>Citi Bank</v>
      </c>
      <c r="AD74" s="221" t="str">
        <f t="shared" si="33"/>
        <v>Eco Bank</v>
      </c>
      <c r="AE74" s="221" t="str">
        <f t="shared" si="33"/>
        <v>First Alliance Bank</v>
      </c>
      <c r="AF74" s="221" t="str">
        <f t="shared" si="33"/>
        <v>First Capital</v>
      </c>
      <c r="AG74" s="221" t="str">
        <f t="shared" si="33"/>
        <v>First National Bank</v>
      </c>
      <c r="AH74" s="221" t="str">
        <f t="shared" si="33"/>
        <v>Indo Zambia bank</v>
      </c>
      <c r="AI74" s="221" t="e">
        <f>#REF!</f>
        <v>#REF!</v>
      </c>
      <c r="AJ74" s="221" t="str">
        <f t="shared" ref="AJ74:AO74" si="34">N10</f>
        <v>Stanbic</v>
      </c>
      <c r="AK74" s="221" t="str">
        <f t="shared" si="34"/>
        <v>Standard chartered</v>
      </c>
      <c r="AL74" s="221" t="str">
        <f t="shared" si="34"/>
        <v>UBA</v>
      </c>
      <c r="AM74" s="221" t="str">
        <f t="shared" si="34"/>
        <v>ZANACO</v>
      </c>
      <c r="AN74" s="221" t="str">
        <f t="shared" si="34"/>
        <v>ZICB</v>
      </c>
      <c r="AO74" s="221" t="str">
        <f t="shared" si="34"/>
        <v>Total</v>
      </c>
      <c r="AY74" s="27">
        <f>I74-'[36]IS, BS &amp; Ratios Mar 20'!K71</f>
        <v>0</v>
      </c>
      <c r="AZ74" s="27">
        <f>J74-'[36]IS, BS &amp; Ratios Mar 20'!L71</f>
        <v>0</v>
      </c>
    </row>
    <row r="75" spans="1:52" ht="13.5" thickBot="1" x14ac:dyDescent="0.25">
      <c r="B75" s="12" t="s">
        <v>22</v>
      </c>
      <c r="C75" s="27">
        <f>'IS, BS &amp; Ratios June 26'!D75-'IS, BS &amp; Ratios Mar 26'!D75</f>
        <v>-8012</v>
      </c>
      <c r="D75" s="46">
        <f t="shared" ref="D75:S75" si="35">SUM(D76:D78)</f>
        <v>-8012</v>
      </c>
      <c r="E75" s="360">
        <f t="shared" si="35"/>
        <v>-1151276</v>
      </c>
      <c r="F75" s="360">
        <f t="shared" si="35"/>
        <v>2157851</v>
      </c>
      <c r="G75" s="360">
        <f t="shared" si="35"/>
        <v>-2449409</v>
      </c>
      <c r="H75" s="360">
        <f t="shared" si="35"/>
        <v>168368</v>
      </c>
      <c r="I75" s="360">
        <f t="shared" si="35"/>
        <v>-115974</v>
      </c>
      <c r="J75" s="46">
        <f t="shared" si="35"/>
        <v>6941</v>
      </c>
      <c r="K75" s="360">
        <f t="shared" si="35"/>
        <v>499849</v>
      </c>
      <c r="L75" s="360">
        <f t="shared" si="35"/>
        <v>1675024</v>
      </c>
      <c r="M75" s="359">
        <f t="shared" si="35"/>
        <v>534576</v>
      </c>
      <c r="N75" s="360">
        <f t="shared" si="35"/>
        <v>-1383152</v>
      </c>
      <c r="O75" s="46">
        <f t="shared" si="35"/>
        <v>210202</v>
      </c>
      <c r="P75" s="46">
        <f t="shared" si="35"/>
        <v>-237687</v>
      </c>
      <c r="Q75" s="46">
        <f t="shared" si="35"/>
        <v>1018142</v>
      </c>
      <c r="R75" s="46">
        <f t="shared" si="35"/>
        <v>-834903</v>
      </c>
      <c r="S75" s="46">
        <f t="shared" si="35"/>
        <v>90540</v>
      </c>
      <c r="T75" s="16">
        <f t="shared" ref="T75:T98" si="36">SUM(D75:R75)</f>
        <v>90540</v>
      </c>
      <c r="U75" s="16">
        <f t="shared" si="23"/>
        <v>0</v>
      </c>
      <c r="V75" s="27" t="e">
        <f>SUM(W75:AO75)</f>
        <v>#REF!</v>
      </c>
      <c r="W75" s="14">
        <f>D75-'IS, BS &amp; Ratios Mar 26'!D75</f>
        <v>-716309</v>
      </c>
      <c r="X75" s="14">
        <f>E75-'IS, BS &amp; Ratios Mar 26'!E75</f>
        <v>-27404424</v>
      </c>
      <c r="Y75" s="14">
        <f>F75-'IS, BS &amp; Ratios Mar 26'!F75</f>
        <v>-17622669</v>
      </c>
      <c r="Z75" s="14" t="e">
        <f>#REF!-'IS, BS &amp; Ratios Mar 26'!#REF!</f>
        <v>#REF!</v>
      </c>
      <c r="AA75" s="14">
        <f>G75-'IS, BS &amp; Ratios Mar 26'!G75</f>
        <v>-12074356</v>
      </c>
      <c r="AB75" s="14" t="e">
        <f>#REF!-'IS, BS &amp; Ratios Mar 26'!#REF!</f>
        <v>#REF!</v>
      </c>
      <c r="AC75" s="14">
        <f>H75-'IS, BS &amp; Ratios Mar 26'!H75</f>
        <v>-6828658</v>
      </c>
      <c r="AD75" s="14">
        <f>I75-'IS, BS &amp; Ratios Mar 26'!I75</f>
        <v>-7025295</v>
      </c>
      <c r="AE75" s="14">
        <f>J75-'IS, BS &amp; Ratios Mar 26'!J75</f>
        <v>-1060181</v>
      </c>
      <c r="AF75" s="14">
        <f>K75-'IS, BS &amp; Ratios Mar 26'!K75</f>
        <v>-5098289</v>
      </c>
      <c r="AG75" s="14">
        <f>L75-'IS, BS &amp; Ratios Mar 26'!L75</f>
        <v>-18301548</v>
      </c>
      <c r="AH75" s="14">
        <f>M75-'IS, BS &amp; Ratios Mar 26'!M75</f>
        <v>-20042119</v>
      </c>
      <c r="AI75" s="14" t="e">
        <f>#REF!-'IS, BS &amp; Ratios Mar 26'!#REF!</f>
        <v>#REF!</v>
      </c>
      <c r="AJ75" s="14">
        <f>N75-'IS, BS &amp; Ratios Mar 26'!N75</f>
        <v>-42730575</v>
      </c>
      <c r="AK75" s="14">
        <f>O75-'IS, BS &amp; Ratios Mar 26'!O75</f>
        <v>-11278775</v>
      </c>
      <c r="AL75" s="14">
        <f>P75-'IS, BS &amp; Ratios Mar 26'!P75</f>
        <v>-5212894</v>
      </c>
      <c r="AM75" s="14">
        <f>Q75-'IS, BS &amp; Ratios Mar 26'!Q75</f>
        <v>-38282620</v>
      </c>
      <c r="AN75" s="14">
        <f>R75-'IS, BS &amp; Ratios Mar 26'!R75</f>
        <v>-6610187</v>
      </c>
      <c r="AO75" s="14" t="e">
        <f>SUM(W75:AN75)</f>
        <v>#REF!</v>
      </c>
      <c r="AP75" s="14">
        <f>S75-'IS, BS &amp; Ratios Mar 26'!S75</f>
        <v>-220288899</v>
      </c>
      <c r="AQ75" s="14"/>
      <c r="AR75" s="14" t="e">
        <f>#REF!-'IS, BS &amp; Ratios Mar 26'!#REF!</f>
        <v>#REF!</v>
      </c>
      <c r="AS75" s="14">
        <f>N75-'IS, BS &amp; Ratios Mar 26'!N75</f>
        <v>-42730575</v>
      </c>
      <c r="AT75" s="14">
        <f>O75-'IS, BS &amp; Ratios Mar 26'!O75</f>
        <v>-11278775</v>
      </c>
      <c r="AU75" s="14">
        <f>P75-'IS, BS &amp; Ratios Mar 26'!P75</f>
        <v>-5212894</v>
      </c>
      <c r="AV75" s="14">
        <f>Q75-'IS, BS &amp; Ratios Mar 26'!Q75</f>
        <v>-38282620</v>
      </c>
      <c r="AW75" s="14">
        <f>R75-'IS, BS &amp; Ratios Mar 26'!R75</f>
        <v>-6610187</v>
      </c>
      <c r="AY75" s="27">
        <f>I75-'[36]IS, BS &amp; Ratios Mar 20'!K72</f>
        <v>-2135859</v>
      </c>
      <c r="AZ75" s="27">
        <f>J75-'[36]IS, BS &amp; Ratios Mar 20'!L72</f>
        <v>-708247</v>
      </c>
    </row>
    <row r="76" spans="1:52" x14ac:dyDescent="0.2">
      <c r="B76" s="12" t="s">
        <v>23</v>
      </c>
      <c r="C76" s="14"/>
      <c r="D76" s="207">
        <f>'IS, BS &amp; Ratios June 26'!D76-'IS, BS &amp; Ratios Mar 26'!D76</f>
        <v>143</v>
      </c>
      <c r="E76" s="207">
        <f>'IS, BS &amp; Ratios June 26'!E76-'IS, BS &amp; Ratios Mar 26'!E76</f>
        <v>63765</v>
      </c>
      <c r="F76" s="207">
        <f>'IS, BS &amp; Ratios June 26'!F76-'IS, BS &amp; Ratios Mar 26'!F76</f>
        <v>60471</v>
      </c>
      <c r="G76" s="207">
        <f>'IS, BS &amp; Ratios June 26'!G76-'IS, BS &amp; Ratios Mar 26'!G76</f>
        <v>-8378</v>
      </c>
      <c r="H76" s="207">
        <f>'IS, BS &amp; Ratios June 26'!H76-'IS, BS &amp; Ratios Mar 26'!H76</f>
        <v>0</v>
      </c>
      <c r="I76" s="207">
        <f>'IS, BS &amp; Ratios June 26'!I76-'IS, BS &amp; Ratios Mar 26'!I76</f>
        <v>221493</v>
      </c>
      <c r="J76" s="207">
        <f>'IS, BS &amp; Ratios June 26'!J76-'IS, BS &amp; Ratios Mar 26'!J76</f>
        <v>579</v>
      </c>
      <c r="K76" s="207">
        <f>'IS, BS &amp; Ratios June 26'!K76-'IS, BS &amp; Ratios Mar 26'!K76</f>
        <v>16432</v>
      </c>
      <c r="L76" s="207">
        <f>'IS, BS &amp; Ratios June 26'!L76-'IS, BS &amp; Ratios Mar 26'!L76</f>
        <v>49156</v>
      </c>
      <c r="M76" s="207">
        <f>'IS, BS &amp; Ratios June 26'!M76-'IS, BS &amp; Ratios Mar 26'!M76</f>
        <v>145995</v>
      </c>
      <c r="N76" s="207">
        <f>'IS, BS &amp; Ratios June 26'!N76-'IS, BS &amp; Ratios Mar 26'!N76</f>
        <v>-96497</v>
      </c>
      <c r="O76" s="207">
        <f>'IS, BS &amp; Ratios June 26'!O76-'IS, BS &amp; Ratios Mar 26'!O76</f>
        <v>-20849</v>
      </c>
      <c r="P76" s="207">
        <f>'IS, BS &amp; Ratios June 26'!P76-'IS, BS &amp; Ratios Mar 26'!P76</f>
        <v>1646</v>
      </c>
      <c r="Q76" s="207">
        <f>'IS, BS &amp; Ratios June 26'!Q76-'IS, BS &amp; Ratios Mar 26'!Q76</f>
        <v>-84130</v>
      </c>
      <c r="R76" s="207">
        <f>'IS, BS &amp; Ratios June 26'!R76-'IS, BS &amp; Ratios Mar 26'!R76</f>
        <v>3521</v>
      </c>
      <c r="S76" s="149">
        <f t="shared" ref="S76:S83" si="37">D76+E76+F76+G76+H76+I76+J76+K76+L76+M76+N76+O76+P76+R76+Q76</f>
        <v>353347</v>
      </c>
      <c r="T76" s="16">
        <f t="shared" si="36"/>
        <v>353347</v>
      </c>
      <c r="U76" s="16">
        <f t="shared" si="23"/>
        <v>0</v>
      </c>
      <c r="V76" s="27">
        <f t="shared" si="25"/>
        <v>0</v>
      </c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 t="e">
        <f>#REF!-'IS, BS &amp; Ratios Mar 26'!#REF!</f>
        <v>#REF!</v>
      </c>
      <c r="AS76" s="14">
        <f>N75-'IS, BS &amp; Ratios Mar 26'!N75</f>
        <v>-42730575</v>
      </c>
      <c r="AT76" s="14">
        <f>O75-'IS, BS &amp; Ratios Mar 26'!O75</f>
        <v>-11278775</v>
      </c>
      <c r="AU76" s="14">
        <f>P75-'IS, BS &amp; Ratios Mar 26'!P75</f>
        <v>-5212894</v>
      </c>
      <c r="AV76" s="14">
        <f>Q75-'IS, BS &amp; Ratios Mar 26'!Q75</f>
        <v>-38282620</v>
      </c>
      <c r="AW76" s="14">
        <f>R75-'IS, BS &amp; Ratios Mar 26'!R75</f>
        <v>-6610187</v>
      </c>
      <c r="AY76" s="27">
        <f>I76-'[36]IS, BS &amp; Ratios Mar 20'!K73</f>
        <v>128798</v>
      </c>
      <c r="AZ76" s="27">
        <f>J76-'[36]IS, BS &amp; Ratios Mar 20'!L73</f>
        <v>-767</v>
      </c>
    </row>
    <row r="77" spans="1:52" x14ac:dyDescent="0.2">
      <c r="B77" s="12" t="s">
        <v>24</v>
      </c>
      <c r="C77" s="14"/>
      <c r="D77" s="210">
        <f>'IS, BS &amp; Ratios June 26'!D77-'IS, BS &amp; Ratios Mar 26'!D77</f>
        <v>-23573</v>
      </c>
      <c r="E77" s="210">
        <f>'IS, BS &amp; Ratios June 26'!E77-'IS, BS &amp; Ratios Mar 26'!E77</f>
        <v>-3028658</v>
      </c>
      <c r="F77" s="210">
        <f>'IS, BS &amp; Ratios June 26'!F77-'IS, BS &amp; Ratios Mar 26'!F77</f>
        <v>-772884</v>
      </c>
      <c r="G77" s="210">
        <f>'IS, BS &amp; Ratios June 26'!G77-'IS, BS &amp; Ratios Mar 26'!G77</f>
        <v>-1081037</v>
      </c>
      <c r="H77" s="210">
        <f>'IS, BS &amp; Ratios June 26'!H77-'IS, BS &amp; Ratios Mar 26'!H77</f>
        <v>146358</v>
      </c>
      <c r="I77" s="210">
        <f>'IS, BS &amp; Ratios June 26'!I77-'IS, BS &amp; Ratios Mar 26'!I77</f>
        <v>91388</v>
      </c>
      <c r="J77" s="210">
        <f>'IS, BS &amp; Ratios June 26'!J77-'IS, BS &amp; Ratios Mar 26'!J77</f>
        <v>17523</v>
      </c>
      <c r="K77" s="210">
        <f>'IS, BS &amp; Ratios June 26'!K77-'IS, BS &amp; Ratios Mar 26'!K77</f>
        <v>1020294</v>
      </c>
      <c r="L77" s="210">
        <f>'IS, BS &amp; Ratios June 26'!L77-'IS, BS &amp; Ratios Mar 26'!L77</f>
        <v>1129196</v>
      </c>
      <c r="M77" s="210">
        <f>'IS, BS &amp; Ratios June 26'!M77-'IS, BS &amp; Ratios Mar 26'!M77</f>
        <v>960945</v>
      </c>
      <c r="N77" s="210">
        <f>'IS, BS &amp; Ratios June 26'!N77-'IS, BS &amp; Ratios Mar 26'!N77</f>
        <v>-2781756</v>
      </c>
      <c r="O77" s="210">
        <f>'IS, BS &amp; Ratios June 26'!O77-'IS, BS &amp; Ratios Mar 26'!O77</f>
        <v>-212352</v>
      </c>
      <c r="P77" s="210">
        <f>'IS, BS &amp; Ratios June 26'!P77-'IS, BS &amp; Ratios Mar 26'!P77</f>
        <v>137402</v>
      </c>
      <c r="Q77" s="210">
        <f>'IS, BS &amp; Ratios June 26'!Q77-'IS, BS &amp; Ratios Mar 26'!Q77</f>
        <v>1854023</v>
      </c>
      <c r="R77" s="210">
        <f>'IS, BS &amp; Ratios June 26'!R77-'IS, BS &amp; Ratios Mar 26'!R77</f>
        <v>-319366</v>
      </c>
      <c r="S77" s="151">
        <f t="shared" si="37"/>
        <v>-2862497</v>
      </c>
      <c r="T77" s="16">
        <f t="shared" si="36"/>
        <v>-2862497</v>
      </c>
      <c r="U77" s="16">
        <f t="shared" si="23"/>
        <v>0</v>
      </c>
      <c r="V77" s="27">
        <f t="shared" si="25"/>
        <v>0</v>
      </c>
      <c r="AY77" s="27">
        <f>I77-'[36]IS, BS &amp; Ratios Mar 20'!K74</f>
        <v>-1054940</v>
      </c>
      <c r="AZ77" s="27">
        <f>J77-'[36]IS, BS &amp; Ratios Mar 20'!L74</f>
        <v>-331711</v>
      </c>
    </row>
    <row r="78" spans="1:52" ht="13.5" thickBot="1" x14ac:dyDescent="0.25">
      <c r="B78" s="12" t="s">
        <v>25</v>
      </c>
      <c r="C78" s="14"/>
      <c r="D78" s="208">
        <f>'IS, BS &amp; Ratios June 26'!D78-'IS, BS &amp; Ratios Mar 26'!D78</f>
        <v>15418</v>
      </c>
      <c r="E78" s="208">
        <f>'IS, BS &amp; Ratios June 26'!E78-'IS, BS &amp; Ratios Mar 26'!E78</f>
        <v>1813617</v>
      </c>
      <c r="F78" s="208">
        <f>'IS, BS &amp; Ratios June 26'!F78-'IS, BS &amp; Ratios Mar 26'!F78</f>
        <v>2870264</v>
      </c>
      <c r="G78" s="208">
        <f>'IS, BS &amp; Ratios June 26'!G78-'IS, BS &amp; Ratios Mar 26'!G78</f>
        <v>-1359994</v>
      </c>
      <c r="H78" s="208">
        <f>'IS, BS &amp; Ratios June 26'!H78-'IS, BS &amp; Ratios Mar 26'!H78</f>
        <v>22010</v>
      </c>
      <c r="I78" s="208">
        <f>'IS, BS &amp; Ratios June 26'!I78-'IS, BS &amp; Ratios Mar 26'!I78</f>
        <v>-428855</v>
      </c>
      <c r="J78" s="208">
        <f>'IS, BS &amp; Ratios June 26'!J78-'IS, BS &amp; Ratios Mar 26'!J78</f>
        <v>-11161</v>
      </c>
      <c r="K78" s="208">
        <f>'IS, BS &amp; Ratios June 26'!K78-'IS, BS &amp; Ratios Mar 26'!K78</f>
        <v>-536877</v>
      </c>
      <c r="L78" s="208">
        <f>'IS, BS &amp; Ratios June 26'!L78-'IS, BS &amp; Ratios Mar 26'!L78</f>
        <v>496672</v>
      </c>
      <c r="M78" s="208">
        <f>'IS, BS &amp; Ratios June 26'!M78-'IS, BS &amp; Ratios Mar 26'!M78</f>
        <v>-572364</v>
      </c>
      <c r="N78" s="208">
        <f>'IS, BS &amp; Ratios June 26'!N78-'IS, BS &amp; Ratios Mar 26'!N78</f>
        <v>1495101</v>
      </c>
      <c r="O78" s="208">
        <f>'IS, BS &amp; Ratios June 26'!O78-'IS, BS &amp; Ratios Mar 26'!O78</f>
        <v>443403</v>
      </c>
      <c r="P78" s="208">
        <f>'IS, BS &amp; Ratios June 26'!P78-'IS, BS &amp; Ratios Mar 26'!P78</f>
        <v>-376735</v>
      </c>
      <c r="Q78" s="208">
        <f>'IS, BS &amp; Ratios June 26'!Q78-'IS, BS &amp; Ratios Mar 26'!Q78</f>
        <v>-751751</v>
      </c>
      <c r="R78" s="208">
        <f>'IS, BS &amp; Ratios June 26'!R78-'IS, BS &amp; Ratios Mar 26'!R78</f>
        <v>-519058</v>
      </c>
      <c r="S78" s="208">
        <f t="shared" si="37"/>
        <v>2599690</v>
      </c>
      <c r="T78" s="16">
        <f t="shared" si="36"/>
        <v>2599690</v>
      </c>
      <c r="U78" s="16">
        <f t="shared" si="23"/>
        <v>0</v>
      </c>
      <c r="V78" s="27">
        <f t="shared" si="25"/>
        <v>0</v>
      </c>
      <c r="AY78" s="27">
        <f>I78-'[36]IS, BS &amp; Ratios Mar 20'!K75</f>
        <v>-1209717</v>
      </c>
      <c r="AZ78" s="27">
        <f>J78-'[36]IS, BS &amp; Ratios Mar 20'!L75</f>
        <v>-375769</v>
      </c>
    </row>
    <row r="79" spans="1:52" ht="13.5" customHeight="1" x14ac:dyDescent="0.2">
      <c r="B79" s="12" t="s">
        <v>96</v>
      </c>
      <c r="C79" s="14">
        <f>'IS, BS &amp; Ratios June 26'!D79-'IS, BS &amp; Ratios Mar 26'!D79</f>
        <v>0</v>
      </c>
      <c r="D79" s="201">
        <f>'IS, BS &amp; Ratios June 26'!D79-'IS, BS &amp; Ratios Mar 26'!D79</f>
        <v>0</v>
      </c>
      <c r="E79" s="200">
        <f>'IS, BS &amp; Ratios June 26'!E79-'IS, BS &amp; Ratios Mar 26'!E79</f>
        <v>-293321</v>
      </c>
      <c r="F79" s="200">
        <f>'IS, BS &amp; Ratios June 26'!F79-'IS, BS &amp; Ratios Mar 26'!F79</f>
        <v>408000</v>
      </c>
      <c r="G79" s="201">
        <f>'IS, BS &amp; Ratios June 26'!G79-'IS, BS &amp; Ratios Mar 26'!G79</f>
        <v>0</v>
      </c>
      <c r="H79" s="201">
        <f>'IS, BS &amp; Ratios June 26'!H79-'IS, BS &amp; Ratios Mar 26'!H79</f>
        <v>0</v>
      </c>
      <c r="I79" s="200">
        <f>'IS, BS &amp; Ratios June 26'!I79-'IS, BS &amp; Ratios Mar 26'!I79</f>
        <v>0</v>
      </c>
      <c r="J79" s="200">
        <f>'IS, BS &amp; Ratios June 26'!J79-'IS, BS &amp; Ratios Mar 26'!J79</f>
        <v>-19677</v>
      </c>
      <c r="K79" s="200">
        <f>'IS, BS &amp; Ratios June 26'!K79-'IS, BS &amp; Ratios Mar 26'!K79</f>
        <v>100000</v>
      </c>
      <c r="L79" s="200">
        <f>'IS, BS &amp; Ratios June 26'!L79-'IS, BS &amp; Ratios Mar 26'!L79</f>
        <v>-107786</v>
      </c>
      <c r="M79" s="200">
        <f>'IS, BS &amp; Ratios June 26'!M79-'IS, BS &amp; Ratios Mar 26'!M79</f>
        <v>-412025</v>
      </c>
      <c r="N79" s="200">
        <f>'IS, BS &amp; Ratios June 26'!N79-'IS, BS &amp; Ratios Mar 26'!N79</f>
        <v>-526095</v>
      </c>
      <c r="O79" s="200">
        <f>'IS, BS &amp; Ratios June 26'!O79-'IS, BS &amp; Ratios Mar 26'!O79</f>
        <v>0</v>
      </c>
      <c r="P79" s="200">
        <f>'IS, BS &amp; Ratios June 26'!P79-'IS, BS &amp; Ratios Mar 26'!P79</f>
        <v>-32961</v>
      </c>
      <c r="Q79" s="200">
        <f>'IS, BS &amp; Ratios June 26'!Q79-'IS, BS &amp; Ratios Mar 26'!Q79</f>
        <v>0</v>
      </c>
      <c r="R79" s="200">
        <f>'IS, BS &amp; Ratios June 26'!R79-'IS, BS &amp; Ratios Mar 26'!R79</f>
        <v>0</v>
      </c>
      <c r="S79" s="16">
        <f t="shared" si="37"/>
        <v>-883865</v>
      </c>
      <c r="T79" s="16">
        <f t="shared" si="36"/>
        <v>-883865</v>
      </c>
      <c r="U79" s="16">
        <f t="shared" si="23"/>
        <v>0</v>
      </c>
      <c r="V79" s="27">
        <f t="shared" si="25"/>
        <v>0</v>
      </c>
      <c r="AY79" s="27">
        <f>I79-'[36]IS, BS &amp; Ratios Mar 20'!K76</f>
        <v>-55540</v>
      </c>
      <c r="AZ79" s="27">
        <f>J79-'[36]IS, BS &amp; Ratios Mar 20'!L76</f>
        <v>-19677</v>
      </c>
    </row>
    <row r="80" spans="1:52" ht="25.5" x14ac:dyDescent="0.2">
      <c r="B80" s="152" t="s">
        <v>166</v>
      </c>
      <c r="C80" s="14">
        <f>'IS, BS &amp; Ratios June 26'!D80-'IS, BS &amp; Ratios Mar 26'!D80</f>
        <v>136</v>
      </c>
      <c r="D80" s="200">
        <f>'IS, BS &amp; Ratios June 26'!D80-'IS, BS &amp; Ratios Mar 26'!D80</f>
        <v>136</v>
      </c>
      <c r="E80" s="200">
        <f>'IS, BS &amp; Ratios June 26'!E80-'IS, BS &amp; Ratios Mar 26'!E80</f>
        <v>-407</v>
      </c>
      <c r="F80" s="200">
        <f>'IS, BS &amp; Ratios June 26'!F80-'IS, BS &amp; Ratios Mar 26'!F80</f>
        <v>22226</v>
      </c>
      <c r="G80" s="200">
        <f>'IS, BS &amp; Ratios June 26'!G80-'IS, BS &amp; Ratios Mar 26'!G80</f>
        <v>-754</v>
      </c>
      <c r="H80" s="200">
        <f>'IS, BS &amp; Ratios June 26'!H80-'IS, BS &amp; Ratios Mar 26'!H80</f>
        <v>-380955</v>
      </c>
      <c r="I80" s="200">
        <f>'IS, BS &amp; Ratios June 26'!I80-'IS, BS &amp; Ratios Mar 26'!I80</f>
        <v>-110000</v>
      </c>
      <c r="J80" s="200">
        <f>'IS, BS &amp; Ratios June 26'!J80-'IS, BS &amp; Ratios Mar 26'!J80</f>
        <v>-43695</v>
      </c>
      <c r="K80" s="200">
        <f>'IS, BS &amp; Ratios June 26'!K80-'IS, BS &amp; Ratios Mar 26'!K80</f>
        <v>0</v>
      </c>
      <c r="L80" s="200">
        <f>'IS, BS &amp; Ratios June 26'!L80-'IS, BS &amp; Ratios Mar 26'!L80</f>
        <v>192500</v>
      </c>
      <c r="M80" s="200">
        <f>'IS, BS &amp; Ratios June 26'!M80-'IS, BS &amp; Ratios Mar 26'!M80</f>
        <v>-547994</v>
      </c>
      <c r="N80" s="200">
        <f>'IS, BS &amp; Ratios June 26'!N80-'IS, BS &amp; Ratios Mar 26'!N80</f>
        <v>11218</v>
      </c>
      <c r="O80" s="200">
        <f>'IS, BS &amp; Ratios June 26'!O80-'IS, BS &amp; Ratios Mar 26'!O80</f>
        <v>0</v>
      </c>
      <c r="P80" s="200">
        <f>'IS, BS &amp; Ratios June 26'!P80-'IS, BS &amp; Ratios Mar 26'!P80</f>
        <v>-605</v>
      </c>
      <c r="Q80" s="200">
        <f>'IS, BS &amp; Ratios June 26'!Q80-'IS, BS &amp; Ratios Mar 26'!Q80</f>
        <v>505432</v>
      </c>
      <c r="R80" s="200">
        <f>'IS, BS &amp; Ratios June 26'!R80-'IS, BS &amp; Ratios Mar 26'!R80</f>
        <v>254809</v>
      </c>
      <c r="S80" s="16">
        <f t="shared" si="37"/>
        <v>-98089</v>
      </c>
      <c r="T80" s="16">
        <f t="shared" si="36"/>
        <v>-98089</v>
      </c>
      <c r="U80" s="16">
        <f t="shared" si="23"/>
        <v>0</v>
      </c>
      <c r="V80" s="27">
        <f t="shared" si="25"/>
        <v>0</v>
      </c>
      <c r="AY80" s="27">
        <f>I80-'[36]IS, BS &amp; Ratios Mar 20'!K77</f>
        <v>-195000</v>
      </c>
      <c r="AZ80" s="27">
        <f>J80-'[36]IS, BS &amp; Ratios Mar 20'!L77</f>
        <v>-114439</v>
      </c>
    </row>
    <row r="81" spans="2:52" ht="25.5" x14ac:dyDescent="0.2">
      <c r="B81" s="152" t="s">
        <v>168</v>
      </c>
      <c r="C81" s="14">
        <f>'IS, BS &amp; Ratios June 26'!D81-'IS, BS &amp; Ratios Mar 26'!D81</f>
        <v>0</v>
      </c>
      <c r="D81" s="200">
        <f>'IS, BS &amp; Ratios June 26'!D81-'IS, BS &amp; Ratios Mar 26'!D81</f>
        <v>0</v>
      </c>
      <c r="E81" s="200">
        <f>'IS, BS &amp; Ratios June 26'!E81-'IS, BS &amp; Ratios Mar 26'!E81</f>
        <v>105902</v>
      </c>
      <c r="F81" s="200">
        <f>'IS, BS &amp; Ratios June 26'!F81-'IS, BS &amp; Ratios Mar 26'!F81</f>
        <v>-28645</v>
      </c>
      <c r="G81" s="200">
        <f>'IS, BS &amp; Ratios June 26'!G81-'IS, BS &amp; Ratios Mar 26'!G81</f>
        <v>1177883</v>
      </c>
      <c r="H81" s="200">
        <f>'IS, BS &amp; Ratios June 26'!H81-'IS, BS &amp; Ratios Mar 26'!H81</f>
        <v>-892134</v>
      </c>
      <c r="I81" s="200">
        <f>'IS, BS &amp; Ratios June 26'!I81-'IS, BS &amp; Ratios Mar 26'!I81</f>
        <v>96459</v>
      </c>
      <c r="J81" s="200">
        <f>'IS, BS &amp; Ratios June 26'!J81-'IS, BS &amp; Ratios Mar 26'!J81</f>
        <v>0</v>
      </c>
      <c r="K81" s="200">
        <f>'IS, BS &amp; Ratios June 26'!K81-'IS, BS &amp; Ratios Mar 26'!K81</f>
        <v>180750</v>
      </c>
      <c r="L81" s="200">
        <f>'IS, BS &amp; Ratios June 26'!L81-'IS, BS &amp; Ratios Mar 26'!L81</f>
        <v>-25729</v>
      </c>
      <c r="M81" s="200">
        <f>'IS, BS &amp; Ratios June 26'!M81-'IS, BS &amp; Ratios Mar 26'!M81</f>
        <v>-2457</v>
      </c>
      <c r="N81" s="200">
        <f>'IS, BS &amp; Ratios June 26'!N81-'IS, BS &amp; Ratios Mar 26'!N81</f>
        <v>179968</v>
      </c>
      <c r="O81" s="200">
        <f>'IS, BS &amp; Ratios June 26'!O81-'IS, BS &amp; Ratios Mar 26'!O81</f>
        <v>-12913</v>
      </c>
      <c r="P81" s="200">
        <f>'IS, BS &amp; Ratios June 26'!P81-'IS, BS &amp; Ratios Mar 26'!P81</f>
        <v>-200990</v>
      </c>
      <c r="Q81" s="200">
        <f>'IS, BS &amp; Ratios June 26'!Q81-'IS, BS &amp; Ratios Mar 26'!Q81</f>
        <v>5081</v>
      </c>
      <c r="R81" s="200">
        <f>'IS, BS &amp; Ratios June 26'!R81-'IS, BS &amp; Ratios Mar 26'!R81</f>
        <v>0</v>
      </c>
      <c r="S81" s="16">
        <f t="shared" si="37"/>
        <v>583175</v>
      </c>
      <c r="T81" s="16">
        <f t="shared" si="36"/>
        <v>583175</v>
      </c>
      <c r="U81" s="16">
        <f t="shared" si="23"/>
        <v>0</v>
      </c>
      <c r="V81" s="27">
        <f t="shared" si="25"/>
        <v>0</v>
      </c>
      <c r="AY81" s="27">
        <f>I81-'[36]IS, BS &amp; Ratios Mar 20'!K78</f>
        <v>-137051</v>
      </c>
      <c r="AZ81" s="27">
        <f>J81-'[36]IS, BS &amp; Ratios Mar 20'!L78</f>
        <v>0</v>
      </c>
    </row>
    <row r="82" spans="2:52" ht="13.5" customHeight="1" x14ac:dyDescent="0.2">
      <c r="B82" s="12" t="s">
        <v>169</v>
      </c>
      <c r="C82" s="14">
        <f>'IS, BS &amp; Ratios June 26'!D82-'IS, BS &amp; Ratios Mar 26'!D82</f>
        <v>0</v>
      </c>
      <c r="D82" s="200">
        <f>'IS, BS &amp; Ratios June 26'!D82-'IS, BS &amp; Ratios Mar 26'!D82</f>
        <v>0</v>
      </c>
      <c r="E82" s="200">
        <f>'IS, BS &amp; Ratios June 26'!E82-'IS, BS &amp; Ratios Mar 26'!E82</f>
        <v>-256687</v>
      </c>
      <c r="F82" s="200">
        <f>'IS, BS &amp; Ratios June 26'!F82-'IS, BS &amp; Ratios Mar 26'!F82</f>
        <v>-49189</v>
      </c>
      <c r="G82" s="200">
        <f>'IS, BS &amp; Ratios June 26'!G82-'IS, BS &amp; Ratios Mar 26'!G82</f>
        <v>0</v>
      </c>
      <c r="H82" s="200">
        <f>'IS, BS &amp; Ratios June 26'!H82-'IS, BS &amp; Ratios Mar 26'!H82</f>
        <v>0</v>
      </c>
      <c r="I82" s="200">
        <f>'IS, BS &amp; Ratios June 26'!I82-'IS, BS &amp; Ratios Mar 26'!I82</f>
        <v>86</v>
      </c>
      <c r="J82" s="200">
        <f>'IS, BS &amp; Ratios June 26'!J82-'IS, BS &amp; Ratios Mar 26'!J82</f>
        <v>0</v>
      </c>
      <c r="K82" s="200">
        <f>'IS, BS &amp; Ratios June 26'!K82-'IS, BS &amp; Ratios Mar 26'!K82</f>
        <v>0</v>
      </c>
      <c r="L82" s="200">
        <f>'IS, BS &amp; Ratios June 26'!L82-'IS, BS &amp; Ratios Mar 26'!L82</f>
        <v>180250</v>
      </c>
      <c r="M82" s="201">
        <f>'IS, BS &amp; Ratios June 26'!M82-'IS, BS &amp; Ratios Mar 26'!M82</f>
        <v>219015</v>
      </c>
      <c r="N82" s="200">
        <f>'IS, BS &amp; Ratios June 26'!N82-'IS, BS &amp; Ratios Mar 26'!N82</f>
        <v>-17925</v>
      </c>
      <c r="O82" s="200">
        <f>'IS, BS &amp; Ratios June 26'!O82-'IS, BS &amp; Ratios Mar 26'!O82</f>
        <v>-38621</v>
      </c>
      <c r="P82" s="200">
        <f>'IS, BS &amp; Ratios June 26'!P82-'IS, BS &amp; Ratios Mar 26'!P82</f>
        <v>0</v>
      </c>
      <c r="Q82" s="200">
        <f>'IS, BS &amp; Ratios June 26'!Q82-'IS, BS &amp; Ratios Mar 26'!Q82</f>
        <v>-764758</v>
      </c>
      <c r="R82" s="200">
        <f>'IS, BS &amp; Ratios June 26'!R82-'IS, BS &amp; Ratios Mar 26'!R82</f>
        <v>0</v>
      </c>
      <c r="S82" s="16">
        <f t="shared" si="37"/>
        <v>-727829</v>
      </c>
      <c r="T82" s="16">
        <f t="shared" si="36"/>
        <v>-727829</v>
      </c>
      <c r="U82" s="16">
        <f t="shared" si="23"/>
        <v>0</v>
      </c>
      <c r="V82" s="27">
        <f t="shared" si="25"/>
        <v>0</v>
      </c>
      <c r="AY82" s="27">
        <f>I82-'[36]IS, BS &amp; Ratios Mar 20'!K79</f>
        <v>-205226</v>
      </c>
      <c r="AZ82" s="27">
        <f>J82-'[36]IS, BS &amp; Ratios Mar 20'!L79</f>
        <v>0</v>
      </c>
    </row>
    <row r="83" spans="2:52" x14ac:dyDescent="0.2">
      <c r="B83" s="12" t="s">
        <v>26</v>
      </c>
      <c r="C83" s="14">
        <f>'IS, BS &amp; Ratios June 26'!D84-'IS, BS &amp; Ratios Mar 26'!D84</f>
        <v>-17902</v>
      </c>
      <c r="D83" s="202">
        <f>'IS, BS &amp; Ratios June 26'!D83-'IS, BS &amp; Ratios Mar 26'!D83</f>
        <v>-10026</v>
      </c>
      <c r="E83" s="202">
        <f>'IS, BS &amp; Ratios June 26'!E83-'IS, BS &amp; Ratios Mar 26'!E83</f>
        <v>379620</v>
      </c>
      <c r="F83" s="202">
        <f>'IS, BS &amp; Ratios June 26'!F83-'IS, BS &amp; Ratios Mar 26'!F83</f>
        <v>322012</v>
      </c>
      <c r="G83" s="202">
        <f>'IS, BS &amp; Ratios June 26'!G83-'IS, BS &amp; Ratios Mar 26'!G83</f>
        <v>427456</v>
      </c>
      <c r="H83" s="200">
        <f>'IS, BS &amp; Ratios June 26'!H83-'IS, BS &amp; Ratios Mar 26'!H83</f>
        <v>-296436</v>
      </c>
      <c r="I83" s="200">
        <f>'IS, BS &amp; Ratios June 26'!I83-'IS, BS &amp; Ratios Mar 26'!I83</f>
        <v>5772</v>
      </c>
      <c r="J83" s="202">
        <f>'IS, BS &amp; Ratios June 26'!J83-'IS, BS &amp; Ratios Mar 26'!J83</f>
        <v>-15739</v>
      </c>
      <c r="K83" s="200">
        <f>'IS, BS &amp; Ratios June 26'!K83-'IS, BS &amp; Ratios Mar 26'!K83</f>
        <v>21203</v>
      </c>
      <c r="L83" s="200">
        <f>'IS, BS &amp; Ratios June 26'!L83-'IS, BS &amp; Ratios Mar 26'!L83</f>
        <v>215033</v>
      </c>
      <c r="M83" s="202">
        <f>'IS, BS &amp; Ratios June 26'!M83-'IS, BS &amp; Ratios Mar 26'!M83</f>
        <v>685536</v>
      </c>
      <c r="N83" s="202">
        <f>'IS, BS &amp; Ratios June 26'!N83-'IS, BS &amp; Ratios Mar 26'!N83</f>
        <v>-188588</v>
      </c>
      <c r="O83" s="200">
        <f>'IS, BS &amp; Ratios June 26'!O83-'IS, BS &amp; Ratios Mar 26'!O83</f>
        <v>1560</v>
      </c>
      <c r="P83" s="202">
        <f>'IS, BS &amp; Ratios June 26'!P83-'IS, BS &amp; Ratios Mar 26'!P83</f>
        <v>18114</v>
      </c>
      <c r="Q83" s="202">
        <f>'IS, BS &amp; Ratios June 26'!Q83-'IS, BS &amp; Ratios Mar 26'!Q83</f>
        <v>-785269.5</v>
      </c>
      <c r="R83" s="202">
        <f>'IS, BS &amp; Ratios June 26'!R83-'IS, BS &amp; Ratios Mar 26'!R83</f>
        <v>30149</v>
      </c>
      <c r="S83" s="23">
        <f t="shared" si="37"/>
        <v>810396.5</v>
      </c>
      <c r="T83" s="16">
        <f t="shared" si="36"/>
        <v>810396.5</v>
      </c>
      <c r="U83" s="16">
        <f t="shared" si="23"/>
        <v>0</v>
      </c>
      <c r="V83" s="27">
        <f t="shared" si="25"/>
        <v>0</v>
      </c>
      <c r="AY83" s="27" t="e">
        <f>#REF!-'[36]IS, BS &amp; Ratios Mar 20'!K81</f>
        <v>#REF!</v>
      </c>
      <c r="AZ83" s="27">
        <f>J83-'[36]IS, BS &amp; Ratios Mar 20'!L81</f>
        <v>-47658</v>
      </c>
    </row>
    <row r="84" spans="2:52" x14ac:dyDescent="0.2">
      <c r="B84" s="28" t="s">
        <v>27</v>
      </c>
      <c r="C84" s="27">
        <f>'IS, BS &amp; Ratios June 26'!D84-'IS, BS &amp; Ratios Mar 26'!D84</f>
        <v>-17902</v>
      </c>
      <c r="D84" s="154">
        <f t="shared" ref="D84:S84" si="38">D75+SUM(D79:D83)</f>
        <v>-17902</v>
      </c>
      <c r="E84" s="154">
        <f t="shared" si="38"/>
        <v>-1216169</v>
      </c>
      <c r="F84" s="154">
        <f t="shared" si="38"/>
        <v>2832255</v>
      </c>
      <c r="G84" s="154">
        <f t="shared" si="38"/>
        <v>-844824</v>
      </c>
      <c r="H84" s="154">
        <f t="shared" si="38"/>
        <v>-1401157</v>
      </c>
      <c r="I84" s="154">
        <f t="shared" si="38"/>
        <v>-123657</v>
      </c>
      <c r="J84" s="154">
        <f t="shared" si="38"/>
        <v>-72170</v>
      </c>
      <c r="K84" s="154">
        <f t="shared" si="38"/>
        <v>801802</v>
      </c>
      <c r="L84" s="154">
        <f t="shared" si="38"/>
        <v>2129292</v>
      </c>
      <c r="M84" s="154">
        <f t="shared" si="38"/>
        <v>476651</v>
      </c>
      <c r="N84" s="154">
        <f t="shared" si="38"/>
        <v>-1924574</v>
      </c>
      <c r="O84" s="154">
        <f t="shared" si="38"/>
        <v>160228</v>
      </c>
      <c r="P84" s="154">
        <f t="shared" si="38"/>
        <v>-454129</v>
      </c>
      <c r="Q84" s="154">
        <f t="shared" si="38"/>
        <v>-21372.5</v>
      </c>
      <c r="R84" s="154">
        <f t="shared" si="38"/>
        <v>-549945</v>
      </c>
      <c r="S84" s="154">
        <f t="shared" si="38"/>
        <v>-225671.5</v>
      </c>
      <c r="T84" s="16">
        <f t="shared" si="36"/>
        <v>-225671.5</v>
      </c>
      <c r="U84" s="16">
        <f t="shared" si="23"/>
        <v>0</v>
      </c>
      <c r="V84" s="27">
        <f t="shared" si="25"/>
        <v>0</v>
      </c>
      <c r="AY84" s="27">
        <f>I84-'[36]IS, BS &amp; Ratios Mar 20'!K82</f>
        <v>-3137988</v>
      </c>
      <c r="AZ84" s="27">
        <f>J84-'[36]IS, BS &amp; Ratios Mar 20'!L82</f>
        <v>-890021</v>
      </c>
    </row>
    <row r="85" spans="2:52" x14ac:dyDescent="0.2">
      <c r="B85" s="12"/>
      <c r="M85" s="47"/>
      <c r="S85" s="14"/>
      <c r="T85" s="16">
        <f t="shared" si="36"/>
        <v>0</v>
      </c>
      <c r="U85" s="16">
        <f t="shared" si="23"/>
        <v>0</v>
      </c>
      <c r="V85" s="27">
        <f t="shared" si="25"/>
        <v>0</v>
      </c>
      <c r="AY85" s="27">
        <f>I85-'[36]IS, BS &amp; Ratios Mar 20'!K83</f>
        <v>0</v>
      </c>
      <c r="AZ85" s="27">
        <f>J85-'[36]IS, BS &amp; Ratios Mar 20'!L83</f>
        <v>0</v>
      </c>
    </row>
    <row r="86" spans="2:52" x14ac:dyDescent="0.2">
      <c r="B86" s="12" t="s">
        <v>28</v>
      </c>
      <c r="C86" s="14"/>
      <c r="D86" s="220">
        <f>'IS, BS &amp; Ratios June 26'!D86-'IS, BS &amp; Ratios Mar 26'!D86</f>
        <v>0</v>
      </c>
      <c r="E86" s="14">
        <f>'IS, BS &amp; Ratios June 26'!E86-'IS, BS &amp; Ratios Mar 26'!E86</f>
        <v>0</v>
      </c>
      <c r="F86" s="220">
        <f>'IS, BS &amp; Ratios June 26'!F86-'IS, BS &amp; Ratios Mar 26'!F86</f>
        <v>0</v>
      </c>
      <c r="G86" s="14">
        <f>'IS, BS &amp; Ratios June 26'!G86-'IS, BS &amp; Ratios Mar 26'!G86</f>
        <v>0</v>
      </c>
      <c r="H86" s="220">
        <f>'IS, BS &amp; Ratios June 26'!H86-'IS, BS &amp; Ratios Mar 26'!H86</f>
        <v>0</v>
      </c>
      <c r="I86" s="14">
        <f>'IS, BS &amp; Ratios June 26'!I86-'IS, BS &amp; Ratios Mar 26'!I86</f>
        <v>0</v>
      </c>
      <c r="J86" s="14">
        <f>'IS, BS &amp; Ratios June 26'!J86-'IS, BS &amp; Ratios Mar 26'!J86</f>
        <v>0</v>
      </c>
      <c r="K86" s="14">
        <f>'IS, BS &amp; Ratios June 26'!K86-'IS, BS &amp; Ratios Mar 26'!K86</f>
        <v>0</v>
      </c>
      <c r="L86" s="14">
        <f>'IS, BS &amp; Ratios June 26'!L86-'IS, BS &amp; Ratios Mar 26'!L86</f>
        <v>104000</v>
      </c>
      <c r="M86" s="220">
        <f>'IS, BS &amp; Ratios June 26'!M86-'IS, BS &amp; Ratios Mar 26'!M86</f>
        <v>0</v>
      </c>
      <c r="N86" s="14">
        <f>'IS, BS &amp; Ratios June 26'!N86-'IS, BS &amp; Ratios Mar 26'!N86</f>
        <v>0</v>
      </c>
      <c r="O86" s="14">
        <f>'IS, BS &amp; Ratios June 26'!O86-'IS, BS &amp; Ratios Mar 26'!O86</f>
        <v>0</v>
      </c>
      <c r="P86" s="14">
        <f>'IS, BS &amp; Ratios June 26'!P86-'IS, BS &amp; Ratios Mar 26'!P86</f>
        <v>0</v>
      </c>
      <c r="Q86" s="14">
        <f>'IS, BS &amp; Ratios June 26'!Q86-'IS, BS &amp; Ratios Mar 26'!Q86</f>
        <v>0</v>
      </c>
      <c r="R86" s="14">
        <f>'IS, BS &amp; Ratios June 26'!R86-'IS, BS &amp; Ratios Mar 26'!R86</f>
        <v>0</v>
      </c>
      <c r="S86" s="14">
        <f t="shared" ref="S86:S91" si="39">D86+E86+F86+G86+H86+I86+J86+K86+L86+M86+N86+O86+P86+R86+Q86</f>
        <v>104000</v>
      </c>
      <c r="T86" s="16">
        <f t="shared" si="36"/>
        <v>104000</v>
      </c>
      <c r="U86" s="16">
        <f t="shared" si="23"/>
        <v>0</v>
      </c>
      <c r="V86" s="27">
        <f t="shared" si="25"/>
        <v>0</v>
      </c>
      <c r="X86" s="14"/>
      <c r="AY86" s="27">
        <f>I86-'[36]IS, BS &amp; Ratios Mar 20'!K84</f>
        <v>-514221</v>
      </c>
      <c r="AZ86" s="27">
        <f>J86-'[36]IS, BS &amp; Ratios Mar 20'!L84</f>
        <v>-84000</v>
      </c>
    </row>
    <row r="87" spans="2:52" x14ac:dyDescent="0.2">
      <c r="B87" s="12" t="s">
        <v>97</v>
      </c>
      <c r="C87" s="14"/>
      <c r="D87" s="220">
        <f>'IS, BS &amp; Ratios June 26'!D87-'IS, BS &amp; Ratios Mar 26'!D87</f>
        <v>0</v>
      </c>
      <c r="E87" s="14">
        <f>'IS, BS &amp; Ratios June 26'!E87-'IS, BS &amp; Ratios Mar 26'!E87</f>
        <v>0</v>
      </c>
      <c r="F87" s="220">
        <f>'IS, BS &amp; Ratios June 26'!F87-'IS, BS &amp; Ratios Mar 26'!F87</f>
        <v>0</v>
      </c>
      <c r="G87" s="14">
        <f>'IS, BS &amp; Ratios June 26'!G87-'IS, BS &amp; Ratios Mar 26'!G87</f>
        <v>0</v>
      </c>
      <c r="H87" s="220">
        <f>'IS, BS &amp; Ratios June 26'!H87-'IS, BS &amp; Ratios Mar 26'!H87</f>
        <v>0</v>
      </c>
      <c r="I87" s="14">
        <f>'IS, BS &amp; Ratios June 26'!I87-'IS, BS &amp; Ratios Mar 26'!I87</f>
        <v>0</v>
      </c>
      <c r="J87" s="15">
        <f>'IS, BS &amp; Ratios June 26'!J87-'IS, BS &amp; Ratios Mar 26'!J87</f>
        <v>0</v>
      </c>
      <c r="K87" s="14">
        <f>'IS, BS &amp; Ratios June 26'!K87-'IS, BS &amp; Ratios Mar 26'!K87</f>
        <v>0</v>
      </c>
      <c r="L87" s="14">
        <f>'IS, BS &amp; Ratios June 26'!L87-'IS, BS &amp; Ratios Mar 26'!L87</f>
        <v>0</v>
      </c>
      <c r="M87" s="220">
        <f>'IS, BS &amp; Ratios June 26'!M87-'IS, BS &amp; Ratios Mar 26'!M87</f>
        <v>0</v>
      </c>
      <c r="N87" s="14">
        <f>'IS, BS &amp; Ratios June 26'!N87-'IS, BS &amp; Ratios Mar 26'!N87</f>
        <v>0</v>
      </c>
      <c r="O87" s="14">
        <f>'IS, BS &amp; Ratios June 26'!O87-'IS, BS &amp; Ratios Mar 26'!O87</f>
        <v>0</v>
      </c>
      <c r="P87" s="14">
        <f>'IS, BS &amp; Ratios June 26'!P87-'IS, BS &amp; Ratios Mar 26'!P87</f>
        <v>0</v>
      </c>
      <c r="Q87" s="14">
        <f>'IS, BS &amp; Ratios June 26'!Q87-'IS, BS &amp; Ratios Mar 26'!Q87</f>
        <v>0</v>
      </c>
      <c r="R87" s="14">
        <f>'IS, BS &amp; Ratios June 26'!R87-'IS, BS &amp; Ratios Mar 26'!R87</f>
        <v>0</v>
      </c>
      <c r="S87" s="14">
        <f t="shared" si="39"/>
        <v>0</v>
      </c>
      <c r="T87" s="16">
        <f t="shared" si="36"/>
        <v>0</v>
      </c>
      <c r="U87" s="16">
        <f t="shared" si="23"/>
        <v>0</v>
      </c>
      <c r="V87" s="27">
        <f t="shared" si="25"/>
        <v>0</v>
      </c>
      <c r="AY87" s="27">
        <f>I87-'[36]IS, BS &amp; Ratios Mar 20'!K85</f>
        <v>0</v>
      </c>
      <c r="AZ87" s="27">
        <f>J87-'[36]IS, BS &amp; Ratios Mar 20'!L85</f>
        <v>-37899</v>
      </c>
    </row>
    <row r="88" spans="2:52" x14ac:dyDescent="0.2">
      <c r="B88" s="12" t="s">
        <v>146</v>
      </c>
      <c r="C88" s="14"/>
      <c r="D88" s="220">
        <f>'IS, BS &amp; Ratios June 26'!D88-'IS, BS &amp; Ratios Mar 26'!D88</f>
        <v>0</v>
      </c>
      <c r="E88" s="203">
        <f>'IS, BS &amp; Ratios June 26'!E88-'IS, BS &amp; Ratios Mar 26'!E88</f>
        <v>0</v>
      </c>
      <c r="F88" s="219">
        <f>'IS, BS &amp; Ratios June 26'!F88-'IS, BS &amp; Ratios Mar 26'!F88</f>
        <v>0</v>
      </c>
      <c r="G88" s="203">
        <f>'IS, BS &amp; Ratios June 26'!G88-'IS, BS &amp; Ratios Mar 26'!G88</f>
        <v>0</v>
      </c>
      <c r="H88" s="219">
        <f>'IS, BS &amp; Ratios June 26'!H88-'IS, BS &amp; Ratios Mar 26'!H88</f>
        <v>0</v>
      </c>
      <c r="I88" s="203">
        <f>'IS, BS &amp; Ratios June 26'!I88-'IS, BS &amp; Ratios Mar 26'!I88</f>
        <v>0</v>
      </c>
      <c r="J88" s="203">
        <f>'IS, BS &amp; Ratios June 26'!J88-'IS, BS &amp; Ratios Mar 26'!J88</f>
        <v>84000</v>
      </c>
      <c r="K88" s="203">
        <f>'IS, BS &amp; Ratios June 26'!K88-'IS, BS &amp; Ratios Mar 26'!K88</f>
        <v>0</v>
      </c>
      <c r="L88" s="203">
        <f>'IS, BS &amp; Ratios June 26'!L88-'IS, BS &amp; Ratios Mar 26'!L88</f>
        <v>-104000</v>
      </c>
      <c r="M88" s="219">
        <f>'IS, BS &amp; Ratios June 26'!M88-'IS, BS &amp; Ratios Mar 26'!M88</f>
        <v>0</v>
      </c>
      <c r="N88" s="203">
        <f>'IS, BS &amp; Ratios June 26'!N88-'IS, BS &amp; Ratios Mar 26'!N88</f>
        <v>0</v>
      </c>
      <c r="O88" s="203">
        <f>'IS, BS &amp; Ratios June 26'!O88-'IS, BS &amp; Ratios Mar 26'!O88</f>
        <v>0</v>
      </c>
      <c r="P88" s="203">
        <f>'IS, BS &amp; Ratios June 26'!P88-'IS, BS &amp; Ratios Mar 26'!P88</f>
        <v>0</v>
      </c>
      <c r="Q88" s="203">
        <f>'IS, BS &amp; Ratios June 26'!Q88-'IS, BS &amp; Ratios Mar 26'!Q88</f>
        <v>0</v>
      </c>
      <c r="R88" s="201">
        <f>'IS, BS &amp; Ratios June 26'!R88-'IS, BS &amp; Ratios Mar 26'!R88</f>
        <v>0</v>
      </c>
      <c r="S88" s="14">
        <f t="shared" si="39"/>
        <v>-20000</v>
      </c>
      <c r="T88" s="16">
        <f t="shared" si="36"/>
        <v>-20000</v>
      </c>
      <c r="U88" s="16">
        <f t="shared" si="23"/>
        <v>0</v>
      </c>
      <c r="V88" s="27">
        <f t="shared" si="25"/>
        <v>0</v>
      </c>
      <c r="AY88" s="27">
        <f>I88-'[36]IS, BS &amp; Ratios Mar 20'!K86</f>
        <v>0</v>
      </c>
      <c r="AZ88" s="27">
        <f>J88-'[36]IS, BS &amp; Ratios Mar 20'!L86</f>
        <v>84000</v>
      </c>
    </row>
    <row r="89" spans="2:52" x14ac:dyDescent="0.2">
      <c r="B89" s="12" t="s">
        <v>133</v>
      </c>
      <c r="C89" s="14"/>
      <c r="D89" s="220">
        <f>'IS, BS &amp; Ratios June 26'!D89-'IS, BS &amp; Ratios Mar 26'!D89</f>
        <v>0</v>
      </c>
      <c r="E89" s="203">
        <f>'IS, BS &amp; Ratios June 26'!E89-'IS, BS &amp; Ratios Mar 26'!E89</f>
        <v>-453746</v>
      </c>
      <c r="F89" s="219">
        <f>'IS, BS &amp; Ratios June 26'!F89-'IS, BS &amp; Ratios Mar 26'!F89</f>
        <v>0</v>
      </c>
      <c r="G89" s="203">
        <f>'IS, BS &amp; Ratios June 26'!G89-'IS, BS &amp; Ratios Mar 26'!G89</f>
        <v>-230</v>
      </c>
      <c r="H89" s="203">
        <f>'IS, BS &amp; Ratios June 26'!H89-'IS, BS &amp; Ratios Mar 26'!H89</f>
        <v>1093242</v>
      </c>
      <c r="I89" s="203">
        <f>'IS, BS &amp; Ratios June 26'!I89-'IS, BS &amp; Ratios Mar 26'!I89</f>
        <v>0</v>
      </c>
      <c r="J89" s="203">
        <f>'IS, BS &amp; Ratios June 26'!J89-'IS, BS &amp; Ratios Mar 26'!J89</f>
        <v>-84012</v>
      </c>
      <c r="K89" s="203">
        <f>'IS, BS &amp; Ratios June 26'!K89-'IS, BS &amp; Ratios Mar 26'!K89</f>
        <v>0</v>
      </c>
      <c r="L89" s="203">
        <f>'IS, BS &amp; Ratios June 26'!L89-'IS, BS &amp; Ratios Mar 26'!L89</f>
        <v>-8630</v>
      </c>
      <c r="M89" s="203">
        <f>'IS, BS &amp; Ratios June 26'!M89-'IS, BS &amp; Ratios Mar 26'!M89</f>
        <v>0</v>
      </c>
      <c r="N89" s="203">
        <f>'IS, BS &amp; Ratios June 26'!N89-'IS, BS &amp; Ratios Mar 26'!N89</f>
        <v>-75473</v>
      </c>
      <c r="O89" s="203">
        <f>'IS, BS &amp; Ratios June 26'!O89-'IS, BS &amp; Ratios Mar 26'!O89</f>
        <v>42777</v>
      </c>
      <c r="P89" s="203">
        <f>'IS, BS &amp; Ratios June 26'!P89-'IS, BS &amp; Ratios Mar 26'!P89</f>
        <v>9495</v>
      </c>
      <c r="Q89" s="203">
        <f>'IS, BS &amp; Ratios June 26'!Q89-'IS, BS &amp; Ratios Mar 26'!Q89</f>
        <v>0.5</v>
      </c>
      <c r="R89" s="203">
        <f>'IS, BS &amp; Ratios June 26'!R89-'IS, BS &amp; Ratios Mar 26'!R89</f>
        <v>0</v>
      </c>
      <c r="S89" s="14">
        <f t="shared" si="39"/>
        <v>523423.5</v>
      </c>
      <c r="T89" s="16">
        <f t="shared" si="36"/>
        <v>523423.5</v>
      </c>
      <c r="U89" s="16">
        <f t="shared" si="23"/>
        <v>0</v>
      </c>
      <c r="V89" s="27">
        <f t="shared" si="25"/>
        <v>0</v>
      </c>
      <c r="AY89" s="27">
        <f>I89-'[36]IS, BS &amp; Ratios Mar 20'!K87</f>
        <v>0</v>
      </c>
      <c r="AZ89" s="27">
        <f>J89-'[36]IS, BS &amp; Ratios Mar 20'!L87</f>
        <v>-124774</v>
      </c>
    </row>
    <row r="90" spans="2:52" x14ac:dyDescent="0.2">
      <c r="B90" s="12" t="s">
        <v>98</v>
      </c>
      <c r="C90" s="14"/>
      <c r="D90" s="220">
        <f>'IS, BS &amp; Ratios June 26'!D90-'IS, BS &amp; Ratios Mar 26'!D90</f>
        <v>0</v>
      </c>
      <c r="E90" s="203">
        <f>'IS, BS &amp; Ratios June 26'!E90-'IS, BS &amp; Ratios Mar 26'!E90</f>
        <v>891752</v>
      </c>
      <c r="F90" s="203">
        <f>'IS, BS &amp; Ratios June 26'!F90-'IS, BS &amp; Ratios Mar 26'!F90</f>
        <v>0</v>
      </c>
      <c r="G90" s="203">
        <f>'IS, BS &amp; Ratios June 26'!G90-'IS, BS &amp; Ratios Mar 26'!G90</f>
        <v>197</v>
      </c>
      <c r="H90" s="218">
        <f>'IS, BS &amp; Ratios June 26'!H90-'IS, BS &amp; Ratios Mar 26'!H90</f>
        <v>0</v>
      </c>
      <c r="I90" s="203">
        <f>'IS, BS &amp; Ratios June 26'!I90-'IS, BS &amp; Ratios Mar 26'!I90</f>
        <v>0</v>
      </c>
      <c r="J90" s="203">
        <f>'IS, BS &amp; Ratios June 26'!J90-'IS, BS &amp; Ratios Mar 26'!J90</f>
        <v>0</v>
      </c>
      <c r="K90" s="203">
        <f>'IS, BS &amp; Ratios June 26'!K90-'IS, BS &amp; Ratios Mar 26'!K90</f>
        <v>0</v>
      </c>
      <c r="L90" s="203">
        <f>'IS, BS &amp; Ratios June 26'!L90-'IS, BS &amp; Ratios Mar 26'!L90</f>
        <v>0</v>
      </c>
      <c r="M90" s="218">
        <f>'IS, BS &amp; Ratios June 26'!M90-'IS, BS &amp; Ratios Mar 26'!M90</f>
        <v>-218746</v>
      </c>
      <c r="N90" s="203">
        <f>'IS, BS &amp; Ratios June 26'!N90-'IS, BS &amp; Ratios Mar 26'!N90</f>
        <v>75447</v>
      </c>
      <c r="O90" s="203">
        <f>'IS, BS &amp; Ratios June 26'!O90-'IS, BS &amp; Ratios Mar 26'!O90</f>
        <v>0</v>
      </c>
      <c r="P90" s="203">
        <f>'IS, BS &amp; Ratios June 26'!P90-'IS, BS &amp; Ratios Mar 26'!P90</f>
        <v>0</v>
      </c>
      <c r="Q90" s="203">
        <f>'IS, BS &amp; Ratios June 26'!Q90-'IS, BS &amp; Ratios Mar 26'!Q90</f>
        <v>0</v>
      </c>
      <c r="R90" s="203">
        <f>'IS, BS &amp; Ratios June 26'!R90-'IS, BS &amp; Ratios Mar 26'!R90</f>
        <v>0</v>
      </c>
      <c r="S90" s="14">
        <f t="shared" si="39"/>
        <v>748650</v>
      </c>
      <c r="T90" s="16">
        <f t="shared" si="36"/>
        <v>748650</v>
      </c>
      <c r="U90" s="16">
        <f t="shared" si="23"/>
        <v>0</v>
      </c>
      <c r="V90" s="27">
        <f t="shared" si="25"/>
        <v>0</v>
      </c>
      <c r="AY90" s="27">
        <f>I90-'[36]IS, BS &amp; Ratios Mar 20'!K88</f>
        <v>0</v>
      </c>
      <c r="AZ90" s="27">
        <f>J90-'[36]IS, BS &amp; Ratios Mar 20'!L88</f>
        <v>-25131</v>
      </c>
    </row>
    <row r="91" spans="2:52" x14ac:dyDescent="0.2">
      <c r="B91" s="12" t="s">
        <v>29</v>
      </c>
      <c r="C91" s="48"/>
      <c r="D91" s="220">
        <f>'IS, BS &amp; Ratios June 26'!D91-'IS, BS &amp; Ratios Mar 26'!D91</f>
        <v>2639</v>
      </c>
      <c r="E91" s="219">
        <f>'IS, BS &amp; Ratios June 26'!E91-'IS, BS &amp; Ratios Mar 26'!E91</f>
        <v>0</v>
      </c>
      <c r="F91" s="219">
        <f>'IS, BS &amp; Ratios June 26'!F91-'IS, BS &amp; Ratios Mar 26'!F91</f>
        <v>401988</v>
      </c>
      <c r="G91" s="219">
        <f>'IS, BS &amp; Ratios June 26'!G91-'IS, BS &amp; Ratios Mar 26'!G91</f>
        <v>29136</v>
      </c>
      <c r="H91" s="219">
        <f>'IS, BS &amp; Ratios June 26'!H91-'IS, BS &amp; Ratios Mar 26'!H91</f>
        <v>-1002049</v>
      </c>
      <c r="I91" s="219">
        <f>'IS, BS &amp; Ratios June 26'!I91-'IS, BS &amp; Ratios Mar 26'!I91</f>
        <v>55021</v>
      </c>
      <c r="J91" s="203">
        <f>'IS, BS &amp; Ratios June 26'!J91-'IS, BS &amp; Ratios Mar 26'!J91</f>
        <v>-15565</v>
      </c>
      <c r="K91" s="203">
        <f>'IS, BS &amp; Ratios June 26'!K91-'IS, BS &amp; Ratios Mar 26'!K91</f>
        <v>-48536</v>
      </c>
      <c r="L91" s="203">
        <f>'IS, BS &amp; Ratios June 26'!L91-'IS, BS &amp; Ratios Mar 26'!L91</f>
        <v>381427</v>
      </c>
      <c r="M91" s="203">
        <f>'IS, BS &amp; Ratios June 26'!M91-'IS, BS &amp; Ratios Mar 26'!M91</f>
        <v>291272</v>
      </c>
      <c r="N91" s="203">
        <f>'IS, BS &amp; Ratios June 26'!N91-'IS, BS &amp; Ratios Mar 26'!N91</f>
        <v>538654</v>
      </c>
      <c r="O91" s="203">
        <f>'IS, BS &amp; Ratios June 26'!O91-'IS, BS &amp; Ratios Mar 26'!O91</f>
        <v>30058</v>
      </c>
      <c r="P91" s="203">
        <f>'IS, BS &amp; Ratios June 26'!P91-'IS, BS &amp; Ratios Mar 26'!P91</f>
        <v>-23228</v>
      </c>
      <c r="Q91" s="203">
        <f>'IS, BS &amp; Ratios June 26'!Q91-'IS, BS &amp; Ratios Mar 26'!Q91</f>
        <v>399839</v>
      </c>
      <c r="R91" s="203">
        <f>'IS, BS &amp; Ratios June 26'!R91-'IS, BS &amp; Ratios Mar 26'!R91</f>
        <v>-12690</v>
      </c>
      <c r="S91" s="203">
        <f t="shared" si="39"/>
        <v>1027966</v>
      </c>
      <c r="T91" s="16">
        <f t="shared" si="36"/>
        <v>1027966</v>
      </c>
      <c r="U91" s="16">
        <f t="shared" si="23"/>
        <v>0</v>
      </c>
      <c r="V91" s="27">
        <f t="shared" si="25"/>
        <v>0</v>
      </c>
      <c r="AY91" s="27">
        <f>I91-'[36]IS, BS &amp; Ratios Mar 20'!K89</f>
        <v>-112303</v>
      </c>
      <c r="AZ91" s="27">
        <f>J91-'[36]IS, BS &amp; Ratios Mar 20'!L89</f>
        <v>-64406</v>
      </c>
    </row>
    <row r="92" spans="2:52" x14ac:dyDescent="0.2">
      <c r="B92" s="26" t="s">
        <v>30</v>
      </c>
      <c r="C92" s="27">
        <f>'IS, BS &amp; Ratios June 26'!D92-'IS, BS &amp; Ratios Mar 26'!D92</f>
        <v>2639</v>
      </c>
      <c r="D92" s="49">
        <f t="shared" ref="D92:S92" si="40">SUM(D86:D91)</f>
        <v>2639</v>
      </c>
      <c r="E92" s="49">
        <f t="shared" si="40"/>
        <v>438006</v>
      </c>
      <c r="F92" s="49">
        <f t="shared" si="40"/>
        <v>401988</v>
      </c>
      <c r="G92" s="49">
        <f t="shared" si="40"/>
        <v>29103</v>
      </c>
      <c r="H92" s="49">
        <f t="shared" si="40"/>
        <v>91193</v>
      </c>
      <c r="I92" s="49">
        <f t="shared" si="40"/>
        <v>55021</v>
      </c>
      <c r="J92" s="49">
        <f t="shared" si="40"/>
        <v>-15577</v>
      </c>
      <c r="K92" s="49">
        <f t="shared" si="40"/>
        <v>-48536</v>
      </c>
      <c r="L92" s="49">
        <f t="shared" si="40"/>
        <v>372797</v>
      </c>
      <c r="M92" s="49">
        <f t="shared" si="40"/>
        <v>72526</v>
      </c>
      <c r="N92" s="49">
        <f t="shared" si="40"/>
        <v>538628</v>
      </c>
      <c r="O92" s="49">
        <f t="shared" si="40"/>
        <v>72835</v>
      </c>
      <c r="P92" s="49">
        <f t="shared" si="40"/>
        <v>-13733</v>
      </c>
      <c r="Q92" s="49">
        <f t="shared" si="40"/>
        <v>399839.5</v>
      </c>
      <c r="R92" s="49">
        <f t="shared" si="40"/>
        <v>-12690</v>
      </c>
      <c r="S92" s="49">
        <f t="shared" si="40"/>
        <v>2384039.5</v>
      </c>
      <c r="T92" s="16">
        <f t="shared" si="36"/>
        <v>2384039.5</v>
      </c>
      <c r="U92" s="16">
        <f t="shared" si="23"/>
        <v>0</v>
      </c>
      <c r="V92" s="27">
        <f t="shared" si="25"/>
        <v>0</v>
      </c>
      <c r="AY92" s="27">
        <f>I92-'[36]IS, BS &amp; Ratios Mar 20'!K93</f>
        <v>-626524</v>
      </c>
      <c r="AZ92" s="27">
        <f>J92-'[36]IS, BS &amp; Ratios Mar 20'!L93</f>
        <v>-252210</v>
      </c>
    </row>
    <row r="93" spans="2:52" x14ac:dyDescent="0.2">
      <c r="B93" s="12"/>
      <c r="C93" s="14"/>
      <c r="E93" s="14"/>
      <c r="I93" s="14"/>
      <c r="J93" s="14"/>
      <c r="K93" s="14"/>
      <c r="L93" s="14"/>
      <c r="M93" s="46"/>
      <c r="N93" s="14"/>
      <c r="O93" s="14"/>
      <c r="P93" s="14"/>
      <c r="Q93" s="14"/>
      <c r="R93" s="14"/>
      <c r="S93" s="14"/>
      <c r="T93" s="16">
        <f t="shared" si="36"/>
        <v>0</v>
      </c>
      <c r="U93" s="16">
        <f t="shared" si="23"/>
        <v>0</v>
      </c>
      <c r="V93" s="27">
        <f t="shared" si="25"/>
        <v>0</v>
      </c>
      <c r="AY93" s="27">
        <f>I93-'[36]IS, BS &amp; Ratios Mar 20'!K94</f>
        <v>0</v>
      </c>
      <c r="AZ93" s="27">
        <f>J93-'[36]IS, BS &amp; Ratios Mar 20'!L94</f>
        <v>0</v>
      </c>
    </row>
    <row r="94" spans="2:52" ht="13.5" thickBot="1" x14ac:dyDescent="0.25">
      <c r="B94" s="28" t="s">
        <v>31</v>
      </c>
      <c r="C94" s="27">
        <f>'IS, BS &amp; Ratios June 26'!D94-'IS, BS &amp; Ratios Mar 26'!D94</f>
        <v>-15263</v>
      </c>
      <c r="D94" s="50">
        <f t="shared" ref="D94:S94" si="41">D84+D92</f>
        <v>-15263</v>
      </c>
      <c r="E94" s="156">
        <f t="shared" si="41"/>
        <v>-778163</v>
      </c>
      <c r="F94" s="50">
        <f t="shared" si="41"/>
        <v>3234243</v>
      </c>
      <c r="G94" s="156">
        <f t="shared" si="41"/>
        <v>-815721</v>
      </c>
      <c r="H94" s="155">
        <f t="shared" si="41"/>
        <v>-1309964</v>
      </c>
      <c r="I94" s="156">
        <f t="shared" si="41"/>
        <v>-68636</v>
      </c>
      <c r="J94" s="156">
        <f t="shared" si="41"/>
        <v>-87747</v>
      </c>
      <c r="K94" s="156">
        <f t="shared" si="41"/>
        <v>753266</v>
      </c>
      <c r="L94" s="156">
        <f t="shared" si="41"/>
        <v>2502089</v>
      </c>
      <c r="M94" s="156">
        <f t="shared" si="41"/>
        <v>549177</v>
      </c>
      <c r="N94" s="156">
        <f t="shared" si="41"/>
        <v>-1385946</v>
      </c>
      <c r="O94" s="156">
        <f t="shared" si="41"/>
        <v>233063</v>
      </c>
      <c r="P94" s="156">
        <f t="shared" si="41"/>
        <v>-467862</v>
      </c>
      <c r="Q94" s="156">
        <f t="shared" si="41"/>
        <v>378467</v>
      </c>
      <c r="R94" s="156">
        <f t="shared" si="41"/>
        <v>-562635</v>
      </c>
      <c r="S94" s="156">
        <f t="shared" si="41"/>
        <v>2158368</v>
      </c>
      <c r="T94" s="16">
        <f t="shared" si="36"/>
        <v>2158368</v>
      </c>
      <c r="U94" s="16">
        <f t="shared" si="23"/>
        <v>0</v>
      </c>
      <c r="V94" s="27">
        <f t="shared" si="25"/>
        <v>0</v>
      </c>
      <c r="AY94" s="27">
        <f>I94-'[36]IS, BS &amp; Ratios Mar 20'!K95</f>
        <v>-3764512</v>
      </c>
      <c r="AZ94" s="27">
        <f>J94-'[36]IS, BS &amp; Ratios Mar 20'!L95</f>
        <v>-1142231</v>
      </c>
    </row>
    <row r="95" spans="2:52" ht="13.5" thickTop="1" x14ac:dyDescent="0.2">
      <c r="B95" s="12"/>
      <c r="C95" s="14">
        <f>D94-C94</f>
        <v>0</v>
      </c>
      <c r="D95" s="53">
        <f t="shared" ref="D95:S95" si="42">D72-D94</f>
        <v>0</v>
      </c>
      <c r="E95" s="53">
        <f t="shared" si="42"/>
        <v>0</v>
      </c>
      <c r="F95" s="53">
        <f t="shared" si="42"/>
        <v>0</v>
      </c>
      <c r="G95" s="53">
        <f t="shared" si="42"/>
        <v>0</v>
      </c>
      <c r="H95" s="53">
        <f t="shared" si="42"/>
        <v>0</v>
      </c>
      <c r="I95" s="53">
        <f t="shared" si="42"/>
        <v>0</v>
      </c>
      <c r="J95" s="53">
        <f t="shared" si="42"/>
        <v>0</v>
      </c>
      <c r="K95" s="53">
        <f t="shared" si="42"/>
        <v>0</v>
      </c>
      <c r="L95" s="53">
        <f t="shared" si="42"/>
        <v>0</v>
      </c>
      <c r="M95" s="53">
        <f t="shared" si="42"/>
        <v>0</v>
      </c>
      <c r="N95" s="53">
        <f t="shared" si="42"/>
        <v>0</v>
      </c>
      <c r="O95" s="53">
        <f t="shared" si="42"/>
        <v>0</v>
      </c>
      <c r="P95" s="53">
        <f t="shared" si="42"/>
        <v>0</v>
      </c>
      <c r="Q95" s="53">
        <f t="shared" si="42"/>
        <v>0</v>
      </c>
      <c r="R95" s="53">
        <f t="shared" si="42"/>
        <v>0</v>
      </c>
      <c r="S95" s="53">
        <f t="shared" si="42"/>
        <v>0</v>
      </c>
      <c r="T95" s="16">
        <f t="shared" si="36"/>
        <v>0</v>
      </c>
      <c r="U95" s="16">
        <f t="shared" si="23"/>
        <v>0</v>
      </c>
    </row>
    <row r="96" spans="2:52" x14ac:dyDescent="0.2">
      <c r="B96" s="12" t="s">
        <v>143</v>
      </c>
      <c r="D96" s="219">
        <v>19396</v>
      </c>
      <c r="E96" s="203"/>
      <c r="F96" s="203"/>
      <c r="G96" s="213"/>
      <c r="H96" s="203">
        <v>39018</v>
      </c>
      <c r="I96" s="213"/>
      <c r="J96" s="213"/>
      <c r="K96" s="213"/>
      <c r="L96" s="203">
        <v>562088</v>
      </c>
      <c r="M96" s="203">
        <v>385548</v>
      </c>
      <c r="N96" s="200">
        <v>837818</v>
      </c>
      <c r="O96" s="213"/>
      <c r="P96" s="213"/>
      <c r="Q96" s="213"/>
      <c r="R96" s="213"/>
      <c r="S96" s="53">
        <f t="shared" ref="S96:S97" si="43">D96+E96+F96+G96+H96+I96+J96+K96+L96+M96+N96+O96+P96+R96+Q96</f>
        <v>1843868</v>
      </c>
      <c r="T96" s="16">
        <f t="shared" si="36"/>
        <v>1843868</v>
      </c>
      <c r="U96" s="16">
        <f t="shared" si="23"/>
        <v>0</v>
      </c>
    </row>
    <row r="97" spans="1:22" x14ac:dyDescent="0.2">
      <c r="B97" s="12" t="s">
        <v>144</v>
      </c>
      <c r="D97" s="201"/>
      <c r="E97" s="200">
        <v>796009</v>
      </c>
      <c r="F97" s="200">
        <f>1402183+233954</f>
        <v>1636137</v>
      </c>
      <c r="G97" s="200">
        <v>4466421</v>
      </c>
      <c r="H97" s="200">
        <v>993345</v>
      </c>
      <c r="I97" s="200">
        <v>557729</v>
      </c>
      <c r="J97" s="200">
        <v>9562</v>
      </c>
      <c r="K97" s="200">
        <v>127229</v>
      </c>
      <c r="L97" s="200">
        <v>207458</v>
      </c>
      <c r="M97" s="200">
        <f>100624+3484</f>
        <v>104108</v>
      </c>
      <c r="N97" s="200">
        <v>3169153</v>
      </c>
      <c r="O97" s="200">
        <v>1384714</v>
      </c>
      <c r="P97" s="200">
        <v>268400</v>
      </c>
      <c r="Q97" s="200">
        <v>478352</v>
      </c>
      <c r="R97" s="200"/>
      <c r="S97" s="16">
        <f t="shared" si="43"/>
        <v>14198617</v>
      </c>
      <c r="T97" s="16">
        <f t="shared" si="36"/>
        <v>14198617</v>
      </c>
      <c r="U97" s="16">
        <f t="shared" si="23"/>
        <v>0</v>
      </c>
    </row>
    <row r="98" spans="1:22" ht="13.5" thickBot="1" x14ac:dyDescent="0.25">
      <c r="B98" s="26" t="s">
        <v>226</v>
      </c>
      <c r="C98" s="18"/>
      <c r="D98" s="188">
        <f t="shared" ref="D98:S98" si="44">SUM(D96:D97)</f>
        <v>19396</v>
      </c>
      <c r="E98" s="188">
        <f t="shared" si="44"/>
        <v>796009</v>
      </c>
      <c r="F98" s="189">
        <f t="shared" si="44"/>
        <v>1636137</v>
      </c>
      <c r="G98" s="189">
        <f t="shared" si="44"/>
        <v>4466421</v>
      </c>
      <c r="H98" s="189">
        <f t="shared" si="44"/>
        <v>1032363</v>
      </c>
      <c r="I98" s="189">
        <f t="shared" si="44"/>
        <v>557729</v>
      </c>
      <c r="J98" s="189">
        <f t="shared" si="44"/>
        <v>9562</v>
      </c>
      <c r="K98" s="189">
        <f t="shared" si="44"/>
        <v>127229</v>
      </c>
      <c r="L98" s="189">
        <f>SUM(L96:L97)</f>
        <v>769546</v>
      </c>
      <c r="M98" s="189">
        <f t="shared" si="44"/>
        <v>489656</v>
      </c>
      <c r="N98" s="188">
        <f t="shared" si="44"/>
        <v>4006971</v>
      </c>
      <c r="O98" s="188">
        <f t="shared" si="44"/>
        <v>1384714</v>
      </c>
      <c r="P98" s="188">
        <f t="shared" si="44"/>
        <v>268400</v>
      </c>
      <c r="Q98" s="188">
        <f t="shared" si="44"/>
        <v>478352</v>
      </c>
      <c r="R98" s="188">
        <f t="shared" si="44"/>
        <v>0</v>
      </c>
      <c r="S98" s="188">
        <f t="shared" si="44"/>
        <v>16042485</v>
      </c>
      <c r="T98" s="16">
        <f t="shared" si="36"/>
        <v>16042485</v>
      </c>
      <c r="U98" s="16">
        <f t="shared" si="23"/>
        <v>0</v>
      </c>
    </row>
    <row r="99" spans="1:22" ht="13.5" hidden="1" thickTop="1" x14ac:dyDescent="0.2">
      <c r="B99" s="26" t="s">
        <v>99</v>
      </c>
      <c r="C99" s="18"/>
      <c r="D99" s="18"/>
      <c r="E99" s="16"/>
      <c r="F99" s="18"/>
      <c r="G99" s="41"/>
      <c r="H99" s="18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 t="e">
        <f>D99+E99+F99+#REF!+G99+#REF!+H99+I99+J99+K99+L99+M99+#REF!+N99+O99+P99+R99</f>
        <v>#REF!</v>
      </c>
      <c r="T99" s="16"/>
      <c r="U99" s="16"/>
    </row>
    <row r="100" spans="1:22" ht="13.5" hidden="1" thickTop="1" x14ac:dyDescent="0.2">
      <c r="B100" s="26" t="s">
        <v>101</v>
      </c>
      <c r="C100" s="18"/>
      <c r="D100" s="18"/>
      <c r="E100" s="16"/>
      <c r="F100" s="18"/>
      <c r="G100" s="18"/>
      <c r="H100" s="18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 t="e">
        <f>D100+E100+F100+#REF!+G100+#REF!+H100+I100+J100+K100+L100+M100+#REF!+N100+O100+P100+R100</f>
        <v>#REF!</v>
      </c>
      <c r="T100" s="16"/>
      <c r="U100" s="16"/>
    </row>
    <row r="101" spans="1:22" ht="13.5" hidden="1" thickTop="1" x14ac:dyDescent="0.2">
      <c r="B101" s="26" t="s">
        <v>103</v>
      </c>
      <c r="C101" s="18"/>
      <c r="D101" s="16">
        <f t="shared" ref="D101:S101" si="45">SUM(D102:D103)</f>
        <v>0</v>
      </c>
      <c r="E101" s="16">
        <f t="shared" si="45"/>
        <v>0</v>
      </c>
      <c r="F101" s="16">
        <f t="shared" si="45"/>
        <v>0</v>
      </c>
      <c r="G101" s="16">
        <f t="shared" si="45"/>
        <v>0</v>
      </c>
      <c r="H101" s="16">
        <f t="shared" si="45"/>
        <v>0</v>
      </c>
      <c r="I101" s="16">
        <f t="shared" si="45"/>
        <v>0</v>
      </c>
      <c r="J101" s="16">
        <f t="shared" si="45"/>
        <v>0</v>
      </c>
      <c r="K101" s="16">
        <f t="shared" si="45"/>
        <v>0</v>
      </c>
      <c r="L101" s="16">
        <f t="shared" si="45"/>
        <v>0</v>
      </c>
      <c r="M101" s="16">
        <f t="shared" si="45"/>
        <v>0</v>
      </c>
      <c r="N101" s="16">
        <f t="shared" si="45"/>
        <v>0</v>
      </c>
      <c r="O101" s="16">
        <f t="shared" si="45"/>
        <v>0</v>
      </c>
      <c r="P101" s="16">
        <f t="shared" si="45"/>
        <v>0</v>
      </c>
      <c r="Q101" s="16"/>
      <c r="R101" s="16">
        <f t="shared" si="45"/>
        <v>0</v>
      </c>
      <c r="S101" s="16" t="e">
        <f t="shared" si="45"/>
        <v>#REF!</v>
      </c>
      <c r="T101" s="16"/>
      <c r="U101" s="16"/>
    </row>
    <row r="102" spans="1:22" ht="13.5" hidden="1" thickTop="1" x14ac:dyDescent="0.2">
      <c r="B102" s="157" t="s">
        <v>109</v>
      </c>
      <c r="C102" s="1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 t="e">
        <f>D102+E102+F102+#REF!+G102+#REF!+H102+I102+J102+K102+L102+M102+#REF!+N102+O102+P102+R102</f>
        <v>#REF!</v>
      </c>
      <c r="T102" s="16"/>
      <c r="U102" s="16"/>
    </row>
    <row r="103" spans="1:22" ht="13.5" hidden="1" thickTop="1" x14ac:dyDescent="0.2">
      <c r="B103" s="157" t="s">
        <v>104</v>
      </c>
      <c r="C103" s="18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 t="e">
        <f>D103+E103+F103+#REF!+G103+#REF!+H103+I103+J103+K103+L103+M103+#REF!+N103+O103+P103+R103</f>
        <v>#REF!</v>
      </c>
      <c r="T103" s="16"/>
      <c r="U103" s="16"/>
    </row>
    <row r="104" spans="1:22" ht="13.5" hidden="1" thickTop="1" x14ac:dyDescent="0.2">
      <c r="B104" s="157" t="s">
        <v>100</v>
      </c>
      <c r="C104" s="18"/>
      <c r="D104" s="18"/>
      <c r="E104" s="16"/>
      <c r="F104" s="18"/>
      <c r="G104" s="18"/>
      <c r="H104" s="18"/>
      <c r="I104" s="16"/>
      <c r="J104" s="16"/>
      <c r="K104" s="16"/>
      <c r="L104" s="16"/>
      <c r="M104" s="16"/>
      <c r="N104" s="16">
        <v>102</v>
      </c>
      <c r="O104" s="16"/>
      <c r="P104" s="16"/>
      <c r="Q104" s="16"/>
      <c r="R104" s="16"/>
      <c r="S104" s="16"/>
      <c r="T104" s="16"/>
      <c r="U104" s="16"/>
    </row>
    <row r="105" spans="1:22" ht="13.5" hidden="1" thickTop="1" x14ac:dyDescent="0.2">
      <c r="B105" s="160" t="s">
        <v>102</v>
      </c>
      <c r="C105" s="18"/>
      <c r="D105" s="18"/>
      <c r="E105" s="16"/>
      <c r="F105" s="18"/>
      <c r="G105" s="18"/>
      <c r="H105" s="18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2" ht="13.5" hidden="1" thickTop="1" x14ac:dyDescent="0.2">
      <c r="B106" s="3" t="s">
        <v>105</v>
      </c>
      <c r="E106" s="16"/>
      <c r="I106" s="16"/>
      <c r="J106" s="16"/>
      <c r="K106" s="16"/>
      <c r="L106" s="16"/>
      <c r="N106" s="16"/>
      <c r="O106" s="16"/>
      <c r="P106" s="16"/>
      <c r="Q106" s="16"/>
      <c r="R106" s="16"/>
      <c r="S106" s="16"/>
      <c r="T106" s="16"/>
      <c r="U106" s="16"/>
    </row>
    <row r="107" spans="1:22" ht="13.5" hidden="1" thickTop="1" x14ac:dyDescent="0.2">
      <c r="B107" s="56" t="s">
        <v>132</v>
      </c>
      <c r="C107" s="55"/>
      <c r="D107" s="55"/>
      <c r="E107" s="55"/>
      <c r="F107" s="55"/>
      <c r="G107" s="55"/>
      <c r="H107" s="178"/>
      <c r="I107" s="178"/>
      <c r="J107" s="55"/>
      <c r="K107" s="55"/>
      <c r="L107" s="178"/>
      <c r="M107" s="55"/>
      <c r="N107" s="55"/>
      <c r="O107" s="178"/>
      <c r="P107" s="56"/>
      <c r="Q107" s="56"/>
      <c r="R107" s="178"/>
      <c r="S107" s="24" t="e">
        <f>D107+E107+F107+#REF!+G107+#REF!+H107+I107+J107+K107+L107+M107+#REF!+N107+O107+P107+R107</f>
        <v>#REF!</v>
      </c>
      <c r="T107" s="16"/>
      <c r="U107" s="16"/>
    </row>
    <row r="108" spans="1:22" ht="13.5" hidden="1" thickTop="1" x14ac:dyDescent="0.2">
      <c r="T108" s="16"/>
      <c r="U108" s="16"/>
    </row>
    <row r="109" spans="1:22" ht="13.5" thickTop="1" x14ac:dyDescent="0.2">
      <c r="B109" s="47"/>
      <c r="C109" s="47"/>
      <c r="D109" s="47"/>
      <c r="E109" s="309"/>
      <c r="F109" s="47"/>
      <c r="G109" s="47"/>
      <c r="H109" s="47"/>
      <c r="I109" s="309"/>
      <c r="J109" s="309"/>
      <c r="K109" s="310"/>
      <c r="L109" s="310"/>
      <c r="M109" s="47"/>
      <c r="N109" s="310"/>
      <c r="O109" s="310"/>
      <c r="P109" s="310"/>
      <c r="Q109" s="309"/>
      <c r="R109" s="310"/>
      <c r="S109" s="22"/>
      <c r="T109" s="43"/>
      <c r="U109" s="43"/>
      <c r="V109" s="47"/>
    </row>
    <row r="110" spans="1:22" x14ac:dyDescent="0.2">
      <c r="B110" s="57" t="s">
        <v>32</v>
      </c>
      <c r="C110" s="57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16"/>
      <c r="U110" s="16"/>
    </row>
    <row r="111" spans="1:22" x14ac:dyDescent="0.2"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6"/>
      <c r="U111" s="16"/>
    </row>
    <row r="112" spans="1:22" s="47" customFormat="1" ht="30" customHeight="1" x14ac:dyDescent="0.2">
      <c r="A112" s="1"/>
      <c r="B112" s="59" t="s">
        <v>33</v>
      </c>
      <c r="C112" s="60"/>
      <c r="D112" s="59"/>
      <c r="E112" s="61">
        <f>E55</f>
        <v>0</v>
      </c>
      <c r="F112" s="61">
        <f>F55</f>
        <v>0</v>
      </c>
      <c r="G112" s="61"/>
      <c r="H112" s="61"/>
      <c r="I112" s="61">
        <f t="shared" ref="I112:S112" si="46">I55</f>
        <v>0</v>
      </c>
      <c r="J112" s="61">
        <f t="shared" si="46"/>
        <v>0</v>
      </c>
      <c r="K112" s="61">
        <f t="shared" si="46"/>
        <v>0</v>
      </c>
      <c r="L112" s="61">
        <f t="shared" si="46"/>
        <v>0</v>
      </c>
      <c r="M112" s="61">
        <f t="shared" si="46"/>
        <v>0</v>
      </c>
      <c r="N112" s="61">
        <f t="shared" si="46"/>
        <v>0</v>
      </c>
      <c r="O112" s="61">
        <f t="shared" si="46"/>
        <v>0</v>
      </c>
      <c r="P112" s="61">
        <f t="shared" si="46"/>
        <v>0</v>
      </c>
      <c r="Q112" s="61">
        <f t="shared" si="46"/>
        <v>0</v>
      </c>
      <c r="R112" s="61">
        <f t="shared" si="46"/>
        <v>0</v>
      </c>
      <c r="S112" s="61">
        <f t="shared" si="46"/>
        <v>0</v>
      </c>
      <c r="T112" s="62"/>
      <c r="U112" s="62"/>
    </row>
    <row r="113" spans="1:21" s="47" customFormat="1" x14ac:dyDescent="0.2">
      <c r="A113" s="1"/>
      <c r="B113" s="63" t="s">
        <v>34</v>
      </c>
      <c r="C113" s="64"/>
      <c r="D113" s="190">
        <f t="shared" ref="D113:S113" si="47">D56+D57+D62+D65</f>
        <v>-30341</v>
      </c>
      <c r="E113" s="190">
        <f t="shared" si="47"/>
        <v>-927619</v>
      </c>
      <c r="F113" s="190">
        <f t="shared" si="47"/>
        <v>3352264</v>
      </c>
      <c r="G113" s="190">
        <f t="shared" si="47"/>
        <v>-740932</v>
      </c>
      <c r="H113" s="190">
        <f t="shared" si="47"/>
        <v>-1432105</v>
      </c>
      <c r="I113" s="190">
        <f t="shared" si="47"/>
        <v>-8729</v>
      </c>
      <c r="J113" s="190">
        <f t="shared" si="47"/>
        <v>-68504</v>
      </c>
      <c r="K113" s="190">
        <f t="shared" si="47"/>
        <v>461177</v>
      </c>
      <c r="L113" s="190">
        <f t="shared" si="47"/>
        <v>998074</v>
      </c>
      <c r="M113" s="190">
        <f t="shared" si="47"/>
        <v>406349</v>
      </c>
      <c r="N113" s="190">
        <f t="shared" si="47"/>
        <v>-2650169</v>
      </c>
      <c r="O113" s="190">
        <f t="shared" si="47"/>
        <v>307510</v>
      </c>
      <c r="P113" s="190">
        <f t="shared" si="47"/>
        <v>-327239</v>
      </c>
      <c r="Q113" s="190">
        <f t="shared" si="47"/>
        <v>2205579</v>
      </c>
      <c r="R113" s="190">
        <f t="shared" si="47"/>
        <v>-653118</v>
      </c>
      <c r="S113" s="190">
        <f t="shared" si="47"/>
        <v>892197</v>
      </c>
      <c r="T113" s="62"/>
      <c r="U113" s="62"/>
    </row>
    <row r="114" spans="1:21" s="47" customFormat="1" x14ac:dyDescent="0.2">
      <c r="A114" s="1"/>
      <c r="B114" s="66" t="s">
        <v>35</v>
      </c>
      <c r="C114" s="3"/>
      <c r="D114" s="14">
        <f>(D72+'IS, BS &amp; Ratios Dec 25base'!D72)/2</f>
        <v>514496</v>
      </c>
      <c r="E114" s="14">
        <f>(E72+'IS, BS &amp; Ratios Dec 25base'!E72)/2</f>
        <v>20048814.5</v>
      </c>
      <c r="F114" s="14">
        <f>(F72+'IS, BS &amp; Ratios Dec 25base'!F72)/2</f>
        <v>15603781.5</v>
      </c>
      <c r="G114" s="14">
        <f>(G72+'IS, BS &amp; Ratios Dec 25base'!G72)/2</f>
        <v>4192622</v>
      </c>
      <c r="H114" s="14">
        <f>(H72+'IS, BS &amp; Ratios Dec 25base'!H72)/2</f>
        <v>3212946</v>
      </c>
      <c r="I114" s="14">
        <f>(I72+'IS, BS &amp; Ratios Dec 25base'!I72)/2</f>
        <v>4893307.5</v>
      </c>
      <c r="J114" s="14">
        <f>(J72+'IS, BS &amp; Ratios Dec 25base'!J72)/2</f>
        <v>730380.5</v>
      </c>
      <c r="K114" s="14">
        <f>(K72+'IS, BS &amp; Ratios Dec 25base'!K72)/2</f>
        <v>4368942</v>
      </c>
      <c r="L114" s="14">
        <f>(L72+'IS, BS &amp; Ratios Dec 25base'!L72)/2</f>
        <v>15183201</v>
      </c>
      <c r="M114" s="14">
        <f>(M72+'IS, BS &amp; Ratios Dec 25base'!M72)/2</f>
        <v>13902600</v>
      </c>
      <c r="N114" s="14">
        <f>(N72+'IS, BS &amp; Ratios Dec 25base'!N72)/2</f>
        <v>26556718</v>
      </c>
      <c r="O114" s="14">
        <f>(O72+'IS, BS &amp; Ratios Dec 25base'!O72)/2</f>
        <v>6875682</v>
      </c>
      <c r="P114" s="14">
        <f>(P72+'IS, BS &amp; Ratios Dec 25base'!P72)/2</f>
        <v>3340651</v>
      </c>
      <c r="Q114" s="14">
        <f>(Q72+'IS, BS &amp; Ratios Dec 25base'!Q72)/2</f>
        <v>30126997.5</v>
      </c>
      <c r="R114" s="14">
        <f>(R72+'IS, BS &amp; Ratios Dec 25base'!R72)/2</f>
        <v>2996490.5</v>
      </c>
      <c r="S114" s="14">
        <f>(S72+'IS, BS &amp; Ratios Dec 25base'!S72)/2</f>
        <v>152547630</v>
      </c>
      <c r="T114" s="62"/>
      <c r="U114" s="62"/>
    </row>
    <row r="115" spans="1:21" s="47" customFormat="1" x14ac:dyDescent="0.2">
      <c r="A115" s="1"/>
      <c r="B115" s="66" t="s">
        <v>36</v>
      </c>
      <c r="C115" s="3"/>
      <c r="D115" s="14">
        <f>(D62+D65+D69+'IS, BS &amp; Ratios Dec 25base'!D62+'IS, BS &amp; Ratios Dec 25base'!D65+'IS, BS &amp; Ratios Dec 25base'!D69)/2</f>
        <v>325152.5</v>
      </c>
      <c r="E115" s="14">
        <f>(E62+E65+E69+'IS, BS &amp; Ratios Dec 25base'!E62+'IS, BS &amp; Ratios Dec 25base'!E65+'IS, BS &amp; Ratios Dec 25base'!E69)/2</f>
        <v>13940353</v>
      </c>
      <c r="F115" s="14">
        <f>(F62+F65+F69+'IS, BS &amp; Ratios Dec 25base'!F62+'IS, BS &amp; Ratios Dec 25base'!F65+'IS, BS &amp; Ratios Dec 25base'!F69)/2</f>
        <v>9784250</v>
      </c>
      <c r="G115" s="14">
        <f>(G62+G65+G69+'IS, BS &amp; Ratios Dec 25base'!G62+'IS, BS &amp; Ratios Dec 25base'!G65+'IS, BS &amp; Ratios Dec 25base'!G69)/2</f>
        <v>2872551</v>
      </c>
      <c r="H115" s="14">
        <f>(H62+H65+H69+'IS, BS &amp; Ratios Dec 25base'!H62+'IS, BS &amp; Ratios Dec 25base'!H65+'IS, BS &amp; Ratios Dec 25base'!H69)/2</f>
        <v>2250653</v>
      </c>
      <c r="I115" s="14">
        <f>(I62+I65+I69+'IS, BS &amp; Ratios Dec 25base'!I62+'IS, BS &amp; Ratios Dec 25base'!I65+'IS, BS &amp; Ratios Dec 25base'!I69)/2</f>
        <v>3412104</v>
      </c>
      <c r="J115" s="14">
        <f>(J62+J65+J69+'IS, BS &amp; Ratios Dec 25base'!J62+'IS, BS &amp; Ratios Dec 25base'!J65+'IS, BS &amp; Ratios Dec 25base'!J69)/2</f>
        <v>358192</v>
      </c>
      <c r="K115" s="14">
        <f>(K62+K65+K69+'IS, BS &amp; Ratios Dec 25base'!K62+'IS, BS &amp; Ratios Dec 25base'!K65+'IS, BS &amp; Ratios Dec 25base'!K69)/2</f>
        <v>3228198.5</v>
      </c>
      <c r="L115" s="14">
        <f>(L62+L65+L69+'IS, BS &amp; Ratios Dec 25base'!L62+'IS, BS &amp; Ratios Dec 25base'!L65+'IS, BS &amp; Ratios Dec 25base'!L69)/2</f>
        <v>9716930.5</v>
      </c>
      <c r="M115" s="14">
        <f>(M62+M65+M69+'IS, BS &amp; Ratios Dec 25base'!M62+'IS, BS &amp; Ratios Dec 25base'!M65+'IS, BS &amp; Ratios Dec 25base'!M69)/2</f>
        <v>9184554.5</v>
      </c>
      <c r="N115" s="14">
        <f>(N62+N65+N69+'IS, BS &amp; Ratios Dec 25base'!N62+'IS, BS &amp; Ratios Dec 25base'!N65+'IS, BS &amp; Ratios Dec 25base'!N69)/2</f>
        <v>18358717.5</v>
      </c>
      <c r="O115" s="14">
        <f>(O62+O65+O69+'IS, BS &amp; Ratios Dec 25base'!O62+'IS, BS &amp; Ratios Dec 25base'!O65+'IS, BS &amp; Ratios Dec 25base'!O69)/2</f>
        <v>3866912</v>
      </c>
      <c r="P115" s="14">
        <f>(P62+P65+P69+'IS, BS &amp; Ratios Dec 25base'!P62+'IS, BS &amp; Ratios Dec 25base'!P65+'IS, BS &amp; Ratios Dec 25base'!P69)/2</f>
        <v>2371844.5</v>
      </c>
      <c r="Q115" s="14">
        <f>(Q62+Q65+Q69+'IS, BS &amp; Ratios Dec 25base'!Q62+'IS, BS &amp; Ratios Dec 25base'!Q65+'IS, BS &amp; Ratios Dec 25base'!Q69)/2</f>
        <v>22769828.5</v>
      </c>
      <c r="R115" s="14">
        <f>(R62+R65+R69+'IS, BS &amp; Ratios Dec 25base'!R62+'IS, BS &amp; Ratios Dec 25base'!R65+'IS, BS &amp; Ratios Dec 25base'!R69)/2</f>
        <v>2090142.5</v>
      </c>
      <c r="S115" s="14">
        <f>(S62+S65+S69+'IS, BS &amp; Ratios Dec 25base'!S62+'IS, BS &amp; Ratios Dec 25base'!S65+'IS, BS &amp; Ratios Dec 25base'!S69)/2</f>
        <v>104530384</v>
      </c>
      <c r="T115" s="62"/>
      <c r="U115" s="62"/>
    </row>
    <row r="116" spans="1:21" s="47" customFormat="1" x14ac:dyDescent="0.2">
      <c r="A116" s="1"/>
      <c r="B116" s="66" t="s">
        <v>37</v>
      </c>
      <c r="C116" s="3"/>
      <c r="D116" s="14">
        <f>(D75+D79+D80+D81+D82+'IS, BS &amp; Ratios Dec 25base'!D75+'IS, BS &amp; Ratios Dec 25base'!D79+'IS, BS &amp; Ratios Dec 25base'!D80+'IS, BS &amp; Ratios Dec 25base'!D81+'IS, BS &amp; Ratios Dec 25base'!D82)/2</f>
        <v>345055.5</v>
      </c>
      <c r="E116" s="14">
        <f>(E75+E79+E80+E81+E82+'IS, BS &amp; Ratios Dec 25base'!E75+'IS, BS &amp; Ratios Dec 25base'!E79+'IS, BS &amp; Ratios Dec 25base'!E80+'IS, BS &amp; Ratios Dec 25base'!E81+'IS, BS &amp; Ratios Dec 25base'!E82)/2</f>
        <v>15458870</v>
      </c>
      <c r="F116" s="14">
        <f>(F75+F79+F80+F81+F82+'IS, BS &amp; Ratios Dec 25base'!F75+'IS, BS &amp; Ratios Dec 25base'!F79+'IS, BS &amp; Ratios Dec 25base'!F80+'IS, BS &amp; Ratios Dec 25base'!F81+'IS, BS &amp; Ratios Dec 25base'!F82)/2</f>
        <v>13038024.5</v>
      </c>
      <c r="G116" s="14">
        <f>(G75+G79+G80+G81+G82+'IS, BS &amp; Ratios Dec 25base'!G75+'IS, BS &amp; Ratios Dec 25base'!G79+'IS, BS &amp; Ratios Dec 25base'!G80+'IS, BS &amp; Ratios Dec 25base'!G81+'IS, BS &amp; Ratios Dec 25base'!G82)/2</f>
        <v>2920647</v>
      </c>
      <c r="H116" s="14">
        <f>(H75+H79+H80+H81+H82+'IS, BS &amp; Ratios Dec 25base'!H75+'IS, BS &amp; Ratios Dec 25base'!H79+'IS, BS &amp; Ratios Dec 25base'!H80+'IS, BS &amp; Ratios Dec 25base'!H81+'IS, BS &amp; Ratios Dec 25base'!H82)/2</f>
        <v>2193135.5</v>
      </c>
      <c r="I116" s="14">
        <f>(I75+I79+I80+I81+I82+'IS, BS &amp; Ratios Dec 25base'!I75+'IS, BS &amp; Ratios Dec 25base'!I79+'IS, BS &amp; Ratios Dec 25base'!I80+'IS, BS &amp; Ratios Dec 25base'!I81+'IS, BS &amp; Ratios Dec 25base'!I82)/2</f>
        <v>3818252.5</v>
      </c>
      <c r="J116" s="14">
        <f>(J75+J79+J80+J81+J82+'IS, BS &amp; Ratios Dec 25base'!J75+'IS, BS &amp; Ratios Dec 25base'!J79+'IS, BS &amp; Ratios Dec 25base'!J80+'IS, BS &amp; Ratios Dec 25base'!J81+'IS, BS &amp; Ratios Dec 25base'!J82)/2</f>
        <v>612112</v>
      </c>
      <c r="K116" s="14">
        <f>(K75+K79+K80+K81+K82+'IS, BS &amp; Ratios Dec 25base'!K75+'IS, BS &amp; Ratios Dec 25base'!K79+'IS, BS &amp; Ratios Dec 25base'!K80+'IS, BS &amp; Ratios Dec 25base'!K81+'IS, BS &amp; Ratios Dec 25base'!K82)/2</f>
        <v>3692537.5</v>
      </c>
      <c r="L116" s="14">
        <f>(L75+L79+L80+L81+L82+'IS, BS &amp; Ratios Dec 25base'!L75+'IS, BS &amp; Ratios Dec 25base'!L79+'IS, BS &amp; Ratios Dec 25base'!L80+'IS, BS &amp; Ratios Dec 25base'!L81+'IS, BS &amp; Ratios Dec 25base'!L82)/2</f>
        <v>11937989</v>
      </c>
      <c r="M116" s="14">
        <f>(M75+M79+M80+M81+M82+'IS, BS &amp; Ratios Dec 25base'!M75+'IS, BS &amp; Ratios Dec 25base'!M79+'IS, BS &amp; Ratios Dec 25base'!M80+'IS, BS &amp; Ratios Dec 25base'!M81+'IS, BS &amp; Ratios Dec 25base'!M82)/2</f>
        <v>11084573</v>
      </c>
      <c r="N116" s="14">
        <f>(N75+N79+N80+N81+N82+'IS, BS &amp; Ratios Dec 25base'!N75+'IS, BS &amp; Ratios Dec 25base'!N79+'IS, BS &amp; Ratios Dec 25base'!N80+'IS, BS &amp; Ratios Dec 25base'!N81+'IS, BS &amp; Ratios Dec 25base'!N82)/2</f>
        <v>21702332</v>
      </c>
      <c r="O116" s="14">
        <f>(O75+O79+O80+O81+O82+'IS, BS &amp; Ratios Dec 25base'!O75+'IS, BS &amp; Ratios Dec 25base'!O79+'IS, BS &amp; Ratios Dec 25base'!O80+'IS, BS &amp; Ratios Dec 25base'!O81+'IS, BS &amp; Ratios Dec 25base'!O82)/2</f>
        <v>5817187.5</v>
      </c>
      <c r="P116" s="14">
        <f>(P75+P79+P80+P81+P82+'IS, BS &amp; Ratios Dec 25base'!P75+'IS, BS &amp; Ratios Dec 25base'!P79+'IS, BS &amp; Ratios Dec 25base'!P80+'IS, BS &amp; Ratios Dec 25base'!P81+'IS, BS &amp; Ratios Dec 25base'!P82)/2</f>
        <v>2781599.5</v>
      </c>
      <c r="Q116" s="14">
        <f>(Q75+Q79+Q80+Q81+Q82+'IS, BS &amp; Ratios Dec 25base'!Q75+'IS, BS &amp; Ratios Dec 25base'!Q79+'IS, BS &amp; Ratios Dec 25base'!Q80+'IS, BS &amp; Ratios Dec 25base'!Q81+'IS, BS &amp; Ratios Dec 25base'!Q82)/2</f>
        <v>25664638</v>
      </c>
      <c r="R116" s="14">
        <f>(R75+R79+R80+R81+R82+'IS, BS &amp; Ratios Dec 25base'!R75+'IS, BS &amp; Ratios Dec 25base'!R79+'IS, BS &amp; Ratios Dec 25base'!R80+'IS, BS &amp; Ratios Dec 25base'!R81+'IS, BS &amp; Ratios Dec 25base'!R82)/2</f>
        <v>2639123.5</v>
      </c>
      <c r="S116" s="14">
        <f>(S75+S79+S80+S81+S82+'IS, BS &amp; Ratios Dec 25base'!S75+'IS, BS &amp; Ratios Dec 25base'!S79+'IS, BS &amp; Ratios Dec 25base'!S80+'IS, BS &amp; Ratios Dec 25base'!S81+'IS, BS &amp; Ratios Dec 25base'!S82)/2</f>
        <v>123706077</v>
      </c>
      <c r="T116" s="62"/>
      <c r="U116" s="62"/>
    </row>
    <row r="117" spans="1:21" s="47" customFormat="1" x14ac:dyDescent="0.2">
      <c r="A117" s="1"/>
      <c r="B117" s="66" t="s">
        <v>38</v>
      </c>
      <c r="C117" s="3"/>
      <c r="D117" s="14">
        <f>(D84+'IS, BS &amp; Ratios Dec 25base'!D84)/2</f>
        <v>408653.5</v>
      </c>
      <c r="E117" s="14">
        <f>(E84+'IS, BS &amp; Ratios Dec 25base'!E84)/2</f>
        <v>16794849.5</v>
      </c>
      <c r="F117" s="14">
        <f>(F84+'IS, BS &amp; Ratios Dec 25base'!F84)/2</f>
        <v>13952695.5</v>
      </c>
      <c r="G117" s="14">
        <f>(G84+'IS, BS &amp; Ratios Dec 25base'!G84)/2</f>
        <v>3311479</v>
      </c>
      <c r="H117" s="14">
        <f>(H84+'IS, BS &amp; Ratios Dec 25base'!H84)/2</f>
        <v>2405009.5</v>
      </c>
      <c r="I117" s="14">
        <f>(I84+'IS, BS &amp; Ratios Dec 25base'!I84)/2</f>
        <v>4137296</v>
      </c>
      <c r="J117" s="14">
        <f>(J84+'IS, BS &amp; Ratios Dec 25base'!J84)/2</f>
        <v>666664</v>
      </c>
      <c r="K117" s="14">
        <f>(K84+'IS, BS &amp; Ratios Dec 25base'!K84)/2</f>
        <v>3914409</v>
      </c>
      <c r="L117" s="14">
        <f>(L84+'IS, BS &amp; Ratios Dec 25base'!L84)/2</f>
        <v>12668777.5</v>
      </c>
      <c r="M117" s="14">
        <f>(M84+'IS, BS &amp; Ratios Dec 25base'!M84)/2</f>
        <v>11930909.5</v>
      </c>
      <c r="N117" s="14">
        <f>(N84+'IS, BS &amp; Ratios Dec 25base'!N84)/2</f>
        <v>22766288.5</v>
      </c>
      <c r="O117" s="14">
        <f>(O84+'IS, BS &amp; Ratios Dec 25base'!O84)/2</f>
        <v>6226183.5</v>
      </c>
      <c r="P117" s="14">
        <f>(P84+'IS, BS &amp; Ratios Dec 25base'!P84)/2</f>
        <v>2914948</v>
      </c>
      <c r="Q117" s="14">
        <f>(Q84+'IS, BS &amp; Ratios Dec 25base'!Q84)/2</f>
        <v>26294614.75</v>
      </c>
      <c r="R117" s="14">
        <f>(R84+'IS, BS &amp; Ratios Dec 25base'!R84)/2</f>
        <v>2714952.5</v>
      </c>
      <c r="S117" s="14">
        <f>(S84+'IS, BS &amp; Ratios Dec 25base'!S84)/2</f>
        <v>131107730.25</v>
      </c>
      <c r="T117" s="62"/>
      <c r="U117" s="62"/>
    </row>
    <row r="118" spans="1:21" s="47" customFormat="1" x14ac:dyDescent="0.2">
      <c r="A118" s="1"/>
      <c r="B118" s="69" t="s">
        <v>39</v>
      </c>
      <c r="C118" s="70"/>
      <c r="D118" s="14">
        <f>(D92+'IS, BS &amp; Ratios June 25'!D93)/2</f>
        <v>1319.5</v>
      </c>
      <c r="E118" s="14">
        <f>(E92+'IS, BS &amp; Ratios June 25'!E93)/2</f>
        <v>219003</v>
      </c>
      <c r="F118" s="14">
        <f>(F92+'IS, BS &amp; Ratios June 25'!F93)/2</f>
        <v>200994</v>
      </c>
      <c r="G118" s="14">
        <f>(G92+'IS, BS &amp; Ratios June 25'!G93)/2</f>
        <v>14551.5</v>
      </c>
      <c r="H118" s="14">
        <f>(H92+'IS, BS &amp; Ratios June 25'!H93)/2</f>
        <v>45596.5</v>
      </c>
      <c r="I118" s="14">
        <f>(I92+'IS, BS &amp; Ratios June 25'!I93)/2</f>
        <v>27510.5</v>
      </c>
      <c r="J118" s="14">
        <f>(J92+'IS, BS &amp; Ratios June 25'!J93)/2</f>
        <v>-7788.5</v>
      </c>
      <c r="K118" s="14">
        <f>(K92+'IS, BS &amp; Ratios June 25'!K93)/2</f>
        <v>-24268</v>
      </c>
      <c r="L118" s="14">
        <f>(L92+'IS, BS &amp; Ratios June 25'!L93)/2</f>
        <v>186398.5</v>
      </c>
      <c r="M118" s="14">
        <f>(M92+'IS, BS &amp; Ratios June 25'!M93)/2</f>
        <v>36263</v>
      </c>
      <c r="N118" s="14">
        <f>(N92+'IS, BS &amp; Ratios June 25'!N93)/2</f>
        <v>269314</v>
      </c>
      <c r="O118" s="14">
        <f>(O92+'IS, BS &amp; Ratios June 25'!O93)/2</f>
        <v>36417.5</v>
      </c>
      <c r="P118" s="14">
        <f>(P92+'IS, BS &amp; Ratios June 25'!P93)/2</f>
        <v>-6866.5</v>
      </c>
      <c r="Q118" s="14">
        <f>(Q92+'IS, BS &amp; Ratios June 25'!Q93)/2</f>
        <v>199919.75</v>
      </c>
      <c r="R118" s="14">
        <f>(R92+'IS, BS &amp; Ratios June 25'!R93)/2</f>
        <v>-6345</v>
      </c>
      <c r="S118" s="14">
        <f>(S92+'IS, BS &amp; Ratios June 25'!S93)/2</f>
        <v>1192019.75</v>
      </c>
      <c r="T118" s="62"/>
      <c r="U118" s="62"/>
    </row>
    <row r="119" spans="1:21" s="47" customFormat="1" x14ac:dyDescent="0.2">
      <c r="A119" s="1"/>
      <c r="B119" s="66" t="s">
        <v>183</v>
      </c>
      <c r="C119" s="3"/>
      <c r="D119" s="14">
        <f>('IS, BS &amp; Ratios Dec 25base'!D69+D69)/2</f>
        <v>268158.5</v>
      </c>
      <c r="E119" s="14">
        <f>('IS, BS &amp; Ratios Dec 25base'!E69+E69)/2</f>
        <v>8427352</v>
      </c>
      <c r="F119" s="14">
        <f>('IS, BS &amp; Ratios Dec 25base'!F69+F69)/2</f>
        <v>4913500</v>
      </c>
      <c r="G119" s="14">
        <f>('IS, BS &amp; Ratios Dec 25base'!G69+G69)/2</f>
        <v>130108.5</v>
      </c>
      <c r="H119" s="14">
        <f>('IS, BS &amp; Ratios Dec 25base'!H69+H69)/2</f>
        <v>400639</v>
      </c>
      <c r="I119" s="14">
        <f>('IS, BS &amp; Ratios Dec 25base'!I69+I69)/2</f>
        <v>1314615</v>
      </c>
      <c r="J119" s="14">
        <f>('IS, BS &amp; Ratios Dec 25base'!J69+J69)/2</f>
        <v>101941.5</v>
      </c>
      <c r="K119" s="14">
        <f>('IS, BS &amp; Ratios Dec 25base'!K69+K69)/2</f>
        <v>1584395</v>
      </c>
      <c r="L119" s="14">
        <f>('IS, BS &amp; Ratios Dec 25base'!L69+L69)/2</f>
        <v>5487714</v>
      </c>
      <c r="M119" s="14">
        <f>('IS, BS &amp; Ratios Dec 25base'!M69+M69)/2</f>
        <v>5035552.5</v>
      </c>
      <c r="N119" s="14">
        <f>('IS, BS &amp; Ratios Dec 25base'!N69+N69)/2</f>
        <v>9359686.5</v>
      </c>
      <c r="O119" s="14">
        <f>('IS, BS &amp; Ratios Dec 25base'!O69+O69)/2</f>
        <v>1255306.5</v>
      </c>
      <c r="P119" s="14">
        <f>('IS, BS &amp; Ratios Dec 25base'!P69+P69)/2</f>
        <v>1309226</v>
      </c>
      <c r="Q119" s="14">
        <f>('IS, BS &amp; Ratios Dec 25base'!Q69+Q69)/2</f>
        <v>11325168.5</v>
      </c>
      <c r="R119" s="14">
        <f>('IS, BS &amp; Ratios Dec 25base'!R69+R69)/2</f>
        <v>840779</v>
      </c>
      <c r="S119" s="14">
        <f>('IS, BS &amp; Ratios Dec 25base'!S69+S69)/2</f>
        <v>51754142.5</v>
      </c>
      <c r="T119" s="62"/>
      <c r="U119" s="62"/>
    </row>
    <row r="120" spans="1:21" s="72" customFormat="1" x14ac:dyDescent="0.2">
      <c r="A120" s="1"/>
      <c r="B120" s="72" t="s">
        <v>184</v>
      </c>
      <c r="D120" s="14">
        <f>('IS, BS &amp; Ratios Dec 25base'!D75+D75)/2</f>
        <v>344747</v>
      </c>
      <c r="E120" s="14">
        <f>('IS, BS &amp; Ratios Dec 25base'!E75+E75)/2</f>
        <v>13347145.5</v>
      </c>
      <c r="F120" s="14">
        <f>('IS, BS &amp; Ratios Dec 25base'!F75+F75)/2</f>
        <v>10821820</v>
      </c>
      <c r="G120" s="14">
        <f>('IS, BS &amp; Ratios Dec 25base'!G75+G75)/2</f>
        <v>2323246.5</v>
      </c>
      <c r="H120" s="14">
        <f>('IS, BS &amp; Ratios Dec 25base'!H75+H75)/2</f>
        <v>2296892.5</v>
      </c>
      <c r="I120" s="14">
        <f>('IS, BS &amp; Ratios Dec 25base'!I75+I75)/2</f>
        <v>3596539</v>
      </c>
      <c r="J120" s="14">
        <f>('IS, BS &amp; Ratios Dec 25base'!J75+J75)/2</f>
        <v>598013</v>
      </c>
      <c r="K120" s="14">
        <f>('IS, BS &amp; Ratios Dec 25base'!K75+K75)/2</f>
        <v>3552162.5</v>
      </c>
      <c r="L120" s="14">
        <f>('IS, BS &amp; Ratios Dec 25base'!L75+L75)/2</f>
        <v>11242940</v>
      </c>
      <c r="M120" s="14">
        <f>('IS, BS &amp; Ratios Dec 25base'!M75+M75)/2</f>
        <v>10922293</v>
      </c>
      <c r="N120" s="14">
        <f>('IS, BS &amp; Ratios Dec 25base'!N75+N75)/2</f>
        <v>20249824</v>
      </c>
      <c r="O120" s="14">
        <f>('IS, BS &amp; Ratios Dec 25base'!O75+O75)/2</f>
        <v>5829148.5</v>
      </c>
      <c r="P120" s="14">
        <f>('IS, BS &amp; Ratios Dec 25base'!P75+P75)/2</f>
        <v>2528086</v>
      </c>
      <c r="Q120" s="14">
        <f>('IS, BS &amp; Ratios Dec 25base'!Q75+Q75)/2</f>
        <v>22886051</v>
      </c>
      <c r="R120" s="14">
        <f>('IS, BS &amp; Ratios Dec 25base'!R75+R75)/2</f>
        <v>2494416.5</v>
      </c>
      <c r="S120" s="14">
        <f>('IS, BS &amp; Ratios Dec 25base'!S75+S75)/2</f>
        <v>113033325</v>
      </c>
      <c r="T120" s="75"/>
      <c r="U120" s="75"/>
    </row>
    <row r="121" spans="1:21" s="72" customFormat="1" x14ac:dyDescent="0.2">
      <c r="A121" s="1"/>
      <c r="B121" s="76" t="s">
        <v>40</v>
      </c>
      <c r="C121" s="76"/>
      <c r="D121" s="198">
        <f>Drivers!B1</f>
        <v>46203</v>
      </c>
      <c r="E121" s="198">
        <f>D121</f>
        <v>46203</v>
      </c>
      <c r="F121" s="198">
        <f t="shared" ref="F121:S121" si="48">E121</f>
        <v>46203</v>
      </c>
      <c r="G121" s="198" t="e">
        <f>#REF!</f>
        <v>#REF!</v>
      </c>
      <c r="H121" s="198" t="e">
        <f>#REF!</f>
        <v>#REF!</v>
      </c>
      <c r="I121" s="198" t="e">
        <f t="shared" si="48"/>
        <v>#REF!</v>
      </c>
      <c r="J121" s="198" t="e">
        <f t="shared" si="48"/>
        <v>#REF!</v>
      </c>
      <c r="K121" s="198" t="e">
        <f t="shared" si="48"/>
        <v>#REF!</v>
      </c>
      <c r="L121" s="198" t="e">
        <f t="shared" si="48"/>
        <v>#REF!</v>
      </c>
      <c r="M121" s="198" t="e">
        <f t="shared" si="48"/>
        <v>#REF!</v>
      </c>
      <c r="N121" s="198" t="e">
        <f>#REF!</f>
        <v>#REF!</v>
      </c>
      <c r="O121" s="198" t="e">
        <f t="shared" si="48"/>
        <v>#REF!</v>
      </c>
      <c r="P121" s="198" t="e">
        <f t="shared" si="48"/>
        <v>#REF!</v>
      </c>
      <c r="Q121" s="198" t="e">
        <f t="shared" si="48"/>
        <v>#REF!</v>
      </c>
      <c r="R121" s="198" t="e">
        <f t="shared" si="48"/>
        <v>#REF!</v>
      </c>
      <c r="S121" s="198" t="e">
        <f t="shared" si="48"/>
        <v>#REF!</v>
      </c>
      <c r="T121" s="77"/>
      <c r="U121" s="77"/>
    </row>
    <row r="122" spans="1:21" s="47" customFormat="1" x14ac:dyDescent="0.2">
      <c r="A122" s="1"/>
      <c r="B122" s="78" t="s">
        <v>41</v>
      </c>
      <c r="C122" s="79"/>
      <c r="D122" s="81">
        <f>(D25*4/Drivers!$B$4)/D114</f>
        <v>5.477204876228387E-3</v>
      </c>
      <c r="E122" s="81">
        <f>(E25*4/Drivers!$B$4)/E114</f>
        <v>5.3625115839143504E-3</v>
      </c>
      <c r="F122" s="81">
        <f>(F25*4/Drivers!$B$4)/F114</f>
        <v>-3.3675170342522421E-3</v>
      </c>
      <c r="G122" s="81">
        <f>(G25*4/Drivers!$B$4)/G114</f>
        <v>4.5990313460168844E-3</v>
      </c>
      <c r="H122" s="81">
        <f>(H25*4/Drivers!$B$4)/H114</f>
        <v>-4.9244525118069208E-3</v>
      </c>
      <c r="I122" s="81">
        <f>(I25*4/Drivers!$B$4)/I114</f>
        <v>4.1252261379445291E-3</v>
      </c>
      <c r="J122" s="81">
        <f>(J25*4/Drivers!$B$4)/J114</f>
        <v>-7.9492812308105155E-3</v>
      </c>
      <c r="K122" s="81">
        <f>(K25*4/Drivers!$B$4)/K114</f>
        <v>9.0735926455421008E-3</v>
      </c>
      <c r="L122" s="81">
        <f>(L25*4/Drivers!$B$4)/L114</f>
        <v>5.8854519544330602E-3</v>
      </c>
      <c r="M122" s="81">
        <f>(M25*4/Drivers!$B$4)/M114</f>
        <v>4.20669515054738E-3</v>
      </c>
      <c r="N122" s="81">
        <f>(N25*4/Drivers!$B$4)/N114</f>
        <v>6.5874103870817166E-4</v>
      </c>
      <c r="O122" s="81">
        <f>(O25*4/Drivers!$B$4)/O114</f>
        <v>-8.075998860912998E-3</v>
      </c>
      <c r="P122" s="81">
        <f>(P25*4/Drivers!$B$4)/P114</f>
        <v>-6.1652653928830035E-3</v>
      </c>
      <c r="Q122" s="81">
        <f>(Q25*4/Drivers!$B$4)/Q114</f>
        <v>1.9351413960186374E-3</v>
      </c>
      <c r="R122" s="81">
        <f>(R25*4/Drivers!$B$4)/R114</f>
        <v>2.7759140234217329E-3</v>
      </c>
      <c r="S122" s="81">
        <f>(S25*4/Drivers!$B$4)/S114</f>
        <v>1.77713675394367E-3</v>
      </c>
      <c r="T122" s="62"/>
      <c r="U122" s="62"/>
    </row>
    <row r="123" spans="1:21" s="47" customFormat="1" x14ac:dyDescent="0.2">
      <c r="A123" s="1"/>
      <c r="B123" s="82" t="s">
        <v>42</v>
      </c>
      <c r="C123" s="83"/>
      <c r="D123" s="85">
        <f>(D13*4/Drivers!$B$4)/D115</f>
        <v>1.5998646788814481E-2</v>
      </c>
      <c r="E123" s="85">
        <f>(E13*4/Drivers!$B$4)/E115</f>
        <v>5.5592566414925078E-3</v>
      </c>
      <c r="F123" s="85">
        <f>(F13*4/Drivers!$B$4)/F115</f>
        <v>-3.3190075887267801E-3</v>
      </c>
      <c r="G123" s="85">
        <f>(G13*4/Drivers!$B$4)/G115</f>
        <v>7.0265071011794047E-3</v>
      </c>
      <c r="H123" s="85">
        <f>(H13*4/Drivers!$B$4)/H115</f>
        <v>9.5829965792150109E-3</v>
      </c>
      <c r="I123" s="85">
        <f>(I13*4/Drivers!$B$4)/I115</f>
        <v>3.3480808322372355E-3</v>
      </c>
      <c r="J123" s="85">
        <f>(J13*4/Drivers!$B$4)/J115</f>
        <v>-3.055902979407692E-2</v>
      </c>
      <c r="K123" s="85">
        <f>(K13*4/Drivers!$B$4)/K115</f>
        <v>6.1377886149194356E-3</v>
      </c>
      <c r="L123" s="85">
        <f>(L13*4/Drivers!$B$4)/L115</f>
        <v>1.5516216772364482E-2</v>
      </c>
      <c r="M123" s="85">
        <f>(M13*4/Drivers!$B$4)/M115</f>
        <v>5.1405868406573232E-3</v>
      </c>
      <c r="N123" s="85">
        <f>(N13*4/Drivers!$B$4)/N115</f>
        <v>3.0731994214737495E-3</v>
      </c>
      <c r="O123" s="85">
        <f>(O13*4/Drivers!$B$4)/O115</f>
        <v>-1.0334861512235085E-2</v>
      </c>
      <c r="P123" s="85">
        <f>(P13*4/Drivers!$B$4)/P115</f>
        <v>-1.109094630782077E-2</v>
      </c>
      <c r="Q123" s="85">
        <f>(Q13*4/Drivers!$B$4)/Q115</f>
        <v>8.7167981963500514E-4</v>
      </c>
      <c r="R123" s="85">
        <f>(R13*4/Drivers!$B$4)/R115</f>
        <v>1.4381794542716585E-2</v>
      </c>
      <c r="S123" s="85">
        <f>(S13*4/Drivers!$B$4)/S115</f>
        <v>3.351293533945116E-3</v>
      </c>
      <c r="T123" s="62"/>
      <c r="U123" s="62"/>
    </row>
    <row r="124" spans="1:21" s="47" customFormat="1" x14ac:dyDescent="0.2">
      <c r="A124" s="1"/>
      <c r="B124" s="82" t="s">
        <v>43</v>
      </c>
      <c r="C124" s="83"/>
      <c r="D124" s="85">
        <f>-(D19*4/Drivers!$B$4)/D116</f>
        <v>6.9090334743251445E-3</v>
      </c>
      <c r="E124" s="85">
        <f>-(E19*4/Drivers!$B$4)/E116</f>
        <v>-1.9415390646276216E-3</v>
      </c>
      <c r="F124" s="85">
        <f>-(F19*4/Drivers!$B$4)/F116</f>
        <v>1.5394970303975115E-3</v>
      </c>
      <c r="G124" s="85">
        <f>-(G19*4/Drivers!$B$4)/G116</f>
        <v>3.088356792176528E-4</v>
      </c>
      <c r="H124" s="85">
        <f>-(H19*4/Drivers!$B$4)/H116</f>
        <v>1.704865020879923E-2</v>
      </c>
      <c r="I124" s="85">
        <f>-(I19*4/Drivers!$B$4)/I116</f>
        <v>-2.2947670433005676E-3</v>
      </c>
      <c r="J124" s="85">
        <f>-(J19*4/Drivers!$B$4)/J116</f>
        <v>-8.3971560760122323E-3</v>
      </c>
      <c r="K124" s="85">
        <f>-(K19*4/Drivers!$B$4)/K116</f>
        <v>-5.3697491223853519E-3</v>
      </c>
      <c r="L124" s="85">
        <f>-(L19*4/Drivers!$B$4)/L116</f>
        <v>5.1440824748623911E-3</v>
      </c>
      <c r="M124" s="85">
        <f>-(M19*4/Drivers!$B$4)/M116</f>
        <v>-1.0167283845755719E-3</v>
      </c>
      <c r="N124" s="85">
        <f>-(N19*4/Drivers!$B$4)/N116</f>
        <v>1.7936321313304026E-3</v>
      </c>
      <c r="O124" s="85">
        <f>-(O19*4/Drivers!$B$4)/O116</f>
        <v>2.6755197421434325E-3</v>
      </c>
      <c r="P124" s="85">
        <f>-(P19*4/Drivers!$B$4)/P116</f>
        <v>-2.0527757500675421E-3</v>
      </c>
      <c r="Q124" s="85">
        <f>-(Q19*4/Drivers!$B$4)/Q116</f>
        <v>-1.4982482901180995E-3</v>
      </c>
      <c r="R124" s="85">
        <f>-(R19*4/Drivers!$B$4)/R116</f>
        <v>8.2383412523135049E-3</v>
      </c>
      <c r="S124" s="85">
        <f>-(S19*4/Drivers!$B$4)/S116</f>
        <v>6.403404094691322E-4</v>
      </c>
      <c r="T124" s="62"/>
      <c r="U124" s="62"/>
    </row>
    <row r="125" spans="1:21" s="47" customFormat="1" x14ac:dyDescent="0.2">
      <c r="A125" s="1"/>
      <c r="B125" s="82" t="s">
        <v>189</v>
      </c>
      <c r="C125" s="83"/>
      <c r="D125" s="85">
        <f>(D14*4/Drivers!$B$4)/D119</f>
        <v>1.7996819045452597E-2</v>
      </c>
      <c r="E125" s="85">
        <f>(E14*4/Drivers!$B$4)/E119</f>
        <v>1.3347727732269875E-2</v>
      </c>
      <c r="F125" s="85">
        <f>(F14*4/Drivers!$B$4)/F119</f>
        <v>1.8113361147857943E-4</v>
      </c>
      <c r="G125" s="85">
        <f>(G14*4/Drivers!$B$4)/G119</f>
        <v>3.5662543185110886E-3</v>
      </c>
      <c r="H125" s="85">
        <f>(H14*4/Drivers!$B$4)/H119</f>
        <v>5.0254718087854651E-2</v>
      </c>
      <c r="I125" s="85">
        <f>(I14*4/Drivers!$B$4)/I119</f>
        <v>-4.7527222799070446E-3</v>
      </c>
      <c r="J125" s="85">
        <f>(J14*4/Drivers!$B$4)/J119</f>
        <v>-5.1833649691244488E-2</v>
      </c>
      <c r="K125" s="85">
        <f>(K14*4/Drivers!$B$4)/K119</f>
        <v>1.6351982933548767E-2</v>
      </c>
      <c r="L125" s="85">
        <f>(L14*4/Drivers!$B$4)/L119</f>
        <v>5.0144741508030485E-3</v>
      </c>
      <c r="M125" s="85">
        <f>(M14*4/Drivers!$B$4)/M119</f>
        <v>8.5964747661751127E-3</v>
      </c>
      <c r="N125" s="85">
        <f>(N14*4/Drivers!$B$4)/N119</f>
        <v>-1.0239659202260674E-3</v>
      </c>
      <c r="O125" s="85">
        <f>(O14*4/Drivers!$B$4)/O119</f>
        <v>-4.0500069106628542E-3</v>
      </c>
      <c r="P125" s="85">
        <f>(P14*4/Drivers!$B$4)/P119</f>
        <v>-1.4756810512470728E-2</v>
      </c>
      <c r="Q125" s="85">
        <f>(Q14*4/Drivers!$B$4)/Q119</f>
        <v>-1.6650878086273066E-2</v>
      </c>
      <c r="R125" s="85">
        <f>(R14*4/Drivers!$B$4)/R119</f>
        <v>1.0544982688673243E-2</v>
      </c>
      <c r="S125" s="85">
        <f>(S14*4/Drivers!$B$4)/S119</f>
        <v>1.9874737563278148E-4</v>
      </c>
      <c r="T125" s="62"/>
      <c r="U125" s="62"/>
    </row>
    <row r="126" spans="1:21" s="47" customFormat="1" x14ac:dyDescent="0.2">
      <c r="A126" s="1"/>
      <c r="B126" s="82" t="s">
        <v>190</v>
      </c>
      <c r="C126" s="83"/>
      <c r="D126" s="85">
        <f>-(D20*4/Drivers!$B$4)/D120</f>
        <v>7.5533652214522535E-3</v>
      </c>
      <c r="E126" s="85">
        <f>-(E20*4/Drivers!$B$4)/E120</f>
        <v>-1.1434654698264885E-3</v>
      </c>
      <c r="F126" s="85">
        <f>-(F20*4/Drivers!$B$4)/F120</f>
        <v>6.1640278622265019E-3</v>
      </c>
      <c r="G126" s="85">
        <f>-(G20*4/Drivers!$B$4)/G120</f>
        <v>2.1779867095463181E-4</v>
      </c>
      <c r="H126" s="85">
        <f>-(H20*4/Drivers!$B$4)/H120</f>
        <v>1.4880975056516576E-2</v>
      </c>
      <c r="I126" s="85">
        <f>-(I20*4/Drivers!$B$4)/I120</f>
        <v>2.404533914410493E-3</v>
      </c>
      <c r="J126" s="85">
        <f>-(J20*4/Drivers!$B$4)/J120</f>
        <v>-6.9697481492877241E-3</v>
      </c>
      <c r="K126" s="85">
        <f>-(K20*4/Drivers!$B$4)/K120</f>
        <v>-7.7468302759234695E-3</v>
      </c>
      <c r="L126" s="85">
        <f>-(L20*4/Drivers!$B$4)/L120</f>
        <v>6.8869886346453867E-3</v>
      </c>
      <c r="M126" s="85">
        <f>-(M20*4/Drivers!$B$4)/M120</f>
        <v>-1.1243060408652286E-3</v>
      </c>
      <c r="N126" s="85">
        <f>-(N20*4/Drivers!$B$4)/N120</f>
        <v>1.0526511242764382E-3</v>
      </c>
      <c r="O126" s="85">
        <f>-(O20*4/Drivers!$B$4)/O120</f>
        <v>1.6163595763600807E-3</v>
      </c>
      <c r="P126" s="85">
        <f>-(P20*4/Drivers!$B$4)/P120</f>
        <v>4.1928953366301623E-5</v>
      </c>
      <c r="Q126" s="85">
        <f>-(Q20*4/Drivers!$B$4)/Q120</f>
        <v>-3.6686101940435248E-4</v>
      </c>
      <c r="R126" s="85">
        <f>-(R20*4/Drivers!$B$4)/R120</f>
        <v>6.9819935844715585E-3</v>
      </c>
      <c r="S126" s="85">
        <f>-(S20*4/Drivers!$B$4)/S120</f>
        <v>1.5102625707949402E-3</v>
      </c>
      <c r="T126" s="62"/>
      <c r="U126" s="62"/>
    </row>
    <row r="127" spans="1:21" s="47" customFormat="1" x14ac:dyDescent="0.2">
      <c r="A127" s="1"/>
      <c r="B127" s="86" t="s">
        <v>44</v>
      </c>
      <c r="C127" s="87"/>
      <c r="D127" s="88">
        <f>D123-D124</f>
        <v>9.0896133144893372E-3</v>
      </c>
      <c r="E127" s="88">
        <f t="shared" ref="E127:S127" si="49">E123-E124</f>
        <v>7.5007957061201296E-3</v>
      </c>
      <c r="F127" s="88">
        <f t="shared" si="49"/>
        <v>-4.8585046191242914E-3</v>
      </c>
      <c r="G127" s="88">
        <f t="shared" si="49"/>
        <v>6.7176714219617517E-3</v>
      </c>
      <c r="H127" s="88">
        <f t="shared" si="49"/>
        <v>-7.465653629584219E-3</v>
      </c>
      <c r="I127" s="88">
        <f t="shared" si="49"/>
        <v>5.6428478755378032E-3</v>
      </c>
      <c r="J127" s="88">
        <f t="shared" si="49"/>
        <v>-2.216187371806469E-2</v>
      </c>
      <c r="K127" s="88">
        <f t="shared" si="49"/>
        <v>1.1507537737304788E-2</v>
      </c>
      <c r="L127" s="88">
        <f t="shared" si="49"/>
        <v>1.0372134297502091E-2</v>
      </c>
      <c r="M127" s="88">
        <f t="shared" si="49"/>
        <v>6.1573152252328948E-3</v>
      </c>
      <c r="N127" s="88">
        <f t="shared" si="49"/>
        <v>1.279567290143347E-3</v>
      </c>
      <c r="O127" s="88">
        <f t="shared" si="49"/>
        <v>-1.3010381254378518E-2</v>
      </c>
      <c r="P127" s="88">
        <f t="shared" si="49"/>
        <v>-9.0381705577532272E-3</v>
      </c>
      <c r="Q127" s="88">
        <f t="shared" si="49"/>
        <v>2.3699281097531045E-3</v>
      </c>
      <c r="R127" s="88">
        <f t="shared" si="49"/>
        <v>6.1434532904030802E-3</v>
      </c>
      <c r="S127" s="88">
        <f t="shared" si="49"/>
        <v>2.7109531244759837E-3</v>
      </c>
      <c r="T127" s="62"/>
      <c r="U127" s="62"/>
    </row>
    <row r="128" spans="1:21" s="47" customFormat="1" x14ac:dyDescent="0.2">
      <c r="A128" s="1"/>
      <c r="B128" s="76" t="s">
        <v>106</v>
      </c>
      <c r="C128" s="89"/>
      <c r="D128" s="76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62"/>
      <c r="U128" s="62"/>
    </row>
    <row r="129" spans="1:21" s="47" customFormat="1" x14ac:dyDescent="0.2">
      <c r="A129" s="1"/>
      <c r="B129" s="78" t="s">
        <v>45</v>
      </c>
      <c r="C129" s="79"/>
      <c r="D129" s="81">
        <f t="shared" ref="D129:S129" si="50">-D43/(D25+D31)</f>
        <v>1.1610297829379102E-2</v>
      </c>
      <c r="E129" s="81">
        <f t="shared" si="50"/>
        <v>1.0088414634146341</v>
      </c>
      <c r="F129" s="81">
        <f t="shared" si="50"/>
        <v>-1.5000838534028425E-2</v>
      </c>
      <c r="G129" s="81">
        <f t="shared" si="50"/>
        <v>0.5638474295190713</v>
      </c>
      <c r="H129" s="81">
        <f t="shared" si="50"/>
        <v>-0.26238572692421114</v>
      </c>
      <c r="I129" s="81">
        <f t="shared" si="50"/>
        <v>-2.6900672143390589</v>
      </c>
      <c r="J129" s="81">
        <f t="shared" si="50"/>
        <v>-0.26763955794842731</v>
      </c>
      <c r="K129" s="81">
        <f t="shared" si="50"/>
        <v>0.59627128053293854</v>
      </c>
      <c r="L129" s="81">
        <f t="shared" si="50"/>
        <v>0.75510204081632648</v>
      </c>
      <c r="M129" s="81">
        <f t="shared" si="50"/>
        <v>-0.91469335922910289</v>
      </c>
      <c r="N129" s="81">
        <f t="shared" si="50"/>
        <v>1.4276211257759042</v>
      </c>
      <c r="O129" s="81">
        <f t="shared" si="50"/>
        <v>-2.6737628914750684</v>
      </c>
      <c r="P129" s="81">
        <f t="shared" si="50"/>
        <v>0.37346844161865023</v>
      </c>
      <c r="Q129" s="81">
        <f t="shared" si="50"/>
        <v>-1.5868393491199837</v>
      </c>
      <c r="R129" s="81">
        <f t="shared" si="50"/>
        <v>8.6940126534545609E-2</v>
      </c>
      <c r="S129" s="81">
        <f t="shared" si="50"/>
        <v>0.46548984995586939</v>
      </c>
      <c r="T129" s="62"/>
      <c r="U129" s="62"/>
    </row>
    <row r="130" spans="1:21" s="47" customFormat="1" x14ac:dyDescent="0.2">
      <c r="A130" s="1"/>
      <c r="B130" s="84" t="s">
        <v>46</v>
      </c>
      <c r="C130" s="83"/>
      <c r="D130" s="85">
        <f t="shared" ref="D130:S130" si="51">D31/(D31+D25)</f>
        <v>0.28874305906108028</v>
      </c>
      <c r="E130" s="85">
        <f t="shared" si="51"/>
        <v>-3.0972560975609755</v>
      </c>
      <c r="F130" s="85">
        <f t="shared" si="51"/>
        <v>1.0937481043778612</v>
      </c>
      <c r="G130" s="85">
        <f t="shared" si="51"/>
        <v>-0.33236594803758984</v>
      </c>
      <c r="H130" s="85">
        <f t="shared" si="51"/>
        <v>0.70838248304335005</v>
      </c>
      <c r="I130" s="85">
        <f t="shared" si="51"/>
        <v>8.5377147124719936</v>
      </c>
      <c r="J130" s="85">
        <f t="shared" si="51"/>
        <v>0.58869368092944174</v>
      </c>
      <c r="K130" s="85">
        <f t="shared" si="51"/>
        <v>8.3040340488527015E-2</v>
      </c>
      <c r="L130" s="85">
        <f t="shared" si="51"/>
        <v>-4.1516199700219074</v>
      </c>
      <c r="M130" s="85">
        <f t="shared" si="51"/>
        <v>-1.1843579592141631</v>
      </c>
      <c r="N130" s="85">
        <f t="shared" si="51"/>
        <v>1.1853060186852531</v>
      </c>
      <c r="O130" s="85">
        <f t="shared" si="51"/>
        <v>-0.31346390386980794</v>
      </c>
      <c r="P130" s="85">
        <f t="shared" si="51"/>
        <v>0.31796807735611632</v>
      </c>
      <c r="Q130" s="85">
        <f t="shared" si="51"/>
        <v>1.7446292180754592</v>
      </c>
      <c r="R130" s="85">
        <f t="shared" si="51"/>
        <v>1.1742573427745422</v>
      </c>
      <c r="S130" s="85">
        <f t="shared" si="51"/>
        <v>0.174915543111057</v>
      </c>
      <c r="T130" s="62"/>
      <c r="U130" s="62"/>
    </row>
    <row r="131" spans="1:21" s="47" customFormat="1" x14ac:dyDescent="0.2">
      <c r="A131" s="1"/>
      <c r="B131" s="84" t="s">
        <v>173</v>
      </c>
      <c r="C131" s="83"/>
      <c r="D131" s="67">
        <f t="shared" ref="D131:S131" si="52">D34+D35+D36</f>
        <v>-100</v>
      </c>
      <c r="E131" s="67">
        <f t="shared" si="52"/>
        <v>-13853</v>
      </c>
      <c r="F131" s="67">
        <f t="shared" si="52"/>
        <v>300505</v>
      </c>
      <c r="G131" s="67">
        <f t="shared" si="52"/>
        <v>-2041</v>
      </c>
      <c r="H131" s="67">
        <f t="shared" si="52"/>
        <v>6108</v>
      </c>
      <c r="I131" s="67">
        <f t="shared" si="52"/>
        <v>-27354</v>
      </c>
      <c r="J131" s="67">
        <f t="shared" si="52"/>
        <v>-4236</v>
      </c>
      <c r="K131" s="67">
        <f t="shared" si="52"/>
        <v>-2523</v>
      </c>
      <c r="L131" s="67">
        <f t="shared" si="52"/>
        <v>-29510</v>
      </c>
      <c r="M131" s="67">
        <f t="shared" si="52"/>
        <v>-8582</v>
      </c>
      <c r="N131" s="67">
        <f t="shared" si="52"/>
        <v>-72654</v>
      </c>
      <c r="O131" s="67">
        <f t="shared" si="52"/>
        <v>29654</v>
      </c>
      <c r="P131" s="67">
        <f t="shared" si="52"/>
        <v>-757</v>
      </c>
      <c r="Q131" s="67">
        <f t="shared" si="52"/>
        <v>-98321</v>
      </c>
      <c r="R131" s="67">
        <f t="shared" si="52"/>
        <v>3246</v>
      </c>
      <c r="S131" s="67">
        <f t="shared" si="52"/>
        <v>79582</v>
      </c>
      <c r="T131" s="62"/>
      <c r="U131" s="62"/>
    </row>
    <row r="132" spans="1:21" s="47" customFormat="1" x14ac:dyDescent="0.2">
      <c r="A132" s="1"/>
      <c r="B132" s="84" t="s">
        <v>83</v>
      </c>
      <c r="C132" s="83"/>
      <c r="D132" s="67">
        <f t="shared" ref="D132:S132" si="53">D38</f>
        <v>-1579</v>
      </c>
      <c r="E132" s="67">
        <f t="shared" si="53"/>
        <v>56618</v>
      </c>
      <c r="F132" s="67">
        <f t="shared" si="53"/>
        <v>289341</v>
      </c>
      <c r="G132" s="67">
        <f t="shared" si="53"/>
        <v>1541</v>
      </c>
      <c r="H132" s="67">
        <f t="shared" si="53"/>
        <v>21028</v>
      </c>
      <c r="I132" s="67">
        <f t="shared" si="53"/>
        <v>-7331</v>
      </c>
      <c r="J132" s="67">
        <f t="shared" si="53"/>
        <v>-7002</v>
      </c>
      <c r="K132" s="67">
        <f t="shared" si="53"/>
        <v>44204</v>
      </c>
      <c r="L132" s="67">
        <f t="shared" si="53"/>
        <v>3962</v>
      </c>
      <c r="M132" s="67">
        <f t="shared" si="53"/>
        <v>11387</v>
      </c>
      <c r="N132" s="67">
        <f t="shared" si="53"/>
        <v>-127130</v>
      </c>
      <c r="O132" s="67">
        <f t="shared" si="53"/>
        <v>-3711</v>
      </c>
      <c r="P132" s="67">
        <f t="shared" si="53"/>
        <v>-13579</v>
      </c>
      <c r="Q132" s="67">
        <f t="shared" si="53"/>
        <v>6298</v>
      </c>
      <c r="R132" s="67">
        <f t="shared" si="53"/>
        <v>-21269</v>
      </c>
      <c r="S132" s="67">
        <f t="shared" si="53"/>
        <v>252778</v>
      </c>
      <c r="T132" s="62"/>
      <c r="U132" s="62"/>
    </row>
    <row r="133" spans="1:21" s="47" customFormat="1" x14ac:dyDescent="0.2">
      <c r="A133" s="1"/>
      <c r="B133" s="86" t="s">
        <v>80</v>
      </c>
      <c r="C133" s="87"/>
      <c r="D133" s="228">
        <f t="shared" ref="D133:S133" si="54">-D43</f>
        <v>23</v>
      </c>
      <c r="E133" s="228">
        <f t="shared" si="54"/>
        <v>13236</v>
      </c>
      <c r="F133" s="228">
        <f t="shared" si="54"/>
        <v>-4204</v>
      </c>
      <c r="G133" s="228">
        <f t="shared" si="54"/>
        <v>4080</v>
      </c>
      <c r="H133" s="228">
        <f t="shared" si="54"/>
        <v>7118</v>
      </c>
      <c r="I133" s="228">
        <f t="shared" si="54"/>
        <v>3602</v>
      </c>
      <c r="J133" s="228">
        <f t="shared" si="54"/>
        <v>1889</v>
      </c>
      <c r="K133" s="228">
        <f t="shared" si="54"/>
        <v>12889</v>
      </c>
      <c r="L133" s="228">
        <f t="shared" si="54"/>
        <v>6549</v>
      </c>
      <c r="M133" s="228">
        <f t="shared" si="54"/>
        <v>-12245</v>
      </c>
      <c r="N133" s="228">
        <f t="shared" si="54"/>
        <v>-67388</v>
      </c>
      <c r="O133" s="228">
        <f t="shared" si="54"/>
        <v>56518</v>
      </c>
      <c r="P133" s="228">
        <f t="shared" si="54"/>
        <v>-5639</v>
      </c>
      <c r="Q133" s="228">
        <f t="shared" si="54"/>
        <v>62120</v>
      </c>
      <c r="R133" s="228">
        <f t="shared" si="54"/>
        <v>-2075</v>
      </c>
      <c r="S133" s="228">
        <f t="shared" si="54"/>
        <v>76473</v>
      </c>
      <c r="T133" s="62"/>
      <c r="U133" s="62"/>
    </row>
    <row r="134" spans="1:21" s="47" customFormat="1" x14ac:dyDescent="0.2">
      <c r="A134" s="1"/>
      <c r="B134" s="76" t="s">
        <v>47</v>
      </c>
      <c r="C134" s="89"/>
      <c r="D134" s="76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62"/>
      <c r="U134" s="62"/>
    </row>
    <row r="135" spans="1:21" s="47" customFormat="1" x14ac:dyDescent="0.2">
      <c r="A135" s="1"/>
      <c r="B135" s="78" t="s">
        <v>48</v>
      </c>
      <c r="C135" s="79"/>
      <c r="D135" s="81">
        <f>-(D26*4/Drivers!$B$4)/(D69)</f>
        <v>0.40486750824519502</v>
      </c>
      <c r="E135" s="81">
        <f>-(E26*4/Drivers!$B$4)/(E69)</f>
        <v>-0.33480603448275864</v>
      </c>
      <c r="F135" s="81">
        <f>-(F26*4/Drivers!$B$4)/(F69)</f>
        <v>-5.5008895828038196E-2</v>
      </c>
      <c r="G135" s="81">
        <f>-(G26*4/Drivers!$B$4)/(G69)</f>
        <v>-0.17236421966979917</v>
      </c>
      <c r="H135" s="81">
        <f>-(H26*4/Drivers!$B$4)/(H69)</f>
        <v>-1.0991383737517832</v>
      </c>
      <c r="I135" s="81">
        <f>-(I26*4/Drivers!$B$4)/(I69)</f>
        <v>-0.10034917896887534</v>
      </c>
      <c r="J135" s="81">
        <f>-(J26*4/Drivers!$B$4)/(J69)</f>
        <v>-0.23333333333333334</v>
      </c>
      <c r="K135" s="81">
        <f>-(K26*4/Drivers!$B$4)/(K69)</f>
        <v>-0.16147896083842095</v>
      </c>
      <c r="L135" s="81">
        <f>-(L26*4/Drivers!$B$4)/(L69)</f>
        <v>6.9517765692222672E-3</v>
      </c>
      <c r="M135" s="81">
        <f>-(M26*4/Drivers!$B$4)/(M69)</f>
        <v>0.27578599007170435</v>
      </c>
      <c r="N135" s="81">
        <f>-(N26*4/Drivers!$B$4)/(N69)</f>
        <v>0.11115770091156074</v>
      </c>
      <c r="O135" s="81">
        <f>-(O26*4/Drivers!$B$4)/(O69)</f>
        <v>0.20640645264448274</v>
      </c>
      <c r="P135" s="81">
        <f>-(P26*4/Drivers!$B$4)/(P69)</f>
        <v>6.156213928434013E-2</v>
      </c>
      <c r="Q135" s="81">
        <f>-(Q26*4/Drivers!$B$4)/(Q69)</f>
        <v>6.7198646711377041E-2</v>
      </c>
      <c r="R135" s="81">
        <f>-(R26*4/Drivers!$B$4)/(R69)</f>
        <v>-4.4637257849748722E-2</v>
      </c>
      <c r="S135" s="81">
        <f>-(S26*4/Drivers!$B$4)/(S69)</f>
        <v>-8.2556640901048736E-2</v>
      </c>
      <c r="T135" s="62"/>
      <c r="U135" s="62"/>
    </row>
    <row r="136" spans="1:21" s="47" customFormat="1" x14ac:dyDescent="0.2">
      <c r="A136" s="1"/>
      <c r="B136" s="86" t="s">
        <v>49</v>
      </c>
      <c r="C136" s="87"/>
      <c r="D136" s="88">
        <f t="shared" ref="D136:S136" si="55">D158/D72</f>
        <v>-18.980344624254734</v>
      </c>
      <c r="E136" s="88">
        <f t="shared" si="55"/>
        <v>-14.193749895587429</v>
      </c>
      <c r="F136" s="88">
        <f t="shared" si="55"/>
        <v>0</v>
      </c>
      <c r="G136" s="88">
        <f t="shared" si="55"/>
        <v>-8.4554412599405921</v>
      </c>
      <c r="H136" s="88">
        <f t="shared" si="55"/>
        <v>-1.2476411565508669</v>
      </c>
      <c r="I136" s="88">
        <f t="shared" si="55"/>
        <v>-29.276866367503935</v>
      </c>
      <c r="J136" s="88">
        <f t="shared" si="55"/>
        <v>-8.3102898104778511</v>
      </c>
      <c r="K136" s="88">
        <f t="shared" si="55"/>
        <v>1.9570058916770436</v>
      </c>
      <c r="L136" s="88">
        <f t="shared" si="55"/>
        <v>1.6917116057822084</v>
      </c>
      <c r="M136" s="88">
        <f t="shared" si="55"/>
        <v>7.7700395318813422</v>
      </c>
      <c r="N136" s="88">
        <f t="shared" si="55"/>
        <v>-8.8965197778268426</v>
      </c>
      <c r="O136" s="88">
        <f t="shared" si="55"/>
        <v>20.504644666892641</v>
      </c>
      <c r="P136" s="88">
        <f t="shared" si="55"/>
        <v>-2.1981887821622617</v>
      </c>
      <c r="Q136" s="88">
        <f t="shared" si="55"/>
        <v>24.127517062253776</v>
      </c>
      <c r="R136" s="88">
        <f t="shared" si="55"/>
        <v>-0.68864539177264128</v>
      </c>
      <c r="S136" s="88">
        <f t="shared" si="55"/>
        <v>27.907879471897285</v>
      </c>
      <c r="T136" s="62"/>
      <c r="U136" s="62"/>
    </row>
    <row r="137" spans="1:21" s="47" customFormat="1" x14ac:dyDescent="0.2">
      <c r="A137" s="1"/>
      <c r="B137" s="90" t="s">
        <v>50</v>
      </c>
      <c r="C137" s="90"/>
      <c r="D137" s="90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62"/>
      <c r="U137" s="62"/>
    </row>
    <row r="138" spans="1:21" s="47" customFormat="1" x14ac:dyDescent="0.2">
      <c r="A138" s="1"/>
      <c r="B138" s="78" t="s">
        <v>51</v>
      </c>
      <c r="C138" s="79"/>
      <c r="D138" s="81">
        <f t="shared" ref="D138:S138" si="56">(D69)/D72</f>
        <v>-1.1521981261875123</v>
      </c>
      <c r="E138" s="81">
        <f t="shared" si="56"/>
        <v>-0.3339146168604778</v>
      </c>
      <c r="F138" s="81">
        <f t="shared" si="56"/>
        <v>0.1021852717931213</v>
      </c>
      <c r="G138" s="81">
        <f t="shared" si="56"/>
        <v>8.1009315685142344E-2</v>
      </c>
      <c r="H138" s="81">
        <f t="shared" si="56"/>
        <v>-6.6891151207208746E-2</v>
      </c>
      <c r="I138" s="81">
        <f t="shared" si="56"/>
        <v>1.7399469666064455</v>
      </c>
      <c r="J138" s="81">
        <f t="shared" si="56"/>
        <v>-5.4702724879483059E-3</v>
      </c>
      <c r="K138" s="81">
        <f t="shared" si="56"/>
        <v>0.37140133764168304</v>
      </c>
      <c r="L138" s="81">
        <f t="shared" si="56"/>
        <v>0.5416821703784318</v>
      </c>
      <c r="M138" s="81">
        <f t="shared" si="56"/>
        <v>2.6410428696030604E-2</v>
      </c>
      <c r="N138" s="81">
        <f t="shared" si="56"/>
        <v>-1.0376183487668351</v>
      </c>
      <c r="O138" s="81">
        <f t="shared" si="56"/>
        <v>-0.72452941908411028</v>
      </c>
      <c r="P138" s="81">
        <f t="shared" si="56"/>
        <v>0.10554607982695752</v>
      </c>
      <c r="Q138" s="81">
        <f t="shared" si="56"/>
        <v>-3.5737778987335753</v>
      </c>
      <c r="R138" s="81">
        <f t="shared" si="56"/>
        <v>-0.20689256800590081</v>
      </c>
      <c r="S138" s="81">
        <f t="shared" si="56"/>
        <v>0.99325647896929536</v>
      </c>
      <c r="T138" s="62"/>
      <c r="U138" s="62"/>
    </row>
    <row r="139" spans="1:21" s="47" customFormat="1" x14ac:dyDescent="0.2">
      <c r="A139" s="1"/>
      <c r="B139" s="82" t="s">
        <v>174</v>
      </c>
      <c r="C139" s="83"/>
      <c r="D139" s="85">
        <f t="shared" ref="D139:S139" si="57">SUM(D56)/D72</f>
        <v>-0.30184105352813995</v>
      </c>
      <c r="E139" s="85">
        <f t="shared" si="57"/>
        <v>-0.81123620629611015</v>
      </c>
      <c r="F139" s="85">
        <f t="shared" si="57"/>
        <v>-2.7860615296995309E-2</v>
      </c>
      <c r="G139" s="85">
        <f t="shared" si="57"/>
        <v>-1.2146309828973387E-2</v>
      </c>
      <c r="H139" s="85">
        <f t="shared" si="57"/>
        <v>3.4781871868234546E-2</v>
      </c>
      <c r="I139" s="85">
        <f t="shared" si="57"/>
        <v>0.97993764205373268</v>
      </c>
      <c r="J139" s="85">
        <f t="shared" si="57"/>
        <v>0.21102715762362245</v>
      </c>
      <c r="K139" s="85">
        <f t="shared" si="57"/>
        <v>7.5047858259897571E-2</v>
      </c>
      <c r="L139" s="85">
        <f t="shared" si="57"/>
        <v>0.25619392435680743</v>
      </c>
      <c r="M139" s="85">
        <f t="shared" si="57"/>
        <v>0.34571003519812371</v>
      </c>
      <c r="N139" s="85">
        <f t="shared" si="57"/>
        <v>-4.2246234701784915E-2</v>
      </c>
      <c r="O139" s="85">
        <f t="shared" si="57"/>
        <v>-1.0113445720684966</v>
      </c>
      <c r="P139" s="85">
        <f t="shared" si="57"/>
        <v>-2.5278821532845157E-2</v>
      </c>
      <c r="Q139" s="85">
        <f t="shared" si="57"/>
        <v>0.85379438630052285</v>
      </c>
      <c r="R139" s="85">
        <f t="shared" si="57"/>
        <v>-5.5222302203026827E-3</v>
      </c>
      <c r="S139" s="85">
        <f t="shared" si="57"/>
        <v>0.68230255452267641</v>
      </c>
      <c r="T139" s="62"/>
      <c r="U139" s="62"/>
    </row>
    <row r="140" spans="1:21" s="47" customFormat="1" x14ac:dyDescent="0.2">
      <c r="A140" s="1"/>
      <c r="B140" s="82" t="s">
        <v>108</v>
      </c>
      <c r="C140" s="83"/>
      <c r="D140" s="85">
        <f t="shared" ref="D140:S140" si="58">D56/D75</f>
        <v>-0.57501248127808291</v>
      </c>
      <c r="E140" s="85">
        <f t="shared" si="58"/>
        <v>-0.54832551012963004</v>
      </c>
      <c r="F140" s="85">
        <f t="shared" si="58"/>
        <v>-4.1758212221325752E-2</v>
      </c>
      <c r="G140" s="85">
        <f t="shared" si="58"/>
        <v>-4.0450573995604658E-3</v>
      </c>
      <c r="H140" s="85">
        <f t="shared" si="58"/>
        <v>-0.27061555640026608</v>
      </c>
      <c r="I140" s="85">
        <f t="shared" si="58"/>
        <v>0.57994895407591351</v>
      </c>
      <c r="J140" s="85">
        <f t="shared" si="58"/>
        <v>-2.6677712145224031</v>
      </c>
      <c r="K140" s="85">
        <f t="shared" si="58"/>
        <v>0.11309615503882173</v>
      </c>
      <c r="L140" s="85">
        <f t="shared" si="58"/>
        <v>0.38269302409995321</v>
      </c>
      <c r="M140" s="85">
        <f t="shared" si="58"/>
        <v>0.35515249468737842</v>
      </c>
      <c r="N140" s="85">
        <f t="shared" si="58"/>
        <v>-4.2331573102594652E-2</v>
      </c>
      <c r="O140" s="85">
        <f t="shared" si="58"/>
        <v>-1.1213356675959316</v>
      </c>
      <c r="P140" s="85">
        <f t="shared" si="58"/>
        <v>-4.9758716294959336E-2</v>
      </c>
      <c r="Q140" s="85">
        <f t="shared" si="58"/>
        <v>0.31737517949362665</v>
      </c>
      <c r="R140" s="85">
        <f t="shared" si="58"/>
        <v>-3.7213903890631608E-3</v>
      </c>
      <c r="S140" s="85">
        <f t="shared" si="58"/>
        <v>16.265297106251381</v>
      </c>
      <c r="T140" s="62"/>
      <c r="U140" s="62"/>
    </row>
    <row r="141" spans="1:21" s="47" customFormat="1" x14ac:dyDescent="0.2">
      <c r="A141" s="1"/>
      <c r="B141" s="82" t="s">
        <v>52</v>
      </c>
      <c r="C141" s="83"/>
      <c r="D141" s="85">
        <f t="shared" ref="D141:S141" si="59">D113/D75</f>
        <v>3.7869445831253121</v>
      </c>
      <c r="E141" s="85">
        <f t="shared" si="59"/>
        <v>0.80573120607048176</v>
      </c>
      <c r="F141" s="85">
        <f t="shared" si="59"/>
        <v>1.5535196823135611</v>
      </c>
      <c r="G141" s="85">
        <f t="shared" si="59"/>
        <v>0.30249419349728851</v>
      </c>
      <c r="H141" s="85">
        <f t="shared" si="59"/>
        <v>-8.5058027653710919</v>
      </c>
      <c r="I141" s="85">
        <f t="shared" si="59"/>
        <v>7.5266870160553223E-2</v>
      </c>
      <c r="J141" s="85">
        <f t="shared" si="59"/>
        <v>-9.8694712577438413</v>
      </c>
      <c r="K141" s="85">
        <f t="shared" si="59"/>
        <v>0.92263263505578685</v>
      </c>
      <c r="L141" s="85">
        <f t="shared" si="59"/>
        <v>0.59585653698096264</v>
      </c>
      <c r="M141" s="85">
        <f t="shared" si="59"/>
        <v>0.76013326449372964</v>
      </c>
      <c r="N141" s="85">
        <f t="shared" si="59"/>
        <v>1.9160359815840919</v>
      </c>
      <c r="O141" s="85">
        <f t="shared" si="59"/>
        <v>1.4629261377151501</v>
      </c>
      <c r="P141" s="85">
        <f t="shared" si="59"/>
        <v>1.3767644002406527</v>
      </c>
      <c r="Q141" s="85">
        <f t="shared" si="59"/>
        <v>2.1662783776722696</v>
      </c>
      <c r="R141" s="85">
        <f t="shared" si="59"/>
        <v>0.78226811976960198</v>
      </c>
      <c r="S141" s="85">
        <f t="shared" si="59"/>
        <v>9.8541749502982103</v>
      </c>
      <c r="T141" s="62"/>
      <c r="U141" s="62"/>
    </row>
    <row r="142" spans="1:21" s="47" customFormat="1" x14ac:dyDescent="0.2">
      <c r="A142" s="1"/>
      <c r="B142" s="82" t="s">
        <v>53</v>
      </c>
      <c r="C142" s="83"/>
      <c r="D142" s="85">
        <f t="shared" ref="D142:S142" si="60">D113/D69</f>
        <v>-1.7252928465825088</v>
      </c>
      <c r="E142" s="85">
        <f t="shared" si="60"/>
        <v>-3.5699622844827585</v>
      </c>
      <c r="F142" s="85">
        <f t="shared" si="60"/>
        <v>10.143253089333479</v>
      </c>
      <c r="G142" s="85">
        <f t="shared" si="60"/>
        <v>11.21248165130673</v>
      </c>
      <c r="H142" s="85">
        <f t="shared" si="60"/>
        <v>-16.343566333808845</v>
      </c>
      <c r="I142" s="85">
        <f t="shared" si="60"/>
        <v>7.3093122765296462E-2</v>
      </c>
      <c r="J142" s="85">
        <f t="shared" si="60"/>
        <v>-142.71666666666667</v>
      </c>
      <c r="K142" s="85">
        <f t="shared" si="60"/>
        <v>1.6484501222458929</v>
      </c>
      <c r="L142" s="85">
        <f t="shared" si="60"/>
        <v>0.7364028282264854</v>
      </c>
      <c r="M142" s="85">
        <f t="shared" si="60"/>
        <v>28.016340319911748</v>
      </c>
      <c r="N142" s="85">
        <f t="shared" si="60"/>
        <v>-1.8428484308624746</v>
      </c>
      <c r="O142" s="85">
        <f t="shared" si="60"/>
        <v>-1.8210836131492767</v>
      </c>
      <c r="P142" s="85">
        <f t="shared" si="60"/>
        <v>6.6268200319961119</v>
      </c>
      <c r="Q142" s="85">
        <f t="shared" si="60"/>
        <v>-1.6306736056225357</v>
      </c>
      <c r="R142" s="85">
        <f t="shared" si="60"/>
        <v>-5.6107383703449161</v>
      </c>
      <c r="S142" s="85">
        <f t="shared" si="60"/>
        <v>0.41617295911537061</v>
      </c>
      <c r="T142" s="62"/>
      <c r="U142" s="62"/>
    </row>
    <row r="143" spans="1:21" s="47" customFormat="1" x14ac:dyDescent="0.2">
      <c r="A143" s="1"/>
      <c r="B143" s="82" t="s">
        <v>54</v>
      </c>
      <c r="C143" s="83"/>
      <c r="D143" s="91">
        <f t="shared" ref="D143:S143" si="61">D113/(D62+D65+D69)</f>
        <v>0.59233156980262769</v>
      </c>
      <c r="E143" s="91">
        <f t="shared" si="61"/>
        <v>1.3487127443183222</v>
      </c>
      <c r="F143" s="91">
        <f t="shared" si="61"/>
        <v>2.5304956572807162</v>
      </c>
      <c r="G143" s="91">
        <f t="shared" si="61"/>
        <v>1.5577219431894394</v>
      </c>
      <c r="H143" s="91">
        <f t="shared" si="61"/>
        <v>1.3900369225751845</v>
      </c>
      <c r="I143" s="91">
        <f t="shared" si="61"/>
        <v>7.2210319068851697E-2</v>
      </c>
      <c r="J143" s="91">
        <f t="shared" si="61"/>
        <v>0.76759482323939721</v>
      </c>
      <c r="K143" s="91">
        <f t="shared" si="61"/>
        <v>0.55076827168131237</v>
      </c>
      <c r="L143" s="91">
        <f t="shared" si="61"/>
        <v>7.5888198663311002</v>
      </c>
      <c r="M143" s="91">
        <f t="shared" si="61"/>
        <v>-4.1246168212915411</v>
      </c>
      <c r="N143" s="91">
        <f t="shared" si="61"/>
        <v>1.0256711041206514</v>
      </c>
      <c r="O143" s="91">
        <f t="shared" si="61"/>
        <v>1.0706762623994206</v>
      </c>
      <c r="P143" s="91">
        <f t="shared" si="61"/>
        <v>0.44022670587697182</v>
      </c>
      <c r="Q143" s="91">
        <f t="shared" si="61"/>
        <v>1.7662294294294294</v>
      </c>
      <c r="R143" s="91">
        <f t="shared" si="61"/>
        <v>2.1584683922481029</v>
      </c>
      <c r="S143" s="91">
        <f t="shared" si="61"/>
        <v>-0.37905020456544181</v>
      </c>
      <c r="T143" s="62"/>
      <c r="U143" s="62"/>
    </row>
    <row r="144" spans="1:21" s="47" customFormat="1" x14ac:dyDescent="0.2">
      <c r="A144" s="1"/>
      <c r="B144" s="82" t="s">
        <v>55</v>
      </c>
      <c r="C144" s="83"/>
      <c r="D144" s="85">
        <f t="shared" ref="D144:S144" si="62">D69/D75</f>
        <v>-2.1949575636545182</v>
      </c>
      <c r="E144" s="85">
        <f t="shared" si="62"/>
        <v>-0.22569740010214753</v>
      </c>
      <c r="F144" s="85">
        <f t="shared" si="62"/>
        <v>0.15315793351811594</v>
      </c>
      <c r="G144" s="85">
        <f t="shared" si="62"/>
        <v>2.6978344572098821E-2</v>
      </c>
      <c r="H144" s="85">
        <f t="shared" si="62"/>
        <v>0.5204373752732111</v>
      </c>
      <c r="I144" s="85">
        <f t="shared" si="62"/>
        <v>1.0297394243537346</v>
      </c>
      <c r="J144" s="85">
        <f t="shared" si="62"/>
        <v>6.91543005330644E-2</v>
      </c>
      <c r="K144" s="85">
        <f t="shared" si="62"/>
        <v>0.55969702850260783</v>
      </c>
      <c r="L144" s="85">
        <f t="shared" si="62"/>
        <v>0.80914482419356382</v>
      </c>
      <c r="M144" s="85">
        <f t="shared" si="62"/>
        <v>2.7131782945736434E-2</v>
      </c>
      <c r="N144" s="85">
        <f t="shared" si="62"/>
        <v>-1.039714362557405</v>
      </c>
      <c r="O144" s="85">
        <f t="shared" si="62"/>
        <v>-0.80332727566816686</v>
      </c>
      <c r="P144" s="85">
        <f t="shared" si="62"/>
        <v>0.20775641915628537</v>
      </c>
      <c r="Q144" s="85">
        <f t="shared" si="62"/>
        <v>-1.3284561485529522</v>
      </c>
      <c r="R144" s="85">
        <f t="shared" si="62"/>
        <v>-0.13942338211744359</v>
      </c>
      <c r="S144" s="85">
        <f t="shared" si="62"/>
        <v>23.678075988513363</v>
      </c>
      <c r="T144" s="62"/>
      <c r="U144" s="62"/>
    </row>
    <row r="145" spans="1:23" s="47" customFormat="1" x14ac:dyDescent="0.2">
      <c r="A145" s="1"/>
      <c r="B145" s="82" t="s">
        <v>56</v>
      </c>
      <c r="C145" s="83"/>
      <c r="D145" s="85">
        <f>D118/D114</f>
        <v>2.5646457892772733E-3</v>
      </c>
      <c r="E145" s="85">
        <f t="shared" ref="E145:S145" si="63">E118/E114</f>
        <v>1.0923488767877023E-2</v>
      </c>
      <c r="F145" s="85">
        <f t="shared" si="63"/>
        <v>1.2881108339026665E-2</v>
      </c>
      <c r="G145" s="85">
        <f t="shared" si="63"/>
        <v>3.4707397900406952E-3</v>
      </c>
      <c r="H145" s="85">
        <f t="shared" si="63"/>
        <v>1.4191492791973473E-2</v>
      </c>
      <c r="I145" s="85">
        <f t="shared" si="63"/>
        <v>5.6220664652691455E-3</v>
      </c>
      <c r="J145" s="85">
        <f t="shared" si="63"/>
        <v>-1.0663619852939666E-2</v>
      </c>
      <c r="K145" s="85">
        <f t="shared" si="63"/>
        <v>-5.5546628909241644E-3</v>
      </c>
      <c r="L145" s="85">
        <f t="shared" si="63"/>
        <v>1.2276627306718788E-2</v>
      </c>
      <c r="M145" s="85">
        <f t="shared" si="63"/>
        <v>2.6083610259951375E-3</v>
      </c>
      <c r="N145" s="85">
        <f t="shared" si="63"/>
        <v>1.0141087464196442E-2</v>
      </c>
      <c r="O145" s="85">
        <f t="shared" si="63"/>
        <v>5.2965654897943219E-3</v>
      </c>
      <c r="P145" s="85">
        <f t="shared" si="63"/>
        <v>-2.0554376976224097E-3</v>
      </c>
      <c r="Q145" s="85">
        <f t="shared" si="63"/>
        <v>6.6359002419673586E-3</v>
      </c>
      <c r="R145" s="85">
        <f t="shared" si="63"/>
        <v>-2.1174770952886385E-3</v>
      </c>
      <c r="S145" s="85">
        <f t="shared" si="63"/>
        <v>7.8140823951181673E-3</v>
      </c>
      <c r="T145" s="62"/>
      <c r="U145" s="62"/>
    </row>
    <row r="146" spans="1:23" s="47" customFormat="1" x14ac:dyDescent="0.2">
      <c r="A146" s="1"/>
      <c r="B146" s="82" t="s">
        <v>57</v>
      </c>
      <c r="C146" s="83"/>
      <c r="D146" s="85">
        <f>D115/D114</f>
        <v>0.63198256157482269</v>
      </c>
      <c r="E146" s="85">
        <f t="shared" ref="E146:S146" si="64">E115/E114</f>
        <v>0.69532056371712148</v>
      </c>
      <c r="F146" s="85">
        <f t="shared" si="64"/>
        <v>0.62704351506075628</v>
      </c>
      <c r="G146" s="85">
        <f t="shared" si="64"/>
        <v>0.68514428441199804</v>
      </c>
      <c r="H146" s="85">
        <f t="shared" si="64"/>
        <v>0.70049512192237284</v>
      </c>
      <c r="I146" s="85">
        <f t="shared" si="64"/>
        <v>0.69730013901640153</v>
      </c>
      <c r="J146" s="85">
        <f t="shared" si="64"/>
        <v>0.49041835043514992</v>
      </c>
      <c r="K146" s="85">
        <f t="shared" si="64"/>
        <v>0.7388970830924283</v>
      </c>
      <c r="L146" s="85">
        <f t="shared" si="64"/>
        <v>0.63997904657917659</v>
      </c>
      <c r="M146" s="85">
        <f t="shared" si="64"/>
        <v>0.6606357443931351</v>
      </c>
      <c r="N146" s="85">
        <f t="shared" si="64"/>
        <v>0.69130219705612717</v>
      </c>
      <c r="O146" s="85">
        <f t="shared" si="64"/>
        <v>0.56240413678235845</v>
      </c>
      <c r="P146" s="85">
        <f t="shared" si="64"/>
        <v>0.70999469863807985</v>
      </c>
      <c r="Q146" s="85">
        <f t="shared" si="64"/>
        <v>0.75579481493301814</v>
      </c>
      <c r="R146" s="85">
        <f t="shared" si="64"/>
        <v>0.69753016069965845</v>
      </c>
      <c r="S146" s="85">
        <f t="shared" si="64"/>
        <v>0.68523112420691168</v>
      </c>
      <c r="T146" s="62"/>
      <c r="U146" s="62"/>
    </row>
    <row r="147" spans="1:23" s="47" customFormat="1" x14ac:dyDescent="0.2">
      <c r="A147" s="1"/>
      <c r="B147" s="86" t="s">
        <v>58</v>
      </c>
      <c r="C147" s="87"/>
      <c r="D147" s="88">
        <f t="shared" ref="D147:S147" si="65">D116/D117</f>
        <v>0.84437182111495435</v>
      </c>
      <c r="E147" s="88">
        <f t="shared" si="65"/>
        <v>0.92045302341054025</v>
      </c>
      <c r="F147" s="88">
        <f t="shared" si="65"/>
        <v>0.93444485332601146</v>
      </c>
      <c r="G147" s="88">
        <f t="shared" si="65"/>
        <v>0.88197660320358362</v>
      </c>
      <c r="H147" s="88">
        <f t="shared" si="65"/>
        <v>0.91190305069481015</v>
      </c>
      <c r="I147" s="88">
        <f t="shared" si="65"/>
        <v>0.92288598640271324</v>
      </c>
      <c r="J147" s="88">
        <f t="shared" si="65"/>
        <v>0.91817167268669075</v>
      </c>
      <c r="K147" s="88">
        <f t="shared" si="65"/>
        <v>0.94331928523565112</v>
      </c>
      <c r="L147" s="88">
        <f t="shared" si="65"/>
        <v>0.94231578382365622</v>
      </c>
      <c r="M147" s="88">
        <f t="shared" si="65"/>
        <v>0.92906353870172265</v>
      </c>
      <c r="N147" s="88">
        <f t="shared" si="65"/>
        <v>0.95326614173408197</v>
      </c>
      <c r="O147" s="88">
        <f t="shared" si="65"/>
        <v>0.93431032027886751</v>
      </c>
      <c r="P147" s="88">
        <f t="shared" si="65"/>
        <v>0.95425355786792765</v>
      </c>
      <c r="Q147" s="88">
        <f t="shared" si="65"/>
        <v>0.9760416056295329</v>
      </c>
      <c r="R147" s="88">
        <f t="shared" si="65"/>
        <v>0.97206986125908279</v>
      </c>
      <c r="S147" s="88">
        <f t="shared" si="65"/>
        <v>0.94354525674507284</v>
      </c>
      <c r="T147" s="62"/>
      <c r="U147" s="62"/>
    </row>
    <row r="148" spans="1:23" s="47" customFormat="1" x14ac:dyDescent="0.2">
      <c r="A148" s="1"/>
      <c r="B148" s="76" t="s">
        <v>59</v>
      </c>
      <c r="C148" s="89"/>
      <c r="D148" s="76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62"/>
      <c r="U148" s="62"/>
    </row>
    <row r="149" spans="1:23" s="47" customFormat="1" x14ac:dyDescent="0.2">
      <c r="A149" s="1"/>
      <c r="B149" s="78" t="s">
        <v>60</v>
      </c>
      <c r="C149" s="79"/>
      <c r="D149" s="81">
        <f>(D49*4/Drivers!$B$4)/D114</f>
        <v>-3.9805946013185718E-3</v>
      </c>
      <c r="E149" s="81">
        <f>(E49*4/Drivers!$B$4)/E114</f>
        <v>2.9089001746212973E-3</v>
      </c>
      <c r="F149" s="81">
        <f>(F49*4/Drivers!$B$4)/F114</f>
        <v>2.6337461851795349E-2</v>
      </c>
      <c r="G149" s="81">
        <f>(G49*4/Drivers!$B$4)/G114</f>
        <v>-1.5346005435262231E-3</v>
      </c>
      <c r="H149" s="81">
        <f>(H49*4/Drivers!$B$4)/H114</f>
        <v>1.839620086985589E-2</v>
      </c>
      <c r="I149" s="81">
        <f>(I49*4/Drivers!$B$4)/I114</f>
        <v>-2.9011052340364874E-3</v>
      </c>
      <c r="J149" s="81">
        <f>(J49*4/Drivers!$B$4)/J114</f>
        <v>-2.4346214062396246E-2</v>
      </c>
      <c r="K149" s="81">
        <f>(K49*4/Drivers!$B$4)/K114</f>
        <v>1.2890077277290475E-2</v>
      </c>
      <c r="L149" s="81">
        <f>(L49*4/Drivers!$B$4)/L114</f>
        <v>2.303862011706227E-3</v>
      </c>
      <c r="M149" s="81">
        <f>(M49*4/Drivers!$B$4)/M114</f>
        <v>3.3995080056967763E-3</v>
      </c>
      <c r="N149" s="81">
        <f>(N49*4/Drivers!$B$4)/N114</f>
        <v>-2.2306973324038009E-3</v>
      </c>
      <c r="O149" s="81">
        <f>(O49*4/Drivers!$B$4)/O114</f>
        <v>-1.2263801612698202E-2</v>
      </c>
      <c r="P149" s="81">
        <f>(P49*4/Drivers!$B$4)/P114</f>
        <v>-3.0658694966939079E-3</v>
      </c>
      <c r="Q149" s="81">
        <f>(Q49*4/Drivers!$B$4)/Q114</f>
        <v>-2.482889308833381E-3</v>
      </c>
      <c r="R149" s="81">
        <f>(R49*4/Drivers!$B$4)/R114</f>
        <v>-1.2154885857305404E-2</v>
      </c>
      <c r="S149" s="81">
        <f>(S49*4/Drivers!$B$4)/S114</f>
        <v>2.369489450606345E-3</v>
      </c>
      <c r="T149" s="62"/>
      <c r="U149" s="62"/>
    </row>
    <row r="150" spans="1:23" s="47" customFormat="1" x14ac:dyDescent="0.2">
      <c r="A150" s="1"/>
      <c r="B150" s="92" t="s">
        <v>61</v>
      </c>
      <c r="C150" s="93"/>
      <c r="D150" s="94">
        <f>(D49*4/Drivers!$B$4)/D118</f>
        <v>-1.5521030693444486</v>
      </c>
      <c r="E150" s="94">
        <f>(E49*4/Drivers!$B$4)/E118</f>
        <v>0.26629772194901441</v>
      </c>
      <c r="F150" s="94">
        <f>(F49*4/Drivers!$B$4)/F118</f>
        <v>2.0446580494940148</v>
      </c>
      <c r="G150" s="94">
        <f>(G49*4/Drivers!$B$4)/G118</f>
        <v>-0.44215372985602858</v>
      </c>
      <c r="H150" s="94">
        <f>(H49*4/Drivers!$B$4)/H118</f>
        <v>1.2962837059862051</v>
      </c>
      <c r="I150" s="94">
        <f>(I49*4/Drivers!$B$4)/I118</f>
        <v>-0.51602115555878669</v>
      </c>
      <c r="J150" s="94">
        <f>(J49*4/Drivers!$B$4)/J118</f>
        <v>2.2831097130384541</v>
      </c>
      <c r="K150" s="94">
        <f>(K49*4/Drivers!$B$4)/K118</f>
        <v>-2.320586780946102</v>
      </c>
      <c r="L150" s="94">
        <f>(L49*4/Drivers!$B$4)/L118</f>
        <v>0.18766245436524437</v>
      </c>
      <c r="M150" s="94">
        <f>(M49*4/Drivers!$B$4)/M118</f>
        <v>1.3033119157267739</v>
      </c>
      <c r="N150" s="94">
        <f>(N49*4/Drivers!$B$4)/N118</f>
        <v>-0.21996628470855581</v>
      </c>
      <c r="O150" s="94">
        <f>(O49*4/Drivers!$B$4)/O118</f>
        <v>-2.3154252763094667</v>
      </c>
      <c r="P150" s="94">
        <f>(P49*4/Drivers!$B$4)/P118</f>
        <v>1.4915896016893615</v>
      </c>
      <c r="Q150" s="94">
        <f>(Q49*4/Drivers!$B$4)/Q118</f>
        <v>-0.37416013175286583</v>
      </c>
      <c r="R150" s="94">
        <f>(R49*4/Drivers!$B$4)/R118</f>
        <v>5.7402679275019697</v>
      </c>
      <c r="S150" s="94">
        <f>(S49*4/Drivers!$B$4)/S118</f>
        <v>0.30323323082524428</v>
      </c>
      <c r="T150" s="62"/>
      <c r="U150" s="62"/>
    </row>
    <row r="151" spans="1:23" x14ac:dyDescent="0.2">
      <c r="E151" s="16"/>
      <c r="I151" s="16"/>
      <c r="J151" s="16"/>
      <c r="K151" s="16"/>
      <c r="L151" s="16"/>
      <c r="M151" s="98"/>
      <c r="N151" s="16"/>
      <c r="O151" s="16"/>
      <c r="P151" s="16"/>
      <c r="Q151" s="16"/>
      <c r="R151" s="16"/>
      <c r="S151" s="16"/>
    </row>
    <row r="152" spans="1:23" s="47" customFormat="1" x14ac:dyDescent="0.2">
      <c r="A152" s="1"/>
      <c r="B152" s="181" t="s">
        <v>62</v>
      </c>
      <c r="C152" s="79"/>
      <c r="D152" s="184">
        <f t="shared" ref="D152:S152" si="66">(D69)/D75</f>
        <v>-2.1949575636545182</v>
      </c>
      <c r="E152" s="184">
        <f t="shared" si="66"/>
        <v>-0.22569740010214753</v>
      </c>
      <c r="F152" s="184">
        <f t="shared" si="66"/>
        <v>0.15315793351811594</v>
      </c>
      <c r="G152" s="184">
        <f t="shared" si="66"/>
        <v>2.6978344572098821E-2</v>
      </c>
      <c r="H152" s="184">
        <f t="shared" si="66"/>
        <v>0.5204373752732111</v>
      </c>
      <c r="I152" s="184">
        <f t="shared" si="66"/>
        <v>1.0297394243537346</v>
      </c>
      <c r="J152" s="184">
        <f t="shared" si="66"/>
        <v>6.91543005330644E-2</v>
      </c>
      <c r="K152" s="184">
        <f t="shared" si="66"/>
        <v>0.55969702850260783</v>
      </c>
      <c r="L152" s="184">
        <f t="shared" si="66"/>
        <v>0.80914482419356382</v>
      </c>
      <c r="M152" s="184">
        <f t="shared" si="66"/>
        <v>2.7131782945736434E-2</v>
      </c>
      <c r="N152" s="184">
        <f t="shared" si="66"/>
        <v>-1.039714362557405</v>
      </c>
      <c r="O152" s="184">
        <f t="shared" si="66"/>
        <v>-0.80332727566816686</v>
      </c>
      <c r="P152" s="184">
        <f t="shared" si="66"/>
        <v>0.20775641915628537</v>
      </c>
      <c r="Q152" s="184">
        <f t="shared" si="66"/>
        <v>-1.3284561485529522</v>
      </c>
      <c r="R152" s="184">
        <f t="shared" si="66"/>
        <v>-0.13942338211744359</v>
      </c>
      <c r="S152" s="184">
        <f t="shared" si="66"/>
        <v>23.678075988513363</v>
      </c>
      <c r="T152" s="62"/>
      <c r="U152" s="62"/>
    </row>
    <row r="153" spans="1:23" s="47" customFormat="1" hidden="1" x14ac:dyDescent="0.2">
      <c r="A153" s="1"/>
      <c r="B153" s="95" t="s">
        <v>140</v>
      </c>
      <c r="C153" s="79"/>
      <c r="D153" s="80"/>
      <c r="E153" s="97" t="e">
        <f>#REF!/#REF!</f>
        <v>#REF!</v>
      </c>
      <c r="F153" s="97" t="e">
        <f>#REF!/#REF!</f>
        <v>#REF!</v>
      </c>
      <c r="G153" s="97" t="e">
        <f>#REF!/#REF!</f>
        <v>#REF!</v>
      </c>
      <c r="H153" s="97" t="e">
        <f>#REF!/#REF!</f>
        <v>#REF!</v>
      </c>
      <c r="I153" s="97" t="e">
        <f>#REF!/#REF!</f>
        <v>#REF!</v>
      </c>
      <c r="J153" s="97" t="e">
        <f>#REF!/#REF!</f>
        <v>#REF!</v>
      </c>
      <c r="K153" s="97" t="e">
        <f>#REF!/#REF!</f>
        <v>#REF!</v>
      </c>
      <c r="L153" s="97" t="e">
        <f>#REF!/#REF!</f>
        <v>#REF!</v>
      </c>
      <c r="M153" s="97" t="e">
        <f>#REF!/#REF!</f>
        <v>#REF!</v>
      </c>
      <c r="N153" s="97" t="e">
        <f>#REF!/#REF!</f>
        <v>#REF!</v>
      </c>
      <c r="O153" s="97"/>
      <c r="P153" s="97" t="e">
        <f>#REF!/#REF!</f>
        <v>#REF!</v>
      </c>
      <c r="Q153" s="97"/>
      <c r="R153" s="97" t="e">
        <f>#REF!/#REF!</f>
        <v>#REF!</v>
      </c>
      <c r="S153" s="97"/>
      <c r="T153" s="62"/>
      <c r="U153" s="62"/>
    </row>
    <row r="154" spans="1:23" s="47" customFormat="1" hidden="1" x14ac:dyDescent="0.2">
      <c r="A154" s="1"/>
      <c r="B154" s="95" t="s">
        <v>63</v>
      </c>
      <c r="C154" s="96"/>
      <c r="D154" s="96"/>
      <c r="E154" s="97" t="e">
        <f>#REF!/#REF!</f>
        <v>#REF!</v>
      </c>
      <c r="F154" s="97" t="e">
        <f>#REF!/#REF!</f>
        <v>#REF!</v>
      </c>
      <c r="G154" s="97" t="e">
        <f>#REF!/#REF!</f>
        <v>#REF!</v>
      </c>
      <c r="H154" s="97" t="e">
        <f>#REF!/#REF!</f>
        <v>#REF!</v>
      </c>
      <c r="I154" s="97" t="e">
        <f>#REF!/#REF!</f>
        <v>#REF!</v>
      </c>
      <c r="J154" s="97" t="e">
        <f>#REF!/#REF!</f>
        <v>#REF!</v>
      </c>
      <c r="K154" s="97" t="e">
        <f>#REF!/#REF!</f>
        <v>#REF!</v>
      </c>
      <c r="L154" s="97" t="e">
        <f>#REF!/#REF!</f>
        <v>#REF!</v>
      </c>
      <c r="M154" s="97" t="e">
        <f>#REF!/#REF!</f>
        <v>#REF!</v>
      </c>
      <c r="N154" s="97" t="e">
        <f>#REF!/#REF!</f>
        <v>#REF!</v>
      </c>
      <c r="O154" s="97" t="e">
        <f>+([35]Advances!T7*(100%-(-#REF!/O69)))/[35]Deposits!T101</f>
        <v>#REF!</v>
      </c>
      <c r="P154" s="97" t="e">
        <f>#REF!/#REF!</f>
        <v>#REF!</v>
      </c>
      <c r="Q154" s="97"/>
      <c r="R154" s="97" t="e">
        <f>#REF!/#REF!</f>
        <v>#REF!</v>
      </c>
      <c r="S154" s="97" t="e">
        <f>+([35]Advances!Z7*(100%-(-#REF!/S69)))/[35]Deposits!Z101</f>
        <v>#REF!</v>
      </c>
    </row>
    <row r="155" spans="1:23" s="47" customFormat="1" hidden="1" x14ac:dyDescent="0.2">
      <c r="A155" s="1"/>
      <c r="B155" s="95" t="s">
        <v>139</v>
      </c>
      <c r="C155" s="96"/>
      <c r="D155" s="96"/>
      <c r="E155" s="97" t="e">
        <f>#REF!/#REF!</f>
        <v>#REF!</v>
      </c>
      <c r="F155" s="97" t="e">
        <f>#REF!/#REF!</f>
        <v>#REF!</v>
      </c>
      <c r="G155" s="97" t="e">
        <f>#REF!/#REF!</f>
        <v>#REF!</v>
      </c>
      <c r="H155" s="97" t="e">
        <f>#REF!/#REF!</f>
        <v>#REF!</v>
      </c>
      <c r="I155" s="97" t="e">
        <f>#REF!/#REF!</f>
        <v>#REF!</v>
      </c>
      <c r="J155" s="97" t="e">
        <f>#REF!/#REF!</f>
        <v>#REF!</v>
      </c>
      <c r="K155" s="97" t="e">
        <f>#REF!/#REF!</f>
        <v>#REF!</v>
      </c>
      <c r="L155" s="97" t="e">
        <f>#REF!/#REF!</f>
        <v>#REF!</v>
      </c>
      <c r="M155" s="97" t="e">
        <f>#REF!/#REF!</f>
        <v>#REF!</v>
      </c>
      <c r="N155" s="97" t="e">
        <f>#REF!/#REF!</f>
        <v>#REF!</v>
      </c>
      <c r="O155" s="97" t="e">
        <f>(SUM([35]Advances!T4:T6,[35]Advances!T8)*(100%-(-#REF!/O69)))/[35]Deposits!T95</f>
        <v>#REF!</v>
      </c>
      <c r="P155" s="97" t="e">
        <f>#REF!/#REF!</f>
        <v>#REF!</v>
      </c>
      <c r="Q155" s="97"/>
      <c r="R155" s="97" t="e">
        <f>#REF!/#REF!</f>
        <v>#REF!</v>
      </c>
      <c r="S155" s="97" t="e">
        <f>(SUM([35]Advances!Z4:Z6,[35]Advances!Z8)*(100%-(-#REF!/S69)))/[35]Deposits!Z95</f>
        <v>#REF!</v>
      </c>
    </row>
    <row r="156" spans="1:23" x14ac:dyDescent="0.2">
      <c r="V156" s="47"/>
      <c r="W156" s="47"/>
    </row>
    <row r="157" spans="1:23" x14ac:dyDescent="0.2">
      <c r="B157" s="13" t="s">
        <v>64</v>
      </c>
      <c r="C157" s="13"/>
      <c r="D157" s="13"/>
      <c r="E157" s="99"/>
      <c r="F157" s="13"/>
      <c r="G157" s="13"/>
      <c r="H157" s="13"/>
      <c r="I157" s="99"/>
      <c r="J157" s="99"/>
      <c r="K157" s="99"/>
      <c r="L157" s="99"/>
      <c r="M157" s="13"/>
      <c r="N157" s="99"/>
      <c r="O157" s="99"/>
      <c r="P157" s="99"/>
      <c r="Q157" s="99"/>
      <c r="R157" s="99"/>
      <c r="S157" s="99"/>
      <c r="V157" s="47"/>
      <c r="W157" s="47"/>
    </row>
    <row r="158" spans="1:23" x14ac:dyDescent="0.2">
      <c r="B158" s="47" t="s">
        <v>110</v>
      </c>
      <c r="C158" s="47"/>
      <c r="D158" s="214">
        <v>289697</v>
      </c>
      <c r="E158" s="214">
        <v>11045051</v>
      </c>
      <c r="F158" s="214"/>
      <c r="G158" s="47">
        <v>6897281</v>
      </c>
      <c r="H158" s="215">
        <v>1634365</v>
      </c>
      <c r="I158" s="215">
        <v>2009447</v>
      </c>
      <c r="J158" s="215">
        <v>729203</v>
      </c>
      <c r="K158" s="215">
        <v>1474146</v>
      </c>
      <c r="L158" s="214">
        <v>4232813</v>
      </c>
      <c r="M158" s="215">
        <v>4267127</v>
      </c>
      <c r="N158" s="215">
        <v>12330096</v>
      </c>
      <c r="O158" s="215">
        <v>4778874</v>
      </c>
      <c r="P158" s="215">
        <v>1028449</v>
      </c>
      <c r="Q158" s="215">
        <v>9131469</v>
      </c>
      <c r="R158" s="215">
        <v>387456</v>
      </c>
      <c r="S158" s="161">
        <f>D158+E158+F158+G158+H158+I158+J158+K158+L158+M158+N158+O158+P158+R158+Q158</f>
        <v>60235474</v>
      </c>
      <c r="T158" s="3">
        <f>SUM(D158:R158)</f>
        <v>60235474</v>
      </c>
      <c r="U158" s="3">
        <f>T158-S158</f>
        <v>0</v>
      </c>
      <c r="V158" s="102"/>
      <c r="W158" s="47"/>
    </row>
    <row r="159" spans="1:23" x14ac:dyDescent="0.2">
      <c r="B159" s="43"/>
      <c r="C159" s="43"/>
      <c r="D159" s="43"/>
      <c r="E159" s="308"/>
      <c r="F159" s="43"/>
      <c r="G159" s="43"/>
      <c r="H159" s="43"/>
      <c r="I159" s="311"/>
      <c r="J159" s="103"/>
      <c r="K159" s="311"/>
      <c r="L159" s="311"/>
      <c r="M159" s="43"/>
      <c r="N159" s="311"/>
      <c r="O159" s="311"/>
      <c r="P159" s="311"/>
      <c r="Q159" s="103"/>
      <c r="R159" s="311"/>
      <c r="S159" s="302"/>
      <c r="V159" s="103"/>
      <c r="W159" s="47"/>
    </row>
    <row r="160" spans="1:23" x14ac:dyDescent="0.2">
      <c r="B160" s="47"/>
      <c r="C160" s="47"/>
      <c r="D160" s="47"/>
      <c r="E160" s="107"/>
      <c r="F160" s="47"/>
      <c r="G160" s="47"/>
      <c r="H160" s="47"/>
      <c r="I160" s="107"/>
      <c r="J160" s="107"/>
      <c r="K160" s="107"/>
      <c r="L160" s="107"/>
      <c r="M160" s="106"/>
      <c r="N160" s="107"/>
      <c r="O160" s="107"/>
      <c r="P160" s="107"/>
      <c r="Q160" s="107"/>
      <c r="R160" s="107"/>
      <c r="S160" s="107"/>
      <c r="V160" s="107"/>
      <c r="W160" s="47"/>
    </row>
    <row r="161" spans="2:23" ht="13.5" thickBot="1" x14ac:dyDescent="0.25">
      <c r="B161" s="108" t="s">
        <v>65</v>
      </c>
      <c r="C161" s="109"/>
      <c r="D161" s="109"/>
      <c r="E161" s="111"/>
      <c r="F161" s="109"/>
      <c r="G161" s="109"/>
      <c r="H161" s="109"/>
      <c r="I161" s="111"/>
      <c r="J161" s="111"/>
      <c r="K161" s="111"/>
      <c r="L161" s="111"/>
      <c r="M161" s="110"/>
      <c r="N161" s="111"/>
      <c r="O161" s="111"/>
      <c r="P161" s="111"/>
      <c r="Q161" s="111"/>
      <c r="R161" s="111"/>
      <c r="S161" s="111"/>
      <c r="V161" s="112"/>
      <c r="W161" s="47"/>
    </row>
    <row r="162" spans="2:23" x14ac:dyDescent="0.2">
      <c r="B162" s="100" t="s">
        <v>66</v>
      </c>
      <c r="C162" s="100"/>
      <c r="D162" s="216">
        <v>108850</v>
      </c>
      <c r="E162" s="216">
        <v>1255240</v>
      </c>
      <c r="F162" s="216">
        <v>300371</v>
      </c>
      <c r="G162" s="216">
        <v>1235875</v>
      </c>
      <c r="H162" s="216">
        <v>641526</v>
      </c>
      <c r="I162" s="216">
        <v>764824</v>
      </c>
      <c r="J162" s="216">
        <v>226164</v>
      </c>
      <c r="K162" s="216">
        <v>227664</v>
      </c>
      <c r="L162" s="216">
        <v>783013</v>
      </c>
      <c r="M162" s="216">
        <v>1095053</v>
      </c>
      <c r="N162" s="216">
        <v>2466310</v>
      </c>
      <c r="O162" s="216">
        <v>658136</v>
      </c>
      <c r="P162" s="216">
        <v>262525</v>
      </c>
      <c r="Q162" s="216">
        <v>1178874</v>
      </c>
      <c r="R162" s="216">
        <v>248218</v>
      </c>
      <c r="S162" s="113">
        <f t="shared" ref="S162:S163" si="67">D162+E162+F162+G162+H162+I162+J162+K162+L162+M162+N162+O162+P162+R162+Q162</f>
        <v>11452643</v>
      </c>
      <c r="T162" s="14">
        <f>SUM(D162:R162)</f>
        <v>11452643</v>
      </c>
      <c r="U162" s="3">
        <f>T162-S162</f>
        <v>0</v>
      </c>
      <c r="V162" s="43"/>
      <c r="W162" s="47"/>
    </row>
    <row r="163" spans="2:23" ht="13.5" thickBot="1" x14ac:dyDescent="0.25">
      <c r="B163" s="101" t="s">
        <v>67</v>
      </c>
      <c r="C163" s="100"/>
      <c r="D163" s="217">
        <v>0</v>
      </c>
      <c r="E163" s="217">
        <v>529447</v>
      </c>
      <c r="F163" s="217">
        <v>242990</v>
      </c>
      <c r="G163" s="217">
        <v>0</v>
      </c>
      <c r="H163" s="217">
        <v>0</v>
      </c>
      <c r="I163" s="217">
        <v>0</v>
      </c>
      <c r="J163" s="217">
        <v>10298</v>
      </c>
      <c r="K163" s="217">
        <v>0</v>
      </c>
      <c r="L163" s="217">
        <v>331200</v>
      </c>
      <c r="M163" s="217">
        <v>13047</v>
      </c>
      <c r="N163" s="217">
        <v>340644</v>
      </c>
      <c r="O163" s="217">
        <v>88320</v>
      </c>
      <c r="P163" s="217">
        <v>0</v>
      </c>
      <c r="Q163" s="217">
        <v>28212</v>
      </c>
      <c r="R163" s="217">
        <v>0</v>
      </c>
      <c r="S163" s="114">
        <f t="shared" si="67"/>
        <v>1584158</v>
      </c>
      <c r="T163" s="3">
        <f>SUM(D163:R163)</f>
        <v>1584158</v>
      </c>
      <c r="U163" s="3">
        <f>T163-S163</f>
        <v>0</v>
      </c>
      <c r="V163" s="43"/>
      <c r="W163" s="47"/>
    </row>
    <row r="164" spans="2:23" ht="13.5" thickBot="1" x14ac:dyDescent="0.25">
      <c r="B164" s="177" t="s">
        <v>68</v>
      </c>
      <c r="C164" s="177"/>
      <c r="D164" s="115">
        <f t="shared" ref="D164:S164" si="68">SUM(D162:D163)</f>
        <v>108850</v>
      </c>
      <c r="E164" s="115">
        <f t="shared" si="68"/>
        <v>1784687</v>
      </c>
      <c r="F164" s="115">
        <f t="shared" si="68"/>
        <v>543361</v>
      </c>
      <c r="G164" s="115">
        <f t="shared" si="68"/>
        <v>1235875</v>
      </c>
      <c r="H164" s="115">
        <f t="shared" si="68"/>
        <v>641526</v>
      </c>
      <c r="I164" s="115">
        <f t="shared" si="68"/>
        <v>764824</v>
      </c>
      <c r="J164" s="115">
        <f t="shared" si="68"/>
        <v>236462</v>
      </c>
      <c r="K164" s="115">
        <f t="shared" si="68"/>
        <v>227664</v>
      </c>
      <c r="L164" s="115">
        <f t="shared" si="68"/>
        <v>1114213</v>
      </c>
      <c r="M164" s="115">
        <f t="shared" si="68"/>
        <v>1108100</v>
      </c>
      <c r="N164" s="115">
        <f t="shared" si="68"/>
        <v>2806954</v>
      </c>
      <c r="O164" s="115">
        <f t="shared" si="68"/>
        <v>746456</v>
      </c>
      <c r="P164" s="115">
        <f t="shared" si="68"/>
        <v>262525</v>
      </c>
      <c r="Q164" s="115">
        <f t="shared" si="68"/>
        <v>1207086</v>
      </c>
      <c r="R164" s="115">
        <f t="shared" si="68"/>
        <v>248218</v>
      </c>
      <c r="S164" s="115">
        <f t="shared" si="68"/>
        <v>13036801</v>
      </c>
      <c r="V164" s="116"/>
      <c r="W164" s="47"/>
    </row>
    <row r="165" spans="2:23" ht="14.45" hidden="1" customHeight="1" thickBot="1" x14ac:dyDescent="0.25">
      <c r="V165" s="47"/>
      <c r="W165" s="47"/>
    </row>
    <row r="166" spans="2:23" ht="14.45" hidden="1" customHeight="1" thickBot="1" x14ac:dyDescent="0.25"/>
    <row r="167" spans="2:23" ht="13.9" hidden="1" customHeight="1" x14ac:dyDescent="0.2">
      <c r="B167" s="120" t="s">
        <v>69</v>
      </c>
      <c r="C167" s="120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</row>
    <row r="168" spans="2:23" ht="13.9" hidden="1" customHeight="1" x14ac:dyDescent="0.2">
      <c r="B168" s="54" t="s">
        <v>70</v>
      </c>
      <c r="C168" s="54"/>
      <c r="D168" s="16" t="e">
        <f>IF(#REF!&gt;#REF!,#REF!-#REF!,0)</f>
        <v>#REF!</v>
      </c>
      <c r="E168" s="16" t="e">
        <f>IF(#REF!&gt;#REF!,#REF!-#REF!,0)</f>
        <v>#REF!</v>
      </c>
      <c r="F168" s="16" t="e">
        <f>IF(#REF!&gt;#REF!,#REF!-#REF!,0)</f>
        <v>#REF!</v>
      </c>
      <c r="G168" s="16" t="e">
        <f>IF(#REF!&gt;#REF!,#REF!-#REF!,0)</f>
        <v>#REF!</v>
      </c>
      <c r="H168" s="16" t="e">
        <f>IF(#REF!&gt;#REF!,#REF!-#REF!,0)</f>
        <v>#REF!</v>
      </c>
      <c r="I168" s="16" t="e">
        <f>IF(#REF!&gt;#REF!,#REF!-#REF!,0)</f>
        <v>#REF!</v>
      </c>
      <c r="J168" s="16" t="e">
        <f>IF(#REF!&gt;#REF!,#REF!-#REF!,0)</f>
        <v>#REF!</v>
      </c>
      <c r="K168" s="16" t="e">
        <f>IF(#REF!&gt;#REF!,#REF!-#REF!,0)</f>
        <v>#REF!</v>
      </c>
      <c r="L168" s="16" t="e">
        <f>IF(#REF!&gt;#REF!,#REF!-#REF!,0)</f>
        <v>#REF!</v>
      </c>
      <c r="N168" s="16" t="e">
        <f>IF(#REF!&gt;#REF!,#REF!-#REF!,0)</f>
        <v>#REF!</v>
      </c>
      <c r="O168" s="16" t="e">
        <f>IF(#REF!&gt;#REF!,#REF!-#REF!,0)</f>
        <v>#REF!</v>
      </c>
      <c r="P168" s="16" t="e">
        <f>IF(#REF!&gt;#REF!,#REF!-#REF!,0)</f>
        <v>#REF!</v>
      </c>
      <c r="Q168" s="16"/>
      <c r="R168" s="16" t="e">
        <f>IF(#REF!&gt;#REF!,#REF!-#REF!,0)</f>
        <v>#REF!</v>
      </c>
      <c r="S168" s="16" t="e">
        <f>IF(#REF!&gt;#REF!,#REF!-#REF!,0)</f>
        <v>#REF!</v>
      </c>
    </row>
    <row r="169" spans="2:23" ht="13.9" hidden="1" customHeight="1" x14ac:dyDescent="0.2">
      <c r="B169" s="54" t="s">
        <v>71</v>
      </c>
      <c r="C169" s="54"/>
      <c r="D169" s="122" t="e">
        <f>'[35]Scenarios and assumptions'!#REF!</f>
        <v>#REF!</v>
      </c>
      <c r="E169" s="122" t="e">
        <f>'[35]Scenarios and assumptions'!#REF!</f>
        <v>#REF!</v>
      </c>
      <c r="F169" s="122" t="e">
        <f>'[35]Scenarios and assumptions'!#REF!</f>
        <v>#REF!</v>
      </c>
      <c r="G169" s="122" t="e">
        <f>'[35]Scenarios and assumptions'!#REF!</f>
        <v>#REF!</v>
      </c>
      <c r="H169" s="122" t="str">
        <f>'[35]Scenarios and assumptions'!E36</f>
        <v>%</v>
      </c>
      <c r="I169" s="122">
        <f>'[35]Scenarios and assumptions'!H36</f>
        <v>0</v>
      </c>
      <c r="J169" s="122">
        <f>'[35]Scenarios and assumptions'!K36</f>
        <v>0</v>
      </c>
      <c r="K169" s="122">
        <f>'[35]Scenarios and assumptions'!N36</f>
        <v>0</v>
      </c>
      <c r="L169" s="122">
        <f>'[35]Scenarios and assumptions'!Q36</f>
        <v>0</v>
      </c>
      <c r="M169" s="55"/>
      <c r="N169" s="122">
        <f>'[35]Scenarios and assumptions'!Z36</f>
        <v>0</v>
      </c>
      <c r="O169" s="122">
        <f>'[35]Scenarios and assumptions'!AC36</f>
        <v>0</v>
      </c>
      <c r="P169" s="122">
        <f>'[35]Scenarios and assumptions'!AF36</f>
        <v>0</v>
      </c>
      <c r="Q169" s="122"/>
      <c r="R169" s="122">
        <f>'[35]Scenarios and assumptions'!AF36</f>
        <v>0</v>
      </c>
      <c r="S169" s="122">
        <f>'[35]Scenarios and assumptions'!AI36</f>
        <v>0</v>
      </c>
    </row>
    <row r="170" spans="2:23" ht="13.9" hidden="1" customHeight="1" x14ac:dyDescent="0.2">
      <c r="B170" s="54" t="s">
        <v>72</v>
      </c>
      <c r="C170" s="54"/>
      <c r="D170" s="124" t="e">
        <f t="shared" ref="D170:L170" si="69">D168*D169</f>
        <v>#REF!</v>
      </c>
      <c r="E170" s="124" t="e">
        <f t="shared" si="69"/>
        <v>#REF!</v>
      </c>
      <c r="F170" s="124" t="e">
        <f t="shared" si="69"/>
        <v>#REF!</v>
      </c>
      <c r="G170" s="124" t="e">
        <f t="shared" si="69"/>
        <v>#REF!</v>
      </c>
      <c r="H170" s="124" t="e">
        <f t="shared" si="69"/>
        <v>#REF!</v>
      </c>
      <c r="I170" s="124" t="e">
        <f t="shared" si="69"/>
        <v>#REF!</v>
      </c>
      <c r="J170" s="124" t="e">
        <f t="shared" si="69"/>
        <v>#REF!</v>
      </c>
      <c r="K170" s="124" t="e">
        <f t="shared" si="69"/>
        <v>#REF!</v>
      </c>
      <c r="L170" s="124" t="e">
        <f t="shared" si="69"/>
        <v>#REF!</v>
      </c>
      <c r="M170" s="123"/>
      <c r="N170" s="124" t="e">
        <f t="shared" ref="N170:S170" si="70">N168*N169</f>
        <v>#REF!</v>
      </c>
      <c r="O170" s="124" t="e">
        <f t="shared" si="70"/>
        <v>#REF!</v>
      </c>
      <c r="P170" s="124" t="e">
        <f t="shared" si="70"/>
        <v>#REF!</v>
      </c>
      <c r="Q170" s="124"/>
      <c r="R170" s="124" t="e">
        <f t="shared" si="70"/>
        <v>#REF!</v>
      </c>
      <c r="S170" s="124" t="e">
        <f t="shared" si="70"/>
        <v>#REF!</v>
      </c>
    </row>
    <row r="171" spans="2:23" ht="13.9" hidden="1" customHeight="1" x14ac:dyDescent="0.2"/>
    <row r="172" spans="2:23" ht="13.9" hidden="1" customHeight="1" x14ac:dyDescent="0.2">
      <c r="D172" s="45" t="e">
        <f>(#REF!+#REF!)/#REF!</f>
        <v>#REF!</v>
      </c>
      <c r="E172" s="45" t="e">
        <f>(#REF!+#REF!)/#REF!</f>
        <v>#REF!</v>
      </c>
      <c r="F172" s="45" t="e">
        <f>(#REF!+#REF!)/#REF!</f>
        <v>#REF!</v>
      </c>
      <c r="G172" s="45" t="e">
        <f>(#REF!+#REF!)/#REF!</f>
        <v>#REF!</v>
      </c>
      <c r="H172" s="45" t="e">
        <f>(#REF!+#REF!)/#REF!</f>
        <v>#REF!</v>
      </c>
      <c r="I172" s="45" t="e">
        <f>(#REF!+#REF!)/#REF!</f>
        <v>#REF!</v>
      </c>
      <c r="J172" s="45" t="e">
        <f>(#REF!+#REF!)/#REF!</f>
        <v>#REF!</v>
      </c>
      <c r="K172" s="45" t="e">
        <f>(#REF!+#REF!)/#REF!</f>
        <v>#REF!</v>
      </c>
      <c r="L172" s="45" t="e">
        <f>(#REF!+#REF!)/#REF!</f>
        <v>#REF!</v>
      </c>
      <c r="M172" s="45" t="e">
        <f>(#REF!+#REF!)/#REF!</f>
        <v>#REF!</v>
      </c>
      <c r="N172" s="45" t="e">
        <f>(#REF!+#REF!)/#REF!</f>
        <v>#REF!</v>
      </c>
      <c r="O172" s="45" t="e">
        <f>(#REF!+#REF!)/#REF!</f>
        <v>#REF!</v>
      </c>
      <c r="P172" s="45" t="e">
        <f>(#REF!+#REF!)/#REF!</f>
        <v>#REF!</v>
      </c>
      <c r="Q172" s="45"/>
      <c r="R172" s="45" t="e">
        <f>(#REF!+#REF!)/#REF!</f>
        <v>#REF!</v>
      </c>
      <c r="S172" s="45" t="e">
        <f>(#REF!+#REF!)/#REF!</f>
        <v>#REF!</v>
      </c>
    </row>
    <row r="173" spans="2:23" ht="14.45" hidden="1" customHeight="1" thickBot="1" x14ac:dyDescent="0.25"/>
    <row r="174" spans="2:23" ht="14.45" hidden="1" customHeight="1" thickBot="1" x14ac:dyDescent="0.25">
      <c r="B174" s="104" t="s">
        <v>73</v>
      </c>
      <c r="C174" s="105"/>
      <c r="D174" s="125"/>
      <c r="E174" s="125"/>
      <c r="F174" s="125"/>
      <c r="G174" s="125"/>
      <c r="H174" s="125"/>
      <c r="I174" s="125"/>
      <c r="J174" s="125"/>
      <c r="K174" s="125"/>
      <c r="L174" s="125"/>
      <c r="M174" s="105"/>
      <c r="N174" s="125"/>
      <c r="O174" s="125"/>
      <c r="P174" s="125"/>
      <c r="Q174" s="125"/>
      <c r="R174" s="125"/>
      <c r="S174" s="125"/>
      <c r="V174" s="112"/>
      <c r="W174" s="47"/>
    </row>
    <row r="175" spans="2:23" ht="14.45" hidden="1" customHeight="1" thickBot="1" x14ac:dyDescent="0.25">
      <c r="B175" s="126" t="s">
        <v>66</v>
      </c>
      <c r="C175" s="100"/>
      <c r="D175" s="127" t="e">
        <f>D162/#REF!</f>
        <v>#REF!</v>
      </c>
      <c r="E175" s="127" t="e">
        <f>E162/#REF!</f>
        <v>#REF!</v>
      </c>
      <c r="F175" s="127" t="e">
        <f>F162/#REF!</f>
        <v>#REF!</v>
      </c>
      <c r="G175" s="127" t="e">
        <f>G162/#REF!</f>
        <v>#REF!</v>
      </c>
      <c r="H175" s="127" t="e">
        <f>H162/#REF!</f>
        <v>#REF!</v>
      </c>
      <c r="I175" s="127" t="e">
        <f>I162/#REF!</f>
        <v>#REF!</v>
      </c>
      <c r="J175" s="127" t="e">
        <f>J162/#REF!</f>
        <v>#REF!</v>
      </c>
      <c r="K175" s="127" t="e">
        <f>K162/#REF!</f>
        <v>#REF!</v>
      </c>
      <c r="L175" s="127" t="e">
        <f>L162/#REF!</f>
        <v>#REF!</v>
      </c>
      <c r="M175" s="127" t="e">
        <f>M162/#REF!</f>
        <v>#REF!</v>
      </c>
      <c r="N175" s="127" t="e">
        <f>N162/#REF!</f>
        <v>#REF!</v>
      </c>
      <c r="O175" s="127" t="e">
        <f>O162/#REF!</f>
        <v>#REF!</v>
      </c>
      <c r="P175" s="127" t="e">
        <f>P162/#REF!</f>
        <v>#REF!</v>
      </c>
      <c r="Q175" s="127"/>
      <c r="R175" s="127" t="e">
        <f>R162/#REF!</f>
        <v>#REF!</v>
      </c>
      <c r="S175" s="127" t="e">
        <f>S162/#REF!</f>
        <v>#REF!</v>
      </c>
      <c r="V175" s="43"/>
      <c r="W175" s="47"/>
    </row>
    <row r="176" spans="2:23" ht="14.45" hidden="1" customHeight="1" thickBot="1" x14ac:dyDescent="0.25">
      <c r="B176" s="128" t="s">
        <v>67</v>
      </c>
      <c r="C176" s="100"/>
      <c r="D176" s="129" t="e">
        <f>D163/#REF!</f>
        <v>#REF!</v>
      </c>
      <c r="E176" s="129" t="e">
        <f>E163/#REF!</f>
        <v>#REF!</v>
      </c>
      <c r="F176" s="129" t="e">
        <f>F163/#REF!</f>
        <v>#REF!</v>
      </c>
      <c r="G176" s="129" t="e">
        <f>G163/#REF!</f>
        <v>#REF!</v>
      </c>
      <c r="H176" s="129" t="e">
        <f>H163/#REF!</f>
        <v>#REF!</v>
      </c>
      <c r="I176" s="129" t="e">
        <f>I163/#REF!</f>
        <v>#REF!</v>
      </c>
      <c r="J176" s="129" t="e">
        <f>J163/#REF!</f>
        <v>#REF!</v>
      </c>
      <c r="K176" s="129" t="e">
        <f>K163/#REF!</f>
        <v>#REF!</v>
      </c>
      <c r="L176" s="129" t="e">
        <f>L163/#REF!</f>
        <v>#REF!</v>
      </c>
      <c r="M176" s="129" t="e">
        <f>M163/#REF!</f>
        <v>#REF!</v>
      </c>
      <c r="N176" s="129" t="e">
        <f>N163/#REF!</f>
        <v>#REF!</v>
      </c>
      <c r="O176" s="129" t="e">
        <f>O163/#REF!</f>
        <v>#REF!</v>
      </c>
      <c r="P176" s="129" t="e">
        <f>P163/#REF!</f>
        <v>#REF!</v>
      </c>
      <c r="Q176" s="129"/>
      <c r="R176" s="129" t="e">
        <f>R163/#REF!</f>
        <v>#REF!</v>
      </c>
      <c r="S176" s="129" t="e">
        <f>S163/#REF!</f>
        <v>#REF!</v>
      </c>
      <c r="V176" s="43"/>
      <c r="W176" s="47"/>
    </row>
    <row r="177" spans="2:23" ht="14.45" hidden="1" customHeight="1" thickBot="1" x14ac:dyDescent="0.25">
      <c r="B177" s="130" t="s">
        <v>68</v>
      </c>
      <c r="C177" s="131"/>
      <c r="D177" s="132" t="e">
        <f>D164/#REF!</f>
        <v>#REF!</v>
      </c>
      <c r="E177" s="132" t="e">
        <f>E164/#REF!</f>
        <v>#REF!</v>
      </c>
      <c r="F177" s="132" t="e">
        <f>F164/#REF!</f>
        <v>#REF!</v>
      </c>
      <c r="G177" s="132" t="e">
        <f>G164/#REF!</f>
        <v>#REF!</v>
      </c>
      <c r="H177" s="132" t="e">
        <f>H164/#REF!</f>
        <v>#REF!</v>
      </c>
      <c r="I177" s="132" t="e">
        <f>I164/#REF!</f>
        <v>#REF!</v>
      </c>
      <c r="J177" s="132" t="e">
        <f>J164/#REF!</f>
        <v>#REF!</v>
      </c>
      <c r="K177" s="132" t="e">
        <f>K164/#REF!</f>
        <v>#REF!</v>
      </c>
      <c r="L177" s="132" t="e">
        <f>L164/#REF!</f>
        <v>#REF!</v>
      </c>
      <c r="M177" s="132" t="e">
        <f>M164/#REF!</f>
        <v>#REF!</v>
      </c>
      <c r="N177" s="132" t="e">
        <f>N164/#REF!</f>
        <v>#REF!</v>
      </c>
      <c r="O177" s="132" t="e">
        <f>O164/#REF!</f>
        <v>#REF!</v>
      </c>
      <c r="P177" s="132" t="e">
        <f>P164/#REF!</f>
        <v>#REF!</v>
      </c>
      <c r="Q177" s="132"/>
      <c r="R177" s="132" t="e">
        <f>R164/#REF!</f>
        <v>#REF!</v>
      </c>
      <c r="S177" s="132" t="e">
        <f>S164/#REF!</f>
        <v>#REF!</v>
      </c>
      <c r="V177" s="116"/>
      <c r="W177" s="47"/>
    </row>
    <row r="178" spans="2:23" ht="14.45" hidden="1" customHeight="1" thickBot="1" x14ac:dyDescent="0.25"/>
    <row r="179" spans="2:23" ht="14.45" hidden="1" customHeight="1" thickBot="1" x14ac:dyDescent="0.25"/>
    <row r="180" spans="2:23" ht="14.45" hidden="1" customHeight="1" thickBot="1" x14ac:dyDescent="0.25">
      <c r="B180" s="104" t="s">
        <v>74</v>
      </c>
      <c r="C180" s="105"/>
      <c r="D180" s="125"/>
      <c r="E180" s="125"/>
      <c r="F180" s="125"/>
      <c r="G180" s="125"/>
      <c r="H180" s="125"/>
      <c r="I180" s="125"/>
      <c r="J180" s="125"/>
      <c r="K180" s="125"/>
      <c r="L180" s="125"/>
      <c r="M180" s="105"/>
      <c r="N180" s="125"/>
      <c r="O180" s="125"/>
      <c r="P180" s="125"/>
      <c r="Q180" s="125"/>
      <c r="R180" s="125"/>
      <c r="S180" s="125"/>
    </row>
    <row r="181" spans="2:23" ht="14.45" hidden="1" customHeight="1" thickBot="1" x14ac:dyDescent="0.25">
      <c r="B181" s="133" t="s">
        <v>66</v>
      </c>
      <c r="C181" s="134"/>
      <c r="D181" s="135" t="e">
        <f>+SUM(D86:D86,D90)/#REF!</f>
        <v>#REF!</v>
      </c>
      <c r="E181" s="135" t="e">
        <f>+SUM(E86:E86,E90)/#REF!</f>
        <v>#REF!</v>
      </c>
      <c r="F181" s="135" t="e">
        <f>+SUM(F86:F86,F90)/#REF!</f>
        <v>#REF!</v>
      </c>
      <c r="G181" s="135" t="e">
        <f>+SUM(G86:G86,G90)/#REF!</f>
        <v>#REF!</v>
      </c>
      <c r="H181" s="135" t="e">
        <f>+SUM(H86:H86,H90)/#REF!</f>
        <v>#REF!</v>
      </c>
      <c r="I181" s="135" t="e">
        <f>+SUM(I86:I86,I90)/#REF!</f>
        <v>#REF!</v>
      </c>
      <c r="J181" s="135" t="e">
        <f>+SUM(J86:J86,J90)/#REF!</f>
        <v>#REF!</v>
      </c>
      <c r="K181" s="135" t="e">
        <f>+SUM(K86:K86,K90)/#REF!</f>
        <v>#REF!</v>
      </c>
      <c r="L181" s="135" t="e">
        <f>+SUM(L86:L86,L90)/#REF!</f>
        <v>#REF!</v>
      </c>
      <c r="M181" s="135" t="e">
        <f>+SUM(M86,M90)/#REF!</f>
        <v>#REF!</v>
      </c>
      <c r="N181" s="135" t="e">
        <f>+SUM(N86:N86,N90)/#REF!</f>
        <v>#REF!</v>
      </c>
      <c r="O181" s="135" t="e">
        <f>+SUM(O86:O86,O90)/#REF!</f>
        <v>#REF!</v>
      </c>
      <c r="P181" s="135" t="e">
        <f>+SUM(P86:P86,P90)/#REF!</f>
        <v>#REF!</v>
      </c>
      <c r="Q181" s="135"/>
      <c r="R181" s="135" t="e">
        <f>+SUM(R86:R86,R90)/#REF!</f>
        <v>#REF!</v>
      </c>
      <c r="S181" s="135" t="e">
        <f>+SUM(S86:S86,S90)/#REF!</f>
        <v>#REF!</v>
      </c>
    </row>
    <row r="182" spans="2:23" ht="14.45" hidden="1" customHeight="1" thickBot="1" x14ac:dyDescent="0.25">
      <c r="B182" s="136" t="s">
        <v>67</v>
      </c>
      <c r="C182" s="134"/>
      <c r="D182" s="137" t="e">
        <f>SUM(D80,#REF!)/#REF!</f>
        <v>#REF!</v>
      </c>
      <c r="E182" s="137" t="e">
        <f>SUM(E80,#REF!)/#REF!</f>
        <v>#REF!</v>
      </c>
      <c r="F182" s="137" t="e">
        <f>SUM(F80,#REF!)/#REF!</f>
        <v>#REF!</v>
      </c>
      <c r="G182" s="137" t="e">
        <f>SUM(G80,#REF!)/#REF!</f>
        <v>#REF!</v>
      </c>
      <c r="H182" s="137" t="e">
        <f>SUM(H80,#REF!)/#REF!</f>
        <v>#REF!</v>
      </c>
      <c r="I182" s="137" t="e">
        <f>SUM(I80,#REF!)/#REF!</f>
        <v>#REF!</v>
      </c>
      <c r="J182" s="137" t="e">
        <f>SUM(J80,#REF!)/#REF!</f>
        <v>#REF!</v>
      </c>
      <c r="K182" s="137" t="e">
        <f>SUM(K80,#REF!)/#REF!</f>
        <v>#REF!</v>
      </c>
      <c r="L182" s="137" t="e">
        <f>SUM(L80,#REF!)/#REF!</f>
        <v>#REF!</v>
      </c>
      <c r="M182" s="137" t="e">
        <f>SUM(M80)/#REF!</f>
        <v>#REF!</v>
      </c>
      <c r="N182" s="137" t="e">
        <f>SUM(N80,#REF!)/#REF!</f>
        <v>#REF!</v>
      </c>
      <c r="O182" s="137" t="e">
        <f>SUM(O80,#REF!)/#REF!</f>
        <v>#REF!</v>
      </c>
      <c r="P182" s="137" t="e">
        <f>SUM(P80,#REF!)/#REF!</f>
        <v>#REF!</v>
      </c>
      <c r="Q182" s="137"/>
      <c r="R182" s="137" t="e">
        <f>SUM(R80,#REF!)/#REF!</f>
        <v>#REF!</v>
      </c>
      <c r="S182" s="137" t="e">
        <f>SUM(S80,#REF!)/#REF!</f>
        <v>#REF!</v>
      </c>
    </row>
    <row r="183" spans="2:23" ht="14.45" hidden="1" customHeight="1" thickBot="1" x14ac:dyDescent="0.25">
      <c r="B183" s="138" t="s">
        <v>68</v>
      </c>
      <c r="C183" s="139"/>
      <c r="D183" s="140" t="e">
        <f t="shared" ref="D183:S183" si="71">+D181+D182</f>
        <v>#REF!</v>
      </c>
      <c r="E183" s="140" t="e">
        <f t="shared" si="71"/>
        <v>#REF!</v>
      </c>
      <c r="F183" s="140" t="e">
        <f t="shared" si="71"/>
        <v>#REF!</v>
      </c>
      <c r="G183" s="140" t="e">
        <f t="shared" si="71"/>
        <v>#REF!</v>
      </c>
      <c r="H183" s="140" t="e">
        <f t="shared" si="71"/>
        <v>#REF!</v>
      </c>
      <c r="I183" s="140" t="e">
        <f t="shared" si="71"/>
        <v>#REF!</v>
      </c>
      <c r="J183" s="140" t="e">
        <f t="shared" si="71"/>
        <v>#REF!</v>
      </c>
      <c r="K183" s="140" t="e">
        <f t="shared" si="71"/>
        <v>#REF!</v>
      </c>
      <c r="L183" s="140" t="e">
        <f t="shared" si="71"/>
        <v>#REF!</v>
      </c>
      <c r="M183" s="140" t="e">
        <f t="shared" si="71"/>
        <v>#REF!</v>
      </c>
      <c r="N183" s="140" t="e">
        <f t="shared" si="71"/>
        <v>#REF!</v>
      </c>
      <c r="O183" s="140" t="e">
        <f t="shared" si="71"/>
        <v>#REF!</v>
      </c>
      <c r="P183" s="140" t="e">
        <f t="shared" si="71"/>
        <v>#REF!</v>
      </c>
      <c r="Q183" s="140"/>
      <c r="R183" s="140" t="e">
        <f t="shared" si="71"/>
        <v>#REF!</v>
      </c>
      <c r="S183" s="140" t="e">
        <f t="shared" si="71"/>
        <v>#REF!</v>
      </c>
    </row>
    <row r="184" spans="2:23" ht="13.5" thickBot="1" x14ac:dyDescent="0.25">
      <c r="B184" s="117" t="s">
        <v>111</v>
      </c>
      <c r="C184" s="118"/>
      <c r="D184" s="119">
        <f>D164/D158</f>
        <v>0.3757374083956686</v>
      </c>
      <c r="E184" s="119">
        <f>E164/E158</f>
        <v>0.1615825042365128</v>
      </c>
      <c r="F184" s="119" t="e">
        <f>F164/F158</f>
        <v>#DIV/0!</v>
      </c>
      <c r="G184" s="119">
        <f t="shared" ref="G184:S184" si="72">G164/G158</f>
        <v>0.17918292730135252</v>
      </c>
      <c r="H184" s="119">
        <f t="shared" si="72"/>
        <v>0.39252309000743407</v>
      </c>
      <c r="I184" s="119">
        <f t="shared" si="72"/>
        <v>0.38061416897285671</v>
      </c>
      <c r="J184" s="119">
        <f t="shared" si="72"/>
        <v>0.32427458471783577</v>
      </c>
      <c r="K184" s="119">
        <f t="shared" si="72"/>
        <v>0.15443789149785705</v>
      </c>
      <c r="L184" s="119">
        <f t="shared" si="72"/>
        <v>0.26323227603014826</v>
      </c>
      <c r="M184" s="119">
        <f t="shared" si="72"/>
        <v>0.25968292014744349</v>
      </c>
      <c r="N184" s="119">
        <f t="shared" si="72"/>
        <v>0.22765062007627515</v>
      </c>
      <c r="O184" s="119">
        <f t="shared" si="72"/>
        <v>0.15619913812333197</v>
      </c>
      <c r="P184" s="119">
        <f t="shared" si="72"/>
        <v>0.25526302227917963</v>
      </c>
      <c r="Q184" s="119">
        <f t="shared" si="72"/>
        <v>0.13218968382852747</v>
      </c>
      <c r="R184" s="119">
        <f t="shared" si="72"/>
        <v>0.64063532375289067</v>
      </c>
      <c r="S184" s="119">
        <f t="shared" si="72"/>
        <v>0.21643062026871407</v>
      </c>
    </row>
    <row r="185" spans="2:23" ht="13.5" thickBot="1" x14ac:dyDescent="0.25">
      <c r="B185" s="108" t="s">
        <v>65</v>
      </c>
      <c r="C185" s="109"/>
      <c r="D185" s="109"/>
      <c r="E185" s="111"/>
      <c r="F185" s="109"/>
      <c r="G185" s="109"/>
      <c r="H185" s="109"/>
      <c r="I185" s="111"/>
      <c r="J185" s="111"/>
      <c r="K185" s="111"/>
      <c r="L185" s="111"/>
      <c r="M185" s="110"/>
      <c r="N185" s="111"/>
      <c r="O185" s="111"/>
      <c r="P185" s="111"/>
      <c r="Q185" s="111"/>
      <c r="R185" s="111"/>
      <c r="S185" s="111"/>
    </row>
    <row r="186" spans="2:23" x14ac:dyDescent="0.2">
      <c r="B186" s="100" t="s">
        <v>66</v>
      </c>
      <c r="C186" s="100"/>
      <c r="D186" s="255">
        <f>D162/D$158</f>
        <v>0.3757374083956686</v>
      </c>
      <c r="E186" s="255">
        <f t="shared" ref="E186:S187" si="73">E162/E$158</f>
        <v>0.11364727967304089</v>
      </c>
      <c r="F186" s="255" t="e">
        <f t="shared" si="73"/>
        <v>#DIV/0!</v>
      </c>
      <c r="G186" s="255">
        <f t="shared" si="73"/>
        <v>0.17918292730135252</v>
      </c>
      <c r="H186" s="255">
        <f t="shared" si="73"/>
        <v>0.39252309000743407</v>
      </c>
      <c r="I186" s="255">
        <f t="shared" si="73"/>
        <v>0.38061416897285671</v>
      </c>
      <c r="J186" s="255">
        <f t="shared" si="73"/>
        <v>0.31015231698169099</v>
      </c>
      <c r="K186" s="255">
        <f t="shared" si="73"/>
        <v>0.15443789149785705</v>
      </c>
      <c r="L186" s="255">
        <f t="shared" si="73"/>
        <v>0.18498643809684009</v>
      </c>
      <c r="M186" s="255">
        <f t="shared" si="73"/>
        <v>0.25662535940458298</v>
      </c>
      <c r="N186" s="255">
        <f t="shared" si="73"/>
        <v>0.20002358456900904</v>
      </c>
      <c r="O186" s="255">
        <f t="shared" si="73"/>
        <v>0.13771779712124654</v>
      </c>
      <c r="P186" s="255">
        <f t="shared" si="73"/>
        <v>0.25526302227917963</v>
      </c>
      <c r="Q186" s="255">
        <f t="shared" si="73"/>
        <v>0.12910014807037071</v>
      </c>
      <c r="R186" s="255">
        <f t="shared" si="73"/>
        <v>0.64063532375289067</v>
      </c>
      <c r="S186" s="255">
        <f t="shared" si="73"/>
        <v>0.19013120076053522</v>
      </c>
    </row>
    <row r="187" spans="2:23" x14ac:dyDescent="0.2">
      <c r="B187" s="101" t="s">
        <v>67</v>
      </c>
      <c r="C187" s="100"/>
      <c r="D187" s="256">
        <f>D163/D$158</f>
        <v>0</v>
      </c>
      <c r="E187" s="256">
        <f t="shared" si="73"/>
        <v>4.7935224563471913E-2</v>
      </c>
      <c r="F187" s="256" t="e">
        <f t="shared" si="73"/>
        <v>#DIV/0!</v>
      </c>
      <c r="G187" s="256">
        <f t="shared" si="73"/>
        <v>0</v>
      </c>
      <c r="H187" s="256">
        <f t="shared" si="73"/>
        <v>0</v>
      </c>
      <c r="I187" s="256">
        <f t="shared" si="73"/>
        <v>0</v>
      </c>
      <c r="J187" s="256">
        <f t="shared" si="73"/>
        <v>1.4122267736144804E-2</v>
      </c>
      <c r="K187" s="256">
        <f t="shared" si="73"/>
        <v>0</v>
      </c>
      <c r="L187" s="256">
        <f t="shared" si="73"/>
        <v>7.8245837933308179E-2</v>
      </c>
      <c r="M187" s="256">
        <f t="shared" si="73"/>
        <v>3.0575607428604775E-3</v>
      </c>
      <c r="N187" s="256">
        <f t="shared" si="73"/>
        <v>2.7627035507266123E-2</v>
      </c>
      <c r="O187" s="256">
        <f t="shared" si="73"/>
        <v>1.8481341002085427E-2</v>
      </c>
      <c r="P187" s="256">
        <f t="shared" si="73"/>
        <v>0</v>
      </c>
      <c r="Q187" s="256">
        <f t="shared" si="73"/>
        <v>3.0895357581567653E-3</v>
      </c>
      <c r="R187" s="256">
        <f t="shared" si="73"/>
        <v>0</v>
      </c>
      <c r="S187" s="256">
        <f t="shared" si="73"/>
        <v>2.6299419508178851E-2</v>
      </c>
    </row>
    <row r="188" spans="2:23" ht="16.899999999999999" customHeight="1" thickBot="1" x14ac:dyDescent="0.25">
      <c r="B188" s="177" t="s">
        <v>68</v>
      </c>
      <c r="C188" s="177"/>
      <c r="D188" s="257">
        <f>SUM(D186:D187)</f>
        <v>0.3757374083956686</v>
      </c>
      <c r="E188" s="257">
        <f t="shared" ref="E188:S188" si="74">SUM(E186:E187)</f>
        <v>0.1615825042365128</v>
      </c>
      <c r="F188" s="257" t="e">
        <f t="shared" si="74"/>
        <v>#DIV/0!</v>
      </c>
      <c r="G188" s="257">
        <f t="shared" si="74"/>
        <v>0.17918292730135252</v>
      </c>
      <c r="H188" s="257">
        <f t="shared" si="74"/>
        <v>0.39252309000743407</v>
      </c>
      <c r="I188" s="257">
        <f t="shared" si="74"/>
        <v>0.38061416897285671</v>
      </c>
      <c r="J188" s="257">
        <f t="shared" si="74"/>
        <v>0.32427458471783577</v>
      </c>
      <c r="K188" s="257">
        <f t="shared" si="74"/>
        <v>0.15443789149785705</v>
      </c>
      <c r="L188" s="257">
        <f t="shared" si="74"/>
        <v>0.26323227603014826</v>
      </c>
      <c r="M188" s="257">
        <f t="shared" si="74"/>
        <v>0.25968292014744343</v>
      </c>
      <c r="N188" s="257">
        <f t="shared" si="74"/>
        <v>0.22765062007627515</v>
      </c>
      <c r="O188" s="257">
        <f t="shared" si="74"/>
        <v>0.15619913812333197</v>
      </c>
      <c r="P188" s="257">
        <f t="shared" si="74"/>
        <v>0.25526302227917963</v>
      </c>
      <c r="Q188" s="257">
        <f t="shared" si="74"/>
        <v>0.13218968382852747</v>
      </c>
      <c r="R188" s="257">
        <f t="shared" si="74"/>
        <v>0.64063532375289067</v>
      </c>
      <c r="S188" s="257">
        <f t="shared" si="74"/>
        <v>0.21643062026871407</v>
      </c>
    </row>
    <row r="189" spans="2:23" ht="17.45" customHeight="1" x14ac:dyDescent="0.2">
      <c r="B189" s="3" t="s">
        <v>222</v>
      </c>
      <c r="D189" s="16">
        <v>104000</v>
      </c>
      <c r="E189" s="16">
        <v>520000</v>
      </c>
      <c r="F189" s="16">
        <v>104000</v>
      </c>
      <c r="G189" s="16">
        <v>520000</v>
      </c>
      <c r="H189" s="16">
        <v>520000</v>
      </c>
      <c r="I189" s="16">
        <v>520000</v>
      </c>
      <c r="J189" s="16">
        <v>104000</v>
      </c>
      <c r="K189" s="16">
        <v>104000</v>
      </c>
      <c r="L189" s="16">
        <v>520000</v>
      </c>
      <c r="M189" s="16">
        <v>520000</v>
      </c>
      <c r="N189" s="16">
        <v>520000</v>
      </c>
      <c r="O189" s="16">
        <v>520000</v>
      </c>
      <c r="P189" s="16">
        <v>520000</v>
      </c>
      <c r="Q189" s="16">
        <v>104000</v>
      </c>
      <c r="R189" s="16">
        <v>104000</v>
      </c>
      <c r="S189" s="16">
        <f>S184-S188</f>
        <v>0</v>
      </c>
    </row>
    <row r="190" spans="2:23" x14ac:dyDescent="0.2">
      <c r="B190" s="3" t="s">
        <v>223</v>
      </c>
      <c r="D190" s="279">
        <f t="shared" ref="D190:R190" si="75">0.1*D158</f>
        <v>28969.7</v>
      </c>
      <c r="E190" s="279">
        <f t="shared" si="75"/>
        <v>1104505.1000000001</v>
      </c>
      <c r="F190" s="279">
        <f t="shared" si="75"/>
        <v>0</v>
      </c>
      <c r="G190" s="279">
        <f t="shared" si="75"/>
        <v>689728.10000000009</v>
      </c>
      <c r="H190" s="279">
        <f t="shared" si="75"/>
        <v>163436.5</v>
      </c>
      <c r="I190" s="279">
        <f t="shared" si="75"/>
        <v>200944.7</v>
      </c>
      <c r="J190" s="279">
        <f t="shared" si="75"/>
        <v>72920.3</v>
      </c>
      <c r="K190" s="279">
        <f t="shared" si="75"/>
        <v>147414.6</v>
      </c>
      <c r="L190" s="279">
        <f t="shared" si="75"/>
        <v>423281.30000000005</v>
      </c>
      <c r="M190" s="279">
        <f t="shared" si="75"/>
        <v>426712.7</v>
      </c>
      <c r="N190" s="279">
        <f t="shared" si="75"/>
        <v>1233009.6000000001</v>
      </c>
      <c r="O190" s="279">
        <f t="shared" si="75"/>
        <v>477887.4</v>
      </c>
      <c r="P190" s="279">
        <f t="shared" si="75"/>
        <v>102844.90000000001</v>
      </c>
      <c r="Q190" s="279">
        <f t="shared" si="75"/>
        <v>913146.9</v>
      </c>
      <c r="R190" s="279">
        <f t="shared" si="75"/>
        <v>38745.599999999999</v>
      </c>
    </row>
    <row r="191" spans="2:23" x14ac:dyDescent="0.2">
      <c r="B191" s="3" t="s">
        <v>221</v>
      </c>
      <c r="D191" s="289">
        <f t="shared" ref="D191:R191" si="76">IF(D190&gt;D189,D190,D189)</f>
        <v>104000</v>
      </c>
      <c r="E191" s="289">
        <f t="shared" si="76"/>
        <v>1104505.1000000001</v>
      </c>
      <c r="F191" s="289">
        <f t="shared" si="76"/>
        <v>104000</v>
      </c>
      <c r="G191" s="289">
        <f t="shared" si="76"/>
        <v>689728.10000000009</v>
      </c>
      <c r="H191" s="289">
        <f t="shared" si="76"/>
        <v>520000</v>
      </c>
      <c r="I191" s="289">
        <f t="shared" si="76"/>
        <v>520000</v>
      </c>
      <c r="J191" s="289">
        <f t="shared" si="76"/>
        <v>104000</v>
      </c>
      <c r="K191" s="289">
        <f t="shared" si="76"/>
        <v>147414.6</v>
      </c>
      <c r="L191" s="289">
        <f t="shared" si="76"/>
        <v>520000</v>
      </c>
      <c r="M191" s="289">
        <f t="shared" si="76"/>
        <v>520000</v>
      </c>
      <c r="N191" s="289">
        <f t="shared" si="76"/>
        <v>1233009.6000000001</v>
      </c>
      <c r="O191" s="289">
        <f t="shared" si="76"/>
        <v>520000</v>
      </c>
      <c r="P191" s="289">
        <f t="shared" si="76"/>
        <v>520000</v>
      </c>
      <c r="Q191" s="289">
        <f t="shared" si="76"/>
        <v>913146.9</v>
      </c>
      <c r="R191" s="289">
        <f t="shared" si="76"/>
        <v>104000</v>
      </c>
    </row>
  </sheetData>
  <dataConsolidate/>
  <conditionalFormatting sqref="D184:S184">
    <cfRule type="cellIs" dxfId="25" priority="12" stopIfTrue="1" operator="lessThan">
      <formula>#REF!</formula>
    </cfRule>
    <cfRule type="cellIs" dxfId="24" priority="13" operator="lessThan">
      <formula>#REF!</formula>
    </cfRule>
  </conditionalFormatting>
  <conditionalFormatting sqref="D188:S188">
    <cfRule type="cellIs" dxfId="23" priority="1" stopIfTrue="1" operator="lessThan">
      <formula>#REF!</formula>
    </cfRule>
    <cfRule type="cellIs" dxfId="22" priority="2" operator="lessThan">
      <formula>#REF!</formula>
    </cfRule>
  </conditionalFormatting>
  <conditionalFormatting sqref="H94">
    <cfRule type="cellIs" dxfId="21" priority="7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36" orientation="landscape" horizontalDpi="4294967292" r:id="rId1"/>
  <headerFooter alignWithMargins="0"/>
  <rowBreaks count="1" manualBreakCount="1">
    <brk id="133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545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11</xdr:col>
                    <xdr:colOff>333375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6" r:id="rId5" name="Button 2">
              <controlPr defaultSize="0" print="0" autoFill="0" autoPict="0" macro="[0]!MacroTB">
                <anchor moveWithCells="1" sizeWithCells="1">
                  <from>
                    <xdr:col>21</xdr:col>
                    <xdr:colOff>190500</xdr:colOff>
                    <xdr:row>61</xdr:row>
                    <xdr:rowOff>66675</xdr:rowOff>
                  </from>
                  <to>
                    <xdr:col>21</xdr:col>
                    <xdr:colOff>552450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47" r:id="rId6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200025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8C51B"/>
    <pageSetUpPr fitToPage="1"/>
  </sheetPr>
  <dimension ref="A1:AY56"/>
  <sheetViews>
    <sheetView view="pageBreakPreview" topLeftCell="A2" zoomScale="85" zoomScaleNormal="85" zoomScaleSheetLayoutView="85" workbookViewId="0">
      <pane xSplit="2" ySplit="10" topLeftCell="I19" activePane="bottomRight" state="frozen"/>
      <selection activeCell="X24" sqref="X24:AO24"/>
      <selection pane="topRight" activeCell="X24" sqref="X24:AO24"/>
      <selection pane="bottomLeft" activeCell="X24" sqref="X24:AO24"/>
      <selection pane="bottomRight" activeCell="J70" sqref="J70:J71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8.28515625" style="3" bestFit="1" customWidth="1"/>
    <col min="4" max="4" width="13.140625" style="3" customWidth="1" outlineLevel="1"/>
    <col min="5" max="5" width="18.5703125" style="3" customWidth="1" outlineLevel="1"/>
    <col min="6" max="6" width="10.7109375" style="3" customWidth="1" outlineLevel="1"/>
    <col min="7" max="9" width="11.28515625" style="3" customWidth="1" outlineLevel="1"/>
    <col min="10" max="10" width="17" style="3" bestFit="1" customWidth="1" outlineLevel="1"/>
    <col min="11" max="11" width="9.5703125" style="3" customWidth="1"/>
    <col min="12" max="12" width="15.5703125" style="3" bestFit="1" customWidth="1"/>
    <col min="13" max="13" width="14.5703125" style="3" bestFit="1" customWidth="1"/>
    <col min="14" max="14" width="11.28515625" style="3" bestFit="1" customWidth="1"/>
    <col min="15" max="15" width="16.28515625" style="3" customWidth="1"/>
    <col min="16" max="16" width="9.7109375" style="3" customWidth="1"/>
    <col min="17" max="17" width="11.28515625" style="3" bestFit="1" customWidth="1"/>
    <col min="18" max="18" width="11.28515625" style="3" customWidth="1"/>
    <col min="19" max="19" width="11.42578125" style="3" customWidth="1"/>
    <col min="20" max="22" width="11.140625" style="3" customWidth="1"/>
    <col min="23" max="23" width="9.140625" style="3"/>
    <col min="24" max="24" width="9.5703125" style="3" bestFit="1" customWidth="1"/>
    <col min="25" max="35" width="9.140625" style="3"/>
    <col min="36" max="36" width="15.7109375" style="3" bestFit="1" customWidth="1"/>
    <col min="37" max="39" width="9.140625" style="3"/>
    <col min="40" max="40" width="9.85546875" style="3" bestFit="1" customWidth="1"/>
    <col min="41" max="16384" width="9.140625" style="3"/>
  </cols>
  <sheetData>
    <row r="1" spans="1:34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4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4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34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34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34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34" ht="13.9" customHeight="1" outlineLevel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34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34" s="9" customFormat="1" ht="12.75" customHeight="1" thickBot="1" x14ac:dyDescent="0.25">
      <c r="A9" s="1"/>
      <c r="B9" s="7" t="s">
        <v>155</v>
      </c>
      <c r="C9" s="8"/>
      <c r="D9" s="8"/>
      <c r="E9" s="8"/>
      <c r="F9" s="8"/>
      <c r="G9" s="222"/>
      <c r="H9" s="222"/>
      <c r="I9" s="222"/>
      <c r="J9" s="8"/>
      <c r="K9" s="222"/>
      <c r="L9" s="8"/>
      <c r="M9" s="8"/>
      <c r="N9" s="8"/>
      <c r="O9" s="8"/>
      <c r="P9" s="8"/>
      <c r="Q9" s="8"/>
      <c r="R9" s="8"/>
      <c r="S9" s="8"/>
      <c r="T9" s="13"/>
      <c r="U9" s="13"/>
    </row>
    <row r="10" spans="1:34" s="9" customFormat="1" ht="14.45" customHeight="1" thickTop="1" x14ac:dyDescent="0.2">
      <c r="A10" s="1"/>
      <c r="B10" s="141" t="s">
        <v>172</v>
      </c>
      <c r="C10" s="142"/>
      <c r="D10" s="221" t="s">
        <v>123</v>
      </c>
      <c r="E10" s="221" t="s">
        <v>213</v>
      </c>
      <c r="F10" s="221" t="s">
        <v>153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142"/>
      <c r="U10" s="142"/>
    </row>
    <row r="11" spans="1:34" s="9" customFormat="1" x14ac:dyDescent="0.2">
      <c r="A11" s="1"/>
      <c r="B11" s="141"/>
      <c r="C11" s="142"/>
      <c r="D11" s="198">
        <f>Drivers!B1</f>
        <v>46203</v>
      </c>
      <c r="E11" s="198">
        <f>D11</f>
        <v>46203</v>
      </c>
      <c r="F11" s="198">
        <f t="shared" ref="F11:S11" si="0">E11</f>
        <v>46203</v>
      </c>
      <c r="G11" s="198">
        <f>F11</f>
        <v>46203</v>
      </c>
      <c r="H11" s="198">
        <f>G11</f>
        <v>46203</v>
      </c>
      <c r="I11" s="198">
        <f t="shared" si="0"/>
        <v>46203</v>
      </c>
      <c r="J11" s="198">
        <f t="shared" si="0"/>
        <v>46203</v>
      </c>
      <c r="K11" s="198">
        <f t="shared" si="0"/>
        <v>46203</v>
      </c>
      <c r="L11" s="198">
        <f t="shared" si="0"/>
        <v>46203</v>
      </c>
      <c r="M11" s="198">
        <f t="shared" si="0"/>
        <v>46203</v>
      </c>
      <c r="N11" s="198">
        <f>M11</f>
        <v>46203</v>
      </c>
      <c r="O11" s="198">
        <f t="shared" si="0"/>
        <v>46203</v>
      </c>
      <c r="P11" s="198">
        <f t="shared" si="0"/>
        <v>46203</v>
      </c>
      <c r="Q11" s="198">
        <f t="shared" si="0"/>
        <v>46203</v>
      </c>
      <c r="R11" s="198">
        <f t="shared" si="0"/>
        <v>46203</v>
      </c>
      <c r="S11" s="198">
        <f t="shared" si="0"/>
        <v>46203</v>
      </c>
      <c r="T11" s="142"/>
      <c r="U11" s="142"/>
    </row>
    <row r="12" spans="1:34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  <c r="U12" s="143"/>
    </row>
    <row r="13" spans="1:34" x14ac:dyDescent="0.2">
      <c r="B13" s="12" t="s">
        <v>5</v>
      </c>
      <c r="C13" s="14"/>
      <c r="D13" s="14">
        <f t="shared" ref="D13:S13" si="1">SUM(D14:D17)</f>
        <v>91170</v>
      </c>
      <c r="E13" s="14">
        <f t="shared" si="1"/>
        <v>1020895</v>
      </c>
      <c r="F13" s="14">
        <f t="shared" si="1"/>
        <v>718900</v>
      </c>
      <c r="G13" s="14">
        <f t="shared" si="1"/>
        <v>88021</v>
      </c>
      <c r="H13" s="14">
        <f t="shared" ref="H13" si="2">SUM(H14:H17)</f>
        <v>177291</v>
      </c>
      <c r="I13" s="14">
        <f t="shared" si="1"/>
        <v>224770</v>
      </c>
      <c r="J13" s="14">
        <f t="shared" si="1"/>
        <v>29748</v>
      </c>
      <c r="K13" s="14">
        <f t="shared" si="1"/>
        <v>212377</v>
      </c>
      <c r="L13" s="14">
        <f t="shared" si="1"/>
        <v>851836</v>
      </c>
      <c r="M13" s="14">
        <f t="shared" si="1"/>
        <v>768810</v>
      </c>
      <c r="N13" s="14">
        <f t="shared" si="1"/>
        <v>1220230</v>
      </c>
      <c r="O13" s="14">
        <f t="shared" si="1"/>
        <v>253828</v>
      </c>
      <c r="P13" s="14">
        <f t="shared" si="1"/>
        <v>182347</v>
      </c>
      <c r="Q13" s="14">
        <f t="shared" si="1"/>
        <v>1567909</v>
      </c>
      <c r="R13" s="14">
        <f>SUM(R14:R17)</f>
        <v>146516</v>
      </c>
      <c r="S13" s="14">
        <f t="shared" si="1"/>
        <v>7554648</v>
      </c>
      <c r="T13" s="16"/>
      <c r="U13" s="16"/>
      <c r="V13" s="17"/>
      <c r="W13" s="18"/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</row>
    <row r="14" spans="1:34" outlineLevel="1" x14ac:dyDescent="0.2">
      <c r="B14" s="20" t="s">
        <v>6</v>
      </c>
      <c r="C14" s="16"/>
      <c r="D14" s="323">
        <v>86965</v>
      </c>
      <c r="E14" s="323">
        <v>646518</v>
      </c>
      <c r="F14" s="323">
        <v>411233</v>
      </c>
      <c r="G14" s="323">
        <v>8916</v>
      </c>
      <c r="H14" s="323">
        <v>56772</v>
      </c>
      <c r="I14" s="323">
        <v>101837</v>
      </c>
      <c r="J14" s="323">
        <v>8015</v>
      </c>
      <c r="K14" s="323">
        <v>104116</v>
      </c>
      <c r="L14" s="323">
        <v>483532</v>
      </c>
      <c r="M14" s="323">
        <v>457700</v>
      </c>
      <c r="N14" s="323">
        <v>737567</v>
      </c>
      <c r="O14" s="323">
        <v>130841</v>
      </c>
      <c r="P14" s="323">
        <v>77181</v>
      </c>
      <c r="Q14" s="323">
        <v>857033</v>
      </c>
      <c r="R14" s="323">
        <v>74032</v>
      </c>
      <c r="S14" s="21">
        <f>D14+E14+F14+G14+H14+I14+J14+K14+L14+M14+N14+O14+P14+R14+Q14</f>
        <v>4242258</v>
      </c>
      <c r="T14" s="16"/>
      <c r="U14" s="16"/>
      <c r="V14" s="14"/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outlineLevel="1" x14ac:dyDescent="0.2">
      <c r="B15" s="20" t="s">
        <v>171</v>
      </c>
      <c r="C15" s="16"/>
      <c r="D15" s="324">
        <v>2561</v>
      </c>
      <c r="E15" s="324">
        <v>298872</v>
      </c>
      <c r="F15" s="324">
        <v>282033</v>
      </c>
      <c r="G15" s="324">
        <v>52099</v>
      </c>
      <c r="H15" s="324">
        <v>84441</v>
      </c>
      <c r="I15" s="324">
        <v>114667</v>
      </c>
      <c r="J15" s="324">
        <v>21310</v>
      </c>
      <c r="K15" s="324">
        <v>102746</v>
      </c>
      <c r="L15" s="324">
        <v>334255</v>
      </c>
      <c r="M15" s="367">
        <v>5576</v>
      </c>
      <c r="N15" s="324">
        <v>358550</v>
      </c>
      <c r="O15" s="324">
        <v>41867</v>
      </c>
      <c r="P15" s="324">
        <v>91918</v>
      </c>
      <c r="Q15" s="324">
        <v>629380</v>
      </c>
      <c r="R15" s="324">
        <v>69903</v>
      </c>
      <c r="S15" s="16">
        <f t="shared" ref="S15:S17" si="3">D15+E15+F15+G15+H15+I15+J15+K15+L15+M15+N15+O15+P15+R15+Q15</f>
        <v>2490178</v>
      </c>
      <c r="T15" s="16"/>
      <c r="U15" s="16"/>
      <c r="V15" s="14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outlineLevel="1" x14ac:dyDescent="0.2">
      <c r="B16" s="20" t="s">
        <v>113</v>
      </c>
      <c r="C16" s="16"/>
      <c r="D16" s="324"/>
      <c r="E16" s="324">
        <v>41297</v>
      </c>
      <c r="F16" s="324"/>
      <c r="G16" s="324"/>
      <c r="H16" s="324">
        <v>34</v>
      </c>
      <c r="I16" s="324">
        <v>2377</v>
      </c>
      <c r="J16" s="324"/>
      <c r="K16" s="324">
        <v>3326</v>
      </c>
      <c r="L16" s="324"/>
      <c r="M16" s="324">
        <v>247071</v>
      </c>
      <c r="N16" s="324">
        <v>90</v>
      </c>
      <c r="O16" s="324">
        <v>10196</v>
      </c>
      <c r="P16" s="324"/>
      <c r="Q16" s="324">
        <v>41241</v>
      </c>
      <c r="R16" s="324"/>
      <c r="S16" s="16">
        <f t="shared" si="3"/>
        <v>345632</v>
      </c>
      <c r="T16" s="16"/>
      <c r="U16" s="16"/>
      <c r="V16" s="14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51" ht="14.45" customHeight="1" outlineLevel="1" x14ac:dyDescent="0.2">
      <c r="B17" s="20" t="s">
        <v>8</v>
      </c>
      <c r="C17" s="16"/>
      <c r="D17" s="325">
        <v>1644</v>
      </c>
      <c r="E17" s="325">
        <v>34208</v>
      </c>
      <c r="F17" s="325">
        <v>25634</v>
      </c>
      <c r="G17" s="325">
        <v>27006</v>
      </c>
      <c r="H17" s="325">
        <v>36044</v>
      </c>
      <c r="I17" s="325">
        <v>5889</v>
      </c>
      <c r="J17" s="325">
        <v>423</v>
      </c>
      <c r="K17" s="325">
        <v>2189</v>
      </c>
      <c r="L17" s="325">
        <v>34049</v>
      </c>
      <c r="M17" s="325">
        <v>58463</v>
      </c>
      <c r="N17" s="325">
        <v>124023</v>
      </c>
      <c r="O17" s="325">
        <v>70924</v>
      </c>
      <c r="P17" s="325">
        <v>13248</v>
      </c>
      <c r="Q17" s="325">
        <v>40255</v>
      </c>
      <c r="R17" s="325">
        <v>2581</v>
      </c>
      <c r="S17" s="23">
        <f t="shared" si="3"/>
        <v>476580</v>
      </c>
      <c r="T17" s="16"/>
      <c r="U17" s="16"/>
    </row>
    <row r="18" spans="1:51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/>
      <c r="U18" s="16"/>
      <c r="V18" s="14"/>
      <c r="Z18" s="22"/>
      <c r="AA18" s="22"/>
      <c r="AB18" s="22"/>
      <c r="AC18" s="22"/>
      <c r="AD18" s="22"/>
      <c r="AE18" s="22"/>
      <c r="AF18" s="22"/>
      <c r="AG18" s="22"/>
      <c r="AH18" s="22"/>
    </row>
    <row r="19" spans="1:51" x14ac:dyDescent="0.2">
      <c r="B19" s="12" t="s">
        <v>9</v>
      </c>
      <c r="C19" s="14"/>
      <c r="D19" s="24">
        <f>SUM(D20:D24)</f>
        <v>-19258</v>
      </c>
      <c r="E19" s="24">
        <f t="shared" ref="E19:S19" si="4">SUM(E20:E24)</f>
        <v>-214850</v>
      </c>
      <c r="F19" s="24">
        <f t="shared" si="4"/>
        <v>-387980</v>
      </c>
      <c r="G19" s="24">
        <f t="shared" si="4"/>
        <v>-6530</v>
      </c>
      <c r="H19" s="24">
        <f t="shared" ref="H19" si="5">SUM(H20:H24)</f>
        <v>-61893</v>
      </c>
      <c r="I19" s="24">
        <f t="shared" si="4"/>
        <v>-116844</v>
      </c>
      <c r="J19" s="24">
        <f t="shared" si="4"/>
        <v>-22332</v>
      </c>
      <c r="K19" s="24">
        <f>SUM(K20:K24)</f>
        <v>-53976</v>
      </c>
      <c r="L19" s="24">
        <f t="shared" si="4"/>
        <v>-190948</v>
      </c>
      <c r="M19" s="24">
        <f t="shared" si="4"/>
        <v>-239218</v>
      </c>
      <c r="N19" s="24">
        <f t="shared" si="4"/>
        <v>-204602</v>
      </c>
      <c r="O19" s="24">
        <f>SUM(O20:O24)</f>
        <v>-81480</v>
      </c>
      <c r="P19" s="24">
        <f t="shared" si="4"/>
        <v>-78193</v>
      </c>
      <c r="Q19" s="24">
        <f t="shared" si="4"/>
        <v>-457409</v>
      </c>
      <c r="R19" s="24">
        <f>SUM(R20:R24)</f>
        <v>-112236</v>
      </c>
      <c r="S19" s="24">
        <f t="shared" si="4"/>
        <v>-2247749</v>
      </c>
      <c r="T19" s="16"/>
      <c r="U19" s="16"/>
      <c r="V19" s="17"/>
      <c r="W19" s="18"/>
      <c r="X19" s="18"/>
      <c r="Y19" s="18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51" outlineLevel="1" x14ac:dyDescent="0.2">
      <c r="A20" s="25"/>
      <c r="B20" s="20" t="s">
        <v>77</v>
      </c>
      <c r="C20" s="16"/>
      <c r="D20" s="323">
        <v>-17497</v>
      </c>
      <c r="E20" s="323">
        <v>-113525</v>
      </c>
      <c r="F20" s="323">
        <v>-319658</v>
      </c>
      <c r="G20" s="323">
        <v>-5336</v>
      </c>
      <c r="H20" s="323">
        <v>-46003</v>
      </c>
      <c r="I20" s="323">
        <v>-109945</v>
      </c>
      <c r="J20" s="323">
        <v>-19107</v>
      </c>
      <c r="K20" s="323">
        <v>-40250</v>
      </c>
      <c r="L20" s="323">
        <v>-140882</v>
      </c>
      <c r="M20" s="323">
        <v>-205897</v>
      </c>
      <c r="N20" s="323">
        <v>-150107</v>
      </c>
      <c r="O20" s="323">
        <v>-49786</v>
      </c>
      <c r="P20" s="323">
        <v>-66923</v>
      </c>
      <c r="Q20" s="323">
        <v>-351324</v>
      </c>
      <c r="R20" s="323">
        <v>-104481</v>
      </c>
      <c r="S20" s="21">
        <f>D20+E20+F20+G20+H20+I20+J20+K20+L20+M20+N20+O20+P20+R20+Q20</f>
        <v>-1740721</v>
      </c>
      <c r="T20" s="16"/>
      <c r="U20" s="16"/>
      <c r="V20" s="14"/>
      <c r="Z20" s="22"/>
      <c r="AA20" s="22"/>
      <c r="AB20" s="22"/>
      <c r="AC20" s="22"/>
      <c r="AD20" s="22"/>
      <c r="AE20" s="22"/>
      <c r="AF20" s="22"/>
      <c r="AG20" s="22"/>
      <c r="AH20" s="22"/>
    </row>
    <row r="21" spans="1:51" outlineLevel="1" x14ac:dyDescent="0.2">
      <c r="A21" s="25"/>
      <c r="B21" s="20" t="s">
        <v>112</v>
      </c>
      <c r="C21" s="16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16">
        <f>D21+E21+F21+G21+H21+I21+J21+K21+L21+M21+N21+O21+P21+R21+Q21</f>
        <v>0</v>
      </c>
      <c r="T21" s="16"/>
      <c r="U21" s="16"/>
      <c r="V21" s="14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51" outlineLevel="1" x14ac:dyDescent="0.2">
      <c r="A22" s="25"/>
      <c r="B22" s="20" t="s">
        <v>145</v>
      </c>
      <c r="C22" s="16"/>
      <c r="D22" s="324"/>
      <c r="E22" s="324"/>
      <c r="F22" s="324">
        <v>-3597</v>
      </c>
      <c r="G22" s="324"/>
      <c r="H22" s="324"/>
      <c r="I22" s="324"/>
      <c r="J22" s="324"/>
      <c r="K22" s="324"/>
      <c r="L22" s="324"/>
      <c r="M22" s="324"/>
      <c r="N22" s="324">
        <v>-6351</v>
      </c>
      <c r="O22" s="324"/>
      <c r="P22" s="324"/>
      <c r="Q22" s="324"/>
      <c r="R22" s="324"/>
      <c r="S22" s="16">
        <f>D22+E22+F22+G22+H22+I22+J22+K22+L22+M22+N22+O22+P22+R22+Q22</f>
        <v>-9948</v>
      </c>
      <c r="T22" s="16"/>
      <c r="U22" s="16"/>
    </row>
    <row r="23" spans="1:51" ht="13.5" outlineLevel="1" thickBot="1" x14ac:dyDescent="0.25">
      <c r="A23" s="25"/>
      <c r="B23" s="20" t="s">
        <v>113</v>
      </c>
      <c r="C23" s="16"/>
      <c r="D23" s="324">
        <v>-1761</v>
      </c>
      <c r="E23" s="324">
        <v>-53409</v>
      </c>
      <c r="F23" s="324">
        <v>-4944</v>
      </c>
      <c r="G23" s="324">
        <v>-925</v>
      </c>
      <c r="H23" s="324">
        <v>-4585</v>
      </c>
      <c r="I23" s="324"/>
      <c r="J23" s="324"/>
      <c r="K23" s="324">
        <v>-8099</v>
      </c>
      <c r="L23" s="324">
        <v>-20507</v>
      </c>
      <c r="M23" s="324">
        <v>-75</v>
      </c>
      <c r="N23" s="324">
        <v>-10367</v>
      </c>
      <c r="O23" s="324">
        <v>-1386</v>
      </c>
      <c r="P23" s="324">
        <v>-994</v>
      </c>
      <c r="Q23" s="324"/>
      <c r="R23" s="324"/>
      <c r="S23" s="16">
        <f>D23+E23+F23+G23+H23+I23+J23+K23+L23+M23+N23+O23+P23+R23+Q23</f>
        <v>-107052</v>
      </c>
      <c r="T23" s="16"/>
      <c r="U23" s="16"/>
      <c r="V23" s="14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51" ht="13.5" outlineLevel="1" thickTop="1" x14ac:dyDescent="0.2">
      <c r="A24" s="25"/>
      <c r="B24" s="20" t="s">
        <v>10</v>
      </c>
      <c r="C24" s="16"/>
      <c r="D24" s="325"/>
      <c r="E24" s="325">
        <v>-47916</v>
      </c>
      <c r="F24" s="325">
        <v>-59781</v>
      </c>
      <c r="G24" s="325">
        <v>-269</v>
      </c>
      <c r="H24" s="325">
        <v>-11305</v>
      </c>
      <c r="I24" s="325">
        <v>-6899</v>
      </c>
      <c r="J24" s="325">
        <v>-3225</v>
      </c>
      <c r="K24" s="325">
        <v>-5627</v>
      </c>
      <c r="L24" s="325">
        <v>-29559</v>
      </c>
      <c r="M24" s="325">
        <v>-33246</v>
      </c>
      <c r="N24" s="325">
        <v>-37777</v>
      </c>
      <c r="O24" s="325">
        <v>-30308</v>
      </c>
      <c r="P24" s="325">
        <v>-10276</v>
      </c>
      <c r="Q24" s="325">
        <v>-106085</v>
      </c>
      <c r="R24" s="325">
        <v>-7755</v>
      </c>
      <c r="S24" s="23">
        <f>D24+E24+F24+G24+H24+I24+J24+K24+L24+M24+N24+O24+P24+R24+Q24</f>
        <v>-390028</v>
      </c>
      <c r="T24" s="16"/>
      <c r="U24" s="16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</row>
    <row r="25" spans="1:51" s="9" customFormat="1" ht="25.5" x14ac:dyDescent="0.2">
      <c r="A25" s="25"/>
      <c r="B25" s="223" t="s">
        <v>84</v>
      </c>
      <c r="C25" s="16"/>
      <c r="D25" s="162">
        <f t="shared" ref="D25:S25" si="6">D13+D19</f>
        <v>71912</v>
      </c>
      <c r="E25" s="162">
        <f t="shared" si="6"/>
        <v>806045</v>
      </c>
      <c r="F25" s="162">
        <f t="shared" si="6"/>
        <v>330920</v>
      </c>
      <c r="G25" s="162">
        <f t="shared" si="6"/>
        <v>81491</v>
      </c>
      <c r="H25" s="162">
        <f t="shared" ref="H25" si="7">H13+H19</f>
        <v>115398</v>
      </c>
      <c r="I25" s="162">
        <f t="shared" si="6"/>
        <v>107926</v>
      </c>
      <c r="J25" s="162">
        <f t="shared" si="6"/>
        <v>7416</v>
      </c>
      <c r="K25" s="162">
        <f>K13+K19</f>
        <v>158401</v>
      </c>
      <c r="L25" s="162">
        <f t="shared" si="6"/>
        <v>660888</v>
      </c>
      <c r="M25" s="162">
        <f t="shared" si="6"/>
        <v>529592</v>
      </c>
      <c r="N25" s="162">
        <f t="shared" si="6"/>
        <v>1015628</v>
      </c>
      <c r="O25" s="162">
        <f t="shared" si="6"/>
        <v>172348</v>
      </c>
      <c r="P25" s="162">
        <f t="shared" si="6"/>
        <v>104154</v>
      </c>
      <c r="Q25" s="162">
        <f t="shared" si="6"/>
        <v>1110500</v>
      </c>
      <c r="R25" s="162">
        <f t="shared" si="6"/>
        <v>34280</v>
      </c>
      <c r="S25" s="162">
        <f t="shared" si="6"/>
        <v>5306899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27"/>
    </row>
    <row r="26" spans="1:51" x14ac:dyDescent="0.2">
      <c r="A26" s="25"/>
      <c r="B26" s="12" t="s">
        <v>199</v>
      </c>
      <c r="C26" s="16"/>
      <c r="D26" s="325">
        <f>SUM(D27:D28)</f>
        <v>-4721</v>
      </c>
      <c r="E26" s="325">
        <f t="shared" ref="E26:S26" si="8">SUM(E27:E28)</f>
        <v>-27329</v>
      </c>
      <c r="F26" s="325">
        <f t="shared" si="8"/>
        <v>23117</v>
      </c>
      <c r="G26" s="325">
        <f t="shared" si="8"/>
        <v>4576</v>
      </c>
      <c r="H26" s="325">
        <f t="shared" si="8"/>
        <v>-7370</v>
      </c>
      <c r="I26" s="325">
        <f t="shared" si="8"/>
        <v>-398</v>
      </c>
      <c r="J26" s="325">
        <f t="shared" si="8"/>
        <v>494</v>
      </c>
      <c r="K26" s="325">
        <f t="shared" si="8"/>
        <v>6189</v>
      </c>
      <c r="L26" s="325">
        <f t="shared" si="8"/>
        <v>-19327</v>
      </c>
      <c r="M26" s="325">
        <f t="shared" si="8"/>
        <v>-2000</v>
      </c>
      <c r="N26" s="325">
        <f t="shared" si="8"/>
        <v>-58502</v>
      </c>
      <c r="O26" s="325">
        <f t="shared" si="8"/>
        <v>19339</v>
      </c>
      <c r="P26" s="325">
        <f t="shared" si="8"/>
        <v>917</v>
      </c>
      <c r="Q26" s="325">
        <f t="shared" si="8"/>
        <v>-27703</v>
      </c>
      <c r="R26" s="325">
        <f t="shared" si="8"/>
        <v>-1688</v>
      </c>
      <c r="S26" s="325">
        <f t="shared" si="8"/>
        <v>-94406</v>
      </c>
      <c r="T26" s="16">
        <f>'IS, Q Mar 26'!S26</f>
        <v>-182899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305"/>
      <c r="AM26" s="16"/>
      <c r="AN26" s="27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</row>
    <row r="27" spans="1:51" x14ac:dyDescent="0.2">
      <c r="A27" s="25"/>
      <c r="B27" s="420" t="s">
        <v>348</v>
      </c>
      <c r="C27" s="16"/>
      <c r="D27" s="421">
        <v>-4721</v>
      </c>
      <c r="E27" s="421">
        <v>-27329</v>
      </c>
      <c r="F27" s="421">
        <v>23117</v>
      </c>
      <c r="G27" s="421">
        <v>797</v>
      </c>
      <c r="H27" s="421">
        <v>-1119</v>
      </c>
      <c r="I27" s="421">
        <v>-398</v>
      </c>
      <c r="J27" s="421">
        <v>494</v>
      </c>
      <c r="K27" s="421">
        <v>6412</v>
      </c>
      <c r="L27" s="421">
        <v>-19327</v>
      </c>
      <c r="M27" s="421"/>
      <c r="N27" s="421">
        <v>-58502</v>
      </c>
      <c r="O27" s="421">
        <v>4382</v>
      </c>
      <c r="P27" s="421">
        <f>916+1</f>
        <v>917</v>
      </c>
      <c r="Q27" s="421">
        <v>-27703</v>
      </c>
      <c r="R27" s="421">
        <v>-1688</v>
      </c>
      <c r="S27" s="418">
        <f>D27+E27+F27+G27+H27+I27+J27+K27+L27+M27+N27+O27+P27+R27+Q27</f>
        <v>-104668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305"/>
      <c r="AM27" s="16"/>
      <c r="AN27" s="27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</row>
    <row r="28" spans="1:51" x14ac:dyDescent="0.2">
      <c r="A28" s="25"/>
      <c r="B28" s="420" t="s">
        <v>349</v>
      </c>
      <c r="C28" s="16"/>
      <c r="D28" s="422"/>
      <c r="E28" s="422"/>
      <c r="F28" s="422"/>
      <c r="G28" s="422">
        <v>3779</v>
      </c>
      <c r="H28" s="422">
        <v>-6251</v>
      </c>
      <c r="I28" s="422"/>
      <c r="J28" s="422"/>
      <c r="K28" s="422">
        <v>-223</v>
      </c>
      <c r="L28" s="422"/>
      <c r="M28" s="422">
        <v>-2000</v>
      </c>
      <c r="N28" s="422"/>
      <c r="O28" s="422">
        <v>14957</v>
      </c>
      <c r="P28" s="422"/>
      <c r="Q28" s="422"/>
      <c r="R28" s="422"/>
      <c r="S28" s="419">
        <f t="shared" ref="S28" si="9">D28+E28+F28+G28+H28+I28+J28+K28+L28+M28+N28+O28+P28+R28+Q28</f>
        <v>10262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305"/>
      <c r="AM28" s="16"/>
      <c r="AN28" s="27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</row>
    <row r="29" spans="1:51" x14ac:dyDescent="0.2">
      <c r="A29" s="25"/>
      <c r="B29" s="28" t="s">
        <v>12</v>
      </c>
      <c r="C29" s="17"/>
      <c r="D29" s="17">
        <f t="shared" ref="D29:S29" si="10">D25+D26</f>
        <v>67191</v>
      </c>
      <c r="E29" s="17">
        <f t="shared" si="10"/>
        <v>778716</v>
      </c>
      <c r="F29" s="17">
        <f t="shared" si="10"/>
        <v>354037</v>
      </c>
      <c r="G29" s="17">
        <f t="shared" si="10"/>
        <v>86067</v>
      </c>
      <c r="H29" s="17">
        <f t="shared" ref="H29" si="11">H25+H26</f>
        <v>108028</v>
      </c>
      <c r="I29" s="17">
        <f t="shared" si="10"/>
        <v>107528</v>
      </c>
      <c r="J29" s="17">
        <f t="shared" si="10"/>
        <v>7910</v>
      </c>
      <c r="K29" s="17">
        <f>K25+K26</f>
        <v>164590</v>
      </c>
      <c r="L29" s="17">
        <f t="shared" si="10"/>
        <v>641561</v>
      </c>
      <c r="M29" s="17">
        <f t="shared" si="10"/>
        <v>527592</v>
      </c>
      <c r="N29" s="17">
        <f t="shared" si="10"/>
        <v>957126</v>
      </c>
      <c r="O29" s="17">
        <f>O25+O26</f>
        <v>191687</v>
      </c>
      <c r="P29" s="17">
        <f>P25+P26</f>
        <v>105071</v>
      </c>
      <c r="Q29" s="17">
        <f t="shared" si="10"/>
        <v>1082797</v>
      </c>
      <c r="R29" s="17">
        <f t="shared" si="10"/>
        <v>32592</v>
      </c>
      <c r="S29" s="17">
        <f t="shared" si="10"/>
        <v>5212493</v>
      </c>
      <c r="T29" s="16"/>
      <c r="U29" s="16"/>
      <c r="V29" s="17"/>
    </row>
    <row r="30" spans="1:51" ht="9.6" customHeight="1" x14ac:dyDescent="0.2">
      <c r="A30" s="25"/>
      <c r="B30" s="29"/>
      <c r="C30" s="17"/>
      <c r="D30" s="14"/>
      <c r="E30" s="17"/>
      <c r="F30" s="14"/>
      <c r="G30" s="14"/>
      <c r="H30" s="14"/>
      <c r="I30" s="17"/>
      <c r="J30" s="17"/>
      <c r="K30" s="17"/>
      <c r="L30" s="17"/>
      <c r="M30" s="14"/>
      <c r="N30" s="17"/>
      <c r="O30" s="17"/>
      <c r="P30" s="17"/>
      <c r="Q30" s="17"/>
      <c r="R30" s="17"/>
      <c r="S30" s="17"/>
      <c r="T30" s="16"/>
      <c r="U30" s="16"/>
      <c r="V30" s="17"/>
    </row>
    <row r="31" spans="1:51" s="9" customFormat="1" x14ac:dyDescent="0.2">
      <c r="A31" s="25"/>
      <c r="B31" s="28" t="s">
        <v>13</v>
      </c>
      <c r="C31" s="14"/>
      <c r="D31" s="24">
        <f>SUM(D32:D37)</f>
        <v>16935</v>
      </c>
      <c r="E31" s="24">
        <f t="shared" ref="E31:S31" si="12">SUM(E32:E37)</f>
        <v>386863</v>
      </c>
      <c r="F31" s="24">
        <f t="shared" si="12"/>
        <v>611318</v>
      </c>
      <c r="G31" s="24">
        <f t="shared" si="12"/>
        <v>8472</v>
      </c>
      <c r="H31" s="24">
        <f t="shared" ref="H31" si="13">SUM(H32:H37)</f>
        <v>67105</v>
      </c>
      <c r="I31" s="24">
        <f t="shared" si="12"/>
        <v>78969</v>
      </c>
      <c r="J31" s="24">
        <f t="shared" si="12"/>
        <v>7998</v>
      </c>
      <c r="K31" s="24">
        <f>SUM(K32:K37)</f>
        <v>63462</v>
      </c>
      <c r="L31" s="24">
        <f>SUM(L32:L37)</f>
        <v>346438</v>
      </c>
      <c r="M31" s="24">
        <f t="shared" si="12"/>
        <v>187360</v>
      </c>
      <c r="N31" s="24">
        <f t="shared" si="12"/>
        <v>428714</v>
      </c>
      <c r="O31" s="24">
        <f t="shared" si="12"/>
        <v>132720</v>
      </c>
      <c r="P31" s="24">
        <f>SUM(P32:P37)</f>
        <v>38064</v>
      </c>
      <c r="Q31" s="24">
        <f t="shared" si="12"/>
        <v>626098</v>
      </c>
      <c r="R31" s="24">
        <f>SUM(R32:R37)</f>
        <v>43137</v>
      </c>
      <c r="S31" s="24">
        <f t="shared" si="12"/>
        <v>3043653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27"/>
    </row>
    <row r="32" spans="1:51" s="9" customFormat="1" x14ac:dyDescent="0.2">
      <c r="A32" s="25"/>
      <c r="B32" s="30" t="s">
        <v>78</v>
      </c>
      <c r="C32" s="14"/>
      <c r="D32" s="326">
        <v>10863</v>
      </c>
      <c r="E32" s="326">
        <v>127072</v>
      </c>
      <c r="F32" s="326">
        <v>169180</v>
      </c>
      <c r="G32" s="326">
        <v>3414</v>
      </c>
      <c r="H32" s="326">
        <v>5993</v>
      </c>
      <c r="I32" s="326">
        <v>44568</v>
      </c>
      <c r="J32" s="326">
        <v>1846</v>
      </c>
      <c r="K32" s="326">
        <v>24999</v>
      </c>
      <c r="L32" s="326">
        <v>213585</v>
      </c>
      <c r="M32" s="326">
        <v>101940</v>
      </c>
      <c r="N32" s="326">
        <v>213612</v>
      </c>
      <c r="O32" s="326">
        <v>27226</v>
      </c>
      <c r="P32" s="326">
        <v>24832</v>
      </c>
      <c r="Q32" s="326">
        <v>367147</v>
      </c>
      <c r="R32" s="326">
        <v>19969</v>
      </c>
      <c r="S32" s="14">
        <f t="shared" ref="S32:S37" si="14">D32+E32+F32+G32+H32+I32+J32+K32+L32+M32+N32+O32+P32+R32+Q32</f>
        <v>1356246</v>
      </c>
      <c r="T32" s="16"/>
      <c r="U32" s="16"/>
      <c r="V32" s="14"/>
    </row>
    <row r="33" spans="1:40" s="9" customFormat="1" x14ac:dyDescent="0.2">
      <c r="A33" s="25"/>
      <c r="B33" s="30" t="s">
        <v>158</v>
      </c>
      <c r="C33" s="14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14">
        <f t="shared" si="14"/>
        <v>0</v>
      </c>
      <c r="T33" s="16"/>
      <c r="U33" s="16"/>
      <c r="V33" s="14"/>
    </row>
    <row r="34" spans="1:40" s="9" customFormat="1" x14ac:dyDescent="0.2">
      <c r="A34" s="25"/>
      <c r="B34" s="30" t="s">
        <v>159</v>
      </c>
      <c r="C34" s="14"/>
      <c r="D34" s="326">
        <v>50</v>
      </c>
      <c r="E34" s="326"/>
      <c r="F34" s="326"/>
      <c r="G34" s="326"/>
      <c r="H34" s="326"/>
      <c r="I34" s="326"/>
      <c r="J34">
        <v>254</v>
      </c>
      <c r="K34" s="326"/>
      <c r="L34" s="326"/>
      <c r="M34" s="326">
        <v>11353</v>
      </c>
      <c r="N34" s="326">
        <v>174</v>
      </c>
      <c r="O34" s="326">
        <v>3439</v>
      </c>
      <c r="P34" s="326">
        <v>20065</v>
      </c>
      <c r="Q34" s="326"/>
      <c r="R34" s="326"/>
      <c r="S34" s="14">
        <f t="shared" si="14"/>
        <v>35335</v>
      </c>
      <c r="T34" s="16"/>
      <c r="U34" s="16"/>
      <c r="V34" s="14"/>
    </row>
    <row r="35" spans="1:40" s="9" customFormat="1" x14ac:dyDescent="0.2">
      <c r="A35" s="25"/>
      <c r="B35" s="30" t="s">
        <v>160</v>
      </c>
      <c r="C35" s="14"/>
      <c r="D35" s="326">
        <v>-128</v>
      </c>
      <c r="E35" s="326">
        <v>244169</v>
      </c>
      <c r="F35" s="326">
        <f>438996-73481</f>
        <v>365515</v>
      </c>
      <c r="G35" s="326">
        <v>6568</v>
      </c>
      <c r="H35" s="326">
        <f>26855-1459</f>
        <v>25396</v>
      </c>
      <c r="I35" s="326">
        <v>37823</v>
      </c>
      <c r="J35" s="326">
        <v>6737</v>
      </c>
      <c r="K35" s="326">
        <v>33816</v>
      </c>
      <c r="L35" s="326">
        <v>133602</v>
      </c>
      <c r="M35" s="326">
        <v>73557</v>
      </c>
      <c r="N35" s="326">
        <v>196393</v>
      </c>
      <c r="O35" s="326">
        <f>(-1314+95556)</f>
        <v>94242</v>
      </c>
      <c r="P35" s="326"/>
      <c r="Q35" s="326">
        <v>-617518</v>
      </c>
      <c r="R35" s="326">
        <v>23036</v>
      </c>
      <c r="S35" s="14">
        <f t="shared" si="14"/>
        <v>623208</v>
      </c>
      <c r="T35" s="16"/>
      <c r="U35" s="16"/>
      <c r="V35" s="14"/>
    </row>
    <row r="36" spans="1:40" s="9" customFormat="1" x14ac:dyDescent="0.2">
      <c r="A36" s="25"/>
      <c r="B36" s="30" t="s">
        <v>161</v>
      </c>
      <c r="C36" s="14"/>
      <c r="D36" s="326">
        <v>41</v>
      </c>
      <c r="E36" s="326">
        <v>15622</v>
      </c>
      <c r="F36" s="326">
        <v>73481</v>
      </c>
      <c r="G36" s="326">
        <v>-1510</v>
      </c>
      <c r="H36" s="326">
        <v>23816</v>
      </c>
      <c r="I36" s="326">
        <v>-8491</v>
      </c>
      <c r="J36" s="326">
        <v>-858</v>
      </c>
      <c r="K36" s="326">
        <v>635</v>
      </c>
      <c r="L36" s="326">
        <v>4261</v>
      </c>
      <c r="M36" s="326"/>
      <c r="N36" s="326"/>
      <c r="O36" s="326">
        <f>(-18941+20680)</f>
        <v>1739</v>
      </c>
      <c r="P36" s="326">
        <v>-6833</v>
      </c>
      <c r="Q36" s="326">
        <v>857879</v>
      </c>
      <c r="R36" s="326">
        <v>132</v>
      </c>
      <c r="S36" s="14">
        <f t="shared" si="14"/>
        <v>959914</v>
      </c>
      <c r="T36" s="16">
        <f>SUM(D34:D36)</f>
        <v>-37</v>
      </c>
      <c r="U36" s="16">
        <f>SUM(E34:E36)</f>
        <v>259791</v>
      </c>
      <c r="V36" s="16">
        <f>SUM(F34:F36)</f>
        <v>438996</v>
      </c>
      <c r="W36" s="16" t="e">
        <f>SUM(#REF!)</f>
        <v>#REF!</v>
      </c>
      <c r="X36" s="16">
        <f t="shared" ref="X36:AI36" si="15">SUM(G34:G36)</f>
        <v>5058</v>
      </c>
      <c r="Y36" s="16">
        <f t="shared" si="15"/>
        <v>49212</v>
      </c>
      <c r="Z36" s="16">
        <f t="shared" si="15"/>
        <v>29332</v>
      </c>
      <c r="AA36" s="16">
        <f t="shared" si="15"/>
        <v>6133</v>
      </c>
      <c r="AB36" s="16">
        <f t="shared" si="15"/>
        <v>34451</v>
      </c>
      <c r="AC36" s="16">
        <f t="shared" si="15"/>
        <v>137863</v>
      </c>
      <c r="AD36" s="16">
        <f t="shared" si="15"/>
        <v>84910</v>
      </c>
      <c r="AE36" s="16">
        <f t="shared" si="15"/>
        <v>196567</v>
      </c>
      <c r="AF36" s="16">
        <f t="shared" si="15"/>
        <v>99420</v>
      </c>
      <c r="AG36" s="16">
        <f t="shared" si="15"/>
        <v>13232</v>
      </c>
      <c r="AH36" s="16">
        <f t="shared" si="15"/>
        <v>240361</v>
      </c>
      <c r="AI36" s="16">
        <f t="shared" si="15"/>
        <v>23168</v>
      </c>
      <c r="AJ36" s="16" t="e">
        <f>SUM(T36:AI36)</f>
        <v>#REF!</v>
      </c>
      <c r="AK36" s="16"/>
    </row>
    <row r="37" spans="1:40" s="9" customFormat="1" x14ac:dyDescent="0.2">
      <c r="A37" s="25"/>
      <c r="B37" s="30" t="s">
        <v>79</v>
      </c>
      <c r="C37" s="14"/>
      <c r="D37" s="326">
        <v>6109</v>
      </c>
      <c r="E37" s="326"/>
      <c r="F37" s="358">
        <v>3142</v>
      </c>
      <c r="G37" s="326"/>
      <c r="H37" s="326">
        <v>11900</v>
      </c>
      <c r="I37" s="326">
        <v>5069</v>
      </c>
      <c r="J37" s="358">
        <v>19</v>
      </c>
      <c r="K37" s="326">
        <v>4012</v>
      </c>
      <c r="L37" s="326">
        <v>-5010</v>
      </c>
      <c r="M37" s="326">
        <v>510</v>
      </c>
      <c r="N37" s="326">
        <v>18535</v>
      </c>
      <c r="O37" s="326">
        <v>6074</v>
      </c>
      <c r="P37" s="326"/>
      <c r="Q37" s="326">
        <v>18590</v>
      </c>
      <c r="R37" s="326"/>
      <c r="S37" s="14">
        <f t="shared" si="14"/>
        <v>68950</v>
      </c>
      <c r="T37" s="16"/>
      <c r="U37" s="16"/>
      <c r="V37" s="14"/>
    </row>
    <row r="38" spans="1:40" s="9" customFormat="1" x14ac:dyDescent="0.2">
      <c r="A38" s="25"/>
      <c r="B38" s="28" t="s">
        <v>83</v>
      </c>
      <c r="C38" s="14"/>
      <c r="D38" s="145">
        <f t="shared" ref="D38:S38" si="16">D29+D31</f>
        <v>84126</v>
      </c>
      <c r="E38" s="145">
        <f t="shared" si="16"/>
        <v>1165579</v>
      </c>
      <c r="F38" s="145">
        <f t="shared" si="16"/>
        <v>965355</v>
      </c>
      <c r="G38" s="145">
        <f t="shared" si="16"/>
        <v>94539</v>
      </c>
      <c r="H38" s="145">
        <f t="shared" ref="H38" si="17">H29+H31</f>
        <v>175133</v>
      </c>
      <c r="I38" s="145">
        <f t="shared" si="16"/>
        <v>186497</v>
      </c>
      <c r="J38" s="145">
        <f t="shared" si="16"/>
        <v>15908</v>
      </c>
      <c r="K38" s="145">
        <f>K29+K31</f>
        <v>228052</v>
      </c>
      <c r="L38" s="145">
        <f t="shared" si="16"/>
        <v>987999</v>
      </c>
      <c r="M38" s="145">
        <f t="shared" si="16"/>
        <v>714952</v>
      </c>
      <c r="N38" s="145">
        <f t="shared" si="16"/>
        <v>1385840</v>
      </c>
      <c r="O38" s="145">
        <f t="shared" si="16"/>
        <v>324407</v>
      </c>
      <c r="P38" s="145">
        <f t="shared" si="16"/>
        <v>143135</v>
      </c>
      <c r="Q38" s="145">
        <f t="shared" si="16"/>
        <v>1708895</v>
      </c>
      <c r="R38" s="145">
        <f t="shared" si="16"/>
        <v>75729</v>
      </c>
      <c r="S38" s="145">
        <f t="shared" si="16"/>
        <v>8256146</v>
      </c>
      <c r="T38" s="16"/>
      <c r="U38" s="16"/>
      <c r="V38" s="14"/>
    </row>
    <row r="39" spans="1:40" s="9" customFormat="1" ht="12" customHeight="1" x14ac:dyDescent="0.2">
      <c r="A39" s="25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6"/>
      <c r="U39" s="16"/>
      <c r="V39" s="14"/>
    </row>
    <row r="40" spans="1:40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/>
      <c r="U40" s="16"/>
      <c r="V40" s="14"/>
    </row>
    <row r="41" spans="1:40" s="9" customFormat="1" ht="15" customHeight="1" thickBot="1" x14ac:dyDescent="0.25">
      <c r="A41" s="25"/>
      <c r="B41" s="152" t="s">
        <v>81</v>
      </c>
      <c r="C41" s="31"/>
      <c r="D41" s="327">
        <v>-7067</v>
      </c>
      <c r="E41" s="327">
        <v>-26702</v>
      </c>
      <c r="F41" s="327">
        <v>-36590</v>
      </c>
      <c r="G41" s="327">
        <v>-7495</v>
      </c>
      <c r="H41" s="327">
        <v>-1151</v>
      </c>
      <c r="I41" s="327">
        <v>-7194</v>
      </c>
      <c r="J41" s="327">
        <v>-1381</v>
      </c>
      <c r="K41" s="327">
        <v>-11149</v>
      </c>
      <c r="L41" s="327">
        <v>-39410</v>
      </c>
      <c r="M41" s="327">
        <v>-15833</v>
      </c>
      <c r="N41" s="327">
        <v>-28160</v>
      </c>
      <c r="O41" s="327">
        <v>-20116</v>
      </c>
      <c r="P41" s="327">
        <v>-8731</v>
      </c>
      <c r="Q41" s="327">
        <v>-59397</v>
      </c>
      <c r="R41" s="327">
        <v>-3300</v>
      </c>
      <c r="S41" s="31">
        <f t="shared" ref="S41:S42" si="18">D41+E41+F41+G41+H41+I41+J41+K41+L41+M41+N41+O41+P41+R41+Q41</f>
        <v>-273676</v>
      </c>
      <c r="T41" s="16"/>
      <c r="U41" s="16"/>
      <c r="V41" s="31"/>
    </row>
    <row r="42" spans="1:40" s="9" customFormat="1" ht="11.45" customHeight="1" thickTop="1" x14ac:dyDescent="0.2">
      <c r="A42" s="25"/>
      <c r="B42" s="12" t="s">
        <v>157</v>
      </c>
      <c r="C42" s="31"/>
      <c r="D42" s="327">
        <v>-57314</v>
      </c>
      <c r="E42" s="327">
        <v>-508906</v>
      </c>
      <c r="F42" s="327">
        <v>-354497</v>
      </c>
      <c r="G42" s="327">
        <v>-45507</v>
      </c>
      <c r="H42" s="327">
        <v>-68413</v>
      </c>
      <c r="I42" s="327">
        <v>-99114</v>
      </c>
      <c r="J42" s="327">
        <v>-39526</v>
      </c>
      <c r="K42" s="327">
        <v>-95809</v>
      </c>
      <c r="L42" s="327">
        <v>-420331</v>
      </c>
      <c r="M42" s="327">
        <v>-287847</v>
      </c>
      <c r="N42" s="327">
        <v>-579572</v>
      </c>
      <c r="O42" s="327">
        <v>-260615</v>
      </c>
      <c r="P42" s="327">
        <v>-73689</v>
      </c>
      <c r="Q42" s="327">
        <v>-1052723</v>
      </c>
      <c r="R42" s="327">
        <v>-88347</v>
      </c>
      <c r="S42" s="31">
        <f t="shared" si="18"/>
        <v>-4032210</v>
      </c>
      <c r="T42" s="16"/>
      <c r="U42" s="16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</row>
    <row r="43" spans="1:40" s="9" customFormat="1" ht="10.5" customHeight="1" x14ac:dyDescent="0.2">
      <c r="A43" s="25"/>
      <c r="B43" s="26" t="s">
        <v>82</v>
      </c>
      <c r="C43" s="31"/>
      <c r="D43" s="144">
        <f>SUM(D41:D42)</f>
        <v>-64381</v>
      </c>
      <c r="E43" s="144">
        <f t="shared" ref="E43:S43" si="19">SUM(E41:E42)</f>
        <v>-535608</v>
      </c>
      <c r="F43" s="144">
        <f t="shared" si="19"/>
        <v>-391087</v>
      </c>
      <c r="G43" s="144">
        <f t="shared" si="19"/>
        <v>-53002</v>
      </c>
      <c r="H43" s="144">
        <f t="shared" ref="H43" si="20">SUM(H41:H42)</f>
        <v>-69564</v>
      </c>
      <c r="I43" s="144">
        <f t="shared" si="19"/>
        <v>-106308</v>
      </c>
      <c r="J43" s="144">
        <f t="shared" si="19"/>
        <v>-40907</v>
      </c>
      <c r="K43" s="144">
        <f t="shared" si="19"/>
        <v>-106958</v>
      </c>
      <c r="L43" s="144">
        <f t="shared" si="19"/>
        <v>-459741</v>
      </c>
      <c r="M43" s="144">
        <f t="shared" si="19"/>
        <v>-303680</v>
      </c>
      <c r="N43" s="144">
        <f t="shared" si="19"/>
        <v>-607732</v>
      </c>
      <c r="O43" s="144">
        <f t="shared" si="19"/>
        <v>-280731</v>
      </c>
      <c r="P43" s="144">
        <f t="shared" si="19"/>
        <v>-82420</v>
      </c>
      <c r="Q43" s="144">
        <f t="shared" si="19"/>
        <v>-1112120</v>
      </c>
      <c r="R43" s="144">
        <f t="shared" si="19"/>
        <v>-91647</v>
      </c>
      <c r="S43" s="144">
        <f t="shared" si="19"/>
        <v>-4305886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27"/>
    </row>
    <row r="44" spans="1:40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/>
      <c r="U44" s="16"/>
      <c r="V44" s="31"/>
    </row>
    <row r="45" spans="1:40" s="9" customFormat="1" x14ac:dyDescent="0.2">
      <c r="A45" s="25"/>
      <c r="B45" s="26" t="s">
        <v>170</v>
      </c>
      <c r="C45" s="27"/>
      <c r="D45" s="27">
        <f t="shared" ref="D45:S45" si="21">D38+D43</f>
        <v>19745</v>
      </c>
      <c r="E45" s="27">
        <f>E38+E43</f>
        <v>629971</v>
      </c>
      <c r="F45" s="27">
        <f t="shared" si="21"/>
        <v>574268</v>
      </c>
      <c r="G45" s="27">
        <f t="shared" si="21"/>
        <v>41537</v>
      </c>
      <c r="H45" s="27">
        <f t="shared" ref="H45" si="22">H38+H43</f>
        <v>105569</v>
      </c>
      <c r="I45" s="27">
        <f t="shared" si="21"/>
        <v>80189</v>
      </c>
      <c r="J45" s="27">
        <f t="shared" si="21"/>
        <v>-24999</v>
      </c>
      <c r="K45" s="27">
        <f t="shared" si="21"/>
        <v>121094</v>
      </c>
      <c r="L45" s="27">
        <f t="shared" si="21"/>
        <v>528258</v>
      </c>
      <c r="M45" s="27">
        <f t="shared" si="21"/>
        <v>411272</v>
      </c>
      <c r="N45" s="27">
        <f t="shared" si="21"/>
        <v>778108</v>
      </c>
      <c r="O45" s="27">
        <f t="shared" si="21"/>
        <v>43676</v>
      </c>
      <c r="P45" s="27">
        <f t="shared" si="21"/>
        <v>60715</v>
      </c>
      <c r="Q45" s="27">
        <f t="shared" si="21"/>
        <v>596775</v>
      </c>
      <c r="R45" s="27">
        <f t="shared" si="21"/>
        <v>-15918</v>
      </c>
      <c r="S45" s="27">
        <f t="shared" si="21"/>
        <v>3950260</v>
      </c>
      <c r="T45" s="16"/>
      <c r="U45" s="16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</row>
    <row r="46" spans="1:40" s="9" customFormat="1" x14ac:dyDescent="0.2">
      <c r="A46" s="25"/>
      <c r="B46" s="26" t="s">
        <v>131</v>
      </c>
      <c r="C46" s="27"/>
      <c r="D46" s="225">
        <v>0</v>
      </c>
      <c r="E46" s="225">
        <v>0</v>
      </c>
      <c r="F46" s="225">
        <v>0</v>
      </c>
      <c r="G46" s="225">
        <v>0</v>
      </c>
      <c r="H46" s="225">
        <v>0</v>
      </c>
      <c r="I46" s="225">
        <v>0</v>
      </c>
      <c r="J46" s="225">
        <v>0</v>
      </c>
      <c r="K46" s="225">
        <v>0</v>
      </c>
      <c r="L46" s="225">
        <v>0</v>
      </c>
      <c r="M46" s="225">
        <v>0</v>
      </c>
      <c r="N46" s="225">
        <v>0</v>
      </c>
      <c r="O46" s="225">
        <v>0</v>
      </c>
      <c r="P46" s="225">
        <v>0</v>
      </c>
      <c r="Q46" s="225">
        <v>0</v>
      </c>
      <c r="R46" s="225">
        <v>0</v>
      </c>
      <c r="S46" s="226">
        <f>D46+E46+F46+G46+H46+I46+J46+K46+L46+M46+N46+O46+P46+R46+Q46</f>
        <v>0</v>
      </c>
      <c r="T46" s="16"/>
      <c r="U46" s="16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</row>
    <row r="47" spans="1:40" s="9" customFormat="1" x14ac:dyDescent="0.2">
      <c r="A47" s="25"/>
      <c r="B47" s="26" t="s">
        <v>16</v>
      </c>
      <c r="C47" s="27"/>
      <c r="D47" s="17">
        <f>SUM(D45:D46)</f>
        <v>19745</v>
      </c>
      <c r="E47" s="17">
        <f t="shared" ref="E47:S47" si="23">SUM(E45:E46)</f>
        <v>629971</v>
      </c>
      <c r="F47" s="17">
        <f t="shared" si="23"/>
        <v>574268</v>
      </c>
      <c r="G47" s="17">
        <f t="shared" si="23"/>
        <v>41537</v>
      </c>
      <c r="H47" s="17">
        <f t="shared" ref="H47" si="24">SUM(H45:H46)</f>
        <v>105569</v>
      </c>
      <c r="I47" s="17">
        <f t="shared" si="23"/>
        <v>80189</v>
      </c>
      <c r="J47" s="17">
        <f t="shared" si="23"/>
        <v>-24999</v>
      </c>
      <c r="K47" s="17">
        <f t="shared" si="23"/>
        <v>121094</v>
      </c>
      <c r="L47" s="17">
        <f t="shared" si="23"/>
        <v>528258</v>
      </c>
      <c r="M47" s="17">
        <f t="shared" si="23"/>
        <v>411272</v>
      </c>
      <c r="N47" s="17">
        <f t="shared" si="23"/>
        <v>778108</v>
      </c>
      <c r="O47" s="17">
        <f t="shared" si="23"/>
        <v>43676</v>
      </c>
      <c r="P47" s="17">
        <f t="shared" si="23"/>
        <v>60715</v>
      </c>
      <c r="Q47" s="17">
        <f t="shared" si="23"/>
        <v>596775</v>
      </c>
      <c r="R47" s="17">
        <f t="shared" si="23"/>
        <v>-15918</v>
      </c>
      <c r="S47" s="17">
        <f t="shared" si="23"/>
        <v>3950260</v>
      </c>
      <c r="T47" s="16"/>
      <c r="U47" s="16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</row>
    <row r="48" spans="1:40" x14ac:dyDescent="0.2">
      <c r="A48" s="25"/>
      <c r="B48" s="12" t="s">
        <v>15</v>
      </c>
      <c r="C48" s="16"/>
      <c r="D48" s="324">
        <v>-7108</v>
      </c>
      <c r="E48" s="324">
        <v>-191965</v>
      </c>
      <c r="F48" s="324">
        <v>-172280</v>
      </c>
      <c r="G48" s="324">
        <v>-12400</v>
      </c>
      <c r="H48" s="324">
        <v>-27050</v>
      </c>
      <c r="I48" s="324">
        <v>-25168</v>
      </c>
      <c r="J48" s="324"/>
      <c r="K48" s="324">
        <v>-32367</v>
      </c>
      <c r="L48" s="324">
        <v>-146850</v>
      </c>
      <c r="M48" s="324">
        <v>-120001</v>
      </c>
      <c r="N48" s="324">
        <v>-239454</v>
      </c>
      <c r="O48" s="324">
        <v>-13103</v>
      </c>
      <c r="P48" s="324">
        <v>-17140</v>
      </c>
      <c r="Q48" s="324">
        <v>-196936</v>
      </c>
      <c r="R48" s="324">
        <v>0</v>
      </c>
      <c r="S48" s="16">
        <f>D48+E48+F48+G48+H48+I48+J48+K48+L48+M48+N48+O48+P48+R48+Q48</f>
        <v>-1201822</v>
      </c>
      <c r="T48" s="16"/>
      <c r="U48" s="16"/>
      <c r="V48" s="16"/>
    </row>
    <row r="49" spans="1:22" s="9" customFormat="1" x14ac:dyDescent="0.2">
      <c r="A49" s="25"/>
      <c r="B49" s="26" t="s">
        <v>16</v>
      </c>
      <c r="C49" s="27"/>
      <c r="D49" s="32">
        <f>SUM(D47:D48)</f>
        <v>12637</v>
      </c>
      <c r="E49" s="32">
        <f t="shared" ref="E49:S49" si="25">SUM(E47:E48)</f>
        <v>438006</v>
      </c>
      <c r="F49" s="32">
        <f t="shared" si="25"/>
        <v>401988</v>
      </c>
      <c r="G49" s="32">
        <f t="shared" si="25"/>
        <v>29137</v>
      </c>
      <c r="H49" s="32">
        <f t="shared" si="25"/>
        <v>78519</v>
      </c>
      <c r="I49" s="32">
        <f t="shared" si="25"/>
        <v>55021</v>
      </c>
      <c r="J49" s="32">
        <f t="shared" si="25"/>
        <v>-24999</v>
      </c>
      <c r="K49" s="32">
        <f t="shared" si="25"/>
        <v>88727</v>
      </c>
      <c r="L49" s="32">
        <f t="shared" si="25"/>
        <v>381408</v>
      </c>
      <c r="M49" s="32">
        <f t="shared" si="25"/>
        <v>291271</v>
      </c>
      <c r="N49" s="32">
        <f t="shared" si="25"/>
        <v>538654</v>
      </c>
      <c r="O49" s="32">
        <f t="shared" si="25"/>
        <v>30573</v>
      </c>
      <c r="P49" s="32">
        <f t="shared" si="25"/>
        <v>43575</v>
      </c>
      <c r="Q49" s="32">
        <f t="shared" si="25"/>
        <v>399839</v>
      </c>
      <c r="R49" s="32">
        <f t="shared" si="25"/>
        <v>-15918</v>
      </c>
      <c r="S49" s="32">
        <f t="shared" si="25"/>
        <v>2748438</v>
      </c>
      <c r="T49" s="16"/>
      <c r="U49" s="16"/>
    </row>
    <row r="50" spans="1:22" s="9" customFormat="1" ht="21" x14ac:dyDescent="0.35">
      <c r="A50" s="25"/>
      <c r="B50" s="26"/>
      <c r="C50" s="27"/>
      <c r="D50" s="426"/>
      <c r="E50" s="426"/>
      <c r="F50" s="426"/>
      <c r="G50" s="426"/>
      <c r="H50" s="426"/>
      <c r="I50" s="426"/>
      <c r="J50" s="382"/>
      <c r="K50" s="426"/>
      <c r="L50" s="426"/>
      <c r="M50" s="382"/>
      <c r="N50" s="426"/>
      <c r="O50" s="426"/>
      <c r="P50" s="382"/>
      <c r="Q50" s="382"/>
      <c r="R50" s="426"/>
      <c r="S50" s="301"/>
      <c r="T50" s="16"/>
      <c r="U50" s="16"/>
      <c r="V50" s="27"/>
    </row>
    <row r="51" spans="1:22" hidden="1" x14ac:dyDescent="0.2">
      <c r="B51" s="3" t="s">
        <v>134</v>
      </c>
      <c r="D51" s="16"/>
      <c r="E51" s="16"/>
      <c r="I51" s="16"/>
      <c r="J51" s="16"/>
      <c r="V51" s="27"/>
    </row>
    <row r="52" spans="1:22" hidden="1" x14ac:dyDescent="0.2">
      <c r="B52" s="3" t="s">
        <v>135</v>
      </c>
      <c r="D52" s="16"/>
      <c r="E52" s="16"/>
      <c r="I52" s="16"/>
      <c r="J52" s="16"/>
    </row>
    <row r="53" spans="1:22" ht="16.899999999999999" hidden="1" customHeight="1" x14ac:dyDescent="0.2">
      <c r="B53" s="3" t="s">
        <v>137</v>
      </c>
      <c r="D53" s="16"/>
      <c r="E53" s="16"/>
      <c r="I53" s="16"/>
      <c r="J53" s="16"/>
      <c r="K53" s="39"/>
      <c r="L53" s="39" t="e">
        <f>#REF!-#REF!-#REF!</f>
        <v>#REF!</v>
      </c>
      <c r="M53" s="39"/>
      <c r="N53" s="39"/>
      <c r="O53" s="39"/>
      <c r="P53" s="39"/>
      <c r="Q53" s="39"/>
      <c r="R53" s="39"/>
      <c r="S53" s="39"/>
    </row>
    <row r="54" spans="1:22" ht="16.899999999999999" hidden="1" customHeight="1" x14ac:dyDescent="0.2">
      <c r="B54" s="3" t="s">
        <v>138</v>
      </c>
      <c r="D54" s="16"/>
      <c r="E54" s="16"/>
      <c r="I54" s="16"/>
      <c r="J54" s="16"/>
      <c r="K54" s="39"/>
      <c r="L54" s="39" t="e">
        <f>#REF!*L53/#REF!</f>
        <v>#REF!</v>
      </c>
      <c r="M54" s="39"/>
      <c r="N54" s="39"/>
      <c r="O54" s="39"/>
      <c r="P54" s="39"/>
      <c r="Q54" s="39"/>
      <c r="R54" s="39"/>
      <c r="S54" s="39"/>
    </row>
    <row r="56" spans="1:22" x14ac:dyDescent="0.2"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V56" s="14"/>
    </row>
  </sheetData>
  <dataConsolidate/>
  <pageMargins left="0.78740157480314965" right="0.39370078740157483" top="0.78740157480314965" bottom="0.78740157480314965" header="0.51181102362204722" footer="0.51181102362204722"/>
  <pageSetup paperSize="8" scale="5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8</xdr:row>
                    <xdr:rowOff>9525</xdr:rowOff>
                  </from>
                  <to>
                    <xdr:col>11</xdr:col>
                    <xdr:colOff>342900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5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247650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6" name="Drop Down 4">
              <controlPr defaultSize="0" autoLine="0" autoPict="0">
                <anchor moveWithCells="1">
                  <from>
                    <xdr:col>30</xdr:col>
                    <xdr:colOff>0</xdr:colOff>
                    <xdr:row>23</xdr:row>
                    <xdr:rowOff>9525</xdr:rowOff>
                  </from>
                  <to>
                    <xdr:col>31</xdr:col>
                    <xdr:colOff>361950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7" name="Drop Down 5">
              <controlPr defaultSize="0" autoLine="0" autoPict="0">
                <anchor moveWithCells="1">
                  <from>
                    <xdr:col>30</xdr:col>
                    <xdr:colOff>0</xdr:colOff>
                    <xdr:row>40</xdr:row>
                    <xdr:rowOff>9525</xdr:rowOff>
                  </from>
                  <to>
                    <xdr:col>31</xdr:col>
                    <xdr:colOff>361950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8" name="Drop Down 6">
              <controlPr defaultSize="0" autoLine="0" autoPict="0">
                <anchor moveWithCells="1">
                  <from>
                    <xdr:col>30</xdr:col>
                    <xdr:colOff>0</xdr:colOff>
                    <xdr:row>22</xdr:row>
                    <xdr:rowOff>9525</xdr:rowOff>
                  </from>
                  <to>
                    <xdr:col>31</xdr:col>
                    <xdr:colOff>361950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9" name="Drop Down 7">
              <controlPr defaultSize="0" autoLine="0" autoPict="0">
                <anchor moveWithCells="1">
                  <from>
                    <xdr:col>30</xdr:col>
                    <xdr:colOff>0</xdr:colOff>
                    <xdr:row>24</xdr:row>
                    <xdr:rowOff>9525</xdr:rowOff>
                  </from>
                  <to>
                    <xdr:col>31</xdr:col>
                    <xdr:colOff>361950</xdr:colOff>
                    <xdr:row>24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F8C51B"/>
    <pageSetUpPr fitToPage="1"/>
  </sheetPr>
  <dimension ref="A1:AZ179"/>
  <sheetViews>
    <sheetView view="pageBreakPreview" topLeftCell="A2" zoomScale="85" zoomScaleNormal="85" zoomScaleSheetLayoutView="85" workbookViewId="0">
      <pane xSplit="2" ySplit="10" topLeftCell="D15" activePane="bottomRight" state="frozen"/>
      <selection activeCell="X24" sqref="X24:AO24"/>
      <selection pane="topRight" activeCell="X24" sqref="X24:AO24"/>
      <selection pane="bottomLeft" activeCell="X24" sqref="X24:AO24"/>
      <selection pane="bottomRight" activeCell="F70" sqref="F70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9.42578125" style="3" customWidth="1"/>
    <col min="3" max="3" width="9" style="3" customWidth="1"/>
    <col min="4" max="4" width="13.140625" style="3" customWidth="1" outlineLevel="1"/>
    <col min="5" max="5" width="18.28515625" style="3" bestFit="1" customWidth="1" outlineLevel="1"/>
    <col min="6" max="6" width="16.42578125" style="3" bestFit="1" customWidth="1" outlineLevel="1"/>
    <col min="7" max="7" width="15.140625" style="3" customWidth="1" outlineLevel="1"/>
    <col min="8" max="8" width="18.7109375" style="3" bestFit="1" customWidth="1" outlineLevel="1"/>
    <col min="9" max="9" width="13.140625" style="3" bestFit="1" customWidth="1" outlineLevel="1"/>
    <col min="10" max="10" width="15.28515625" style="3" bestFit="1" customWidth="1" outlineLevel="1"/>
    <col min="11" max="11" width="15.28515625" style="3" bestFit="1" customWidth="1"/>
    <col min="12" max="12" width="14" style="3" customWidth="1"/>
    <col min="13" max="13" width="16.42578125" style="3" customWidth="1"/>
    <col min="14" max="14" width="14.7109375" style="3" bestFit="1" customWidth="1"/>
    <col min="15" max="15" width="18.140625" style="3" customWidth="1"/>
    <col min="16" max="16" width="13.28515625" style="3" bestFit="1" customWidth="1"/>
    <col min="17" max="17" width="14.7109375" style="3" bestFit="1" customWidth="1"/>
    <col min="18" max="18" width="13.28515625" style="3" bestFit="1" customWidth="1"/>
    <col min="19" max="19" width="14.85546875" style="3" customWidth="1"/>
    <col min="20" max="21" width="12.42578125" style="3" customWidth="1"/>
    <col min="22" max="22" width="12" style="3" bestFit="1" customWidth="1"/>
    <col min="23" max="23" width="9.140625" style="3"/>
    <col min="24" max="24" width="9.85546875" style="3" bestFit="1" customWidth="1"/>
    <col min="25" max="26" width="10.5703125" style="3" bestFit="1" customWidth="1"/>
    <col min="27" max="28" width="12.85546875" style="3" bestFit="1" customWidth="1"/>
    <col min="29" max="31" width="10.5703125" style="3" customWidth="1"/>
    <col min="32" max="16384" width="9.140625" style="3"/>
  </cols>
  <sheetData>
    <row r="1" spans="1:49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49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W2" s="375">
        <v>2526511</v>
      </c>
    </row>
    <row r="3" spans="1:49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49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49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49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49" collapsed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3">
        <v>979140497</v>
      </c>
    </row>
    <row r="8" spans="1:49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  <c r="T8" s="13"/>
      <c r="U8" s="13"/>
    </row>
    <row r="9" spans="1:49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42"/>
      <c r="U9" s="142"/>
    </row>
    <row r="10" spans="1:49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291"/>
      <c r="U10" s="142"/>
      <c r="V10" s="9" t="s">
        <v>227</v>
      </c>
      <c r="W10" s="9" t="s">
        <v>237</v>
      </c>
      <c r="X10" s="9" t="s">
        <v>147</v>
      </c>
      <c r="Y10" s="9" t="s">
        <v>202</v>
      </c>
      <c r="Z10" s="9" t="s">
        <v>130</v>
      </c>
      <c r="AF10" s="221"/>
      <c r="AG10" s="221" t="s">
        <v>203</v>
      </c>
      <c r="AH10" s="221" t="s">
        <v>204</v>
      </c>
      <c r="AI10" s="221" t="s">
        <v>124</v>
      </c>
      <c r="AJ10" s="221" t="s">
        <v>125</v>
      </c>
      <c r="AK10" s="221" t="s">
        <v>120</v>
      </c>
      <c r="AL10" s="221" t="s">
        <v>126</v>
      </c>
      <c r="AM10" s="221" t="s">
        <v>85</v>
      </c>
      <c r="AN10" s="221" t="s">
        <v>88</v>
      </c>
      <c r="AO10" s="221" t="s">
        <v>87</v>
      </c>
      <c r="AP10" s="221" t="s">
        <v>127</v>
      </c>
      <c r="AQ10" s="221" t="s">
        <v>76</v>
      </c>
      <c r="AR10" s="221" t="s">
        <v>154</v>
      </c>
      <c r="AS10" s="221" t="s">
        <v>129</v>
      </c>
      <c r="AT10" s="221" t="s">
        <v>128</v>
      </c>
      <c r="AU10" s="221" t="s">
        <v>86</v>
      </c>
      <c r="AV10" s="221" t="s">
        <v>130</v>
      </c>
      <c r="AW10" s="221" t="s">
        <v>200</v>
      </c>
    </row>
    <row r="11" spans="1:49" s="9" customFormat="1" x14ac:dyDescent="0.2">
      <c r="A11" s="1"/>
      <c r="B11" s="141"/>
      <c r="C11" s="142"/>
      <c r="D11" s="198">
        <f>Drivers!B1</f>
        <v>46203</v>
      </c>
      <c r="E11" s="198">
        <f>D11</f>
        <v>46203</v>
      </c>
      <c r="F11" s="198">
        <f t="shared" ref="F11:S11" si="0">E11</f>
        <v>46203</v>
      </c>
      <c r="G11" s="198">
        <f>F11</f>
        <v>46203</v>
      </c>
      <c r="H11" s="198">
        <f>G11</f>
        <v>46203</v>
      </c>
      <c r="I11" s="198">
        <f t="shared" si="0"/>
        <v>46203</v>
      </c>
      <c r="J11" s="198">
        <f t="shared" si="0"/>
        <v>46203</v>
      </c>
      <c r="K11" s="198">
        <f t="shared" si="0"/>
        <v>46203</v>
      </c>
      <c r="L11" s="198">
        <f t="shared" si="0"/>
        <v>46203</v>
      </c>
      <c r="M11" s="198">
        <f t="shared" si="0"/>
        <v>46203</v>
      </c>
      <c r="N11" s="198">
        <f>M11</f>
        <v>46203</v>
      </c>
      <c r="O11" s="198">
        <f t="shared" si="0"/>
        <v>46203</v>
      </c>
      <c r="P11" s="198">
        <f t="shared" si="0"/>
        <v>46203</v>
      </c>
      <c r="Q11" s="198">
        <f t="shared" si="0"/>
        <v>46203</v>
      </c>
      <c r="R11" s="198">
        <f t="shared" si="0"/>
        <v>46203</v>
      </c>
      <c r="S11" s="198">
        <f t="shared" si="0"/>
        <v>46203</v>
      </c>
      <c r="T11" s="142"/>
      <c r="U11" s="142"/>
    </row>
    <row r="12" spans="1:49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  <c r="U12" s="143"/>
    </row>
    <row r="13" spans="1:49" x14ac:dyDescent="0.2">
      <c r="B13" s="12" t="s">
        <v>5</v>
      </c>
      <c r="C13" s="14"/>
      <c r="D13" s="14">
        <f t="shared" ref="D13:S13" si="1">SUM(D14:D17)</f>
        <v>179739</v>
      </c>
      <c r="E13" s="14">
        <f t="shared" si="1"/>
        <v>2003041</v>
      </c>
      <c r="F13" s="14">
        <f t="shared" si="1"/>
        <v>1454037</v>
      </c>
      <c r="G13" s="14">
        <f t="shared" si="1"/>
        <v>165950</v>
      </c>
      <c r="H13" s="14">
        <f t="shared" si="1"/>
        <v>343798</v>
      </c>
      <c r="I13" s="14">
        <f t="shared" si="1"/>
        <v>443828</v>
      </c>
      <c r="J13" s="14">
        <f t="shared" si="1"/>
        <v>64969</v>
      </c>
      <c r="K13" s="14">
        <f t="shared" si="1"/>
        <v>414847</v>
      </c>
      <c r="L13" s="14">
        <f t="shared" si="1"/>
        <v>1628287</v>
      </c>
      <c r="M13" s="14">
        <f t="shared" si="1"/>
        <v>1514013</v>
      </c>
      <c r="N13" s="14">
        <f t="shared" si="1"/>
        <v>2412250</v>
      </c>
      <c r="O13" s="14">
        <f t="shared" si="1"/>
        <v>527638</v>
      </c>
      <c r="P13" s="14">
        <f t="shared" si="1"/>
        <v>377847</v>
      </c>
      <c r="Q13" s="14">
        <f t="shared" si="1"/>
        <v>3125894</v>
      </c>
      <c r="R13" s="14">
        <f t="shared" si="1"/>
        <v>278002</v>
      </c>
      <c r="S13" s="14">
        <f t="shared" si="1"/>
        <v>14934140</v>
      </c>
      <c r="T13" s="16">
        <f>S13-'IS, Q June 26'!S13</f>
        <v>7379492</v>
      </c>
      <c r="U13" s="16">
        <f>T13-S13</f>
        <v>-7554648</v>
      </c>
      <c r="V13" s="17" t="e">
        <f>#REF!-'IS, BS &amp; Ratios June 25'!#REF!</f>
        <v>#REF!</v>
      </c>
      <c r="W13" s="17">
        <f>H13-'IS, BS &amp; Ratios June 25'!H13</f>
        <v>-85170</v>
      </c>
      <c r="X13" s="17">
        <f>L13-'IS, BS &amp; Ratios June 25'!L13</f>
        <v>265780</v>
      </c>
      <c r="Y13" s="41">
        <f>O13-'IS, BS &amp; Ratios June 25'!O13</f>
        <v>-52751</v>
      </c>
      <c r="Z13" s="41">
        <f>Q13-'IS, BS &amp; Ratios June 25'!Q13</f>
        <v>71511</v>
      </c>
      <c r="AA13" s="19"/>
      <c r="AB13" s="41">
        <f>S13-'IS, Q June 26'!S13</f>
        <v>7379492</v>
      </c>
      <c r="AC13" s="41"/>
      <c r="AD13" s="41"/>
      <c r="AE13" s="19"/>
      <c r="AF13" s="19"/>
      <c r="AG13" s="19"/>
      <c r="AH13" s="19"/>
      <c r="AI13" s="19"/>
    </row>
    <row r="14" spans="1:49" outlineLevel="1" x14ac:dyDescent="0.2">
      <c r="B14" s="20" t="s">
        <v>6</v>
      </c>
      <c r="C14" s="16"/>
      <c r="D14" s="199">
        <f>'IS, BS &amp; Ratios Mar 26'!D14+'IS, Q June 26'!D14</f>
        <v>171517</v>
      </c>
      <c r="E14" s="199">
        <f>'IS, BS &amp; Ratios Mar 26'!E14+'IS, Q June 26'!E14</f>
        <v>1236793</v>
      </c>
      <c r="F14" s="199">
        <f>'IS, BS &amp; Ratios Mar 26'!F14+'IS, Q June 26'!F14</f>
        <v>822021</v>
      </c>
      <c r="G14" s="199">
        <f>'IS, BS &amp; Ratios Mar 26'!G14+'IS, Q June 26'!G14</f>
        <v>17600</v>
      </c>
      <c r="H14" s="199">
        <f>'IS, BS &amp; Ratios Mar 26'!H14+'IS, Q June 26'!H14</f>
        <v>103477</v>
      </c>
      <c r="I14" s="199">
        <f>'IS, BS &amp; Ratios Mar 26'!I14+'IS, Q June 26'!I14</f>
        <v>206798</v>
      </c>
      <c r="J14" s="199">
        <f>'IS, BS &amp; Ratios Mar 26'!J14+'IS, Q June 26'!J14</f>
        <v>18672</v>
      </c>
      <c r="K14" s="199">
        <f>'IS, BS &amp; Ratios Mar 26'!K14+'IS, Q June 26'!K14</f>
        <v>195278</v>
      </c>
      <c r="L14" s="199">
        <f>'IS, BS &amp; Ratios Mar 26'!L14+'IS, Q June 26'!L14</f>
        <v>953305</v>
      </c>
      <c r="M14" s="199">
        <f>'IS, BS &amp; Ratios Mar 26'!M14+'IS, Q June 26'!M14</f>
        <v>893756</v>
      </c>
      <c r="N14" s="199">
        <f>'IS, BS &amp; Ratios Mar 26'!N14+'IS, Q June 26'!N14</f>
        <v>1479926</v>
      </c>
      <c r="O14" s="199">
        <f>'IS, BS &amp; Ratios Mar 26'!O14+'IS, Q June 26'!O14</f>
        <v>264224</v>
      </c>
      <c r="P14" s="199">
        <f>'IS, BS &amp; Ratios Mar 26'!P14+'IS, Q June 26'!P14</f>
        <v>164022</v>
      </c>
      <c r="Q14" s="199">
        <f>'IS, BS &amp; Ratios Mar 26'!Q14+'IS, Q June 26'!Q14</f>
        <v>1808353</v>
      </c>
      <c r="R14" s="199">
        <f>'IS, BS &amp; Ratios Mar 26'!R14+'IS, Q June 26'!R14</f>
        <v>143631</v>
      </c>
      <c r="S14" s="21">
        <f>D14+E14+F14+G14+H14+I14+J14+K14+L14+M14+N14+O14+P14+R14+Q14</f>
        <v>8479373</v>
      </c>
      <c r="T14" s="16">
        <f>S14-'IS, Q June 26'!S14</f>
        <v>4237115</v>
      </c>
      <c r="U14" s="16">
        <f t="shared" ref="U14:U49" si="2">T14-S14</f>
        <v>-4242258</v>
      </c>
      <c r="V14" s="17"/>
      <c r="W14" s="17"/>
      <c r="X14" s="17"/>
      <c r="Y14" s="41"/>
      <c r="Z14" s="22"/>
      <c r="AA14" s="22"/>
      <c r="AB14" s="41">
        <f>S14-'IS, Q June 26'!S14</f>
        <v>4237115</v>
      </c>
      <c r="AC14" s="22"/>
      <c r="AD14" s="22"/>
      <c r="AE14" s="22"/>
      <c r="AF14" s="22"/>
      <c r="AG14" s="22"/>
      <c r="AH14" s="22"/>
      <c r="AI14" s="22"/>
    </row>
    <row r="15" spans="1:49" outlineLevel="1" x14ac:dyDescent="0.2">
      <c r="B15" s="20" t="s">
        <v>171</v>
      </c>
      <c r="C15" s="16"/>
      <c r="D15" s="200">
        <f>'IS, BS &amp; Ratios Mar 26'!D15+'IS, Q June 26'!D15</f>
        <v>5373</v>
      </c>
      <c r="E15" s="200">
        <f>'IS, BS &amp; Ratios Mar 26'!E15+'IS, Q June 26'!E15</f>
        <v>605810</v>
      </c>
      <c r="F15" s="200">
        <f>'IS, BS &amp; Ratios Mar 26'!F15+'IS, Q June 26'!F15</f>
        <v>589796</v>
      </c>
      <c r="G15" s="200">
        <f>'IS, BS &amp; Ratios Mar 26'!G15+'IS, Q June 26'!G15</f>
        <v>101562</v>
      </c>
      <c r="H15" s="200">
        <f>'IS, BS &amp; Ratios Mar 26'!H15+'IS, Q June 26'!H15</f>
        <v>167063</v>
      </c>
      <c r="I15" s="200">
        <f>'IS, BS &amp; Ratios Mar 26'!I15+'IS, Q June 26'!I15</f>
        <v>224480</v>
      </c>
      <c r="J15" s="200">
        <f>'IS, BS &amp; Ratios Mar 26'!J15+'IS, Q June 26'!J15</f>
        <v>45555</v>
      </c>
      <c r="K15" s="404">
        <f>'IS, BS &amp; Ratios Mar 26'!K15+'IS, Q June 26'!K15</f>
        <v>205631</v>
      </c>
      <c r="L15" s="404">
        <f>'IS, BS &amp; Ratios Mar 26'!L15+'IS, Q June 26'!L15</f>
        <v>612379</v>
      </c>
      <c r="M15" s="200">
        <f>'IS, BS &amp; Ratios Mar 26'!M15+'IS, Q June 26'!M15</f>
        <v>264666</v>
      </c>
      <c r="N15" s="200">
        <f>'IS, BS &amp; Ratios Mar 26'!N15+'IS, Q June 26'!N15</f>
        <v>709359</v>
      </c>
      <c r="O15" s="200">
        <f>'IS, BS &amp; Ratios Mar 26'!O15+'IS, Q June 26'!O15</f>
        <v>123004</v>
      </c>
      <c r="P15" s="200">
        <f>'IS, BS &amp; Ratios Mar 26'!P15+'IS, Q June 26'!P15</f>
        <v>190879</v>
      </c>
      <c r="Q15" s="200">
        <f>'IS, BS &amp; Ratios Mar 26'!Q15+'IS, Q June 26'!Q15</f>
        <v>1160027</v>
      </c>
      <c r="R15" s="200">
        <f>'IS, BS &amp; Ratios Mar 26'!R15+'IS, Q June 26'!R15</f>
        <v>129263</v>
      </c>
      <c r="S15" s="16">
        <f t="shared" ref="S15:S17" si="3">D15+E15+F15+G15+H15+I15+J15+K15+L15+M15+N15+O15+P15+R15+Q15</f>
        <v>5134847</v>
      </c>
      <c r="T15" s="16">
        <f>S15-'IS, Q June 26'!S15</f>
        <v>2644669</v>
      </c>
      <c r="U15" s="16">
        <f t="shared" si="2"/>
        <v>-2490178</v>
      </c>
      <c r="V15" s="17"/>
      <c r="W15" s="17"/>
      <c r="X15" s="17"/>
      <c r="Y15" s="41"/>
      <c r="Z15" s="22"/>
      <c r="AA15" s="22"/>
      <c r="AB15" s="41">
        <f>S15-'IS, Q June 26'!S15</f>
        <v>2644669</v>
      </c>
      <c r="AC15" s="22"/>
      <c r="AD15" s="22"/>
      <c r="AE15" s="22"/>
      <c r="AF15" s="22"/>
      <c r="AG15" s="22"/>
      <c r="AH15" s="22"/>
      <c r="AI15" s="22"/>
    </row>
    <row r="16" spans="1:49" outlineLevel="1" x14ac:dyDescent="0.2">
      <c r="B16" s="20" t="s">
        <v>113</v>
      </c>
      <c r="C16" s="16"/>
      <c r="D16" s="200">
        <f>'IS, BS &amp; Ratios Mar 26'!D16+'IS, Q June 26'!D16</f>
        <v>0</v>
      </c>
      <c r="E16" s="200">
        <f>'IS, BS &amp; Ratios Mar 26'!E16+'IS, Q June 26'!E16</f>
        <v>85784</v>
      </c>
      <c r="F16" s="200">
        <f>'IS, BS &amp; Ratios Mar 26'!F16+'IS, Q June 26'!F16</f>
        <v>0</v>
      </c>
      <c r="G16" s="200">
        <f>'IS, BS &amp; Ratios Mar 26'!G16+'IS, Q June 26'!G16</f>
        <v>0</v>
      </c>
      <c r="H16" s="200">
        <f>'IS, BS &amp; Ratios Mar 26'!H16+'IS, Q June 26'!H16</f>
        <v>70</v>
      </c>
      <c r="I16" s="200">
        <f>'IS, BS &amp; Ratios Mar 26'!I16+'IS, Q June 26'!I16</f>
        <v>3910</v>
      </c>
      <c r="J16" s="200">
        <f>'IS, BS &amp; Ratios Mar 26'!J16+'IS, Q June 26'!J16</f>
        <v>319</v>
      </c>
      <c r="K16" s="200">
        <f>'IS, BS &amp; Ratios Mar 26'!K16+'IS, Q June 26'!K16</f>
        <v>4774</v>
      </c>
      <c r="L16" s="404">
        <f>'IS, BS &amp; Ratios Mar 26'!L16+'IS, Q June 26'!L16</f>
        <v>0</v>
      </c>
      <c r="M16" s="200">
        <f>'IS, BS &amp; Ratios Mar 26'!M16+'IS, Q June 26'!M16</f>
        <v>247071</v>
      </c>
      <c r="N16" s="200">
        <f>'IS, BS &amp; Ratios Mar 26'!N16+'IS, Q June 26'!N16</f>
        <v>118</v>
      </c>
      <c r="O16" s="200">
        <f>'IS, BS &amp; Ratios Mar 26'!O16+'IS, Q June 26'!O16</f>
        <v>21624</v>
      </c>
      <c r="P16" s="200">
        <f>'IS, BS &amp; Ratios Mar 26'!P16+'IS, Q June 26'!P16</f>
        <v>0</v>
      </c>
      <c r="Q16" s="200">
        <f>'IS, BS &amp; Ratios Mar 26'!Q16+'IS, Q June 26'!Q16</f>
        <v>83775</v>
      </c>
      <c r="R16" s="200">
        <f>'IS, BS &amp; Ratios Mar 26'!R16+'IS, Q June 26'!R16</f>
        <v>0</v>
      </c>
      <c r="S16" s="16">
        <f t="shared" si="3"/>
        <v>447445</v>
      </c>
      <c r="T16" s="16">
        <f>S16-'IS, Q June 26'!S16</f>
        <v>101813</v>
      </c>
      <c r="U16" s="16">
        <f t="shared" si="2"/>
        <v>-345632</v>
      </c>
      <c r="V16" s="17"/>
      <c r="W16" s="17"/>
      <c r="X16" s="17"/>
      <c r="Y16" s="41"/>
      <c r="Z16" s="22"/>
      <c r="AA16" s="22"/>
      <c r="AB16" s="41">
        <f>S16-'IS, Q June 26'!S16</f>
        <v>101813</v>
      </c>
      <c r="AC16" s="22"/>
      <c r="AD16" s="22"/>
      <c r="AE16" s="22"/>
      <c r="AF16" s="22"/>
      <c r="AG16" s="22"/>
      <c r="AH16" s="22"/>
      <c r="AI16" s="22"/>
    </row>
    <row r="17" spans="1:35" outlineLevel="1" x14ac:dyDescent="0.2">
      <c r="B17" s="20" t="s">
        <v>8</v>
      </c>
      <c r="C17" s="16"/>
      <c r="D17" s="202">
        <f>'IS, BS &amp; Ratios Mar 26'!D17+'IS, Q June 26'!D17</f>
        <v>2849</v>
      </c>
      <c r="E17" s="202">
        <f>'IS, BS &amp; Ratios Mar 26'!E17+'IS, Q June 26'!E17</f>
        <v>74654</v>
      </c>
      <c r="F17" s="202">
        <f>'IS, BS &amp; Ratios Mar 26'!F17+'IS, Q June 26'!F17</f>
        <v>42220</v>
      </c>
      <c r="G17" s="202">
        <f>'IS, BS &amp; Ratios Mar 26'!G17+'IS, Q June 26'!G17</f>
        <v>46788</v>
      </c>
      <c r="H17" s="202">
        <f>'IS, BS &amp; Ratios Mar 26'!H17+'IS, Q June 26'!H17</f>
        <v>73188</v>
      </c>
      <c r="I17" s="202">
        <f>'IS, BS &amp; Ratios Mar 26'!I17+'IS, Q June 26'!I17</f>
        <v>8640</v>
      </c>
      <c r="J17" s="202">
        <f>'IS, BS &amp; Ratios Mar 26'!J17+'IS, Q June 26'!J17</f>
        <v>423</v>
      </c>
      <c r="K17" s="202">
        <f>'IS, BS &amp; Ratios Mar 26'!K17+'IS, Q June 26'!K17</f>
        <v>9164</v>
      </c>
      <c r="L17" s="202">
        <f>'IS, BS &amp; Ratios Mar 26'!L17+'IS, Q June 26'!L17</f>
        <v>62603</v>
      </c>
      <c r="M17" s="202">
        <f>'IS, BS &amp; Ratios Mar 26'!M17+'IS, Q June 26'!M17</f>
        <v>108520</v>
      </c>
      <c r="N17" s="202">
        <f>'IS, BS &amp; Ratios Mar 26'!N17+'IS, Q June 26'!N17</f>
        <v>222847</v>
      </c>
      <c r="O17" s="202">
        <f>'IS, BS &amp; Ratios Mar 26'!O17+'IS, Q June 26'!O17</f>
        <v>118786</v>
      </c>
      <c r="P17" s="202">
        <f>'IS, BS &amp; Ratios Mar 26'!P17+'IS, Q June 26'!P17</f>
        <v>22946</v>
      </c>
      <c r="Q17" s="202">
        <f>'IS, BS &amp; Ratios Mar 26'!Q17+'IS, Q June 26'!Q17</f>
        <v>73739</v>
      </c>
      <c r="R17" s="202">
        <f>'IS, BS &amp; Ratios Mar 26'!R17+'IS, Q June 26'!R17</f>
        <v>5108</v>
      </c>
      <c r="S17" s="23">
        <f t="shared" si="3"/>
        <v>872475</v>
      </c>
      <c r="T17" s="16">
        <f>S17-'IS, Q June 26'!S17</f>
        <v>395895</v>
      </c>
      <c r="U17" s="16">
        <f t="shared" si="2"/>
        <v>-476580</v>
      </c>
      <c r="V17" s="17"/>
      <c r="W17" s="17"/>
      <c r="X17" s="17"/>
      <c r="Y17" s="41"/>
      <c r="AB17" s="41">
        <f>S17-'IS, Q June 26'!S17</f>
        <v>395895</v>
      </c>
    </row>
    <row r="18" spans="1:35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>S18-'IS, Q June 26'!S18</f>
        <v>0</v>
      </c>
      <c r="U18" s="16">
        <f t="shared" si="2"/>
        <v>0</v>
      </c>
      <c r="V18" s="17"/>
      <c r="W18" s="17"/>
      <c r="X18" s="17"/>
      <c r="Y18" s="41"/>
      <c r="Z18" s="22"/>
      <c r="AA18" s="22"/>
      <c r="AB18" s="41">
        <f>S18-'IS, Q June 26'!S18</f>
        <v>0</v>
      </c>
      <c r="AC18" s="22"/>
      <c r="AD18" s="22"/>
      <c r="AE18" s="22"/>
      <c r="AF18" s="22"/>
      <c r="AG18" s="22"/>
      <c r="AH18" s="22"/>
      <c r="AI18" s="22"/>
    </row>
    <row r="19" spans="1:35" x14ac:dyDescent="0.2">
      <c r="B19" s="12" t="s">
        <v>9</v>
      </c>
      <c r="C19" s="14"/>
      <c r="D19" s="24">
        <f t="shared" ref="D19:S19" si="4">SUM(D20:D24)</f>
        <v>-37324</v>
      </c>
      <c r="E19" s="24">
        <f t="shared" si="4"/>
        <v>-444707</v>
      </c>
      <c r="F19" s="24">
        <f t="shared" si="4"/>
        <v>-765924</v>
      </c>
      <c r="G19" s="24">
        <f t="shared" si="4"/>
        <v>-12609</v>
      </c>
      <c r="H19" s="24">
        <f t="shared" si="4"/>
        <v>-105091</v>
      </c>
      <c r="I19" s="24">
        <f t="shared" si="4"/>
        <v>-238069</v>
      </c>
      <c r="J19" s="24">
        <f t="shared" si="4"/>
        <v>-47234</v>
      </c>
      <c r="K19" s="24">
        <f t="shared" si="4"/>
        <v>-117866</v>
      </c>
      <c r="L19" s="24">
        <f t="shared" si="4"/>
        <v>-351191</v>
      </c>
      <c r="M19" s="24">
        <f t="shared" si="4"/>
        <v>-484071</v>
      </c>
      <c r="N19" s="24">
        <f t="shared" si="4"/>
        <v>-389741</v>
      </c>
      <c r="O19" s="24">
        <f t="shared" si="4"/>
        <v>-155178</v>
      </c>
      <c r="P19" s="24">
        <f t="shared" si="4"/>
        <v>-159241</v>
      </c>
      <c r="Q19" s="24">
        <f t="shared" si="4"/>
        <v>-934044</v>
      </c>
      <c r="R19" s="24">
        <f t="shared" si="4"/>
        <v>-213601</v>
      </c>
      <c r="S19" s="24">
        <f t="shared" si="4"/>
        <v>-4455891</v>
      </c>
      <c r="T19" s="16">
        <f>S19-'IS, Q June 26'!S19</f>
        <v>-2208142</v>
      </c>
      <c r="U19" s="16">
        <f t="shared" si="2"/>
        <v>2247749</v>
      </c>
      <c r="V19" s="17" t="e">
        <f>E19-'IS, BS &amp; Ratios June 25'!#REF!</f>
        <v>#REF!</v>
      </c>
      <c r="W19" s="17">
        <f>H19-'IS, BS &amp; Ratios June 25'!H19</f>
        <v>33860</v>
      </c>
      <c r="X19" s="17">
        <f>L19-'IS, BS &amp; Ratios June 25'!L19</f>
        <v>-94087</v>
      </c>
      <c r="Y19" s="41">
        <f>O19-'IS, BS &amp; Ratios June 25'!O19</f>
        <v>13732</v>
      </c>
      <c r="Z19" s="41">
        <f>Q19-'IS, BS &amp; Ratios June 25'!Q19</f>
        <v>39993</v>
      </c>
      <c r="AA19" s="19"/>
      <c r="AB19" s="41">
        <f>S19-'IS, Q June 26'!S19</f>
        <v>-2208142</v>
      </c>
      <c r="AC19" s="41"/>
      <c r="AD19" s="41"/>
      <c r="AE19" s="19"/>
      <c r="AF19" s="19"/>
      <c r="AG19" s="19"/>
      <c r="AH19" s="19"/>
      <c r="AI19" s="19"/>
    </row>
    <row r="20" spans="1:35" outlineLevel="1" x14ac:dyDescent="0.2">
      <c r="A20" s="25"/>
      <c r="B20" s="20" t="s">
        <v>77</v>
      </c>
      <c r="C20" s="16"/>
      <c r="D20" s="199">
        <f>'IS, BS &amp; Ratios Mar 26'!D20+'IS, Q June 26'!D20</f>
        <v>-33692</v>
      </c>
      <c r="E20" s="199">
        <f>'IS, BS &amp; Ratios Mar 26'!E20+'IS, Q June 26'!E20</f>
        <v>-234681</v>
      </c>
      <c r="F20" s="199">
        <f>'IS, BS &amp; Ratios Mar 26'!F20+'IS, Q June 26'!F20</f>
        <v>-605963</v>
      </c>
      <c r="G20" s="199">
        <f>'IS, BS &amp; Ratios Mar 26'!G20+'IS, Q June 26'!G20</f>
        <v>-10419</v>
      </c>
      <c r="H20" s="199">
        <f>'IS, BS &amp; Ratios Mar 26'!H20+'IS, Q June 26'!H20</f>
        <v>-74916</v>
      </c>
      <c r="I20" s="199">
        <f>'IS, BS &amp; Ratios Mar 26'!I20+'IS, Q June 26'!I20</f>
        <v>-215566</v>
      </c>
      <c r="J20" s="199">
        <f>'IS, BS &amp; Ratios Mar 26'!J20+'IS, Q June 26'!J20</f>
        <v>-40298</v>
      </c>
      <c r="K20" s="199">
        <f>'IS, BS &amp; Ratios Mar 26'!K20+'IS, Q June 26'!K20</f>
        <v>-94259</v>
      </c>
      <c r="L20" s="199">
        <f>'IS, BS &amp; Ratios Mar 26'!L20+'IS, Q June 26'!L20</f>
        <v>-243049</v>
      </c>
      <c r="M20" s="199">
        <f>'IS, BS &amp; Ratios Mar 26'!M20+'IS, Q June 26'!M20</f>
        <v>-417934</v>
      </c>
      <c r="N20" s="199">
        <f>'IS, BS &amp; Ratios Mar 26'!N20+'IS, Q June 26'!N20</f>
        <v>-289556</v>
      </c>
      <c r="O20" s="199">
        <f>'IS, BS &amp; Ratios Mar 26'!O20+'IS, Q June 26'!O20</f>
        <v>-94861</v>
      </c>
      <c r="P20" s="199">
        <f>'IS, BS &amp; Ratios Mar 26'!P20+'IS, Q June 26'!P20</f>
        <v>-133793</v>
      </c>
      <c r="Q20" s="199">
        <f>'IS, BS &amp; Ratios Mar 26'!Q20+'IS, Q June 26'!Q20</f>
        <v>-706846</v>
      </c>
      <c r="R20" s="199">
        <f>'IS, BS &amp; Ratios Mar 26'!R20+'IS, Q June 26'!R20</f>
        <v>-200254</v>
      </c>
      <c r="S20" s="21">
        <f t="shared" ref="S20:S24" si="5">D20+E20+F20+G20+H20+I20+J20+K20+L20+M20+N20+O20+P20+R20+Q20</f>
        <v>-3396087</v>
      </c>
      <c r="T20" s="16">
        <f>S20-'IS, Q June 26'!S20</f>
        <v>-1655366</v>
      </c>
      <c r="U20" s="16">
        <f t="shared" si="2"/>
        <v>1740721</v>
      </c>
      <c r="V20" s="17"/>
      <c r="W20" s="17"/>
      <c r="X20" s="17"/>
      <c r="Y20" s="41"/>
      <c r="Z20" s="22"/>
      <c r="AA20" s="22"/>
      <c r="AB20" s="41">
        <f>S20-'IS, Q June 26'!S20</f>
        <v>-1655366</v>
      </c>
      <c r="AC20" s="22"/>
      <c r="AD20" s="22"/>
      <c r="AE20" s="22"/>
      <c r="AF20" s="22"/>
      <c r="AG20" s="22"/>
      <c r="AH20" s="22"/>
      <c r="AI20" s="22"/>
    </row>
    <row r="21" spans="1:35" outlineLevel="1" x14ac:dyDescent="0.2">
      <c r="A21" s="25"/>
      <c r="B21" s="20" t="s">
        <v>112</v>
      </c>
      <c r="C21" s="16"/>
      <c r="D21" s="200">
        <f>'IS, BS &amp; Ratios Mar 26'!D21+'IS, Q June 26'!D21</f>
        <v>0</v>
      </c>
      <c r="E21" s="200">
        <f>'IS, BS &amp; Ratios Mar 26'!E21+'IS, Q June 26'!E21</f>
        <v>-57015</v>
      </c>
      <c r="F21" s="200">
        <f>'IS, BS &amp; Ratios Mar 26'!F21+'IS, Q June 26'!F21</f>
        <v>-3760</v>
      </c>
      <c r="G21" s="200">
        <f>'IS, BS &amp; Ratios Mar 26'!G21+'IS, Q June 26'!G21</f>
        <v>0</v>
      </c>
      <c r="H21" s="200">
        <f>'IS, BS &amp; Ratios Mar 26'!H21+'IS, Q June 26'!H21</f>
        <v>0</v>
      </c>
      <c r="I21" s="200">
        <f>'IS, BS &amp; Ratios Mar 26'!I21+'IS, Q June 26'!I21</f>
        <v>0</v>
      </c>
      <c r="J21" s="200">
        <f>'IS, BS &amp; Ratios Mar 26'!J21+'IS, Q June 26'!J21</f>
        <v>-3711</v>
      </c>
      <c r="K21" s="200">
        <f>'IS, BS &amp; Ratios Mar 26'!K21+'IS, Q June 26'!K21</f>
        <v>0</v>
      </c>
      <c r="L21" s="200">
        <f>'IS, BS &amp; Ratios Mar 26'!L21+'IS, Q June 26'!L21</f>
        <v>0</v>
      </c>
      <c r="M21" s="200">
        <f>'IS, BS &amp; Ratios Mar 26'!M21+'IS, Q June 26'!M21</f>
        <v>0</v>
      </c>
      <c r="N21" s="200">
        <f>'IS, BS &amp; Ratios Mar 26'!N21+'IS, Q June 26'!N21</f>
        <v>-6747</v>
      </c>
      <c r="O21" s="200">
        <f>'IS, BS &amp; Ratios Mar 26'!O21+'IS, Q June 26'!O21</f>
        <v>0</v>
      </c>
      <c r="P21" s="200">
        <f>'IS, BS &amp; Ratios Mar 26'!P21+'IS, Q June 26'!P21</f>
        <v>0</v>
      </c>
      <c r="Q21" s="200">
        <f>'IS, BS &amp; Ratios Mar 26'!Q21+'IS, Q June 26'!Q21</f>
        <v>0</v>
      </c>
      <c r="R21" s="200">
        <f>'IS, BS &amp; Ratios Mar 26'!R21+'IS, Q June 26'!R21</f>
        <v>0</v>
      </c>
      <c r="S21" s="16">
        <f t="shared" si="5"/>
        <v>-71233</v>
      </c>
      <c r="T21" s="16">
        <f>S21-'IS, Q June 26'!S21</f>
        <v>-71233</v>
      </c>
      <c r="U21" s="16">
        <f t="shared" si="2"/>
        <v>0</v>
      </c>
      <c r="V21" s="17"/>
      <c r="W21" s="17"/>
      <c r="X21" s="17"/>
      <c r="Y21" s="41"/>
      <c r="Z21" s="22"/>
      <c r="AA21" s="22"/>
      <c r="AB21" s="41">
        <f>S21-'IS, Q June 26'!S21</f>
        <v>-71233</v>
      </c>
      <c r="AC21" s="22"/>
      <c r="AD21" s="22"/>
      <c r="AE21" s="22"/>
      <c r="AF21" s="22"/>
      <c r="AG21" s="22"/>
      <c r="AH21" s="22"/>
      <c r="AI21" s="22"/>
    </row>
    <row r="22" spans="1:35" outlineLevel="1" x14ac:dyDescent="0.2">
      <c r="A22" s="25"/>
      <c r="B22" s="20" t="s">
        <v>145</v>
      </c>
      <c r="C22" s="16"/>
      <c r="D22" s="200">
        <f>'IS, BS &amp; Ratios Mar 26'!D22+'IS, Q June 26'!D22</f>
        <v>0</v>
      </c>
      <c r="E22" s="200">
        <f>'IS, BS &amp; Ratios Mar 26'!E22+'IS, Q June 26'!E22</f>
        <v>0</v>
      </c>
      <c r="F22" s="200">
        <f>'IS, BS &amp; Ratios Mar 26'!F22+'IS, Q June 26'!F22</f>
        <v>-3597</v>
      </c>
      <c r="G22" s="200">
        <f>'IS, BS &amp; Ratios Mar 26'!G22+'IS, Q June 26'!G22</f>
        <v>0</v>
      </c>
      <c r="H22" s="200">
        <f>'IS, BS &amp; Ratios Mar 26'!H22+'IS, Q June 26'!H22</f>
        <v>0</v>
      </c>
      <c r="I22" s="200">
        <f>'IS, BS &amp; Ratios Mar 26'!I22+'IS, Q June 26'!I22</f>
        <v>0</v>
      </c>
      <c r="J22" s="200">
        <f>'IS, BS &amp; Ratios Mar 26'!J22+'IS, Q June 26'!J22</f>
        <v>0</v>
      </c>
      <c r="K22" s="200">
        <f>'IS, BS &amp; Ratios Mar 26'!K22+'IS, Q June 26'!K22</f>
        <v>0</v>
      </c>
      <c r="L22" s="200">
        <f>'IS, BS &amp; Ratios Mar 26'!L22+'IS, Q June 26'!L22</f>
        <v>0</v>
      </c>
      <c r="M22" s="200">
        <f>'IS, BS &amp; Ratios Mar 26'!M22+'IS, Q June 26'!M22</f>
        <v>0</v>
      </c>
      <c r="N22" s="200">
        <f>'IS, BS &amp; Ratios Mar 26'!N22+'IS, Q June 26'!N22</f>
        <v>-6351</v>
      </c>
      <c r="O22" s="200">
        <f>'IS, BS &amp; Ratios Mar 26'!O22+'IS, Q June 26'!O22</f>
        <v>0</v>
      </c>
      <c r="P22" s="200">
        <f>'IS, BS &amp; Ratios Mar 26'!P22+'IS, Q June 26'!P22</f>
        <v>0</v>
      </c>
      <c r="Q22" s="200">
        <f>'IS, BS &amp; Ratios Mar 26'!Q22+'IS, Q June 26'!Q22</f>
        <v>0</v>
      </c>
      <c r="R22" s="200">
        <f>'IS, BS &amp; Ratios Mar 26'!R22+'IS, Q June 26'!R22</f>
        <v>0</v>
      </c>
      <c r="S22" s="16">
        <f t="shared" si="5"/>
        <v>-9948</v>
      </c>
      <c r="T22" s="16">
        <f>S22-'IS, Q June 26'!S22</f>
        <v>0</v>
      </c>
      <c r="U22" s="16">
        <f t="shared" si="2"/>
        <v>9948</v>
      </c>
      <c r="V22" s="17"/>
      <c r="W22" s="17"/>
      <c r="X22" s="17"/>
      <c r="Y22" s="41"/>
      <c r="AB22" s="41">
        <f>S22-'IS, Q June 26'!S22</f>
        <v>0</v>
      </c>
    </row>
    <row r="23" spans="1:35" outlineLevel="1" x14ac:dyDescent="0.2">
      <c r="A23" s="25"/>
      <c r="B23" s="20" t="s">
        <v>113</v>
      </c>
      <c r="C23" s="16"/>
      <c r="D23" s="200">
        <f>'IS, BS &amp; Ratios Mar 26'!D23+'IS, Q June 26'!D23</f>
        <v>-3632</v>
      </c>
      <c r="E23" s="200">
        <f>'IS, BS &amp; Ratios Mar 26'!E23+'IS, Q June 26'!E23</f>
        <v>-105095</v>
      </c>
      <c r="F23" s="200">
        <f>'IS, BS &amp; Ratios Mar 26'!F23+'IS, Q June 26'!F23</f>
        <v>-10312</v>
      </c>
      <c r="G23" s="200">
        <f>'IS, BS &amp; Ratios Mar 26'!G23+'IS, Q June 26'!G23</f>
        <v>-1921</v>
      </c>
      <c r="H23" s="200">
        <f>'IS, BS &amp; Ratios Mar 26'!H23+'IS, Q June 26'!H23</f>
        <v>-4585</v>
      </c>
      <c r="I23" s="200">
        <f>'IS, BS &amp; Ratios Mar 26'!I23+'IS, Q June 26'!I23</f>
        <v>-223</v>
      </c>
      <c r="J23" s="200">
        <f>'IS, BS &amp; Ratios Mar 26'!J23+'IS, Q June 26'!J23</f>
        <v>0</v>
      </c>
      <c r="K23" s="200">
        <f>'IS, BS &amp; Ratios Mar 26'!K23+'IS, Q June 26'!K23</f>
        <v>-17027</v>
      </c>
      <c r="L23" s="200">
        <f>'IS, BS &amp; Ratios Mar 26'!L23+'IS, Q June 26'!L23</f>
        <v>-52611</v>
      </c>
      <c r="M23" s="200">
        <f>'IS, BS &amp; Ratios Mar 26'!M23+'IS, Q June 26'!M23</f>
        <v>-237</v>
      </c>
      <c r="N23" s="200">
        <f>'IS, BS &amp; Ratios Mar 26'!N23+'IS, Q June 26'!N23</f>
        <v>-13266</v>
      </c>
      <c r="O23" s="200">
        <f>'IS, BS &amp; Ratios Mar 26'!O23+'IS, Q June 26'!O23</f>
        <v>-2510</v>
      </c>
      <c r="P23" s="200">
        <f>'IS, BS &amp; Ratios Mar 26'!P23+'IS, Q June 26'!P23</f>
        <v>-2072</v>
      </c>
      <c r="Q23" s="200">
        <f>'IS, BS &amp; Ratios Mar 26'!Q23+'IS, Q June 26'!Q23</f>
        <v>0</v>
      </c>
      <c r="R23" s="200">
        <f>'IS, BS &amp; Ratios Mar 26'!R23+'IS, Q June 26'!R23</f>
        <v>0</v>
      </c>
      <c r="S23" s="16">
        <f t="shared" si="5"/>
        <v>-213491</v>
      </c>
      <c r="T23" s="16">
        <f>S23-'IS, Q June 26'!S23</f>
        <v>-106439</v>
      </c>
      <c r="U23" s="16">
        <f t="shared" si="2"/>
        <v>107052</v>
      </c>
      <c r="V23" s="17"/>
      <c r="W23" s="17"/>
      <c r="X23" s="17"/>
      <c r="Y23" s="41"/>
      <c r="Z23" s="22"/>
      <c r="AA23" s="22"/>
      <c r="AB23" s="41">
        <f>S23-'IS, Q June 26'!S23</f>
        <v>-106439</v>
      </c>
      <c r="AC23" s="22"/>
      <c r="AD23" s="22"/>
      <c r="AE23" s="22"/>
      <c r="AF23" s="22"/>
      <c r="AG23" s="22"/>
      <c r="AH23" s="22"/>
      <c r="AI23" s="22"/>
    </row>
    <row r="24" spans="1:35" outlineLevel="1" x14ac:dyDescent="0.2">
      <c r="A24" s="25"/>
      <c r="B24" s="20" t="s">
        <v>10</v>
      </c>
      <c r="C24" s="16"/>
      <c r="D24" s="202">
        <f>'IS, BS &amp; Ratios Mar 26'!D24+'IS, Q June 26'!D24</f>
        <v>0</v>
      </c>
      <c r="E24" s="202">
        <f>'IS, BS &amp; Ratios Mar 26'!E24+'IS, Q June 26'!E24</f>
        <v>-47916</v>
      </c>
      <c r="F24" s="202">
        <f>'IS, BS &amp; Ratios Mar 26'!F24+'IS, Q June 26'!F24</f>
        <v>-142292</v>
      </c>
      <c r="G24" s="202">
        <f>'IS, BS &amp; Ratios Mar 26'!G24+'IS, Q June 26'!G24</f>
        <v>-269</v>
      </c>
      <c r="H24" s="202">
        <f>'IS, BS &amp; Ratios Mar 26'!H24+'IS, Q June 26'!H24</f>
        <v>-25590</v>
      </c>
      <c r="I24" s="202">
        <f>'IS, BS &amp; Ratios Mar 26'!I24+'IS, Q June 26'!I24</f>
        <v>-22280</v>
      </c>
      <c r="J24" s="202">
        <f>'IS, BS &amp; Ratios Mar 26'!J24+'IS, Q June 26'!J24</f>
        <v>-3225</v>
      </c>
      <c r="K24" s="202">
        <f>'IS, BS &amp; Ratios Mar 26'!K24+'IS, Q June 26'!K24</f>
        <v>-6580</v>
      </c>
      <c r="L24" s="202">
        <f>'IS, BS &amp; Ratios Mar 26'!L24+'IS, Q June 26'!L24</f>
        <v>-55531</v>
      </c>
      <c r="M24" s="202">
        <f>'IS, BS &amp; Ratios Mar 26'!M24+'IS, Q June 26'!M24</f>
        <v>-65900</v>
      </c>
      <c r="N24" s="202">
        <f>'IS, BS &amp; Ratios Mar 26'!N24+'IS, Q June 26'!N24</f>
        <v>-73821</v>
      </c>
      <c r="O24" s="202">
        <f>'IS, BS &amp; Ratios Mar 26'!O24+'IS, Q June 26'!O24</f>
        <v>-57807</v>
      </c>
      <c r="P24" s="202">
        <f>'IS, BS &amp; Ratios Mar 26'!P24+'IS, Q June 26'!P24</f>
        <v>-23376</v>
      </c>
      <c r="Q24" s="202">
        <f>'IS, BS &amp; Ratios Mar 26'!Q24+'IS, Q June 26'!Q24</f>
        <v>-227198</v>
      </c>
      <c r="R24" s="202">
        <f>'IS, BS &amp; Ratios Mar 26'!R24+'IS, Q June 26'!R24</f>
        <v>-13347</v>
      </c>
      <c r="S24" s="23">
        <f t="shared" si="5"/>
        <v>-765132</v>
      </c>
      <c r="T24" s="16">
        <f>S24-'IS, Q June 26'!S24</f>
        <v>-375104</v>
      </c>
      <c r="U24" s="16">
        <f t="shared" si="2"/>
        <v>390028</v>
      </c>
      <c r="V24" s="290" t="e">
        <f>V25/'IS, BS &amp; Ratios June 25'!#REF!</f>
        <v>#REF!</v>
      </c>
      <c r="W24" s="290">
        <f>W25/'IS, BS &amp; Ratios June 25'!H25</f>
        <v>-0.17692066327146339</v>
      </c>
      <c r="X24" s="290">
        <f>X25/'IS, BS &amp; Ratios June 25'!L25</f>
        <v>0.15532163382947214</v>
      </c>
      <c r="Y24" s="290">
        <f>Y25/'IS, BS &amp; Ratios June 25'!O25</f>
        <v>-9.4826224424575736E-2</v>
      </c>
      <c r="Z24" s="22">
        <f>Z25/'IS, BS &amp; Ratios June 25'!Q25</f>
        <v>5.3598776357394393E-2</v>
      </c>
      <c r="AA24" s="22"/>
      <c r="AB24" s="41">
        <f>S24-'IS, Q June 26'!S24</f>
        <v>-375104</v>
      </c>
      <c r="AC24" s="22"/>
      <c r="AD24" s="22"/>
      <c r="AE24" s="22"/>
      <c r="AF24" s="22"/>
      <c r="AG24" s="22"/>
      <c r="AH24" s="22"/>
      <c r="AI24" s="22"/>
    </row>
    <row r="25" spans="1:35" s="9" customFormat="1" ht="25.5" x14ac:dyDescent="0.2">
      <c r="A25" s="25"/>
      <c r="B25" s="223" t="s">
        <v>84</v>
      </c>
      <c r="C25" s="16"/>
      <c r="D25" s="162">
        <f t="shared" ref="D25:S25" si="6">D13+D19</f>
        <v>142415</v>
      </c>
      <c r="E25" s="162">
        <f t="shared" si="6"/>
        <v>1558334</v>
      </c>
      <c r="F25" s="162">
        <f t="shared" si="6"/>
        <v>688113</v>
      </c>
      <c r="G25" s="162">
        <f t="shared" si="6"/>
        <v>153341</v>
      </c>
      <c r="H25" s="162">
        <f t="shared" si="6"/>
        <v>238707</v>
      </c>
      <c r="I25" s="162">
        <f t="shared" si="6"/>
        <v>205759</v>
      </c>
      <c r="J25" s="162">
        <f t="shared" si="6"/>
        <v>17735</v>
      </c>
      <c r="K25" s="162">
        <f t="shared" si="6"/>
        <v>296981</v>
      </c>
      <c r="L25" s="162">
        <f t="shared" si="6"/>
        <v>1277096</v>
      </c>
      <c r="M25" s="162">
        <f t="shared" si="6"/>
        <v>1029942</v>
      </c>
      <c r="N25" s="162">
        <f t="shared" si="6"/>
        <v>2022509</v>
      </c>
      <c r="O25" s="162">
        <f t="shared" si="6"/>
        <v>372460</v>
      </c>
      <c r="P25" s="162">
        <f t="shared" si="6"/>
        <v>218606</v>
      </c>
      <c r="Q25" s="162">
        <f t="shared" si="6"/>
        <v>2191850</v>
      </c>
      <c r="R25" s="162">
        <f t="shared" si="6"/>
        <v>64401</v>
      </c>
      <c r="S25" s="162">
        <f t="shared" si="6"/>
        <v>10478249</v>
      </c>
      <c r="T25" s="16">
        <f>S25-'IS, Q June 26'!S25</f>
        <v>5171350</v>
      </c>
      <c r="U25" s="16">
        <f t="shared" si="2"/>
        <v>-5306899</v>
      </c>
      <c r="V25" s="17" t="e">
        <f>#REF!-'IS, BS &amp; Ratios June 25'!#REF!</f>
        <v>#REF!</v>
      </c>
      <c r="W25" s="17">
        <f>H25-'IS, BS &amp; Ratios June 25'!H25</f>
        <v>-51310</v>
      </c>
      <c r="X25" s="17">
        <f>L25-'IS, BS &amp; Ratios June 25'!L25</f>
        <v>171693</v>
      </c>
      <c r="Y25" s="41">
        <f>O25-'IS, BS &amp; Ratios June 25'!O25</f>
        <v>-39019</v>
      </c>
      <c r="Z25" s="41">
        <f>Q25-'IS, BS &amp; Ratios June 25'!Q25</f>
        <v>111504</v>
      </c>
      <c r="AA25" s="298"/>
      <c r="AB25" s="41">
        <f>S25-'IS, Q June 26'!S25</f>
        <v>5171350</v>
      </c>
      <c r="AC25" s="41"/>
      <c r="AD25" s="41"/>
      <c r="AE25" s="298"/>
      <c r="AF25" s="264"/>
    </row>
    <row r="26" spans="1:35" x14ac:dyDescent="0.2">
      <c r="A26" s="25"/>
      <c r="B26" s="12" t="s">
        <v>199</v>
      </c>
      <c r="C26" s="16"/>
      <c r="D26" s="202">
        <f>'IS, BS &amp; Ratios Mar 26'!D26+'IS, Q June 26'!D26</f>
        <v>-5882</v>
      </c>
      <c r="E26" s="202">
        <f>'IS, BS &amp; Ratios Mar 26'!E26+'IS, Q June 26'!E26</f>
        <v>-98156</v>
      </c>
      <c r="F26" s="202">
        <f>'IS, BS &amp; Ratios Mar 26'!F26+'IS, Q June 26'!F26</f>
        <v>37144</v>
      </c>
      <c r="G26" s="202">
        <f>'IS, BS &amp; Ratios Mar 26'!G26+'IS, Q June 26'!G26</f>
        <v>14847</v>
      </c>
      <c r="H26" s="202">
        <f>'IS, BS &amp; Ratios Mar 26'!H26+'IS, Q June 26'!H26</f>
        <v>-62896</v>
      </c>
      <c r="I26" s="202">
        <f>'IS, BS &amp; Ratios Mar 26'!I26+'IS, Q June 26'!I26</f>
        <v>5196</v>
      </c>
      <c r="J26" s="202">
        <f>'IS, BS &amp; Ratios Mar 26'!J26+'IS, Q June 26'!J26</f>
        <v>932</v>
      </c>
      <c r="K26" s="202">
        <f>'IS, BS &amp; Ratios Mar 26'!K26+'IS, Q June 26'!K26</f>
        <v>-10210</v>
      </c>
      <c r="L26" s="202">
        <f>'IS, BS &amp; Ratios Mar 26'!L26+'IS, Q June 26'!L26</f>
        <v>-33943</v>
      </c>
      <c r="M26" s="202">
        <f>'IS, BS &amp; Ratios Mar 26'!M26+'IS, Q June 26'!M26</f>
        <v>-2000</v>
      </c>
      <c r="N26" s="202">
        <f>'IS, BS &amp; Ratios Mar 26'!N26+'IS, Q June 26'!N26</f>
        <v>-37077</v>
      </c>
      <c r="O26" s="202">
        <f>'IS, BS &amp; Ratios Mar 26'!O26+'IS, Q June 26'!O26</f>
        <v>21251</v>
      </c>
      <c r="P26" s="202">
        <f>'IS, BS &amp; Ratios Mar 26'!P26+'IS, Q June 26'!P26</f>
        <v>314</v>
      </c>
      <c r="Q26" s="202">
        <f>'IS, BS &amp; Ratios Mar 26'!Q26+'IS, Q June 26'!Q26</f>
        <v>-100851</v>
      </c>
      <c r="R26" s="202">
        <f>'IS, BS &amp; Ratios Mar 26'!R26+'IS, Q June 26'!R26</f>
        <v>-5974</v>
      </c>
      <c r="S26" s="202">
        <f>D26+E26+F26+G26+H26+I26+J26+K26+L26+M26+N26+O26+P26+R26+Q26</f>
        <v>-277305</v>
      </c>
      <c r="T26" s="16">
        <f>S26-'IS, Q June 26'!S26</f>
        <v>-182899</v>
      </c>
      <c r="U26" s="16">
        <f t="shared" si="2"/>
        <v>94406</v>
      </c>
      <c r="V26" s="17" t="e">
        <f>#REF!-'IS, BS &amp; Ratios June 25'!#REF!</f>
        <v>#REF!</v>
      </c>
      <c r="W26" s="17">
        <f>H26-'IS, BS &amp; Ratios June 25'!H26</f>
        <v>-51752</v>
      </c>
      <c r="X26" s="17">
        <f>L26-'IS, BS &amp; Ratios June 25'!L26</f>
        <v>-35380</v>
      </c>
      <c r="Y26" s="41">
        <f>O26-'IS, BS &amp; Ratios June 25'!O26</f>
        <v>-40513</v>
      </c>
      <c r="Z26" s="41">
        <f>Q26-'IS, BS &amp; Ratios June 25'!Q26</f>
        <v>7581</v>
      </c>
      <c r="AA26" s="298"/>
      <c r="AB26" s="41">
        <f>S26-'IS, Q June 26'!S26</f>
        <v>-182899</v>
      </c>
      <c r="AC26" s="41"/>
      <c r="AD26" s="41"/>
      <c r="AE26" s="298"/>
      <c r="AF26" s="264"/>
    </row>
    <row r="27" spans="1:35" x14ac:dyDescent="0.2">
      <c r="A27" s="25"/>
      <c r="B27" s="420" t="s">
        <v>348</v>
      </c>
      <c r="C27" s="16"/>
      <c r="D27" s="418">
        <f>'IS, BS &amp; Ratios Mar 26'!D27+'IS, Q June 26'!D27</f>
        <v>-5882</v>
      </c>
      <c r="E27" s="418">
        <f>'IS, BS &amp; Ratios Mar 26'!E27+'IS, Q June 26'!E27</f>
        <v>-98156</v>
      </c>
      <c r="F27" s="418">
        <f>'IS, BS &amp; Ratios Mar 26'!F27+'IS, Q June 26'!F27</f>
        <v>37144</v>
      </c>
      <c r="G27" s="418">
        <f>'IS, BS &amp; Ratios Mar 26'!G27+'IS, Q June 26'!G27</f>
        <v>11068</v>
      </c>
      <c r="H27" s="418">
        <f>'IS, BS &amp; Ratios Mar 26'!H27+'IS, Q June 26'!H27</f>
        <v>-12995</v>
      </c>
      <c r="I27" s="418">
        <f>'IS, BS &amp; Ratios Mar 26'!I27+'IS, Q June 26'!I27</f>
        <v>5196</v>
      </c>
      <c r="J27" s="418">
        <f>'IS, BS &amp; Ratios Mar 26'!J27+'IS, Q June 26'!J27</f>
        <v>932</v>
      </c>
      <c r="K27" s="418">
        <f>'IS, BS &amp; Ratios Mar 26'!K27+'IS, Q June 26'!K27</f>
        <v>-12010</v>
      </c>
      <c r="L27" s="418">
        <f>'IS, BS &amp; Ratios Mar 26'!L27+'IS, Q June 26'!L27</f>
        <v>-33943</v>
      </c>
      <c r="M27" s="418">
        <f>'IS, BS &amp; Ratios Mar 26'!M27+'IS, Q June 26'!M27</f>
        <v>0</v>
      </c>
      <c r="N27" s="418">
        <f>'IS, BS &amp; Ratios Mar 26'!N27+'IS, Q June 26'!N27</f>
        <v>-37077</v>
      </c>
      <c r="O27" s="418">
        <f>'IS, BS &amp; Ratios Mar 26'!O27+'IS, Q June 26'!O27</f>
        <v>-2531</v>
      </c>
      <c r="P27" s="418">
        <f>'IS, BS &amp; Ratios Mar 26'!P27+'IS, Q June 26'!P27</f>
        <v>314</v>
      </c>
      <c r="Q27" s="418">
        <f>'IS, BS &amp; Ratios Mar 26'!Q27+'IS, Q June 26'!Q27</f>
        <v>-100851</v>
      </c>
      <c r="R27" s="418">
        <f>'IS, BS &amp; Ratios Mar 26'!R27+'IS, Q June 26'!R27</f>
        <v>-5974</v>
      </c>
      <c r="S27" s="418">
        <f t="shared" ref="S27:S28" si="7">D27+E27+F27+G27+H27+I27+J27+K27+L27+M27+N27+O27+P27+R27+Q27</f>
        <v>-254765</v>
      </c>
      <c r="T27" s="16"/>
      <c r="U27" s="16"/>
      <c r="V27" s="17"/>
      <c r="W27" s="17"/>
      <c r="X27" s="17"/>
      <c r="Y27" s="41"/>
      <c r="Z27" s="41"/>
      <c r="AA27" s="298"/>
      <c r="AB27" s="41"/>
      <c r="AC27" s="41"/>
      <c r="AD27" s="41"/>
      <c r="AE27" s="298"/>
      <c r="AF27" s="264"/>
    </row>
    <row r="28" spans="1:35" x14ac:dyDescent="0.2">
      <c r="A28" s="25"/>
      <c r="B28" s="420" t="s">
        <v>349</v>
      </c>
      <c r="C28" s="16"/>
      <c r="D28" s="419">
        <f>'IS, BS &amp; Ratios Mar 26'!D28+'IS, Q June 26'!D28</f>
        <v>0</v>
      </c>
      <c r="E28" s="419">
        <f>'IS, BS &amp; Ratios Mar 26'!E28+'IS, Q June 26'!E28</f>
        <v>0</v>
      </c>
      <c r="F28" s="419">
        <f>'IS, BS &amp; Ratios Mar 26'!F28+'IS, Q June 26'!F28</f>
        <v>0</v>
      </c>
      <c r="G28" s="419">
        <f>'IS, BS &amp; Ratios Mar 26'!G28+'IS, Q June 26'!G28</f>
        <v>3779</v>
      </c>
      <c r="H28" s="419">
        <f>'IS, BS &amp; Ratios Mar 26'!H28+'IS, Q June 26'!H28</f>
        <v>-49901</v>
      </c>
      <c r="I28" s="419">
        <f>'IS, BS &amp; Ratios Mar 26'!I28+'IS, Q June 26'!I28</f>
        <v>0</v>
      </c>
      <c r="J28" s="419">
        <f>'IS, BS &amp; Ratios Mar 26'!J28+'IS, Q June 26'!J28</f>
        <v>0</v>
      </c>
      <c r="K28" s="419">
        <f>'IS, BS &amp; Ratios Mar 26'!K28+'IS, Q June 26'!K28</f>
        <v>1800</v>
      </c>
      <c r="L28" s="419">
        <f>'IS, BS &amp; Ratios Mar 26'!L28+'IS, Q June 26'!L28</f>
        <v>0</v>
      </c>
      <c r="M28" s="419">
        <f>'IS, BS &amp; Ratios Mar 26'!M28+'IS, Q June 26'!M28</f>
        <v>-2000</v>
      </c>
      <c r="N28" s="419">
        <f>'IS, BS &amp; Ratios Mar 26'!N28+'IS, Q June 26'!N28</f>
        <v>0</v>
      </c>
      <c r="O28" s="419">
        <f>'IS, BS &amp; Ratios Mar 26'!O28+'IS, Q June 26'!O28</f>
        <v>23782</v>
      </c>
      <c r="P28" s="419">
        <f>'IS, BS &amp; Ratios Mar 26'!P28+'IS, Q June 26'!P28</f>
        <v>0</v>
      </c>
      <c r="Q28" s="419">
        <f>'IS, BS &amp; Ratios Mar 26'!Q28+'IS, Q June 26'!Q28</f>
        <v>0</v>
      </c>
      <c r="R28" s="419">
        <f>'IS, BS &amp; Ratios Mar 26'!R28+'IS, Q June 26'!R28</f>
        <v>0</v>
      </c>
      <c r="S28" s="419">
        <f t="shared" si="7"/>
        <v>-22540</v>
      </c>
      <c r="T28" s="16"/>
      <c r="U28" s="16"/>
      <c r="V28" s="17"/>
      <c r="W28" s="17"/>
      <c r="X28" s="17"/>
      <c r="Y28" s="41"/>
      <c r="Z28" s="41"/>
      <c r="AA28" s="298"/>
      <c r="AB28" s="41"/>
      <c r="AC28" s="41"/>
      <c r="AD28" s="41"/>
      <c r="AE28" s="298"/>
      <c r="AF28" s="264"/>
    </row>
    <row r="29" spans="1:35" x14ac:dyDescent="0.2">
      <c r="A29" s="25"/>
      <c r="B29" s="28" t="s">
        <v>12</v>
      </c>
      <c r="C29" s="16"/>
      <c r="D29" s="17">
        <f t="shared" ref="D29:S29" si="8">D25+D26</f>
        <v>136533</v>
      </c>
      <c r="E29" s="17">
        <f t="shared" si="8"/>
        <v>1460178</v>
      </c>
      <c r="F29" s="17">
        <f t="shared" si="8"/>
        <v>725257</v>
      </c>
      <c r="G29" s="17">
        <f t="shared" si="8"/>
        <v>168188</v>
      </c>
      <c r="H29" s="17">
        <f t="shared" si="8"/>
        <v>175811</v>
      </c>
      <c r="I29" s="17">
        <f t="shared" si="8"/>
        <v>210955</v>
      </c>
      <c r="J29" s="17">
        <f t="shared" si="8"/>
        <v>18667</v>
      </c>
      <c r="K29" s="17">
        <f t="shared" si="8"/>
        <v>286771</v>
      </c>
      <c r="L29" s="17">
        <f t="shared" si="8"/>
        <v>1243153</v>
      </c>
      <c r="M29" s="17">
        <f t="shared" si="8"/>
        <v>1027942</v>
      </c>
      <c r="N29" s="17">
        <f t="shared" si="8"/>
        <v>1985432</v>
      </c>
      <c r="O29" s="17">
        <f t="shared" si="8"/>
        <v>393711</v>
      </c>
      <c r="P29" s="17">
        <f>P25+P26</f>
        <v>218920</v>
      </c>
      <c r="Q29" s="17">
        <f>Q25+Q26</f>
        <v>2090999</v>
      </c>
      <c r="R29" s="17">
        <f t="shared" si="8"/>
        <v>58427</v>
      </c>
      <c r="S29" s="17">
        <f t="shared" si="8"/>
        <v>10200944</v>
      </c>
      <c r="T29" s="16">
        <f>S29-'IS, Q June 26'!S29</f>
        <v>4988451</v>
      </c>
      <c r="U29" s="16">
        <f t="shared" si="2"/>
        <v>-5212493</v>
      </c>
      <c r="V29" s="17" t="e">
        <f>V25+V26</f>
        <v>#REF!</v>
      </c>
      <c r="W29" s="17">
        <f>W25+W26</f>
        <v>-103062</v>
      </c>
      <c r="X29" s="17">
        <f>X25+X26</f>
        <v>136313</v>
      </c>
      <c r="Y29" s="17">
        <f>Y25+Y26</f>
        <v>-79532</v>
      </c>
      <c r="Z29" s="17">
        <f>Z25+Z26</f>
        <v>119085</v>
      </c>
      <c r="AB29" s="41">
        <f>S29-'IS, Q June 26'!S29</f>
        <v>4988451</v>
      </c>
    </row>
    <row r="30" spans="1:35" ht="9.6" customHeight="1" x14ac:dyDescent="0.2">
      <c r="A30" s="25"/>
      <c r="B30" s="29"/>
      <c r="C30" s="17"/>
      <c r="D30" s="14"/>
      <c r="E30" s="17"/>
      <c r="F30" s="14"/>
      <c r="G30" s="14"/>
      <c r="H30" s="14"/>
      <c r="I30" s="17"/>
      <c r="J30" s="17"/>
      <c r="K30" s="17"/>
      <c r="L30" s="17"/>
      <c r="M30" s="14"/>
      <c r="N30" s="17"/>
      <c r="O30" s="17"/>
      <c r="P30" s="17"/>
      <c r="Q30" s="17"/>
      <c r="R30" s="17"/>
      <c r="S30" s="17"/>
      <c r="T30" s="16">
        <f>S30-'IS, Q June 26'!S30</f>
        <v>0</v>
      </c>
      <c r="U30" s="16">
        <f t="shared" si="2"/>
        <v>0</v>
      </c>
      <c r="V30" s="17"/>
      <c r="W30" s="17"/>
      <c r="X30" s="17"/>
      <c r="Y30" s="41"/>
      <c r="AB30" s="41">
        <f>S30-'IS, Q June 26'!S30</f>
        <v>0</v>
      </c>
    </row>
    <row r="31" spans="1:35" s="9" customFormat="1" x14ac:dyDescent="0.2">
      <c r="A31" s="25"/>
      <c r="B31" s="28" t="s">
        <v>13</v>
      </c>
      <c r="C31" s="14"/>
      <c r="D31" s="24">
        <f t="shared" ref="D31:S31" si="9">SUM(D32:D37)</f>
        <v>33298</v>
      </c>
      <c r="E31" s="24">
        <f t="shared" si="9"/>
        <v>814362</v>
      </c>
      <c r="F31" s="24">
        <f t="shared" si="9"/>
        <v>916112</v>
      </c>
      <c r="G31" s="24">
        <f t="shared" si="9"/>
        <v>19349</v>
      </c>
      <c r="H31" s="24">
        <f t="shared" si="9"/>
        <v>153427</v>
      </c>
      <c r="I31" s="24">
        <f t="shared" si="9"/>
        <v>169370</v>
      </c>
      <c r="J31" s="24">
        <f t="shared" si="9"/>
        <v>20151</v>
      </c>
      <c r="K31" s="24">
        <f t="shared" si="9"/>
        <v>125129</v>
      </c>
      <c r="L31" s="24">
        <f t="shared" si="9"/>
        <v>728883</v>
      </c>
      <c r="M31" s="24">
        <f t="shared" si="9"/>
        <v>390575</v>
      </c>
      <c r="N31" s="24">
        <f t="shared" si="9"/>
        <v>913378</v>
      </c>
      <c r="O31" s="24">
        <f t="shared" si="9"/>
        <v>258814</v>
      </c>
      <c r="P31" s="24">
        <f t="shared" si="9"/>
        <v>80929</v>
      </c>
      <c r="Q31" s="24">
        <f t="shared" si="9"/>
        <v>1320493</v>
      </c>
      <c r="R31" s="24">
        <f t="shared" si="9"/>
        <v>114300</v>
      </c>
      <c r="S31" s="24">
        <f t="shared" si="9"/>
        <v>6058570</v>
      </c>
      <c r="T31" s="16">
        <f>S31-'IS, Q June 26'!S31</f>
        <v>3014917</v>
      </c>
      <c r="U31" s="16">
        <f t="shared" si="2"/>
        <v>-3043653</v>
      </c>
      <c r="V31" s="17" t="e">
        <f>#REF!-'IS, BS &amp; Ratios June 25'!#REF!</f>
        <v>#REF!</v>
      </c>
      <c r="W31" s="17">
        <f>H31-'IS, BS &amp; Ratios June 25'!H31</f>
        <v>-81258</v>
      </c>
      <c r="X31" s="17">
        <f>L31-'IS, BS &amp; Ratios June 25'!L31</f>
        <v>141269</v>
      </c>
      <c r="Y31" s="41">
        <f>O31-'IS, BS &amp; Ratios June 25'!O31</f>
        <v>-3135</v>
      </c>
      <c r="Z31" s="41">
        <f>Q31-'IS, BS &amp; Ratios June 25'!Q31</f>
        <v>185615</v>
      </c>
      <c r="AA31" s="298"/>
      <c r="AB31" s="41">
        <f>S31-'IS, Q June 26'!S31</f>
        <v>3014917</v>
      </c>
      <c r="AC31" s="41"/>
      <c r="AD31" s="41"/>
      <c r="AE31" s="298"/>
    </row>
    <row r="32" spans="1:35" s="9" customFormat="1" x14ac:dyDescent="0.2">
      <c r="A32" s="25"/>
      <c r="B32" s="30" t="s">
        <v>78</v>
      </c>
      <c r="C32" s="14"/>
      <c r="D32" s="203">
        <f>'IS, BS &amp; Ratios Mar 26'!D32+'IS, Q June 26'!D32</f>
        <v>21771</v>
      </c>
      <c r="E32" s="203">
        <f>'IS, BS &amp; Ratios Mar 26'!E32+'IS, Q June 26'!E32</f>
        <v>280925</v>
      </c>
      <c r="F32" s="203">
        <f>'IS, BS &amp; Ratios Mar 26'!F32+'IS, Q June 26'!F32</f>
        <v>332732</v>
      </c>
      <c r="G32" s="203">
        <f>'IS, BS &amp; Ratios Mar 26'!G32+'IS, Q June 26'!G32</f>
        <v>6776</v>
      </c>
      <c r="H32" s="203">
        <f>'IS, BS &amp; Ratios Mar 26'!H32+'IS, Q June 26'!H32</f>
        <v>13088</v>
      </c>
      <c r="I32" s="203">
        <f>'IS, BS &amp; Ratios Mar 26'!I32+'IS, Q June 26'!I32</f>
        <v>73791</v>
      </c>
      <c r="J32" s="203">
        <f>'IS, BS &amp; Ratios Mar 26'!J32+'IS, Q June 26'!J32</f>
        <v>3630</v>
      </c>
      <c r="K32" s="203">
        <f>'IS, BS &amp; Ratios Mar 26'!K32+'IS, Q June 26'!K32</f>
        <v>47535</v>
      </c>
      <c r="L32" s="203">
        <f>'IS, BS &amp; Ratios Mar 26'!L32+'IS, Q June 26'!L32</f>
        <v>435926</v>
      </c>
      <c r="M32" s="203">
        <f>'IS, BS &amp; Ratios Mar 26'!M32+'IS, Q June 26'!M32</f>
        <v>211601</v>
      </c>
      <c r="N32" s="203">
        <f>'IS, BS &amp; Ratios Mar 26'!N32+'IS, Q June 26'!N32</f>
        <v>410690</v>
      </c>
      <c r="O32" s="203">
        <f>'IS, BS &amp; Ratios Mar 26'!O32+'IS, Q June 26'!O32</f>
        <v>55693</v>
      </c>
      <c r="P32" s="203">
        <f>'IS, BS &amp; Ratios Mar 26'!P32+'IS, Q June 26'!P32</f>
        <v>53708</v>
      </c>
      <c r="Q32" s="203">
        <f>'IS, BS &amp; Ratios Mar 26'!Q32+'IS, Q June 26'!Q32</f>
        <v>720615</v>
      </c>
      <c r="R32" s="203">
        <f>'IS, BS &amp; Ratios Mar 26'!R32+'IS, Q June 26'!R32</f>
        <v>33897</v>
      </c>
      <c r="S32" s="14">
        <f t="shared" ref="S32:S37" si="10">D32+E32+F32+G32+H32+I32+J32+K32+L32+M32+N32+O32+P32+R32+Q32</f>
        <v>2702378</v>
      </c>
      <c r="T32" s="16">
        <f>S32-'IS, Q June 26'!S32</f>
        <v>1346132</v>
      </c>
      <c r="U32" s="16">
        <f t="shared" si="2"/>
        <v>-1356246</v>
      </c>
      <c r="V32" s="290" t="e">
        <f>V31/'IS, BS &amp; Ratios June 25'!#REF!</f>
        <v>#REF!</v>
      </c>
      <c r="W32" s="290">
        <f>W31/'IS, BS &amp; Ratios June 25'!H31</f>
        <v>-0.34624283614206275</v>
      </c>
      <c r="X32" s="290">
        <f>X31/'IS, BS &amp; Ratios June 25'!L31</f>
        <v>0.24041122233302814</v>
      </c>
      <c r="Y32" s="290">
        <f>Y31/'IS, BS &amp; Ratios June 25'!O31</f>
        <v>-1.1967978499631608E-2</v>
      </c>
      <c r="Z32" s="307">
        <f>Z31/'IS, BS &amp; Ratios June 25'!Q31</f>
        <v>0.16355502529787344</v>
      </c>
      <c r="AB32" s="41">
        <f>S32-'IS, Q June 26'!S32</f>
        <v>1346132</v>
      </c>
    </row>
    <row r="33" spans="1:31" s="9" customFormat="1" x14ac:dyDescent="0.2">
      <c r="A33" s="25"/>
      <c r="B33" s="30" t="s">
        <v>158</v>
      </c>
      <c r="C33" s="14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14">
        <f t="shared" si="10"/>
        <v>0</v>
      </c>
      <c r="T33" s="16">
        <f>S33-'IS, Q June 26'!S33</f>
        <v>0</v>
      </c>
      <c r="U33" s="16">
        <f t="shared" si="2"/>
        <v>0</v>
      </c>
      <c r="V33" s="17"/>
      <c r="W33" s="17"/>
      <c r="X33" s="17"/>
      <c r="Y33" s="41"/>
      <c r="AB33" s="41">
        <f>S33-'IS, Q June 26'!S33</f>
        <v>0</v>
      </c>
    </row>
    <row r="34" spans="1:31" s="9" customFormat="1" x14ac:dyDescent="0.2">
      <c r="A34" s="25"/>
      <c r="B34" s="30" t="s">
        <v>159</v>
      </c>
      <c r="C34" s="14"/>
      <c r="D34" s="203">
        <f>'IS, BS &amp; Ratios Mar 26'!D34+'IS, Q June 26'!D34</f>
        <v>123</v>
      </c>
      <c r="E34" s="203">
        <f>'IS, BS &amp; Ratios Mar 26'!E34+'IS, Q June 26'!E34</f>
        <v>0</v>
      </c>
      <c r="F34" s="203">
        <f>'IS, BS &amp; Ratios Mar 26'!F34+'IS, Q June 26'!F34</f>
        <v>40941</v>
      </c>
      <c r="G34" s="203">
        <f>'IS, BS &amp; Ratios Mar 26'!G34+'IS, Q June 26'!G34</f>
        <v>0</v>
      </c>
      <c r="H34" s="203">
        <f>'IS, BS &amp; Ratios Mar 26'!H34+'IS, Q June 26'!H34</f>
        <v>0</v>
      </c>
      <c r="I34" s="203">
        <f>'IS, BS &amp; Ratios Mar 26'!I34+'IS, Q June 26'!I34</f>
        <v>0</v>
      </c>
      <c r="J34" s="203">
        <f>'IS, BS &amp; Ratios Mar 26'!J34+'IS, Q June 26'!J34</f>
        <v>490</v>
      </c>
      <c r="K34" s="203">
        <f>'IS, BS &amp; Ratios Mar 26'!K34+'IS, Q June 26'!K34</f>
        <v>0</v>
      </c>
      <c r="L34" s="203">
        <f>'IS, BS &amp; Ratios Mar 26'!L34+'IS, Q June 26'!L34</f>
        <v>20298</v>
      </c>
      <c r="M34" s="203">
        <f>'IS, BS &amp; Ratios Mar 26'!M34+'IS, Q June 26'!M34</f>
        <v>22393</v>
      </c>
      <c r="N34" s="203">
        <f>'IS, BS &amp; Ratios Mar 26'!N34+'IS, Q June 26'!N34</f>
        <v>292</v>
      </c>
      <c r="O34" s="203">
        <f>'IS, BS &amp; Ratios Mar 26'!O34+'IS, Q June 26'!O34</f>
        <v>6793</v>
      </c>
      <c r="P34" s="203">
        <f>'IS, BS &amp; Ratios Mar 26'!P34+'IS, Q June 26'!P34</f>
        <v>20065</v>
      </c>
      <c r="Q34" s="203">
        <f>'IS, BS &amp; Ratios Mar 26'!Q34+'IS, Q June 26'!Q34</f>
        <v>0</v>
      </c>
      <c r="R34" s="203">
        <f>'IS, BS &amp; Ratios Mar 26'!R34+'IS, Q June 26'!R34</f>
        <v>0</v>
      </c>
      <c r="S34" s="14">
        <f t="shared" si="10"/>
        <v>111395</v>
      </c>
      <c r="T34" s="16">
        <f>S34-'IS, Q June 26'!S34</f>
        <v>76060</v>
      </c>
      <c r="U34" s="16">
        <f t="shared" si="2"/>
        <v>-35335</v>
      </c>
      <c r="V34" s="17"/>
      <c r="W34" s="17"/>
      <c r="X34" s="17"/>
      <c r="Y34" s="41"/>
      <c r="Z34" s="27">
        <f>SUM(Y34:Y37)</f>
        <v>0</v>
      </c>
      <c r="AB34" s="41">
        <f>S34-'IS, Q June 26'!S34</f>
        <v>76060</v>
      </c>
      <c r="AD34" s="27"/>
    </row>
    <row r="35" spans="1:31" s="9" customFormat="1" x14ac:dyDescent="0.2">
      <c r="A35" s="25"/>
      <c r="B35" s="30" t="s">
        <v>160</v>
      </c>
      <c r="C35" s="14"/>
      <c r="D35" s="203">
        <f>'IS, BS &amp; Ratios Mar 26'!D35+'IS, Q June 26'!D35</f>
        <v>-134</v>
      </c>
      <c r="E35" s="203">
        <f>'IS, BS &amp; Ratios Mar 26'!E35+'IS, Q June 26'!E35</f>
        <v>452134</v>
      </c>
      <c r="F35" s="203">
        <f>'IS, BS &amp; Ratios Mar 26'!F35+'IS, Q June 26'!F35</f>
        <v>463065</v>
      </c>
      <c r="G35" s="203">
        <f>'IS, BS &amp; Ratios Mar 26'!G35+'IS, Q June 26'!G35</f>
        <v>18892</v>
      </c>
      <c r="H35" s="203">
        <f>'IS, BS &amp; Ratios Mar 26'!H35+'IS, Q June 26'!H35</f>
        <v>32119</v>
      </c>
      <c r="I35" s="203">
        <f>'IS, BS &amp; Ratios Mar 26'!I35+'IS, Q June 26'!I35</f>
        <v>69834</v>
      </c>
      <c r="J35" s="203">
        <f>'IS, BS &amp; Ratios Mar 26'!J35+'IS, Q June 26'!J35</f>
        <v>19314</v>
      </c>
      <c r="K35" s="203">
        <f>'IS, BS &amp; Ratios Mar 26'!K35+'IS, Q June 26'!K35</f>
        <v>75167</v>
      </c>
      <c r="L35" s="203">
        <f>'IS, BS &amp; Ratios Mar 26'!L35+'IS, Q June 26'!L35</f>
        <v>280677</v>
      </c>
      <c r="M35" s="203">
        <f>'IS, BS &amp; Ratios Mar 26'!M35+'IS, Q June 26'!M35</f>
        <v>156009</v>
      </c>
      <c r="N35" s="203">
        <f>'IS, BS &amp; Ratios Mar 26'!N35+'IS, Q June 26'!N35</f>
        <v>465496</v>
      </c>
      <c r="O35" s="203">
        <f>'IS, BS &amp; Ratios Mar 26'!O35+'IS, Q June 26'!O35</f>
        <v>118030</v>
      </c>
      <c r="P35" s="203">
        <f>'IS, BS &amp; Ratios Mar 26'!P35+'IS, Q June 26'!P35</f>
        <v>20296</v>
      </c>
      <c r="Q35" s="203">
        <f>'IS, BS &amp; Ratios Mar 26'!Q35+'IS, Q June 26'!Q35</f>
        <v>-450666</v>
      </c>
      <c r="R35" s="203">
        <f>'IS, BS &amp; Ratios Mar 26'!R35+'IS, Q June 26'!R35</f>
        <v>35517</v>
      </c>
      <c r="S35" s="14">
        <f t="shared" si="10"/>
        <v>1755750</v>
      </c>
      <c r="T35" s="16">
        <f>S35-'IS, Q June 26'!S35</f>
        <v>1132542</v>
      </c>
      <c r="U35" s="16">
        <f t="shared" si="2"/>
        <v>-623208</v>
      </c>
      <c r="V35" s="17"/>
      <c r="W35" s="17"/>
      <c r="X35" s="17"/>
      <c r="Y35" s="41"/>
      <c r="AB35" s="41">
        <f>S35-'IS, Q June 26'!S35</f>
        <v>1132542</v>
      </c>
    </row>
    <row r="36" spans="1:31" s="9" customFormat="1" x14ac:dyDescent="0.2">
      <c r="A36" s="25"/>
      <c r="B36" s="30" t="s">
        <v>161</v>
      </c>
      <c r="C36" s="14"/>
      <c r="D36" s="203">
        <f>'IS, BS &amp; Ratios Mar 26'!D36+'IS, Q June 26'!D36</f>
        <v>37</v>
      </c>
      <c r="E36" s="203">
        <f>'IS, BS &amp; Ratios Mar 26'!E36+'IS, Q June 26'!E36</f>
        <v>81301</v>
      </c>
      <c r="F36" s="203">
        <f>'IS, BS &amp; Ratios Mar 26'!F36+'IS, Q June 26'!F36</f>
        <v>73481</v>
      </c>
      <c r="G36" s="203">
        <f>'IS, BS &amp; Ratios Mar 26'!G36+'IS, Q June 26'!G36</f>
        <v>-6735</v>
      </c>
      <c r="H36" s="203">
        <f>'IS, BS &amp; Ratios Mar 26'!H36+'IS, Q June 26'!H36</f>
        <v>60197</v>
      </c>
      <c r="I36" s="203">
        <f>'IS, BS &amp; Ratios Mar 26'!I36+'IS, Q June 26'!I36</f>
        <v>16184</v>
      </c>
      <c r="J36" s="203">
        <f>'IS, BS &amp; Ratios Mar 26'!J36+'IS, Q June 26'!J36</f>
        <v>-3302</v>
      </c>
      <c r="K36" s="203">
        <f>'IS, BS &amp; Ratios Mar 26'!K36+'IS, Q June 26'!K36</f>
        <v>-3742</v>
      </c>
      <c r="L36" s="203">
        <f>'IS, BS &amp; Ratios Mar 26'!L36+'IS, Q June 26'!L36</f>
        <v>4261</v>
      </c>
      <c r="M36" s="203">
        <f>'IS, BS &amp; Ratios Mar 26'!M36+'IS, Q June 26'!M36</f>
        <v>0</v>
      </c>
      <c r="N36" s="203">
        <f>'IS, BS &amp; Ratios Mar 26'!N36+'IS, Q June 26'!N36</f>
        <v>0</v>
      </c>
      <c r="O36" s="203">
        <f>'IS, BS &amp; Ratios Mar 26'!O36+'IS, Q June 26'!O36</f>
        <v>44363</v>
      </c>
      <c r="P36" s="203">
        <f>'IS, BS &amp; Ratios Mar 26'!P36+'IS, Q June 26'!P36</f>
        <v>-13140</v>
      </c>
      <c r="Q36" s="203">
        <f>'IS, BS &amp; Ratios Mar 26'!Q36+'IS, Q June 26'!Q36</f>
        <v>1029709</v>
      </c>
      <c r="R36" s="203">
        <f>'IS, BS &amp; Ratios Mar 26'!R36+'IS, Q June 26'!R36</f>
        <v>7573</v>
      </c>
      <c r="S36" s="14">
        <f t="shared" si="10"/>
        <v>1290187</v>
      </c>
      <c r="T36" s="16">
        <f>S36-'IS, Q June 26'!S36</f>
        <v>330273</v>
      </c>
      <c r="U36" s="16">
        <f t="shared" si="2"/>
        <v>-959914</v>
      </c>
      <c r="V36" s="17"/>
      <c r="W36" s="17"/>
      <c r="X36" s="17"/>
      <c r="Y36" s="41"/>
      <c r="AB36" s="41">
        <f>S36-'IS, Q June 26'!S36</f>
        <v>330273</v>
      </c>
    </row>
    <row r="37" spans="1:31" s="9" customFormat="1" x14ac:dyDescent="0.2">
      <c r="A37" s="25"/>
      <c r="B37" s="30" t="s">
        <v>79</v>
      </c>
      <c r="C37" s="14"/>
      <c r="D37" s="203">
        <f>'IS, BS &amp; Ratios Mar 26'!D37+'IS, Q June 26'!D37</f>
        <v>11501</v>
      </c>
      <c r="E37" s="203">
        <f>'IS, BS &amp; Ratios Mar 26'!E37+'IS, Q June 26'!E37</f>
        <v>2</v>
      </c>
      <c r="F37" s="203">
        <f>'IS, BS &amp; Ratios Mar 26'!F37+'IS, Q June 26'!F37</f>
        <v>5893</v>
      </c>
      <c r="G37" s="203">
        <f>'IS, BS &amp; Ratios Mar 26'!G37+'IS, Q June 26'!G37</f>
        <v>416</v>
      </c>
      <c r="H37" s="203">
        <f>'IS, BS &amp; Ratios Mar 26'!H37+'IS, Q June 26'!H37</f>
        <v>48023</v>
      </c>
      <c r="I37" s="203">
        <f>'IS, BS &amp; Ratios Mar 26'!I37+'IS, Q June 26'!I37</f>
        <v>9561</v>
      </c>
      <c r="J37" s="203">
        <f>'IS, BS &amp; Ratios Mar 26'!J37+'IS, Q June 26'!J37</f>
        <v>19</v>
      </c>
      <c r="K37" s="203">
        <f>'IS, BS &amp; Ratios Mar 26'!K37+'IS, Q June 26'!K37</f>
        <v>6169</v>
      </c>
      <c r="L37" s="203">
        <f>'IS, BS &amp; Ratios Mar 26'!L37+'IS, Q June 26'!L37</f>
        <v>-12279</v>
      </c>
      <c r="M37" s="203">
        <f>'IS, BS &amp; Ratios Mar 26'!M37+'IS, Q June 26'!M37</f>
        <v>572</v>
      </c>
      <c r="N37" s="203">
        <f>'IS, BS &amp; Ratios Mar 26'!N37+'IS, Q June 26'!N37</f>
        <v>36900</v>
      </c>
      <c r="O37" s="203">
        <f>'IS, BS &amp; Ratios Mar 26'!O37+'IS, Q June 26'!O37</f>
        <v>33935</v>
      </c>
      <c r="P37" s="203">
        <f>'IS, BS &amp; Ratios Mar 26'!P37+'IS, Q June 26'!P37</f>
        <v>0</v>
      </c>
      <c r="Q37" s="203">
        <f>'IS, BS &amp; Ratios Mar 26'!Q37+'IS, Q June 26'!Q37</f>
        <v>20835</v>
      </c>
      <c r="R37" s="203">
        <f>'IS, BS &amp; Ratios Mar 26'!R37+'IS, Q June 26'!R37</f>
        <v>37313</v>
      </c>
      <c r="S37" s="14">
        <f t="shared" si="10"/>
        <v>198860</v>
      </c>
      <c r="T37" s="16">
        <f>S37-'IS, Q June 26'!S37</f>
        <v>129910</v>
      </c>
      <c r="U37" s="16">
        <f t="shared" si="2"/>
        <v>-68950</v>
      </c>
      <c r="V37" s="17"/>
      <c r="W37" s="17"/>
      <c r="X37" s="17"/>
      <c r="Y37" s="41"/>
      <c r="AB37" s="41">
        <f>S37-'IS, Q June 26'!S37</f>
        <v>129910</v>
      </c>
    </row>
    <row r="38" spans="1:31" s="9" customFormat="1" x14ac:dyDescent="0.2">
      <c r="A38" s="25"/>
      <c r="B38" s="28" t="s">
        <v>83</v>
      </c>
      <c r="C38" s="14"/>
      <c r="D38" s="145">
        <f t="shared" ref="D38:S38" si="11">D29+D31</f>
        <v>169831</v>
      </c>
      <c r="E38" s="145">
        <f t="shared" si="11"/>
        <v>2274540</v>
      </c>
      <c r="F38" s="145">
        <f t="shared" si="11"/>
        <v>1641369</v>
      </c>
      <c r="G38" s="145">
        <f t="shared" si="11"/>
        <v>187537</v>
      </c>
      <c r="H38" s="145">
        <f t="shared" si="11"/>
        <v>329238</v>
      </c>
      <c r="I38" s="145">
        <f t="shared" si="11"/>
        <v>380325</v>
      </c>
      <c r="J38" s="145">
        <f t="shared" si="11"/>
        <v>38818</v>
      </c>
      <c r="K38" s="145">
        <f t="shared" si="11"/>
        <v>411900</v>
      </c>
      <c r="L38" s="145">
        <f t="shared" si="11"/>
        <v>1972036</v>
      </c>
      <c r="M38" s="145">
        <f t="shared" si="11"/>
        <v>1418517</v>
      </c>
      <c r="N38" s="145">
        <f t="shared" si="11"/>
        <v>2898810</v>
      </c>
      <c r="O38" s="145">
        <f t="shared" si="11"/>
        <v>652525</v>
      </c>
      <c r="P38" s="145">
        <f>P29+P31</f>
        <v>299849</v>
      </c>
      <c r="Q38" s="145">
        <f>Q29+Q31</f>
        <v>3411492</v>
      </c>
      <c r="R38" s="145">
        <f t="shared" si="11"/>
        <v>172727</v>
      </c>
      <c r="S38" s="145">
        <f t="shared" si="11"/>
        <v>16259514</v>
      </c>
      <c r="T38" s="16">
        <f>S38-'IS, Q June 26'!S38</f>
        <v>8003368</v>
      </c>
      <c r="U38" s="16">
        <f t="shared" si="2"/>
        <v>-8256146</v>
      </c>
      <c r="V38" s="145" t="e">
        <f>V29+V31</f>
        <v>#REF!</v>
      </c>
      <c r="W38" s="17">
        <f>H38-'IS, BS &amp; Ratios June 25'!H38</f>
        <v>-184320</v>
      </c>
      <c r="X38" s="17">
        <f>L38-'IS, BS &amp; Ratios June 25'!L38</f>
        <v>277582</v>
      </c>
      <c r="Y38" s="41">
        <f>O38-'IS, BS &amp; Ratios June 25'!O38</f>
        <v>-82667</v>
      </c>
      <c r="Z38" s="41">
        <f>Q38-'IS, BS &amp; Ratios June 25'!Q38</f>
        <v>304700</v>
      </c>
      <c r="AB38" s="41">
        <f>S38-'IS, Q June 26'!S38</f>
        <v>8003368</v>
      </c>
      <c r="AC38" s="41"/>
      <c r="AD38" s="41"/>
    </row>
    <row r="39" spans="1:31" s="9" customFormat="1" ht="12" customHeight="1" x14ac:dyDescent="0.2">
      <c r="A39" s="25"/>
      <c r="B39" s="30"/>
      <c r="C39" s="1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16">
        <f>S39-'IS, Q June 26'!S39</f>
        <v>0</v>
      </c>
      <c r="U39" s="16">
        <f t="shared" si="2"/>
        <v>0</v>
      </c>
      <c r="V39" s="290" t="e">
        <f>V38/'IS, BS &amp; Ratios June 25'!#REF!</f>
        <v>#REF!</v>
      </c>
      <c r="W39" s="290">
        <f>W38/'IS, BS &amp; Ratios June 25'!H38</f>
        <v>-0.35890785461427921</v>
      </c>
      <c r="X39" s="290">
        <f>X38/'IS, BS &amp; Ratios June 25'!L38</f>
        <v>0.16381796142002084</v>
      </c>
      <c r="Y39" s="290">
        <f>Y38/'IS, BS &amp; Ratios June 25'!O38</f>
        <v>-0.11244273604718223</v>
      </c>
      <c r="Z39" s="307">
        <f>Z38/'IS, BS &amp; Ratios June 25'!Q38</f>
        <v>9.8075442449961248E-2</v>
      </c>
      <c r="AB39" s="41">
        <f>S39-'IS, Q June 26'!S39</f>
        <v>0</v>
      </c>
    </row>
    <row r="40" spans="1:31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>
        <f>S40-'IS, Q June 26'!S40</f>
        <v>0</v>
      </c>
      <c r="U40" s="16">
        <f t="shared" si="2"/>
        <v>0</v>
      </c>
      <c r="V40" s="17"/>
      <c r="W40" s="17"/>
      <c r="X40" s="17"/>
      <c r="Y40" s="41"/>
      <c r="AB40" s="41">
        <f>S40-'IS, Q June 26'!S40</f>
        <v>0</v>
      </c>
    </row>
    <row r="41" spans="1:31" s="9" customFormat="1" ht="15" customHeight="1" x14ac:dyDescent="0.2">
      <c r="A41" s="25"/>
      <c r="B41" s="152" t="s">
        <v>81</v>
      </c>
      <c r="C41" s="31"/>
      <c r="D41" s="205">
        <f>'IS, BS &amp; Ratios Mar 26'!D41+'IS, Q June 26'!D41</f>
        <v>-14128</v>
      </c>
      <c r="E41" s="205">
        <f>'IS, BS &amp; Ratios Mar 26'!E41+'IS, Q June 26'!E41</f>
        <v>-44952</v>
      </c>
      <c r="F41" s="205">
        <f>'IS, BS &amp; Ratios Mar 26'!F41+'IS, Q June 26'!F41</f>
        <v>-71254</v>
      </c>
      <c r="G41" s="205">
        <f>'IS, BS &amp; Ratios Mar 26'!G41+'IS, Q June 26'!G41</f>
        <v>-15014</v>
      </c>
      <c r="H41" s="205">
        <f>'IS, BS &amp; Ratios Mar 26'!H41+'IS, Q June 26'!H41</f>
        <v>-2253</v>
      </c>
      <c r="I41" s="205">
        <f>'IS, BS &amp; Ratios Mar 26'!I41+'IS, Q June 26'!I41</f>
        <v>-13903</v>
      </c>
      <c r="J41" s="205">
        <f>'IS, BS &amp; Ratios Mar 26'!J41+'IS, Q June 26'!J41</f>
        <v>-2663</v>
      </c>
      <c r="K41" s="205">
        <f>'IS, BS &amp; Ratios Mar 26'!K41+'IS, Q June 26'!K41</f>
        <v>-22319</v>
      </c>
      <c r="L41" s="205">
        <f>'IS, BS &amp; Ratios Mar 26'!L41+'IS, Q June 26'!L41</f>
        <v>-72174</v>
      </c>
      <c r="M41" s="205">
        <f>'IS, BS &amp; Ratios Mar 26'!M41+'IS, Q June 26'!M41</f>
        <v>-31523</v>
      </c>
      <c r="N41" s="205">
        <f>'IS, BS &amp; Ratios Mar 26'!N41+'IS, Q June 26'!N41</f>
        <v>-53608</v>
      </c>
      <c r="O41" s="205">
        <f>'IS, BS &amp; Ratios Mar 26'!O41+'IS, Q June 26'!O41</f>
        <v>-40781</v>
      </c>
      <c r="P41" s="205">
        <f>'IS, BS &amp; Ratios Mar 26'!P41+'IS, Q June 26'!P41</f>
        <v>-17345</v>
      </c>
      <c r="Q41" s="205">
        <f>'IS, BS &amp; Ratios Mar 26'!Q41+'IS, Q June 26'!Q41</f>
        <v>-117693</v>
      </c>
      <c r="R41" s="205">
        <f>'IS, BS &amp; Ratios Mar 26'!R41+'IS, Q June 26'!R41</f>
        <v>-7500</v>
      </c>
      <c r="S41" s="31">
        <f t="shared" ref="S41:S42" si="12">D41+E41+F41+G41+H41+I41+J41+K41+L41+M41+N41+O41+P41+R41+Q41</f>
        <v>-527110</v>
      </c>
      <c r="T41" s="16">
        <f>S41-'IS, Q June 26'!S41</f>
        <v>-253434</v>
      </c>
      <c r="U41" s="16">
        <f t="shared" si="2"/>
        <v>273676</v>
      </c>
      <c r="V41" s="17"/>
      <c r="W41" s="17"/>
      <c r="X41" s="17"/>
      <c r="Y41" s="41"/>
      <c r="AB41" s="41">
        <f>S41-'IS, Q June 26'!S41</f>
        <v>-253434</v>
      </c>
    </row>
    <row r="42" spans="1:31" s="9" customFormat="1" ht="18.75" customHeight="1" x14ac:dyDescent="0.2">
      <c r="A42" s="25"/>
      <c r="B42" s="12" t="s">
        <v>157</v>
      </c>
      <c r="C42" s="31"/>
      <c r="D42" s="205">
        <f>'IS, BS &amp; Ratios Mar 26'!D42+'IS, Q June 26'!D42+1</f>
        <v>-114610</v>
      </c>
      <c r="E42" s="205">
        <f>'IS, BS &amp; Ratios Mar 26'!E42+'IS, Q June 26'!E42</f>
        <v>-1013028</v>
      </c>
      <c r="F42" s="205">
        <f>'IS, BS &amp; Ratios Mar 26'!F42+'IS, Q June 26'!F42</f>
        <v>-715124</v>
      </c>
      <c r="G42" s="205">
        <f>'IS, BS &amp; Ratios Mar 26'!G42+'IS, Q June 26'!G42+1</f>
        <v>-86909</v>
      </c>
      <c r="H42" s="205">
        <f>'IS, BS &amp; Ratios Mar 26'!H42+'IS, Q June 26'!H42-1</f>
        <v>-129758</v>
      </c>
      <c r="I42" s="205">
        <f>'IS, BS &amp; Ratios Mar 26'!I42+'IS, Q June 26'!I42</f>
        <v>-195111</v>
      </c>
      <c r="J42" s="205">
        <f>'IS, BS &amp; Ratios Mar 26'!J42+'IS, Q June 26'!J42</f>
        <v>-77262</v>
      </c>
      <c r="K42" s="205">
        <f>'IS, BS &amp; Ratios Mar 26'!K42+'IS, Q June 26'!K42+2</f>
        <v>-178706</v>
      </c>
      <c r="L42" s="205">
        <f>'IS, BS &amp; Ratios Mar 26'!L42+'IS, Q June 26'!L42</f>
        <v>-840759</v>
      </c>
      <c r="M42" s="205">
        <f>'IS, BS &amp; Ratios Mar 26'!M42+'IS, Q June 26'!M42</f>
        <v>-588082</v>
      </c>
      <c r="N42" s="205">
        <f>'IS, BS &amp; Ratios Mar 26'!N42+'IS, Q June 26'!N42</f>
        <v>-1229244</v>
      </c>
      <c r="O42" s="205">
        <f>'IS, BS &amp; Ratios Mar 26'!O42+'IS, Q June 26'!O42</f>
        <v>-464163</v>
      </c>
      <c r="P42" s="205">
        <f>'IS, BS &amp; Ratios Mar 26'!P42+'IS, Q June 26'!P42</f>
        <v>-153134</v>
      </c>
      <c r="Q42" s="205">
        <f>'IS, BS &amp; Ratios Mar 26'!Q42+'IS, Q June 26'!Q42</f>
        <v>-2044427</v>
      </c>
      <c r="R42" s="205">
        <f>'IS, BS &amp; Ratios Mar 26'!R42+'IS, Q June 26'!R42</f>
        <v>-177869</v>
      </c>
      <c r="S42" s="31">
        <f t="shared" si="12"/>
        <v>-8008186</v>
      </c>
      <c r="T42" s="16">
        <f>S42-'IS, Q June 26'!S42</f>
        <v>-3975976</v>
      </c>
      <c r="U42" s="16">
        <f t="shared" si="2"/>
        <v>4032210</v>
      </c>
      <c r="V42" s="17"/>
      <c r="W42" s="17"/>
      <c r="X42" s="17"/>
      <c r="Y42" s="41"/>
      <c r="AB42" s="41">
        <f>S42-'IS, Q June 26'!S42</f>
        <v>-3975976</v>
      </c>
    </row>
    <row r="43" spans="1:31" s="9" customFormat="1" ht="20.25" customHeight="1" x14ac:dyDescent="0.2">
      <c r="A43" s="25"/>
      <c r="B43" s="26" t="s">
        <v>82</v>
      </c>
      <c r="C43" s="31"/>
      <c r="D43" s="144">
        <f>SUM(D41:D42)</f>
        <v>-128738</v>
      </c>
      <c r="E43" s="144">
        <f t="shared" ref="E43:S43" si="13">SUM(E41:E42)</f>
        <v>-1057980</v>
      </c>
      <c r="F43" s="144">
        <f t="shared" si="13"/>
        <v>-786378</v>
      </c>
      <c r="G43" s="144">
        <f t="shared" si="13"/>
        <v>-101923</v>
      </c>
      <c r="H43" s="144">
        <f t="shared" si="13"/>
        <v>-132011</v>
      </c>
      <c r="I43" s="144">
        <f t="shared" si="13"/>
        <v>-209014</v>
      </c>
      <c r="J43" s="144">
        <f t="shared" si="13"/>
        <v>-79925</v>
      </c>
      <c r="K43" s="144">
        <f t="shared" si="13"/>
        <v>-201025</v>
      </c>
      <c r="L43" s="144">
        <f t="shared" si="13"/>
        <v>-912933</v>
      </c>
      <c r="M43" s="144">
        <f t="shared" si="13"/>
        <v>-619605</v>
      </c>
      <c r="N43" s="144">
        <f t="shared" si="13"/>
        <v>-1282852</v>
      </c>
      <c r="O43" s="144">
        <f t="shared" si="13"/>
        <v>-504944</v>
      </c>
      <c r="P43" s="144">
        <f t="shared" si="13"/>
        <v>-170479</v>
      </c>
      <c r="Q43" s="144">
        <f t="shared" si="13"/>
        <v>-2162120</v>
      </c>
      <c r="R43" s="144">
        <f t="shared" si="13"/>
        <v>-185369</v>
      </c>
      <c r="S43" s="144">
        <f t="shared" si="13"/>
        <v>-8535296</v>
      </c>
      <c r="T43" s="16">
        <f>S43-'IS, Q June 26'!S43</f>
        <v>-4229410</v>
      </c>
      <c r="U43" s="16">
        <f t="shared" si="2"/>
        <v>4305886</v>
      </c>
      <c r="V43" s="17" t="e">
        <f>#REF!-'IS, BS &amp; Ratios June 25'!#REF!</f>
        <v>#REF!</v>
      </c>
      <c r="W43" s="17">
        <f>H43-'IS, BS &amp; Ratios June 25'!H43</f>
        <v>14122</v>
      </c>
      <c r="X43" s="17">
        <f>L43-'IS, BS &amp; Ratios June 25'!L43</f>
        <v>-94298</v>
      </c>
      <c r="Y43" s="41">
        <f>O43-'IS, BS &amp; Ratios June 25'!O43</f>
        <v>-7932</v>
      </c>
      <c r="Z43" s="41">
        <f>Q43-'IS, BS &amp; Ratios June 25'!Q43</f>
        <v>-260859</v>
      </c>
      <c r="AA43" s="264"/>
      <c r="AB43" s="41">
        <f>S43-'IS, Q June 26'!S43</f>
        <v>-4229410</v>
      </c>
      <c r="AC43" s="41"/>
      <c r="AD43" s="41"/>
      <c r="AE43" s="264"/>
    </row>
    <row r="44" spans="1:31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>
        <f>S44-'IS, Q June 26'!S44</f>
        <v>0</v>
      </c>
      <c r="U44" s="16">
        <f t="shared" si="2"/>
        <v>0</v>
      </c>
      <c r="V44" s="290" t="e">
        <f>V43/'IS, BS &amp; Ratios June 25'!#REF!</f>
        <v>#REF!</v>
      </c>
      <c r="W44" s="290">
        <f>W43/'IS, BS &amp; Ratios June 25'!H43</f>
        <v>-9.6637994156008572E-2</v>
      </c>
      <c r="X44" s="290">
        <f>X43/'IS, BS &amp; Ratios June 25'!L43</f>
        <v>0.11518930903271909</v>
      </c>
      <c r="Y44" s="290">
        <f>Y43/'IS, BS &amp; Ratios June 25'!O43</f>
        <v>1.5959373214328828E-2</v>
      </c>
      <c r="Z44" s="307">
        <f>Z43/'IS, BS &amp; Ratios June 25'!Q43</f>
        <v>0.13720315096138827</v>
      </c>
      <c r="AB44" s="41">
        <f>S44-'IS, Q June 26'!S44</f>
        <v>0</v>
      </c>
    </row>
    <row r="45" spans="1:31" s="9" customFormat="1" x14ac:dyDescent="0.2">
      <c r="A45" s="25"/>
      <c r="B45" s="26" t="s">
        <v>170</v>
      </c>
      <c r="C45" s="27"/>
      <c r="D45" s="27">
        <f t="shared" ref="D45:S45" si="14">D38+D43</f>
        <v>41093</v>
      </c>
      <c r="E45" s="27">
        <f t="shared" si="14"/>
        <v>1216560</v>
      </c>
      <c r="F45" s="27">
        <f t="shared" si="14"/>
        <v>854991</v>
      </c>
      <c r="G45" s="27">
        <f t="shared" si="14"/>
        <v>85614</v>
      </c>
      <c r="H45" s="27">
        <f t="shared" si="14"/>
        <v>197227</v>
      </c>
      <c r="I45" s="27">
        <f t="shared" si="14"/>
        <v>171311</v>
      </c>
      <c r="J45" s="27">
        <f t="shared" si="14"/>
        <v>-41107</v>
      </c>
      <c r="K45" s="27">
        <f t="shared" si="14"/>
        <v>210875</v>
      </c>
      <c r="L45" s="27">
        <f t="shared" si="14"/>
        <v>1059103</v>
      </c>
      <c r="M45" s="27">
        <f t="shared" si="14"/>
        <v>798912</v>
      </c>
      <c r="N45" s="27">
        <f t="shared" si="14"/>
        <v>1615958</v>
      </c>
      <c r="O45" s="27">
        <f t="shared" si="14"/>
        <v>147581</v>
      </c>
      <c r="P45" s="27">
        <f t="shared" si="14"/>
        <v>129370</v>
      </c>
      <c r="Q45" s="27">
        <f t="shared" si="14"/>
        <v>1249372</v>
      </c>
      <c r="R45" s="27">
        <f t="shared" si="14"/>
        <v>-12642</v>
      </c>
      <c r="S45" s="27">
        <f t="shared" si="14"/>
        <v>7724218</v>
      </c>
      <c r="T45" s="16">
        <f>S45-'IS, Q June 26'!S45</f>
        <v>3773958</v>
      </c>
      <c r="U45" s="16">
        <f t="shared" si="2"/>
        <v>-3950260</v>
      </c>
      <c r="V45" s="27" t="e">
        <f>V38+V43</f>
        <v>#REF!</v>
      </c>
      <c r="W45" s="27">
        <f>W38+W43</f>
        <v>-170198</v>
      </c>
      <c r="X45" s="27">
        <f>X38+X43</f>
        <v>183284</v>
      </c>
      <c r="Y45" s="27">
        <f>Y38+Y43</f>
        <v>-90599</v>
      </c>
      <c r="Z45" s="27">
        <f>Z38+Z43</f>
        <v>43841</v>
      </c>
      <c r="AB45" s="41">
        <f>S45-'IS, Q June 26'!S45</f>
        <v>3773958</v>
      </c>
      <c r="AC45" s="41"/>
      <c r="AD45" s="41"/>
    </row>
    <row r="46" spans="1:31" s="9" customFormat="1" x14ac:dyDescent="0.2">
      <c r="A46" s="25"/>
      <c r="B46" s="26" t="s">
        <v>131</v>
      </c>
      <c r="C46" s="27"/>
      <c r="D46" s="225">
        <f>'IS, BS &amp; Ratios Mar 26'!D46+'IS, Q June 26'!D46</f>
        <v>0</v>
      </c>
      <c r="E46" s="225">
        <f>'IS, BS &amp; Ratios Mar 26'!E46+'IS, Q June 26'!E46</f>
        <v>0</v>
      </c>
      <c r="F46" s="225">
        <f>'IS, BS &amp; Ratios Mar 26'!F46+'IS, Q June 26'!F46</f>
        <v>0</v>
      </c>
      <c r="G46" s="204">
        <f>'IS, BS &amp; Ratios Mar 26'!G46+'IS, Q June 26'!G46</f>
        <v>0</v>
      </c>
      <c r="H46" s="225">
        <f>'IS, BS &amp; Ratios Mar 26'!H46+'IS, Q June 26'!H46</f>
        <v>0</v>
      </c>
      <c r="I46" s="225">
        <f>'IS, BS &amp; Ratios Mar 26'!I46+'IS, Q June 26'!I46</f>
        <v>0</v>
      </c>
      <c r="J46" s="225">
        <f>'IS, BS &amp; Ratios Mar 26'!J46+'IS, Q June 26'!J46</f>
        <v>0</v>
      </c>
      <c r="K46" s="225">
        <f>'IS, BS &amp; Ratios Mar 26'!K46+'IS, Q June 26'!K46</f>
        <v>0</v>
      </c>
      <c r="L46" s="225">
        <f>'IS, BS &amp; Ratios Mar 26'!L46+'IS, Q June 26'!L46</f>
        <v>0</v>
      </c>
      <c r="M46" s="225">
        <f>'IS, BS &amp; Ratios Mar 26'!M46+'IS, Q June 26'!M46</f>
        <v>0</v>
      </c>
      <c r="N46" s="225">
        <f>'IS, BS &amp; Ratios Mar 26'!N46+'IS, Q June 26'!N46</f>
        <v>0</v>
      </c>
      <c r="O46" s="225">
        <f>'IS, BS &amp; Ratios Mar 26'!O46+'IS, Q June 26'!O46</f>
        <v>0</v>
      </c>
      <c r="P46" s="225">
        <f>'IS, BS &amp; Ratios Mar 26'!P46+'IS, Q June 26'!P46</f>
        <v>0</v>
      </c>
      <c r="Q46" s="225">
        <f>'IS, BS &amp; Ratios Mar 26'!Q46+'IS, Q June 26'!Q46</f>
        <v>0</v>
      </c>
      <c r="R46" s="225">
        <f>'IS, BS &amp; Ratios Mar 26'!R46+'IS, Q June 26'!R46</f>
        <v>0</v>
      </c>
      <c r="S46" s="226">
        <f>D46+E46+F46+G46+H46+I46+J46+K46+L46+M46+N46+O46+P46+R46+Q46</f>
        <v>0</v>
      </c>
      <c r="T46" s="16">
        <f>S46-'IS, Q June 26'!S46</f>
        <v>0</v>
      </c>
      <c r="U46" s="16">
        <f t="shared" si="2"/>
        <v>0</v>
      </c>
      <c r="V46" s="17" t="e">
        <f>#REF!-'IS, BS &amp; Ratios June 25'!#REF!</f>
        <v>#REF!</v>
      </c>
      <c r="W46" s="17">
        <f>H46-'IS, BS &amp; Ratios June 25'!H46</f>
        <v>0</v>
      </c>
      <c r="X46" s="17">
        <f>L46-'IS, BS &amp; Ratios June 25'!L46</f>
        <v>0</v>
      </c>
      <c r="Y46" s="41">
        <f>O46-'IS, BS &amp; Ratios June 25'!O46</f>
        <v>0</v>
      </c>
      <c r="Z46" s="41">
        <f>Q46-'IS, BS &amp; Ratios June 25'!Q46</f>
        <v>0</v>
      </c>
      <c r="AB46" s="41">
        <f>S46-'IS, Q June 26'!S46</f>
        <v>0</v>
      </c>
    </row>
    <row r="47" spans="1:31" s="9" customFormat="1" x14ac:dyDescent="0.2">
      <c r="A47" s="25"/>
      <c r="B47" s="26" t="s">
        <v>14</v>
      </c>
      <c r="C47" s="27"/>
      <c r="D47" s="17">
        <f>SUM(D45:D46)</f>
        <v>41093</v>
      </c>
      <c r="E47" s="17">
        <f t="shared" ref="E47:S47" si="15">SUM(E45:E46)</f>
        <v>1216560</v>
      </c>
      <c r="F47" s="17">
        <f t="shared" si="15"/>
        <v>854991</v>
      </c>
      <c r="G47" s="17">
        <f t="shared" si="15"/>
        <v>85614</v>
      </c>
      <c r="H47" s="17">
        <f t="shared" si="15"/>
        <v>197227</v>
      </c>
      <c r="I47" s="17">
        <f t="shared" si="15"/>
        <v>171311</v>
      </c>
      <c r="J47" s="17">
        <f t="shared" si="15"/>
        <v>-41107</v>
      </c>
      <c r="K47" s="17">
        <f t="shared" si="15"/>
        <v>210875</v>
      </c>
      <c r="L47" s="17">
        <f t="shared" si="15"/>
        <v>1059103</v>
      </c>
      <c r="M47" s="17">
        <f t="shared" si="15"/>
        <v>798912</v>
      </c>
      <c r="N47" s="17">
        <f t="shared" si="15"/>
        <v>1615958</v>
      </c>
      <c r="O47" s="17">
        <f t="shared" si="15"/>
        <v>147581</v>
      </c>
      <c r="P47" s="17">
        <f t="shared" si="15"/>
        <v>129370</v>
      </c>
      <c r="Q47" s="17">
        <f t="shared" si="15"/>
        <v>1249372</v>
      </c>
      <c r="R47" s="17">
        <f t="shared" si="15"/>
        <v>-12642</v>
      </c>
      <c r="S47" s="17">
        <f t="shared" si="15"/>
        <v>7724218</v>
      </c>
      <c r="T47" s="16">
        <f>S47-'IS, Q June 26'!S47</f>
        <v>3773958</v>
      </c>
      <c r="U47" s="16">
        <f t="shared" si="2"/>
        <v>-3950260</v>
      </c>
      <c r="V47" s="17" t="e">
        <f>SUM(V45:V46)</f>
        <v>#REF!</v>
      </c>
      <c r="W47" s="17">
        <f>SUM(W45:W46)</f>
        <v>-170198</v>
      </c>
      <c r="X47" s="17">
        <f>SUM(X45:X46)</f>
        <v>183284</v>
      </c>
      <c r="Y47" s="17">
        <f>SUM(Y45:Y46)</f>
        <v>-90599</v>
      </c>
      <c r="Z47" s="17">
        <f>SUM(Z45:Z46)</f>
        <v>43841</v>
      </c>
      <c r="AB47" s="41">
        <f>S47-'IS, Q June 26'!S47</f>
        <v>3773958</v>
      </c>
      <c r="AC47" s="41"/>
      <c r="AD47" s="41"/>
    </row>
    <row r="48" spans="1:31" x14ac:dyDescent="0.2">
      <c r="A48" s="25"/>
      <c r="B48" s="12" t="s">
        <v>15</v>
      </c>
      <c r="C48" s="16"/>
      <c r="D48" s="200">
        <f>'IS, BS &amp; Ratios Mar 26'!D48+'IS, Q June 26'!D48</f>
        <v>-14794</v>
      </c>
      <c r="E48" s="200">
        <f>'IS, BS &amp; Ratios Mar 26'!E48+'IS, Q June 26'!E48</f>
        <v>-369708</v>
      </c>
      <c r="F48" s="200">
        <f>'IS, BS &amp; Ratios Mar 26'!F48+'IS, Q June 26'!F48</f>
        <v>-256497</v>
      </c>
      <c r="G48" s="200">
        <f>'IS, BS &amp; Ratios Mar 26'!G48+'IS, Q June 26'!G48</f>
        <v>-24122</v>
      </c>
      <c r="H48" s="200">
        <f>'IS, BS &amp; Ratios Mar 26'!H48+'IS, Q June 26'!H48</f>
        <v>-69743</v>
      </c>
      <c r="I48" s="200">
        <f>'IS, BS &amp; Ratios Mar 26'!I48+'IS, Q June 26'!I48</f>
        <v>-54171</v>
      </c>
      <c r="J48" s="200">
        <f>'IS, BS &amp; Ratios Mar 26'!J48+'IS, Q June 26'!J48</f>
        <v>0</v>
      </c>
      <c r="K48" s="200">
        <f>'IS, BS &amp; Ratios Mar 26'!K48+'IS, Q June 26'!K48</f>
        <v>-61577</v>
      </c>
      <c r="L48" s="200">
        <f>'IS, BS &amp; Ratios Mar 26'!L48+'IS, Q June 26'!L48</f>
        <v>-313777</v>
      </c>
      <c r="M48" s="200">
        <f>'IS, BS &amp; Ratios Mar 26'!M48+'IS, Q June 26'!M48</f>
        <v>-240001</v>
      </c>
      <c r="N48" s="200">
        <f>'IS, BS &amp; Ratios Mar 26'!N48+'IS, Q June 26'!N48</f>
        <v>-509030</v>
      </c>
      <c r="O48" s="200">
        <f>'IS, BS &amp; Ratios Mar 26'!O48+'IS, Q June 26'!O48</f>
        <v>-44274</v>
      </c>
      <c r="P48" s="200">
        <f>'IS, BS &amp; Ratios Mar 26'!P48+'IS, Q June 26'!P48</f>
        <v>-37099</v>
      </c>
      <c r="Q48" s="200">
        <f>'IS, BS &amp; Ratios Mar 26'!Q48+'IS, Q June 26'!Q48</f>
        <v>-412293</v>
      </c>
      <c r="R48" s="200">
        <f>'IS, BS &amp; Ratios Mar 26'!R48+'IS, Q June 26'!R48</f>
        <v>-983</v>
      </c>
      <c r="S48" s="16">
        <f>D48+E48+F48+G48+H48+I48+J48+K48+L48+M48+N48+O48+P48+R48+Q48</f>
        <v>-2408069</v>
      </c>
      <c r="T48" s="16">
        <f>S48-'IS, Q June 26'!S48</f>
        <v>-1206247</v>
      </c>
      <c r="U48" s="16">
        <f t="shared" si="2"/>
        <v>1201822</v>
      </c>
      <c r="V48" s="17" t="e">
        <f>#REF!-'IS, BS &amp; Ratios June 25'!#REF!</f>
        <v>#REF!</v>
      </c>
      <c r="W48" s="17">
        <f>H48-'IS, BS &amp; Ratios June 25'!H48</f>
        <v>53117</v>
      </c>
      <c r="X48" s="17">
        <f>L48-'IS, BS &amp; Ratios June 25'!L48</f>
        <v>-25589</v>
      </c>
      <c r="Y48" s="41">
        <f>O48-'IS, BS &amp; Ratios June 25'!O48</f>
        <v>32226</v>
      </c>
      <c r="Z48" s="41">
        <f>Q48-'IS, BS &amp; Ratios June 25'!Q48</f>
        <v>-14468</v>
      </c>
      <c r="AB48" s="41">
        <f>S48-'IS, Q June 26'!S48</f>
        <v>-1206247</v>
      </c>
      <c r="AC48" s="41"/>
      <c r="AD48" s="41"/>
    </row>
    <row r="49" spans="1:52" s="9" customFormat="1" x14ac:dyDescent="0.2">
      <c r="A49" s="25"/>
      <c r="B49" s="26" t="s">
        <v>16</v>
      </c>
      <c r="C49" s="27"/>
      <c r="D49" s="32">
        <f>SUM(D47:D48)</f>
        <v>26299</v>
      </c>
      <c r="E49" s="32">
        <f t="shared" ref="E49:S49" si="16">SUM(E47:E48)</f>
        <v>846852</v>
      </c>
      <c r="F49" s="32">
        <f t="shared" si="16"/>
        <v>598494</v>
      </c>
      <c r="G49" s="32">
        <f t="shared" si="16"/>
        <v>61492</v>
      </c>
      <c r="H49" s="32">
        <f t="shared" si="16"/>
        <v>127484</v>
      </c>
      <c r="I49" s="32">
        <f t="shared" si="16"/>
        <v>117140</v>
      </c>
      <c r="J49" s="32">
        <f t="shared" si="16"/>
        <v>-41107</v>
      </c>
      <c r="K49" s="32">
        <f t="shared" si="16"/>
        <v>149298</v>
      </c>
      <c r="L49" s="32">
        <f t="shared" si="16"/>
        <v>745326</v>
      </c>
      <c r="M49" s="32">
        <f t="shared" si="16"/>
        <v>558911</v>
      </c>
      <c r="N49" s="32">
        <f t="shared" si="16"/>
        <v>1106928</v>
      </c>
      <c r="O49" s="32">
        <f t="shared" si="16"/>
        <v>103307</v>
      </c>
      <c r="P49" s="32">
        <f t="shared" si="16"/>
        <v>92271</v>
      </c>
      <c r="Q49" s="32">
        <f t="shared" si="16"/>
        <v>837079</v>
      </c>
      <c r="R49" s="32">
        <f>SUM(R47:R48)</f>
        <v>-13625</v>
      </c>
      <c r="S49" s="32">
        <f t="shared" si="16"/>
        <v>5316149</v>
      </c>
      <c r="T49" s="16">
        <f>S49-'IS, Q June 26'!S49</f>
        <v>2567711</v>
      </c>
      <c r="U49" s="16">
        <f t="shared" si="2"/>
        <v>-2748438</v>
      </c>
      <c r="V49" s="32" t="e">
        <f>SUM(V47:V48)</f>
        <v>#REF!</v>
      </c>
      <c r="W49" s="32">
        <f>SUM(W47:W48)</f>
        <v>-117081</v>
      </c>
      <c r="X49" s="32">
        <f>SUM(X47:X48)</f>
        <v>157695</v>
      </c>
      <c r="Y49" s="32">
        <f>SUM(Y47:Y48)</f>
        <v>-58373</v>
      </c>
      <c r="Z49" s="32">
        <f>SUM(Z47:Z48)</f>
        <v>29373</v>
      </c>
      <c r="AB49" s="41">
        <f>S49-'IS, Q June 26'!S49</f>
        <v>2567711</v>
      </c>
      <c r="AC49" s="41"/>
      <c r="AD49" s="41"/>
    </row>
    <row r="50" spans="1:52" s="9" customFormat="1" ht="21" x14ac:dyDescent="0.35">
      <c r="A50" s="25"/>
      <c r="B50" s="26"/>
      <c r="C50" s="27"/>
      <c r="D50" s="426"/>
      <c r="E50" s="426"/>
      <c r="F50" s="426"/>
      <c r="G50" s="426"/>
      <c r="H50" s="426"/>
      <c r="I50" s="426"/>
      <c r="J50" s="382"/>
      <c r="K50" s="426"/>
      <c r="L50" s="426"/>
      <c r="M50" s="382"/>
      <c r="N50" s="426"/>
      <c r="O50" s="426"/>
      <c r="P50" s="382"/>
      <c r="Q50" s="382"/>
      <c r="R50" s="426"/>
      <c r="S50" s="301">
        <f>S49-'IS, Q June 26'!S49</f>
        <v>2567711</v>
      </c>
      <c r="T50" s="16">
        <f>'IS, BS &amp; Ratios June 25'!S49</f>
        <v>4984675</v>
      </c>
      <c r="U50" s="45">
        <f>T50/'IS, BS &amp; Ratios June 25'!S49</f>
        <v>1</v>
      </c>
      <c r="V50" s="290" t="e">
        <f>V49/'IS, BS &amp; Ratios June 25'!#REF!</f>
        <v>#REF!</v>
      </c>
      <c r="W50" s="290">
        <f>W49/'IS, BS &amp; Ratios June 25'!H49</f>
        <v>-0.47873162553922272</v>
      </c>
      <c r="X50" s="290">
        <f>X49/'IS, BS &amp; Ratios June 25'!L49</f>
        <v>0.26835718333443948</v>
      </c>
      <c r="Y50" s="290">
        <f>Y49/'IS, BS &amp; Ratios June 25'!O49</f>
        <v>-0.36104032657100443</v>
      </c>
      <c r="Z50" s="307">
        <f>Z49/'IS, BS &amp; Ratios June 25'!Q49</f>
        <v>3.6365954939049608E-2</v>
      </c>
    </row>
    <row r="51" spans="1:52" s="9" customFormat="1" x14ac:dyDescent="0.2">
      <c r="A51" s="25"/>
      <c r="B51" s="28"/>
      <c r="E51" s="34"/>
      <c r="I51" s="34"/>
      <c r="J51" s="34"/>
      <c r="K51" s="34"/>
      <c r="L51" s="34"/>
      <c r="M51" s="33"/>
      <c r="N51" s="34"/>
      <c r="O51" s="34"/>
      <c r="P51" s="34"/>
      <c r="Q51" s="34"/>
      <c r="R51" s="34"/>
      <c r="S51" s="301">
        <f>S50-'IS, Q June 26'!S50</f>
        <v>2567711</v>
      </c>
      <c r="T51" s="35">
        <f>T50-T49</f>
        <v>2416964</v>
      </c>
      <c r="U51" s="299">
        <f>T51/T50</f>
        <v>0.48487895399399156</v>
      </c>
      <c r="V51" s="27"/>
    </row>
    <row r="52" spans="1:52" s="9" customFormat="1" ht="13.5" thickBot="1" x14ac:dyDescent="0.25">
      <c r="A52" s="25"/>
      <c r="B52" s="36" t="s">
        <v>156</v>
      </c>
      <c r="C52" s="3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35"/>
      <c r="U52" s="35"/>
    </row>
    <row r="53" spans="1:52" s="9" customFormat="1" ht="13.5" thickTop="1" x14ac:dyDescent="0.2">
      <c r="A53" s="25"/>
      <c r="B53" s="146"/>
      <c r="C53" s="13"/>
      <c r="D53" s="198">
        <f>Drivers!B1</f>
        <v>46203</v>
      </c>
      <c r="E53" s="198">
        <f>D53</f>
        <v>46203</v>
      </c>
      <c r="F53" s="198">
        <f t="shared" ref="F53:S53" si="17">E53</f>
        <v>46203</v>
      </c>
      <c r="G53" s="198">
        <f>F53</f>
        <v>46203</v>
      </c>
      <c r="H53" s="198">
        <f>G53</f>
        <v>46203</v>
      </c>
      <c r="I53" s="198">
        <f t="shared" si="17"/>
        <v>46203</v>
      </c>
      <c r="J53" s="198">
        <f t="shared" si="17"/>
        <v>46203</v>
      </c>
      <c r="K53" s="198">
        <f t="shared" si="17"/>
        <v>46203</v>
      </c>
      <c r="L53" s="198">
        <f t="shared" si="17"/>
        <v>46203</v>
      </c>
      <c r="M53" s="198">
        <f t="shared" si="17"/>
        <v>46203</v>
      </c>
      <c r="N53" s="198">
        <f>M53</f>
        <v>46203</v>
      </c>
      <c r="O53" s="198">
        <f t="shared" si="17"/>
        <v>46203</v>
      </c>
      <c r="P53" s="198">
        <f t="shared" si="17"/>
        <v>46203</v>
      </c>
      <c r="Q53" s="198">
        <f t="shared" si="17"/>
        <v>46203</v>
      </c>
      <c r="R53" s="198">
        <f t="shared" si="17"/>
        <v>46203</v>
      </c>
      <c r="S53" s="198">
        <f t="shared" si="17"/>
        <v>46203</v>
      </c>
      <c r="T53" s="35"/>
      <c r="U53" s="35"/>
    </row>
    <row r="54" spans="1:52" s="9" customFormat="1" x14ac:dyDescent="0.2">
      <c r="A54" s="25"/>
      <c r="B54" s="146"/>
      <c r="C54" s="13"/>
      <c r="D54" s="143" t="s">
        <v>75</v>
      </c>
      <c r="E54" s="143" t="s">
        <v>75</v>
      </c>
      <c r="F54" s="143" t="s">
        <v>75</v>
      </c>
      <c r="G54" s="143" t="s">
        <v>75</v>
      </c>
      <c r="H54" s="143" t="s">
        <v>75</v>
      </c>
      <c r="I54" s="143" t="s">
        <v>75</v>
      </c>
      <c r="J54" s="143" t="s">
        <v>75</v>
      </c>
      <c r="K54" s="143" t="s">
        <v>75</v>
      </c>
      <c r="L54" s="143" t="s">
        <v>75</v>
      </c>
      <c r="M54" s="143" t="s">
        <v>75</v>
      </c>
      <c r="N54" s="143" t="s">
        <v>75</v>
      </c>
      <c r="O54" s="143" t="s">
        <v>75</v>
      </c>
      <c r="P54" s="143" t="s">
        <v>75</v>
      </c>
      <c r="Q54" s="143" t="s">
        <v>75</v>
      </c>
      <c r="R54" s="143" t="s">
        <v>75</v>
      </c>
      <c r="S54" s="143" t="s">
        <v>75</v>
      </c>
      <c r="T54" s="35"/>
      <c r="U54" s="35"/>
    </row>
    <row r="55" spans="1:52" s="9" customFormat="1" ht="18.75" customHeight="1" x14ac:dyDescent="0.2">
      <c r="A55" s="25"/>
      <c r="B55" s="28" t="s">
        <v>17</v>
      </c>
      <c r="C55" s="3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6"/>
      <c r="U55" s="16"/>
    </row>
    <row r="56" spans="1:52" s="9" customFormat="1" ht="13.5" customHeight="1" x14ac:dyDescent="0.2">
      <c r="A56" s="25"/>
      <c r="B56" s="30" t="s">
        <v>90</v>
      </c>
      <c r="C56" s="27"/>
      <c r="D56" s="327">
        <v>44996</v>
      </c>
      <c r="E56" s="327">
        <v>1682116</v>
      </c>
      <c r="F56" s="327">
        <v>2137594</v>
      </c>
      <c r="G56" s="327">
        <v>59939</v>
      </c>
      <c r="H56" s="327"/>
      <c r="I56" s="327">
        <v>171164</v>
      </c>
      <c r="J56" s="327">
        <v>48096</v>
      </c>
      <c r="K56" s="327">
        <v>146931</v>
      </c>
      <c r="L56" s="327">
        <v>1367427</v>
      </c>
      <c r="M56" s="327">
        <v>590321</v>
      </c>
      <c r="N56" s="327">
        <v>1202638</v>
      </c>
      <c r="O56" s="327">
        <v>379727</v>
      </c>
      <c r="P56" s="327">
        <v>59046</v>
      </c>
      <c r="Q56" s="327">
        <v>1370153</v>
      </c>
      <c r="R56" s="327">
        <v>28130</v>
      </c>
      <c r="S56" s="31">
        <f>D56+E56+F56+G56+H56+I56+J56+K56+L56+M56+N56+O56+P56+R56+Q56</f>
        <v>9288278</v>
      </c>
      <c r="T56" s="16">
        <f t="shared" ref="T56:T72" si="18">SUM(D56:R56)</f>
        <v>9288278</v>
      </c>
      <c r="U56" s="16">
        <f t="shared" ref="U56:U98" si="19">T56-S56</f>
        <v>0</v>
      </c>
      <c r="V56" s="27">
        <f>S56-T56</f>
        <v>0</v>
      </c>
      <c r="W56" s="35"/>
      <c r="X56" s="264"/>
      <c r="AY56" s="27">
        <f>I56-'[36]IS, BS &amp; Ratios Mar 20'!K53</f>
        <v>121737</v>
      </c>
      <c r="AZ56" s="27">
        <f>J56-'[36]IS, BS &amp; Ratios Mar 20'!L53</f>
        <v>-28297</v>
      </c>
    </row>
    <row r="57" spans="1:52" s="9" customFormat="1" ht="13.5" customHeight="1" thickBot="1" x14ac:dyDescent="0.25">
      <c r="A57" s="25"/>
      <c r="B57" s="30" t="s">
        <v>91</v>
      </c>
      <c r="C57" s="27"/>
      <c r="D57" s="16">
        <f>SUM(D58:D61)</f>
        <v>196150</v>
      </c>
      <c r="E57" s="16">
        <f t="shared" ref="E57:L57" si="20">SUM(E58:E61)</f>
        <v>7376602</v>
      </c>
      <c r="F57" s="16">
        <f t="shared" si="20"/>
        <v>6268028</v>
      </c>
      <c r="G57" s="16">
        <f t="shared" si="20"/>
        <v>2551034</v>
      </c>
      <c r="H57" s="16">
        <f t="shared" si="20"/>
        <v>2043131</v>
      </c>
      <c r="I57" s="16">
        <f t="shared" si="20"/>
        <v>1828902</v>
      </c>
      <c r="J57" s="16">
        <f t="shared" si="20"/>
        <v>300283</v>
      </c>
      <c r="K57" s="16">
        <f t="shared" si="20"/>
        <v>1173976</v>
      </c>
      <c r="L57" s="16">
        <f t="shared" si="20"/>
        <v>6749279</v>
      </c>
      <c r="M57" s="16">
        <f t="shared" ref="M57:R57" si="21">SUM(M58:M61)</f>
        <v>5864755</v>
      </c>
      <c r="N57" s="16">
        <f t="shared" si="21"/>
        <v>13603435</v>
      </c>
      <c r="O57" s="16">
        <f t="shared" si="21"/>
        <v>3817374</v>
      </c>
      <c r="P57" s="16">
        <f t="shared" si="21"/>
        <v>1396253</v>
      </c>
      <c r="Q57" s="16">
        <f t="shared" si="21"/>
        <v>9776677</v>
      </c>
      <c r="R57" s="16">
        <f t="shared" si="21"/>
        <v>1012973</v>
      </c>
      <c r="S57" s="16">
        <f>SUM(S58:S61)</f>
        <v>63958852</v>
      </c>
      <c r="T57" s="16">
        <f t="shared" si="18"/>
        <v>63958852</v>
      </c>
      <c r="U57" s="16">
        <f t="shared" si="19"/>
        <v>0</v>
      </c>
      <c r="V57" s="27">
        <f t="shared" ref="V57:V94" si="22">S57-T57</f>
        <v>0</v>
      </c>
      <c r="AY57" s="27">
        <f>I57-'[36]IS, BS &amp; Ratios Mar 20'!K54</f>
        <v>1559095</v>
      </c>
      <c r="AZ57" s="27">
        <f>J57-'[36]IS, BS &amp; Ratios Mar 20'!L54</f>
        <v>210470</v>
      </c>
    </row>
    <row r="58" spans="1:52" s="9" customFormat="1" ht="13.5" customHeight="1" thickBot="1" x14ac:dyDescent="0.25">
      <c r="A58" s="25"/>
      <c r="B58" s="30" t="s">
        <v>162</v>
      </c>
      <c r="C58" s="27"/>
      <c r="D58" s="328">
        <v>35983</v>
      </c>
      <c r="E58" s="328">
        <v>765308</v>
      </c>
      <c r="F58" s="328">
        <v>635591</v>
      </c>
      <c r="G58" s="328">
        <v>593862</v>
      </c>
      <c r="H58" s="328">
        <v>177573</v>
      </c>
      <c r="I58" s="328">
        <v>37711</v>
      </c>
      <c r="J58" s="328">
        <v>39733</v>
      </c>
      <c r="K58" s="328">
        <v>39326</v>
      </c>
      <c r="L58" s="328">
        <v>540</v>
      </c>
      <c r="M58" s="328">
        <v>4362</v>
      </c>
      <c r="N58" s="328">
        <v>1153814</v>
      </c>
      <c r="O58" s="328">
        <v>646345</v>
      </c>
      <c r="P58" s="328">
        <v>237</v>
      </c>
      <c r="Q58" s="329">
        <v>1274192</v>
      </c>
      <c r="R58" s="329">
        <v>16784</v>
      </c>
      <c r="S58" s="147">
        <f>D58+E58+F58+G58+H58+I58+J58+K58+L58+M58+N58+O58+P58+R58+Q58</f>
        <v>5421361</v>
      </c>
      <c r="T58" s="16">
        <f t="shared" si="18"/>
        <v>5421361</v>
      </c>
      <c r="U58" s="16">
        <f t="shared" si="19"/>
        <v>0</v>
      </c>
      <c r="V58" s="27">
        <f t="shared" si="22"/>
        <v>0</v>
      </c>
      <c r="AY58" s="27">
        <f>I58-'[36]IS, BS &amp; Ratios Mar 20'!K55</f>
        <v>-39630</v>
      </c>
      <c r="AZ58" s="27">
        <f>J58-'[36]IS, BS &amp; Ratios Mar 20'!L55</f>
        <v>37850</v>
      </c>
    </row>
    <row r="59" spans="1:52" s="9" customFormat="1" ht="13.5" customHeight="1" x14ac:dyDescent="0.2">
      <c r="A59" s="25"/>
      <c r="B59" s="30" t="s">
        <v>163</v>
      </c>
      <c r="C59" s="27"/>
      <c r="D59" s="330">
        <v>160167</v>
      </c>
      <c r="E59" s="330">
        <v>6011294</v>
      </c>
      <c r="F59" s="330">
        <v>4582419</v>
      </c>
      <c r="G59" s="330">
        <v>1957174</v>
      </c>
      <c r="H59" s="330">
        <v>1865558</v>
      </c>
      <c r="I59" s="330">
        <v>1791191</v>
      </c>
      <c r="J59" s="330">
        <v>260550</v>
      </c>
      <c r="K59" s="330">
        <v>1134650</v>
      </c>
      <c r="L59" s="330">
        <v>5048739</v>
      </c>
      <c r="M59" s="330">
        <v>4810393</v>
      </c>
      <c r="N59" s="330">
        <v>10049621</v>
      </c>
      <c r="O59" s="330">
        <v>3171029</v>
      </c>
      <c r="P59" s="330">
        <v>976016</v>
      </c>
      <c r="Q59" s="331">
        <v>8502485</v>
      </c>
      <c r="R59" s="329">
        <v>958636</v>
      </c>
      <c r="S59" s="147">
        <f t="shared" ref="S59:S61" si="23">D59+E59+F59+G59+H59+I59+J59+K59+L59+M59+N59+O59+P59+R59+Q59</f>
        <v>51279922</v>
      </c>
      <c r="T59" s="16">
        <f t="shared" si="18"/>
        <v>51279922</v>
      </c>
      <c r="U59" s="16">
        <f t="shared" si="19"/>
        <v>0</v>
      </c>
      <c r="V59" s="27">
        <f t="shared" si="22"/>
        <v>0</v>
      </c>
      <c r="AY59" s="27">
        <f>I59-'[36]IS, BS &amp; Ratios Mar 20'!K56</f>
        <v>1598725</v>
      </c>
      <c r="AZ59" s="27">
        <f>J59-'[36]IS, BS &amp; Ratios Mar 20'!L56</f>
        <v>172620</v>
      </c>
    </row>
    <row r="60" spans="1:52" s="9" customFormat="1" ht="13.5" customHeight="1" x14ac:dyDescent="0.2">
      <c r="A60" s="25"/>
      <c r="B60" s="30" t="s">
        <v>164</v>
      </c>
      <c r="C60" s="27"/>
      <c r="D60" s="330"/>
      <c r="E60" s="330">
        <v>600000</v>
      </c>
      <c r="F60" s="330">
        <v>1050000</v>
      </c>
      <c r="G60" s="330"/>
      <c r="H60" s="330"/>
      <c r="I60" s="330"/>
      <c r="J60" s="330"/>
      <c r="K60" s="330"/>
      <c r="L60" s="330">
        <v>1700000</v>
      </c>
      <c r="M60" s="330">
        <v>1050000</v>
      </c>
      <c r="N60" s="330">
        <v>2400000</v>
      </c>
      <c r="O60" s="330"/>
      <c r="P60" s="330">
        <v>420000</v>
      </c>
      <c r="Q60" s="330"/>
      <c r="R60" s="331"/>
      <c r="S60" s="224">
        <f t="shared" si="23"/>
        <v>7220000</v>
      </c>
      <c r="T60" s="16">
        <f t="shared" si="18"/>
        <v>7220000</v>
      </c>
      <c r="U60" s="16">
        <f t="shared" si="19"/>
        <v>0</v>
      </c>
      <c r="V60" s="27">
        <f t="shared" si="22"/>
        <v>0</v>
      </c>
      <c r="AY60" s="27">
        <f>I60-'[36]IS, BS &amp; Ratios Mar 20'!K57</f>
        <v>0</v>
      </c>
      <c r="AZ60" s="27">
        <f>J60-'[36]IS, BS &amp; Ratios Mar 20'!L57</f>
        <v>0</v>
      </c>
    </row>
    <row r="61" spans="1:52" ht="13.5" thickBot="1" x14ac:dyDescent="0.25">
      <c r="A61" s="25"/>
      <c r="B61" s="12" t="s">
        <v>165</v>
      </c>
      <c r="C61" s="39"/>
      <c r="D61" s="332"/>
      <c r="E61" s="332"/>
      <c r="F61" s="332">
        <v>18</v>
      </c>
      <c r="G61" s="332">
        <v>-2</v>
      </c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414">
        <v>37553</v>
      </c>
      <c r="S61" s="148">
        <f t="shared" si="23"/>
        <v>37569</v>
      </c>
      <c r="T61" s="16">
        <f t="shared" si="18"/>
        <v>37569</v>
      </c>
      <c r="U61" s="16">
        <f t="shared" si="19"/>
        <v>0</v>
      </c>
      <c r="V61" s="27">
        <f t="shared" si="22"/>
        <v>0</v>
      </c>
      <c r="AY61" s="27">
        <f>I61-'[36]IS, BS &amp; Ratios Mar 20'!K58</f>
        <v>0</v>
      </c>
      <c r="AZ61" s="27">
        <f>J61-'[36]IS, BS &amp; Ratios Mar 20'!L58</f>
        <v>0</v>
      </c>
    </row>
    <row r="62" spans="1:52" ht="13.5" thickBot="1" x14ac:dyDescent="0.25">
      <c r="A62" s="25"/>
      <c r="B62" s="12" t="s">
        <v>18</v>
      </c>
      <c r="C62" s="14"/>
      <c r="D62" s="16">
        <f>SUM(D63:D64)</f>
        <v>64128</v>
      </c>
      <c r="E62" s="16">
        <f>SUM(E63:E64)</f>
        <v>3530069</v>
      </c>
      <c r="F62" s="16">
        <f t="shared" ref="F62:S62" si="24">SUM(F63:F64)</f>
        <v>1704443</v>
      </c>
      <c r="G62" s="16">
        <f t="shared" si="24"/>
        <v>6186122</v>
      </c>
      <c r="H62" s="16">
        <f t="shared" si="24"/>
        <v>3421758</v>
      </c>
      <c r="I62" s="16">
        <f t="shared" si="24"/>
        <v>443546</v>
      </c>
      <c r="J62" s="16">
        <f t="shared" si="24"/>
        <v>14016</v>
      </c>
      <c r="K62" s="16">
        <f t="shared" si="24"/>
        <v>862538</v>
      </c>
      <c r="L62" s="16">
        <f t="shared" si="24"/>
        <v>456462</v>
      </c>
      <c r="M62" s="16">
        <f t="shared" si="24"/>
        <v>2421295</v>
      </c>
      <c r="N62" s="16">
        <f t="shared" si="24"/>
        <v>7421700</v>
      </c>
      <c r="O62" s="16">
        <f t="shared" si="24"/>
        <v>4616323</v>
      </c>
      <c r="P62" s="16">
        <f t="shared" si="24"/>
        <v>405958</v>
      </c>
      <c r="Q62" s="16">
        <f t="shared" si="24"/>
        <v>1904967</v>
      </c>
      <c r="R62" s="16">
        <f t="shared" si="24"/>
        <v>299883</v>
      </c>
      <c r="S62" s="16">
        <f t="shared" si="24"/>
        <v>33753208</v>
      </c>
      <c r="T62" s="16">
        <f t="shared" si="18"/>
        <v>33753208</v>
      </c>
      <c r="U62" s="16">
        <f t="shared" si="19"/>
        <v>0</v>
      </c>
      <c r="V62" s="27">
        <f t="shared" si="22"/>
        <v>0</v>
      </c>
      <c r="AA62" s="54">
        <f>'[37]IS, BS &amp; Ratios June 24.'!T60</f>
        <v>38703873</v>
      </c>
      <c r="AB62" s="54">
        <f>S62</f>
        <v>33753208</v>
      </c>
      <c r="AC62" s="3">
        <f>'IS, BS &amp; Ratios Dec 25base'!S62</f>
        <v>39737022</v>
      </c>
      <c r="AY62" s="27">
        <f>I62-'[36]IS, BS &amp; Ratios Mar 20'!K59</f>
        <v>-639184</v>
      </c>
      <c r="AZ62" s="27">
        <f>J62-'[36]IS, BS &amp; Ratios Mar 20'!L59</f>
        <v>-72271</v>
      </c>
    </row>
    <row r="63" spans="1:52" ht="25.5" x14ac:dyDescent="0.2">
      <c r="A63" s="25"/>
      <c r="B63" s="152" t="s">
        <v>166</v>
      </c>
      <c r="C63" s="14"/>
      <c r="D63" s="329">
        <v>62275</v>
      </c>
      <c r="E63" s="329">
        <v>358296</v>
      </c>
      <c r="F63" s="329">
        <v>637900</v>
      </c>
      <c r="G63" s="329">
        <v>23553</v>
      </c>
      <c r="H63" s="329">
        <v>2185</v>
      </c>
      <c r="I63" s="329">
        <v>12367</v>
      </c>
      <c r="J63" s="373">
        <v>9376</v>
      </c>
      <c r="K63" s="329"/>
      <c r="L63" s="329"/>
      <c r="M63" s="329">
        <v>1160131</v>
      </c>
      <c r="N63" s="329">
        <v>192635</v>
      </c>
      <c r="O63" s="329"/>
      <c r="P63" s="329">
        <v>196530</v>
      </c>
      <c r="Q63" s="329">
        <v>150000</v>
      </c>
      <c r="R63" s="329">
        <v>76235</v>
      </c>
      <c r="S63" s="207">
        <f t="shared" ref="S63:S64" si="25">D63+E63+F63+G63+H63+I63+J63+K63+L63+M63+N63+O63+P63+R63+Q63</f>
        <v>2881483</v>
      </c>
      <c r="T63" s="16">
        <f t="shared" si="18"/>
        <v>2881483</v>
      </c>
      <c r="U63" s="16">
        <f t="shared" si="19"/>
        <v>0</v>
      </c>
      <c r="V63" s="27">
        <f t="shared" si="22"/>
        <v>0</v>
      </c>
      <c r="AY63" s="27">
        <f>I63-'[36]IS, BS &amp; Ratios Mar 20'!K60</f>
        <v>-9564</v>
      </c>
      <c r="AZ63" s="27">
        <f>J63-'[36]IS, BS &amp; Ratios Mar 20'!L60</f>
        <v>-52484</v>
      </c>
    </row>
    <row r="64" spans="1:52" ht="26.25" thickBot="1" x14ac:dyDescent="0.25">
      <c r="A64" s="25"/>
      <c r="B64" s="152" t="s">
        <v>167</v>
      </c>
      <c r="C64" s="14"/>
      <c r="D64" s="333">
        <v>1853</v>
      </c>
      <c r="E64" s="332">
        <v>3171773</v>
      </c>
      <c r="F64" s="333">
        <v>1066543</v>
      </c>
      <c r="G64" s="333">
        <v>6162569</v>
      </c>
      <c r="H64" s="333">
        <v>3419573</v>
      </c>
      <c r="I64" s="333">
        <v>431179</v>
      </c>
      <c r="J64" s="333">
        <v>4640</v>
      </c>
      <c r="K64" s="333">
        <v>862538</v>
      </c>
      <c r="L64" s="333">
        <v>456462</v>
      </c>
      <c r="M64" s="333">
        <v>1261164</v>
      </c>
      <c r="N64" s="333">
        <v>7229065</v>
      </c>
      <c r="O64" s="333">
        <v>4616323</v>
      </c>
      <c r="P64" s="333">
        <v>209428</v>
      </c>
      <c r="Q64" s="333">
        <v>1754967</v>
      </c>
      <c r="R64" s="333">
        <v>223648</v>
      </c>
      <c r="S64" s="208">
        <f t="shared" si="25"/>
        <v>30871725</v>
      </c>
      <c r="T64" s="16">
        <f t="shared" si="18"/>
        <v>30871725</v>
      </c>
      <c r="U64" s="16">
        <f t="shared" si="19"/>
        <v>0</v>
      </c>
      <c r="V64" s="27">
        <f t="shared" si="22"/>
        <v>0</v>
      </c>
      <c r="AY64" s="27">
        <f>I64-'[36]IS, BS &amp; Ratios Mar 20'!K61</f>
        <v>-629620</v>
      </c>
      <c r="AZ64" s="27">
        <f>J64-'[36]IS, BS &amp; Ratios Mar 20'!L61</f>
        <v>-19787</v>
      </c>
    </row>
    <row r="65" spans="1:52" ht="13.5" thickBot="1" x14ac:dyDescent="0.25">
      <c r="A65" s="25"/>
      <c r="B65" s="12" t="s">
        <v>92</v>
      </c>
      <c r="C65" s="14"/>
      <c r="D65" s="16">
        <f>SUM(D66:D68)</f>
        <v>46674</v>
      </c>
      <c r="E65" s="16">
        <f t="shared" ref="E65:S65" si="26">SUM(E66:E68)</f>
        <v>7010132</v>
      </c>
      <c r="F65" s="16">
        <f t="shared" si="26"/>
        <v>6927154</v>
      </c>
      <c r="G65" s="16">
        <f>SUM(G66:G68)</f>
        <v>1487263</v>
      </c>
      <c r="H65" s="16">
        <f t="shared" si="26"/>
        <v>2502469</v>
      </c>
      <c r="I65" s="16">
        <f t="shared" si="26"/>
        <v>2799548</v>
      </c>
      <c r="J65" s="16">
        <f t="shared" si="26"/>
        <v>465972</v>
      </c>
      <c r="K65" s="16">
        <f t="shared" si="26"/>
        <v>1687269</v>
      </c>
      <c r="L65" s="16">
        <f t="shared" si="26"/>
        <v>8484139</v>
      </c>
      <c r="M65" s="16">
        <f t="shared" si="26"/>
        <v>5368502</v>
      </c>
      <c r="N65" s="16">
        <f t="shared" si="26"/>
        <v>10819495</v>
      </c>
      <c r="O65" s="16">
        <f t="shared" si="26"/>
        <v>2183278</v>
      </c>
      <c r="P65" s="16">
        <f t="shared" si="26"/>
        <v>2178217</v>
      </c>
      <c r="Q65" s="16">
        <f t="shared" si="26"/>
        <v>17348351</v>
      </c>
      <c r="R65" s="16">
        <f t="shared" si="26"/>
        <v>1903895</v>
      </c>
      <c r="S65" s="16">
        <f t="shared" si="26"/>
        <v>71212358</v>
      </c>
      <c r="T65" s="16">
        <f t="shared" si="18"/>
        <v>71212358</v>
      </c>
      <c r="U65" s="16">
        <f t="shared" si="19"/>
        <v>0</v>
      </c>
      <c r="V65" s="27">
        <f>N65-'IS, BS &amp; Ratios June 25'!N65</f>
        <v>-1259904</v>
      </c>
      <c r="W65" s="14">
        <f>V65</f>
        <v>-1259904</v>
      </c>
      <c r="AA65" s="54">
        <f>'[37]IS, BS &amp; Ratios June 24.'!T63</f>
        <v>55402095</v>
      </c>
      <c r="AB65" s="54">
        <f>S65</f>
        <v>71212358</v>
      </c>
      <c r="AC65" s="3">
        <f>'IS, BS &amp; Ratios Dec 25base'!S65</f>
        <v>70313044</v>
      </c>
      <c r="AY65" s="27">
        <f>I65-'[36]IS, BS &amp; Ratios Mar 20'!K62</f>
        <v>1727519</v>
      </c>
      <c r="AZ65" s="27">
        <f>J65-'[36]IS, BS &amp; Ratios Mar 20'!L62</f>
        <v>242903</v>
      </c>
    </row>
    <row r="66" spans="1:52" outlineLevel="1" x14ac:dyDescent="0.2">
      <c r="A66" s="25"/>
      <c r="B66" s="12" t="s">
        <v>19</v>
      </c>
      <c r="C66" s="39"/>
      <c r="D66" s="328">
        <v>23364</v>
      </c>
      <c r="E66" s="329">
        <v>7010132</v>
      </c>
      <c r="F66" s="328">
        <v>2469349</v>
      </c>
      <c r="G66" s="328">
        <v>1487263</v>
      </c>
      <c r="H66" s="328">
        <v>615414</v>
      </c>
      <c r="I66" s="328">
        <v>2799548</v>
      </c>
      <c r="J66" s="328">
        <v>300351</v>
      </c>
      <c r="K66" s="328">
        <v>1687269</v>
      </c>
      <c r="L66" s="328">
        <v>8484139</v>
      </c>
      <c r="M66" s="328">
        <v>2493746</v>
      </c>
      <c r="N66" s="329">
        <v>10819495</v>
      </c>
      <c r="O66" s="328">
        <v>1346471</v>
      </c>
      <c r="P66" s="328">
        <v>2178217</v>
      </c>
      <c r="Q66" s="328">
        <v>5161421</v>
      </c>
      <c r="R66" s="328">
        <v>1465594</v>
      </c>
      <c r="S66" s="149">
        <f t="shared" ref="S66:S71" si="27">D66+E66+F66+G66+H66+I66+J66+K66+L66+M66+N66+O66+P66+R66+Q66</f>
        <v>48341773</v>
      </c>
      <c r="T66" s="16">
        <f t="shared" si="18"/>
        <v>48341773</v>
      </c>
      <c r="U66" s="16">
        <f t="shared" si="19"/>
        <v>0</v>
      </c>
      <c r="V66" s="27">
        <f t="shared" si="22"/>
        <v>0</v>
      </c>
      <c r="AY66" s="27">
        <f>I66-'[36]IS, BS &amp; Ratios Mar 20'!K63</f>
        <v>2206423</v>
      </c>
      <c r="AZ66" s="27">
        <f>J66-'[36]IS, BS &amp; Ratios Mar 20'!L63</f>
        <v>108361</v>
      </c>
    </row>
    <row r="67" spans="1:52" ht="13.5" outlineLevel="1" thickBot="1" x14ac:dyDescent="0.25">
      <c r="A67" s="25"/>
      <c r="B67" s="12" t="s">
        <v>7</v>
      </c>
      <c r="C67" s="39"/>
      <c r="D67" s="330">
        <v>22554</v>
      </c>
      <c r="E67" s="378"/>
      <c r="F67" s="330">
        <f>6927154-F66</f>
        <v>4457805</v>
      </c>
      <c r="G67" s="330"/>
      <c r="H67" s="350">
        <v>1884695</v>
      </c>
      <c r="I67" s="350"/>
      <c r="J67" s="331"/>
      <c r="K67" s="330"/>
      <c r="L67" s="425"/>
      <c r="M67" s="330">
        <v>2636804</v>
      </c>
      <c r="N67" s="330"/>
      <c r="O67" s="330">
        <v>279086</v>
      </c>
      <c r="P67" s="330"/>
      <c r="Q67" s="330">
        <v>9936821</v>
      </c>
      <c r="R67" s="330"/>
      <c r="S67" s="151">
        <f t="shared" si="27"/>
        <v>19217765</v>
      </c>
      <c r="T67" s="16">
        <f t="shared" si="18"/>
        <v>19217765</v>
      </c>
      <c r="U67" s="16">
        <f t="shared" si="19"/>
        <v>0</v>
      </c>
      <c r="V67" s="27">
        <f t="shared" si="22"/>
        <v>0</v>
      </c>
      <c r="AY67" s="27">
        <f>I67-'[36]IS, BS &amp; Ratios Mar 20'!K64</f>
        <v>-478904</v>
      </c>
      <c r="AZ67" s="27">
        <f>J67-'[36]IS, BS &amp; Ratios Mar 20'!L64</f>
        <v>-2761</v>
      </c>
    </row>
    <row r="68" spans="1:52" ht="14.25" customHeight="1" outlineLevel="1" thickTop="1" thickBot="1" x14ac:dyDescent="0.25">
      <c r="A68" s="25"/>
      <c r="B68" s="12" t="s">
        <v>93</v>
      </c>
      <c r="C68" s="39"/>
      <c r="D68" s="332">
        <f>46674-45918</f>
        <v>756</v>
      </c>
      <c r="E68" s="332"/>
      <c r="F68" s="332"/>
      <c r="G68" s="332"/>
      <c r="H68" s="332">
        <f>2502466-2500109+3</f>
        <v>2360</v>
      </c>
      <c r="I68" s="332"/>
      <c r="J68" s="332">
        <f>465972-300351</f>
        <v>165621</v>
      </c>
      <c r="K68" s="332"/>
      <c r="L68" s="332"/>
      <c r="M68" s="332">
        <f>5368502-5130550</f>
        <v>237952</v>
      </c>
      <c r="N68" s="332"/>
      <c r="O68" s="332">
        <f>2183278-1625557</f>
        <v>557721</v>
      </c>
      <c r="P68" s="332"/>
      <c r="Q68" s="332">
        <f>17348351-15098242</f>
        <v>2250109</v>
      </c>
      <c r="R68" s="332">
        <f>1903895-1465594</f>
        <v>438301</v>
      </c>
      <c r="S68" s="150">
        <f t="shared" si="27"/>
        <v>3652820</v>
      </c>
      <c r="T68" s="16">
        <f t="shared" si="18"/>
        <v>3652820</v>
      </c>
      <c r="U68" s="16">
        <f t="shared" si="19"/>
        <v>0</v>
      </c>
      <c r="V68" s="27">
        <f t="shared" si="22"/>
        <v>0</v>
      </c>
      <c r="W68" s="221" t="s">
        <v>123</v>
      </c>
      <c r="X68" s="221" t="s">
        <v>203</v>
      </c>
      <c r="Y68" s="221" t="s">
        <v>125</v>
      </c>
      <c r="Z68" s="221" t="s">
        <v>120</v>
      </c>
      <c r="AA68" s="221" t="s">
        <v>126</v>
      </c>
      <c r="AB68" s="221" t="s">
        <v>85</v>
      </c>
      <c r="AC68" s="221"/>
      <c r="AD68" s="221"/>
      <c r="AE68" s="221"/>
      <c r="AF68" s="221" t="s">
        <v>88</v>
      </c>
      <c r="AG68" s="221" t="s">
        <v>87</v>
      </c>
      <c r="AH68" s="221" t="s">
        <v>127</v>
      </c>
      <c r="AI68" s="221" t="s">
        <v>76</v>
      </c>
      <c r="AJ68" s="221" t="s">
        <v>154</v>
      </c>
      <c r="AK68" s="221" t="s">
        <v>129</v>
      </c>
      <c r="AL68" s="221" t="s">
        <v>128</v>
      </c>
      <c r="AM68" s="221" t="s">
        <v>86</v>
      </c>
      <c r="AN68" s="221" t="s">
        <v>130</v>
      </c>
      <c r="AO68" s="221" t="s">
        <v>200</v>
      </c>
      <c r="AY68" s="27">
        <f>I68-'[36]IS, BS &amp; Ratios Mar 20'!K65</f>
        <v>0</v>
      </c>
      <c r="AZ68" s="27">
        <f>J68-'[36]IS, BS &amp; Ratios Mar 20'!L65</f>
        <v>137303</v>
      </c>
    </row>
    <row r="69" spans="1:52" ht="25.5" x14ac:dyDescent="0.2">
      <c r="B69" s="152" t="s">
        <v>94</v>
      </c>
      <c r="C69" s="40"/>
      <c r="D69" s="334">
        <v>545735</v>
      </c>
      <c r="E69" s="334">
        <v>15719256</v>
      </c>
      <c r="F69" s="334">
        <v>9384907</v>
      </c>
      <c r="G69" s="334">
        <v>372253</v>
      </c>
      <c r="H69" s="334">
        <v>1273209</v>
      </c>
      <c r="I69" s="334">
        <v>2544329</v>
      </c>
      <c r="J69" s="334">
        <v>209162</v>
      </c>
      <c r="K69" s="334">
        <v>3146492</v>
      </c>
      <c r="L69" s="334">
        <v>11099536</v>
      </c>
      <c r="M69" s="334">
        <v>10917111</v>
      </c>
      <c r="N69" s="334">
        <v>17768181</v>
      </c>
      <c r="O69" s="334">
        <v>2387042</v>
      </c>
      <c r="P69" s="334">
        <v>2138082</v>
      </c>
      <c r="Q69" s="334">
        <v>20066580</v>
      </c>
      <c r="R69" s="334">
        <v>1667643</v>
      </c>
      <c r="S69" s="16">
        <f t="shared" si="27"/>
        <v>99239518</v>
      </c>
      <c r="T69" s="16">
        <f t="shared" si="18"/>
        <v>99239518</v>
      </c>
      <c r="U69" s="16">
        <f t="shared" si="19"/>
        <v>0</v>
      </c>
      <c r="V69" s="27" t="e">
        <f>SUM(W69:AO69)</f>
        <v>#REF!</v>
      </c>
      <c r="W69" s="14">
        <f>D69-'IS, BS &amp; Ratios Mar 26'!D69</f>
        <v>17586</v>
      </c>
      <c r="X69" s="52">
        <f>E69-'IS, BS &amp; Ratios Mar 26'!E69</f>
        <v>259840</v>
      </c>
      <c r="Y69" s="14">
        <f>G69-'IS, BS &amp; Ratios Mar 26'!G69</f>
        <v>-66081</v>
      </c>
      <c r="Z69" s="14" t="e">
        <f>#REF!-'IS, BS &amp; Ratios Mar 26'!#REF!</f>
        <v>#REF!</v>
      </c>
      <c r="AA69" s="54">
        <f>'[37]IS, BS &amp; Ratios June 24.'!T67</f>
        <v>68990250</v>
      </c>
      <c r="AB69" s="54">
        <f>S69</f>
        <v>99239518</v>
      </c>
      <c r="AC69" s="14">
        <f>'IS, BS &amp; Ratios Dec 25base'!S69</f>
        <v>101364472</v>
      </c>
      <c r="AD69" s="14"/>
      <c r="AE69" s="14"/>
      <c r="AF69" s="14">
        <f>J69-'IS, BS &amp; Ratios Mar 26'!J69</f>
        <v>480</v>
      </c>
      <c r="AG69" s="14">
        <f>K69-'IS, BS &amp; Ratios Mar 26'!K69</f>
        <v>279764</v>
      </c>
      <c r="AH69" s="52">
        <f>L69-'IS, BS &amp; Ratios Mar 26'!L69</f>
        <v>1355337</v>
      </c>
      <c r="AI69" s="14">
        <f>M69-'IS, BS &amp; Ratios Mar 26'!M69</f>
        <v>14504</v>
      </c>
      <c r="AJ69" s="14" t="e">
        <f>#REF!-'IS, BS &amp; Ratios Mar 26'!#REF!</f>
        <v>#REF!</v>
      </c>
      <c r="AK69" s="52">
        <f>N69-'IS, BS &amp; Ratios Mar 26'!N69</f>
        <v>1438083</v>
      </c>
      <c r="AL69" s="14">
        <f>O69-'IS, BS &amp; Ratios Mar 26'!O69</f>
        <v>-168861</v>
      </c>
      <c r="AM69" s="52">
        <f>P69-'IS, BS &amp; Ratios Mar 26'!P69</f>
        <v>-49381</v>
      </c>
      <c r="AN69" s="52">
        <f>Q69-'IS, BS &amp; Ratios Mar 26'!Q69</f>
        <v>-1352557</v>
      </c>
      <c r="AO69" s="14">
        <f>R69-'IS, BS &amp; Ratios Mar 26'!R69</f>
        <v>116405</v>
      </c>
      <c r="AP69" s="14">
        <f>S69-'IS, BS &amp; Ratios Mar 26'!S69</f>
        <v>2143813</v>
      </c>
      <c r="AQ69" s="14"/>
      <c r="AR69" s="14"/>
      <c r="AS69" s="14"/>
      <c r="AT69" s="14"/>
      <c r="AU69" s="14"/>
      <c r="AV69" s="14"/>
      <c r="AW69" s="14"/>
      <c r="AY69" s="27">
        <f>I69-'[36]IS, BS &amp; Ratios Mar 20'!K66</f>
        <v>1578785</v>
      </c>
      <c r="AZ69" s="27">
        <f>J69-'[36]IS, BS &amp; Ratios Mar 20'!L66</f>
        <v>-274097</v>
      </c>
    </row>
    <row r="70" spans="1:52" x14ac:dyDescent="0.2">
      <c r="B70" s="12" t="s">
        <v>95</v>
      </c>
      <c r="C70" s="14"/>
      <c r="D70" s="324">
        <v>93553</v>
      </c>
      <c r="E70" s="324">
        <f>2974+2699582</f>
        <v>2702556</v>
      </c>
      <c r="F70" s="324">
        <f>3242931+17608</f>
        <v>3260539</v>
      </c>
      <c r="G70" s="324">
        <v>358216</v>
      </c>
      <c r="H70" s="324">
        <v>230949</v>
      </c>
      <c r="I70" s="324">
        <f>1143409+1</f>
        <v>1143410</v>
      </c>
      <c r="J70" s="324">
        <v>11481</v>
      </c>
      <c r="K70" s="324">
        <v>595895</v>
      </c>
      <c r="L70" s="324">
        <v>1540216</v>
      </c>
      <c r="M70" s="324">
        <v>2758418</v>
      </c>
      <c r="N70" s="324">
        <v>2001170</v>
      </c>
      <c r="O70" s="324">
        <v>502504</v>
      </c>
      <c r="P70" s="324">
        <f>289168+1</f>
        <v>289169</v>
      </c>
      <c r="Q70" s="324">
        <v>3575096</v>
      </c>
      <c r="R70" s="324">
        <v>810082</v>
      </c>
      <c r="S70" s="16">
        <f t="shared" si="27"/>
        <v>19873254</v>
      </c>
      <c r="T70" s="16">
        <f t="shared" si="18"/>
        <v>19873254</v>
      </c>
      <c r="U70" s="16">
        <f t="shared" si="19"/>
        <v>0</v>
      </c>
      <c r="V70" s="27">
        <f t="shared" si="22"/>
        <v>0</v>
      </c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Y70" s="27">
        <f>I70-'[36]IS, BS &amp; Ratios Mar 20'!K67</f>
        <v>908820</v>
      </c>
      <c r="AZ70" s="27">
        <f>J70-'[36]IS, BS &amp; Ratios Mar 20'!L67</f>
        <v>-47567</v>
      </c>
    </row>
    <row r="71" spans="1:52" x14ac:dyDescent="0.2">
      <c r="B71" s="12" t="s">
        <v>141</v>
      </c>
      <c r="C71" s="14"/>
      <c r="D71" s="324">
        <v>48698</v>
      </c>
      <c r="E71" s="324">
        <v>812438</v>
      </c>
      <c r="F71" s="324">
        <v>593980</v>
      </c>
      <c r="G71" s="324">
        <v>40111</v>
      </c>
      <c r="H71" s="324">
        <v>18782</v>
      </c>
      <c r="I71" s="324">
        <v>38581</v>
      </c>
      <c r="J71" s="324">
        <v>309203</v>
      </c>
      <c r="K71" s="324">
        <v>213963</v>
      </c>
      <c r="L71" s="324">
        <v>292294</v>
      </c>
      <c r="M71" s="324">
        <v>778097</v>
      </c>
      <c r="N71" s="324">
        <v>344640</v>
      </c>
      <c r="O71" s="324">
        <v>182562</v>
      </c>
      <c r="P71" s="324">
        <v>73493</v>
      </c>
      <c r="Q71" s="324">
        <v>1163967</v>
      </c>
      <c r="R71" s="324">
        <v>232674</v>
      </c>
      <c r="S71" s="16">
        <f t="shared" si="27"/>
        <v>5143483</v>
      </c>
      <c r="T71" s="16">
        <f t="shared" si="18"/>
        <v>5143483</v>
      </c>
      <c r="U71" s="16">
        <f t="shared" si="19"/>
        <v>0</v>
      </c>
      <c r="V71" s="27">
        <f t="shared" si="22"/>
        <v>0</v>
      </c>
      <c r="AY71" s="27">
        <f>I71-'[36]IS, BS &amp; Ratios Mar 20'!K68</f>
        <v>16832</v>
      </c>
      <c r="AZ71" s="27">
        <f>J71-'[36]IS, BS &amp; Ratios Mar 20'!L68</f>
        <v>272588</v>
      </c>
    </row>
    <row r="72" spans="1:52" ht="13.5" thickBot="1" x14ac:dyDescent="0.25">
      <c r="B72" s="28" t="s">
        <v>20</v>
      </c>
      <c r="C72" s="27"/>
      <c r="D72" s="153">
        <f>D56+D57+D62+D65+D69+D70+D71</f>
        <v>1039934</v>
      </c>
      <c r="E72" s="153">
        <f t="shared" ref="E72:R72" si="28">E56+E57+E62+E65+E69+E70+E71</f>
        <v>38833169</v>
      </c>
      <c r="F72" s="153">
        <f>F56+F57+F62+F65+F69+F70+F71</f>
        <v>30276645</v>
      </c>
      <c r="G72" s="153">
        <f>G56+G57+G62+G65+G69+G70+G71</f>
        <v>11054938</v>
      </c>
      <c r="H72" s="153">
        <f>H56+H57+H62+H65+H69+H70+H71</f>
        <v>9490298</v>
      </c>
      <c r="I72" s="153">
        <f t="shared" si="28"/>
        <v>8969480</v>
      </c>
      <c r="J72" s="153">
        <f t="shared" si="28"/>
        <v>1358213</v>
      </c>
      <c r="K72" s="153">
        <f t="shared" si="28"/>
        <v>7827064</v>
      </c>
      <c r="L72" s="153">
        <f t="shared" si="28"/>
        <v>29989353</v>
      </c>
      <c r="M72" s="153">
        <f t="shared" si="28"/>
        <v>28698499</v>
      </c>
      <c r="N72" s="153">
        <f t="shared" si="28"/>
        <v>53161259</v>
      </c>
      <c r="O72" s="153">
        <f t="shared" si="28"/>
        <v>14068810</v>
      </c>
      <c r="P72" s="153">
        <f t="shared" si="28"/>
        <v>6540218</v>
      </c>
      <c r="Q72" s="153">
        <f t="shared" si="28"/>
        <v>55205791</v>
      </c>
      <c r="R72" s="153">
        <f t="shared" si="28"/>
        <v>5955280</v>
      </c>
      <c r="S72" s="153">
        <f>S56+S57+S62+S65+S69+S70+S71</f>
        <v>302468951</v>
      </c>
      <c r="T72" s="16">
        <f t="shared" si="18"/>
        <v>302468951</v>
      </c>
      <c r="U72" s="16">
        <f t="shared" si="19"/>
        <v>0</v>
      </c>
      <c r="V72" s="27">
        <f>N72-'IS, BS &amp; Ratios June 25'!N72</f>
        <v>4679891</v>
      </c>
      <c r="X72" s="17">
        <f>M72-'IS, BS &amp; Ratios June 25'!M72</f>
        <v>3693526</v>
      </c>
      <c r="AY72" s="27">
        <f>I72-'[36]IS, BS &amp; Ratios Mar 20'!K69</f>
        <v>5273604</v>
      </c>
      <c r="AZ72" s="27">
        <f>J72-'[36]IS, BS &amp; Ratios Mar 20'!L69</f>
        <v>303729</v>
      </c>
    </row>
    <row r="73" spans="1:52" ht="22.5" thickTop="1" thickBot="1" x14ac:dyDescent="0.4">
      <c r="B73" s="12"/>
      <c r="C73" s="42"/>
      <c r="D73" s="426"/>
      <c r="E73" s="426"/>
      <c r="F73" s="426"/>
      <c r="G73" s="426"/>
      <c r="H73" s="426"/>
      <c r="I73" s="426"/>
      <c r="J73" s="382"/>
      <c r="K73" s="426"/>
      <c r="L73" s="426"/>
      <c r="M73" s="382"/>
      <c r="N73" s="426"/>
      <c r="O73" s="426"/>
      <c r="P73" s="382"/>
      <c r="Q73" s="382"/>
      <c r="R73" s="426"/>
      <c r="S73" s="43"/>
      <c r="T73" s="16">
        <f>S72-S73</f>
        <v>302468951</v>
      </c>
      <c r="U73" s="16"/>
      <c r="V73" s="27"/>
      <c r="AY73" s="27">
        <f>I73-'[36]IS, BS &amp; Ratios Mar 20'!K70</f>
        <v>0</v>
      </c>
      <c r="AZ73" s="27">
        <f>J73-'[36]IS, BS &amp; Ratios Mar 20'!L70</f>
        <v>0</v>
      </c>
    </row>
    <row r="74" spans="1:52" ht="21.75" thickTop="1" x14ac:dyDescent="0.35">
      <c r="B74" s="28" t="s">
        <v>21</v>
      </c>
      <c r="C74" s="27"/>
      <c r="D74" s="426"/>
      <c r="E74" s="426"/>
      <c r="F74" s="426"/>
      <c r="G74" s="426"/>
      <c r="H74" s="426"/>
      <c r="I74" s="426"/>
      <c r="J74" s="382"/>
      <c r="K74" s="426"/>
      <c r="L74" s="426"/>
      <c r="M74" s="382"/>
      <c r="N74" s="426"/>
      <c r="O74" s="426"/>
      <c r="P74" s="382"/>
      <c r="Q74" s="382"/>
      <c r="R74" s="426"/>
      <c r="S74" s="106"/>
      <c r="T74" s="45">
        <f>T73/S72</f>
        <v>1</v>
      </c>
      <c r="U74" s="16">
        <f t="shared" si="19"/>
        <v>1</v>
      </c>
      <c r="V74" s="27">
        <f>S74-T74</f>
        <v>-1</v>
      </c>
      <c r="W74" s="221" t="str">
        <f>D10</f>
        <v>AB Bank</v>
      </c>
      <c r="X74" s="221" t="str">
        <f>E10</f>
        <v>ABSA (Frmly Barclays)</v>
      </c>
      <c r="Y74" s="221" t="str">
        <f>F10</f>
        <v xml:space="preserve">Access Bank </v>
      </c>
      <c r="Z74" s="221" t="e">
        <f>#REF!</f>
        <v>#REF!</v>
      </c>
      <c r="AA74" s="221" t="str">
        <f>G10</f>
        <v>Bank of China</v>
      </c>
      <c r="AB74" s="221" t="e">
        <f>#REF!</f>
        <v>#REF!</v>
      </c>
      <c r="AC74" s="221" t="str">
        <f t="shared" ref="AC74:AH74" si="29">H10</f>
        <v>Citi Bank</v>
      </c>
      <c r="AD74" s="221" t="str">
        <f t="shared" si="29"/>
        <v>Eco Bank</v>
      </c>
      <c r="AE74" s="221" t="str">
        <f t="shared" si="29"/>
        <v>First Alliance Bank</v>
      </c>
      <c r="AF74" s="221" t="str">
        <f t="shared" si="29"/>
        <v>First Capital</v>
      </c>
      <c r="AG74" s="221" t="str">
        <f t="shared" si="29"/>
        <v>First National Bank</v>
      </c>
      <c r="AH74" s="221" t="str">
        <f t="shared" si="29"/>
        <v>Indo Zambia bank</v>
      </c>
      <c r="AI74" s="221" t="e">
        <f>#REF!</f>
        <v>#REF!</v>
      </c>
      <c r="AJ74" s="221" t="str">
        <f t="shared" ref="AJ74:AO74" si="30">N10</f>
        <v>Stanbic</v>
      </c>
      <c r="AK74" s="221" t="str">
        <f t="shared" si="30"/>
        <v>Standard chartered</v>
      </c>
      <c r="AL74" s="221" t="str">
        <f t="shared" si="30"/>
        <v>UBA</v>
      </c>
      <c r="AM74" s="221" t="str">
        <f t="shared" si="30"/>
        <v>ZANACO</v>
      </c>
      <c r="AN74" s="221" t="str">
        <f t="shared" si="30"/>
        <v>ZICB</v>
      </c>
      <c r="AO74" s="221" t="str">
        <f t="shared" si="30"/>
        <v>Total</v>
      </c>
      <c r="AY74" s="27">
        <f>I74-'[36]IS, BS &amp; Ratios Mar 20'!K71</f>
        <v>0</v>
      </c>
      <c r="AZ74" s="27">
        <f>J74-'[36]IS, BS &amp; Ratios Mar 20'!L71</f>
        <v>0</v>
      </c>
    </row>
    <row r="75" spans="1:52" ht="13.5" thickBot="1" x14ac:dyDescent="0.25">
      <c r="B75" s="12" t="s">
        <v>22</v>
      </c>
      <c r="C75" s="42"/>
      <c r="D75" s="46">
        <f t="shared" ref="D75:S75" si="31">SUM(D76:D78)</f>
        <v>700285</v>
      </c>
      <c r="E75" s="46">
        <f>SUM(E76:E78)</f>
        <v>25101872</v>
      </c>
      <c r="F75" s="46">
        <f t="shared" si="31"/>
        <v>21938371</v>
      </c>
      <c r="G75" s="46">
        <f>SUM(G76:G78)</f>
        <v>7175538</v>
      </c>
      <c r="H75" s="46">
        <f t="shared" si="31"/>
        <v>7165394</v>
      </c>
      <c r="I75" s="46">
        <f t="shared" si="31"/>
        <v>6793347</v>
      </c>
      <c r="J75" s="46">
        <f>SUM(J76:J78)</f>
        <v>1074063</v>
      </c>
      <c r="K75" s="46">
        <f t="shared" si="31"/>
        <v>6097987</v>
      </c>
      <c r="L75" s="46">
        <f t="shared" si="31"/>
        <v>21651596</v>
      </c>
      <c r="M75" s="43">
        <f t="shared" si="31"/>
        <v>21111271</v>
      </c>
      <c r="N75" s="46">
        <f t="shared" si="31"/>
        <v>39964271</v>
      </c>
      <c r="O75" s="46">
        <f t="shared" si="31"/>
        <v>11699179</v>
      </c>
      <c r="P75" s="46">
        <f t="shared" si="31"/>
        <v>4737520</v>
      </c>
      <c r="Q75" s="46">
        <f t="shared" si="31"/>
        <v>40318904</v>
      </c>
      <c r="R75" s="46">
        <f t="shared" si="31"/>
        <v>4940381</v>
      </c>
      <c r="S75" s="46">
        <f t="shared" si="31"/>
        <v>220469979</v>
      </c>
      <c r="T75" s="16">
        <f t="shared" ref="T75:T98" si="32">SUM(D75:R75)</f>
        <v>220469979</v>
      </c>
      <c r="U75" s="16">
        <f t="shared" si="19"/>
        <v>0</v>
      </c>
      <c r="V75" s="27" t="e">
        <f>SUM(W75:AO75)</f>
        <v>#REF!</v>
      </c>
      <c r="W75" s="14">
        <f>D75-'IS, BS &amp; Ratios Mar 26'!D75</f>
        <v>-8012</v>
      </c>
      <c r="X75" s="14">
        <f>E75-'IS, BS &amp; Ratios Mar 26'!E75</f>
        <v>-1151276</v>
      </c>
      <c r="Y75" s="14">
        <f>F75-'IS, BS &amp; Ratios Mar 26'!F75</f>
        <v>2157851</v>
      </c>
      <c r="Z75" s="14" t="e">
        <f>#REF!-'IS, BS &amp; Ratios Mar 26'!#REF!</f>
        <v>#REF!</v>
      </c>
      <c r="AA75" s="14">
        <f>G75-'IS, BS &amp; Ratios Mar 26'!G75</f>
        <v>-2449409</v>
      </c>
      <c r="AB75" s="14" t="e">
        <f>#REF!-'IS, BS &amp; Ratios Mar 26'!#REF!</f>
        <v>#REF!</v>
      </c>
      <c r="AC75" s="14">
        <f>H75-'IS, BS &amp; Ratios Mar 26'!H75</f>
        <v>168368</v>
      </c>
      <c r="AD75" s="14">
        <f>I75-'IS, BS &amp; Ratios Mar 26'!I75</f>
        <v>-115974</v>
      </c>
      <c r="AE75" s="14">
        <f>J75-'IS, BS &amp; Ratios Mar 26'!J75</f>
        <v>6941</v>
      </c>
      <c r="AF75" s="14">
        <f>K75-'IS, BS &amp; Ratios Mar 26'!K75</f>
        <v>499849</v>
      </c>
      <c r="AG75" s="14">
        <f>L75-'IS, BS &amp; Ratios Mar 26'!L75</f>
        <v>1675024</v>
      </c>
      <c r="AH75" s="14">
        <f>M75-'IS, BS &amp; Ratios Mar 26'!M75</f>
        <v>534576</v>
      </c>
      <c r="AI75" s="14" t="e">
        <f>#REF!-'IS, BS &amp; Ratios Mar 26'!#REF!</f>
        <v>#REF!</v>
      </c>
      <c r="AJ75" s="14">
        <f>N75-'IS, BS &amp; Ratios Mar 26'!N75</f>
        <v>-1383152</v>
      </c>
      <c r="AK75" s="14">
        <f>O75-'IS, BS &amp; Ratios Mar 26'!O75</f>
        <v>210202</v>
      </c>
      <c r="AL75" s="14">
        <f>P75-'IS, BS &amp; Ratios Mar 26'!P75</f>
        <v>-237687</v>
      </c>
      <c r="AM75" s="14">
        <f>Q75-'IS, BS &amp; Ratios Mar 26'!Q75</f>
        <v>1018142</v>
      </c>
      <c r="AN75" s="14">
        <f>R75-'IS, BS &amp; Ratios Mar 26'!R75</f>
        <v>-834903</v>
      </c>
      <c r="AO75" s="14" t="e">
        <f>SUM(W75:AN75)</f>
        <v>#REF!</v>
      </c>
      <c r="AP75" s="14">
        <f>S75-'IS, BS &amp; Ratios Mar 26'!S75</f>
        <v>90540</v>
      </c>
      <c r="AQ75" s="14"/>
      <c r="AR75" s="14" t="e">
        <f>#REF!-'IS, BS &amp; Ratios Mar 26'!#REF!</f>
        <v>#REF!</v>
      </c>
      <c r="AS75" s="14">
        <f>N75-'IS, BS &amp; Ratios Mar 26'!N75</f>
        <v>-1383152</v>
      </c>
      <c r="AT75" s="14">
        <f>O75-'IS, BS &amp; Ratios Mar 26'!O75</f>
        <v>210202</v>
      </c>
      <c r="AU75" s="14">
        <f>P75-'IS, BS &amp; Ratios Mar 26'!P75</f>
        <v>-237687</v>
      </c>
      <c r="AV75" s="14">
        <f>Q75-'IS, BS &amp; Ratios Mar 26'!Q75</f>
        <v>1018142</v>
      </c>
      <c r="AW75" s="14">
        <f>R75-'IS, BS &amp; Ratios Mar 26'!R75</f>
        <v>-834903</v>
      </c>
      <c r="AY75" s="27">
        <f>I75-'[36]IS, BS &amp; Ratios Mar 20'!K72</f>
        <v>4773462</v>
      </c>
      <c r="AZ75" s="27">
        <f>J75-'[36]IS, BS &amp; Ratios Mar 20'!L72</f>
        <v>358875</v>
      </c>
    </row>
    <row r="76" spans="1:52" x14ac:dyDescent="0.2">
      <c r="B76" s="12" t="s">
        <v>23</v>
      </c>
      <c r="C76" s="14"/>
      <c r="D76" s="328">
        <v>196962</v>
      </c>
      <c r="E76" s="328">
        <v>2227586</v>
      </c>
      <c r="F76" s="328">
        <v>1659103</v>
      </c>
      <c r="G76" s="328">
        <v>240093</v>
      </c>
      <c r="H76" s="328"/>
      <c r="I76" s="380">
        <v>793569</v>
      </c>
      <c r="J76" s="328">
        <v>3980</v>
      </c>
      <c r="K76" s="328">
        <v>198686</v>
      </c>
      <c r="L76" s="328">
        <v>1093144</v>
      </c>
      <c r="M76" s="328">
        <v>3122856</v>
      </c>
      <c r="N76" s="328">
        <v>2135923</v>
      </c>
      <c r="O76" s="328">
        <v>674501</v>
      </c>
      <c r="P76" s="328">
        <v>153809</v>
      </c>
      <c r="Q76" s="328">
        <v>5092018</v>
      </c>
      <c r="R76" s="328">
        <v>112475</v>
      </c>
      <c r="S76" s="149">
        <f t="shared" ref="S76:S83" si="33">D76+E76+F76+G76+H76+I76+J76+K76+L76+M76+N76+O76+P76+R76+Q76</f>
        <v>17704705</v>
      </c>
      <c r="T76" s="16">
        <f t="shared" si="32"/>
        <v>17704705</v>
      </c>
      <c r="U76" s="16">
        <f t="shared" si="19"/>
        <v>0</v>
      </c>
      <c r="V76" s="27">
        <f t="shared" si="22"/>
        <v>0</v>
      </c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 t="e">
        <f>#REF!-'IS, BS &amp; Ratios Mar 26'!#REF!</f>
        <v>#REF!</v>
      </c>
      <c r="AS76" s="14">
        <f>N75-'IS, BS &amp; Ratios Mar 26'!N75</f>
        <v>-1383152</v>
      </c>
      <c r="AT76" s="14">
        <f>O75-'IS, BS &amp; Ratios Mar 26'!O75</f>
        <v>210202</v>
      </c>
      <c r="AU76" s="14">
        <f>P75-'IS, BS &amp; Ratios Mar 26'!P75</f>
        <v>-237687</v>
      </c>
      <c r="AV76" s="14">
        <f>Q75-'IS, BS &amp; Ratios Mar 26'!Q75</f>
        <v>1018142</v>
      </c>
      <c r="AW76" s="14">
        <f>R75-'IS, BS &amp; Ratios Mar 26'!R75</f>
        <v>-834903</v>
      </c>
      <c r="AY76" s="27">
        <f>I76-'[36]IS, BS &amp; Ratios Mar 20'!K73</f>
        <v>700874</v>
      </c>
      <c r="AZ76" s="27">
        <f>J76-'[36]IS, BS &amp; Ratios Mar 20'!L73</f>
        <v>2634</v>
      </c>
    </row>
    <row r="77" spans="1:52" x14ac:dyDescent="0.2">
      <c r="B77" s="12" t="s">
        <v>24</v>
      </c>
      <c r="C77" s="14"/>
      <c r="D77" s="330">
        <v>106140</v>
      </c>
      <c r="E77" s="330">
        <v>13575345</v>
      </c>
      <c r="F77" s="330">
        <v>9492178</v>
      </c>
      <c r="G77" s="330">
        <v>6630872</v>
      </c>
      <c r="H77" s="330">
        <v>7089624</v>
      </c>
      <c r="I77" s="379">
        <v>2423066</v>
      </c>
      <c r="J77" s="330">
        <v>555148</v>
      </c>
      <c r="K77" s="330">
        <v>4046744</v>
      </c>
      <c r="L77" s="330">
        <v>15742753</v>
      </c>
      <c r="M77" s="330">
        <v>12211347</v>
      </c>
      <c r="N77" s="330">
        <v>25706042</v>
      </c>
      <c r="O77" s="330">
        <v>9115581</v>
      </c>
      <c r="P77" s="330">
        <f>2769756-1</f>
        <v>2769755</v>
      </c>
      <c r="Q77" s="330">
        <v>24979046</v>
      </c>
      <c r="R77" s="330">
        <v>2124370</v>
      </c>
      <c r="S77" s="151">
        <f t="shared" si="33"/>
        <v>136568011</v>
      </c>
      <c r="T77" s="16">
        <f t="shared" si="32"/>
        <v>136568011</v>
      </c>
      <c r="U77" s="16">
        <f t="shared" si="19"/>
        <v>0</v>
      </c>
      <c r="V77" s="27">
        <f t="shared" si="22"/>
        <v>0</v>
      </c>
      <c r="AY77" s="27">
        <f>I77-'[36]IS, BS &amp; Ratios Mar 20'!K74</f>
        <v>1276738</v>
      </c>
      <c r="AZ77" s="27">
        <f>J77-'[36]IS, BS &amp; Ratios Mar 20'!L74</f>
        <v>205914</v>
      </c>
    </row>
    <row r="78" spans="1:52" ht="13.5" thickBot="1" x14ac:dyDescent="0.25">
      <c r="B78" s="12" t="s">
        <v>25</v>
      </c>
      <c r="C78" s="14"/>
      <c r="D78" s="332">
        <f>397184-1</f>
        <v>397183</v>
      </c>
      <c r="E78" s="332">
        <v>9298941</v>
      </c>
      <c r="F78" s="332">
        <v>10787090</v>
      </c>
      <c r="G78" s="332">
        <v>304573</v>
      </c>
      <c r="H78" s="332">
        <v>75770</v>
      </c>
      <c r="I78" s="332">
        <v>3576712</v>
      </c>
      <c r="J78" s="332">
        <v>514935</v>
      </c>
      <c r="K78" s="332">
        <v>1852557</v>
      </c>
      <c r="L78" s="332">
        <v>4815699</v>
      </c>
      <c r="M78" s="332">
        <v>5777068</v>
      </c>
      <c r="N78" s="332">
        <v>12122306</v>
      </c>
      <c r="O78" s="332">
        <v>1909097</v>
      </c>
      <c r="P78" s="332">
        <v>1813956</v>
      </c>
      <c r="Q78" s="332">
        <v>10247840</v>
      </c>
      <c r="R78" s="332">
        <v>2703536</v>
      </c>
      <c r="S78" s="208">
        <f t="shared" si="33"/>
        <v>66197263</v>
      </c>
      <c r="T78" s="16">
        <f t="shared" si="32"/>
        <v>66197263</v>
      </c>
      <c r="U78" s="16">
        <f t="shared" si="19"/>
        <v>0</v>
      </c>
      <c r="V78" s="27">
        <f t="shared" si="22"/>
        <v>0</v>
      </c>
      <c r="AY78" s="27">
        <f>I78-'[36]IS, BS &amp; Ratios Mar 20'!K75</f>
        <v>2795850</v>
      </c>
      <c r="AZ78" s="27">
        <f>J78-'[36]IS, BS &amp; Ratios Mar 20'!L75</f>
        <v>150327</v>
      </c>
    </row>
    <row r="79" spans="1:52" ht="13.5" customHeight="1" x14ac:dyDescent="0.2">
      <c r="B79" s="12" t="s">
        <v>96</v>
      </c>
      <c r="C79" s="14"/>
      <c r="D79" s="335"/>
      <c r="E79" s="324">
        <v>1662680</v>
      </c>
      <c r="F79" s="342">
        <v>448587</v>
      </c>
      <c r="G79" s="335"/>
      <c r="H79" s="335"/>
      <c r="I79" s="335"/>
      <c r="J79" s="326"/>
      <c r="K79" s="335">
        <v>100000</v>
      </c>
      <c r="L79" s="342">
        <v>548865</v>
      </c>
      <c r="M79" s="324">
        <v>949326</v>
      </c>
      <c r="N79" s="324">
        <v>1007559</v>
      </c>
      <c r="O79" s="342"/>
      <c r="P79" s="342">
        <v>188347</v>
      </c>
      <c r="Q79" s="324">
        <v>1097400</v>
      </c>
      <c r="R79" s="342"/>
      <c r="S79" s="16">
        <f t="shared" si="33"/>
        <v>6002764</v>
      </c>
      <c r="T79" s="16">
        <f t="shared" si="32"/>
        <v>6002764</v>
      </c>
      <c r="U79" s="16">
        <f t="shared" si="19"/>
        <v>0</v>
      </c>
      <c r="V79" s="27">
        <f t="shared" si="22"/>
        <v>0</v>
      </c>
      <c r="AY79" s="27">
        <f>I79-'[36]IS, BS &amp; Ratios Mar 20'!K76</f>
        <v>-55540</v>
      </c>
      <c r="AZ79" s="27">
        <f>J79-'[36]IS, BS &amp; Ratios Mar 20'!L76</f>
        <v>0</v>
      </c>
    </row>
    <row r="80" spans="1:52" ht="25.5" x14ac:dyDescent="0.2">
      <c r="B80" s="152" t="s">
        <v>166</v>
      </c>
      <c r="C80" s="14"/>
      <c r="D80" s="324">
        <v>160</v>
      </c>
      <c r="E80" s="324"/>
      <c r="F80" s="324">
        <v>92226</v>
      </c>
      <c r="G80" s="335">
        <v>1929</v>
      </c>
      <c r="H80" s="324">
        <v>90000</v>
      </c>
      <c r="I80" s="324"/>
      <c r="J80" s="324">
        <v>57034</v>
      </c>
      <c r="K80" s="324">
        <v>10000</v>
      </c>
      <c r="L80" s="324">
        <v>766125</v>
      </c>
      <c r="M80" s="324">
        <v>15000</v>
      </c>
      <c r="N80" s="324">
        <v>59429</v>
      </c>
      <c r="O80" s="324"/>
      <c r="P80" s="324">
        <v>243</v>
      </c>
      <c r="Q80" s="324">
        <v>1065653</v>
      </c>
      <c r="R80" s="324">
        <v>255000</v>
      </c>
      <c r="S80" s="16">
        <f t="shared" si="33"/>
        <v>2412799</v>
      </c>
      <c r="T80" s="16">
        <f t="shared" si="32"/>
        <v>2412799</v>
      </c>
      <c r="U80" s="16">
        <f t="shared" si="19"/>
        <v>0</v>
      </c>
      <c r="V80" s="27">
        <f t="shared" si="22"/>
        <v>0</v>
      </c>
      <c r="AY80" s="27">
        <f>I80-'[36]IS, BS &amp; Ratios Mar 20'!K77</f>
        <v>-85000</v>
      </c>
      <c r="AZ80" s="27">
        <f>J80-'[36]IS, BS &amp; Ratios Mar 20'!L77</f>
        <v>-13710</v>
      </c>
    </row>
    <row r="81" spans="2:52" ht="25.5" x14ac:dyDescent="0.2">
      <c r="B81" s="152" t="s">
        <v>168</v>
      </c>
      <c r="C81" s="14"/>
      <c r="D81" s="324"/>
      <c r="E81" s="324">
        <v>186953</v>
      </c>
      <c r="F81" s="324">
        <v>1915374</v>
      </c>
      <c r="G81" s="324">
        <v>1177883</v>
      </c>
      <c r="H81" s="324">
        <v>28267</v>
      </c>
      <c r="I81" s="324">
        <v>349895</v>
      </c>
      <c r="J81" s="324"/>
      <c r="K81" s="324">
        <v>180750</v>
      </c>
      <c r="L81" s="324">
        <v>81711</v>
      </c>
      <c r="M81" s="324"/>
      <c r="N81" s="324">
        <v>1159254</v>
      </c>
      <c r="O81" s="324">
        <v>65573</v>
      </c>
      <c r="P81" s="324">
        <f>488275+5</f>
        <v>488280</v>
      </c>
      <c r="Q81" s="324">
        <v>5081</v>
      </c>
      <c r="R81" s="324"/>
      <c r="S81" s="16">
        <f t="shared" si="33"/>
        <v>5639021</v>
      </c>
      <c r="T81" s="16">
        <f t="shared" si="32"/>
        <v>5639021</v>
      </c>
      <c r="U81" s="16">
        <f t="shared" si="19"/>
        <v>0</v>
      </c>
      <c r="V81" s="27">
        <f t="shared" si="22"/>
        <v>0</v>
      </c>
      <c r="AY81" s="27">
        <f>I81-'[36]IS, BS &amp; Ratios Mar 20'!K78</f>
        <v>116385</v>
      </c>
      <c r="AZ81" s="27">
        <f>J81-'[36]IS, BS &amp; Ratios Mar 20'!L78</f>
        <v>0</v>
      </c>
    </row>
    <row r="82" spans="2:52" ht="13.5" customHeight="1" x14ac:dyDescent="0.2">
      <c r="B82" s="12" t="s">
        <v>169</v>
      </c>
      <c r="C82" s="14"/>
      <c r="D82" s="324"/>
      <c r="E82" s="324">
        <v>2532302</v>
      </c>
      <c r="F82" s="324">
        <v>836955</v>
      </c>
      <c r="G82" s="324"/>
      <c r="H82" s="324"/>
      <c r="I82" s="324">
        <v>86</v>
      </c>
      <c r="J82" s="324"/>
      <c r="K82" s="324"/>
      <c r="L82" s="324">
        <v>180250</v>
      </c>
      <c r="M82" s="324">
        <v>219015</v>
      </c>
      <c r="N82" s="324">
        <v>270750</v>
      </c>
      <c r="O82" s="324"/>
      <c r="P82" s="324"/>
      <c r="Q82" s="324">
        <v>3009727</v>
      </c>
      <c r="R82" s="324"/>
      <c r="S82" s="16">
        <f t="shared" si="33"/>
        <v>7049085</v>
      </c>
      <c r="T82" s="16">
        <f t="shared" si="32"/>
        <v>7049085</v>
      </c>
      <c r="U82" s="16">
        <f t="shared" si="19"/>
        <v>0</v>
      </c>
      <c r="V82" s="27">
        <f t="shared" si="22"/>
        <v>0</v>
      </c>
      <c r="AY82" s="27">
        <f>I82-'[36]IS, BS &amp; Ratios Mar 20'!K79</f>
        <v>-205226</v>
      </c>
      <c r="AZ82" s="27">
        <f>J82-'[36]IS, BS &amp; Ratios Mar 20'!L79</f>
        <v>0</v>
      </c>
    </row>
    <row r="83" spans="2:52" x14ac:dyDescent="0.2">
      <c r="B83" s="12" t="s">
        <v>26</v>
      </c>
      <c r="C83" s="14"/>
      <c r="D83" s="325">
        <v>121343</v>
      </c>
      <c r="E83" s="349">
        <v>2432586</v>
      </c>
      <c r="F83" s="325">
        <v>1677649</v>
      </c>
      <c r="G83" s="349">
        <f>904751+308</f>
        <v>905059</v>
      </c>
      <c r="H83" s="325">
        <v>544969</v>
      </c>
      <c r="I83" s="325">
        <v>389056</v>
      </c>
      <c r="J83" s="325">
        <v>115791</v>
      </c>
      <c r="K83" s="325">
        <v>457848</v>
      </c>
      <c r="L83" s="325">
        <v>1467299</v>
      </c>
      <c r="M83" s="325">
        <v>2353396</v>
      </c>
      <c r="N83" s="349">
        <v>2550918</v>
      </c>
      <c r="O83" s="325">
        <v>880224</v>
      </c>
      <c r="P83" s="349">
        <v>234727</v>
      </c>
      <c r="Q83" s="325">
        <v>2320631</v>
      </c>
      <c r="R83" s="325">
        <v>192563</v>
      </c>
      <c r="S83" s="23">
        <f t="shared" si="33"/>
        <v>16644059</v>
      </c>
      <c r="T83" s="16">
        <f t="shared" si="32"/>
        <v>16644059</v>
      </c>
      <c r="U83" s="16">
        <f t="shared" si="19"/>
        <v>0</v>
      </c>
      <c r="V83" s="27">
        <f t="shared" si="22"/>
        <v>0</v>
      </c>
      <c r="AY83" s="27" t="e">
        <f>#REF!-'[36]IS, BS &amp; Ratios Mar 20'!K81</f>
        <v>#REF!</v>
      </c>
      <c r="AZ83" s="27">
        <f>J83-'[36]IS, BS &amp; Ratios Mar 20'!L81</f>
        <v>83872</v>
      </c>
    </row>
    <row r="84" spans="2:52" x14ac:dyDescent="0.2">
      <c r="B84" s="28" t="s">
        <v>27</v>
      </c>
      <c r="C84" s="27"/>
      <c r="D84" s="154">
        <f>D75+SUM(D79:D83)</f>
        <v>821788</v>
      </c>
      <c r="E84" s="154">
        <f>E75+SUM(E79:E83)</f>
        <v>31916393</v>
      </c>
      <c r="F84" s="154">
        <f t="shared" ref="F84:S84" si="34">F75+SUM(F79:F83)</f>
        <v>26909162</v>
      </c>
      <c r="G84" s="154">
        <f t="shared" si="34"/>
        <v>9260409</v>
      </c>
      <c r="H84" s="154">
        <f t="shared" si="34"/>
        <v>7828630</v>
      </c>
      <c r="I84" s="154">
        <f t="shared" si="34"/>
        <v>7532384</v>
      </c>
      <c r="J84" s="154">
        <f>J75+SUM(J79:J83)</f>
        <v>1246888</v>
      </c>
      <c r="K84" s="154">
        <f t="shared" si="34"/>
        <v>6846585</v>
      </c>
      <c r="L84" s="154">
        <f t="shared" si="34"/>
        <v>24695846</v>
      </c>
      <c r="M84" s="154">
        <f>M75+SUM(M79:M83)</f>
        <v>24648008</v>
      </c>
      <c r="N84" s="154">
        <f t="shared" si="34"/>
        <v>45012181</v>
      </c>
      <c r="O84" s="154">
        <f t="shared" si="34"/>
        <v>12644976</v>
      </c>
      <c r="P84" s="154">
        <f>P75+SUM(P79:P83)</f>
        <v>5649117</v>
      </c>
      <c r="Q84" s="154">
        <f t="shared" si="34"/>
        <v>47817396</v>
      </c>
      <c r="R84" s="154">
        <f t="shared" si="34"/>
        <v>5387944</v>
      </c>
      <c r="S84" s="154">
        <f t="shared" si="34"/>
        <v>258217707</v>
      </c>
      <c r="T84" s="16">
        <f t="shared" si="32"/>
        <v>258217707</v>
      </c>
      <c r="U84" s="16">
        <f t="shared" si="19"/>
        <v>0</v>
      </c>
      <c r="V84" s="27">
        <f t="shared" si="22"/>
        <v>0</v>
      </c>
      <c r="AY84" s="27">
        <f>I84-'[36]IS, BS &amp; Ratios Mar 20'!K82</f>
        <v>4518053</v>
      </c>
      <c r="AZ84" s="27">
        <f>J84-'[36]IS, BS &amp; Ratios Mar 20'!L82</f>
        <v>429037</v>
      </c>
    </row>
    <row r="85" spans="2:52" x14ac:dyDescent="0.2">
      <c r="B85" s="12"/>
      <c r="J85" s="14"/>
      <c r="S85" s="14">
        <f t="shared" ref="S85:S91" si="35">D85+E85+F85+G85+H85+I85+J85+K85+L85+M85+N85+O85+P85+R85+Q85</f>
        <v>0</v>
      </c>
      <c r="T85" s="16">
        <f t="shared" si="32"/>
        <v>0</v>
      </c>
      <c r="U85" s="16">
        <f t="shared" si="19"/>
        <v>0</v>
      </c>
      <c r="V85" s="27">
        <f t="shared" si="22"/>
        <v>0</v>
      </c>
      <c r="AY85" s="27">
        <f>I85-'[36]IS, BS &amp; Ratios Mar 20'!K83</f>
        <v>0</v>
      </c>
      <c r="AZ85" s="27">
        <f>J85-'[36]IS, BS &amp; Ratios Mar 20'!L83</f>
        <v>0</v>
      </c>
    </row>
    <row r="86" spans="2:52" x14ac:dyDescent="0.2">
      <c r="B86" s="12" t="s">
        <v>28</v>
      </c>
      <c r="C86" s="14"/>
      <c r="D86" s="337">
        <v>192484</v>
      </c>
      <c r="E86" s="337">
        <v>693333</v>
      </c>
      <c r="F86" s="337">
        <v>183189</v>
      </c>
      <c r="G86" s="336">
        <v>460580</v>
      </c>
      <c r="H86" s="336">
        <v>520000</v>
      </c>
      <c r="I86" s="336">
        <v>520000</v>
      </c>
      <c r="J86" s="336">
        <v>84000</v>
      </c>
      <c r="K86" s="336">
        <v>104000</v>
      </c>
      <c r="L86" s="336">
        <v>520000</v>
      </c>
      <c r="M86" s="336">
        <v>416000</v>
      </c>
      <c r="N86" s="336">
        <v>416000</v>
      </c>
      <c r="O86" s="336">
        <v>520931</v>
      </c>
      <c r="P86" s="336">
        <v>416000</v>
      </c>
      <c r="Q86" s="336">
        <v>86625</v>
      </c>
      <c r="R86" s="336">
        <v>694455</v>
      </c>
      <c r="S86" s="14">
        <f t="shared" si="35"/>
        <v>5827597</v>
      </c>
      <c r="T86" s="16">
        <f t="shared" si="32"/>
        <v>5827597</v>
      </c>
      <c r="U86" s="16">
        <f t="shared" si="19"/>
        <v>0</v>
      </c>
      <c r="V86" s="27">
        <f t="shared" si="22"/>
        <v>0</v>
      </c>
      <c r="X86" s="14"/>
      <c r="AY86" s="27">
        <f>I86-'[36]IS, BS &amp; Ratios Mar 20'!K84</f>
        <v>5779</v>
      </c>
      <c r="AZ86" s="27">
        <f>J86-'[36]IS, BS &amp; Ratios Mar 20'!L84</f>
        <v>0</v>
      </c>
    </row>
    <row r="87" spans="2:52" x14ac:dyDescent="0.2">
      <c r="B87" s="12" t="s">
        <v>97</v>
      </c>
      <c r="C87" s="14"/>
      <c r="D87" s="336"/>
      <c r="E87" s="336"/>
      <c r="F87" s="336"/>
      <c r="G87" s="336"/>
      <c r="H87" s="346"/>
      <c r="I87" s="336"/>
      <c r="J87" s="336"/>
      <c r="K87" s="336"/>
      <c r="L87" s="336"/>
      <c r="M87" s="336"/>
      <c r="N87" s="336"/>
      <c r="O87" s="336"/>
      <c r="P87" s="336"/>
      <c r="Q87" s="336"/>
      <c r="R87" s="336"/>
      <c r="S87" s="14">
        <f t="shared" si="35"/>
        <v>0</v>
      </c>
      <c r="T87" s="16">
        <f t="shared" si="32"/>
        <v>0</v>
      </c>
      <c r="U87" s="16">
        <f t="shared" si="19"/>
        <v>0</v>
      </c>
      <c r="V87" s="27">
        <f t="shared" si="22"/>
        <v>0</v>
      </c>
      <c r="AY87" s="27">
        <f>I87-'[36]IS, BS &amp; Ratios Mar 20'!K85</f>
        <v>0</v>
      </c>
      <c r="AZ87" s="27">
        <f>J87-'[36]IS, BS &amp; Ratios Mar 20'!L85</f>
        <v>-37899</v>
      </c>
    </row>
    <row r="88" spans="2:52" ht="25.5" x14ac:dyDescent="0.2">
      <c r="B88" s="152" t="s">
        <v>146</v>
      </c>
      <c r="C88" s="14"/>
      <c r="D88" s="337"/>
      <c r="E88" s="337"/>
      <c r="F88" s="357">
        <v>344239</v>
      </c>
      <c r="G88" s="337"/>
      <c r="H88" s="337"/>
      <c r="I88" s="337"/>
      <c r="J88" s="337">
        <v>84000</v>
      </c>
      <c r="K88" s="337">
        <v>11157</v>
      </c>
      <c r="L88" s="337">
        <v>66374</v>
      </c>
      <c r="M88" s="337"/>
      <c r="N88" s="362"/>
      <c r="O88" s="337"/>
      <c r="P88" s="337">
        <v>254</v>
      </c>
      <c r="Q88" s="337">
        <v>2622</v>
      </c>
      <c r="R88" s="337"/>
      <c r="S88" s="14">
        <f t="shared" si="35"/>
        <v>508646</v>
      </c>
      <c r="T88" s="16">
        <f t="shared" si="32"/>
        <v>508646</v>
      </c>
      <c r="U88" s="16">
        <f t="shared" si="19"/>
        <v>0</v>
      </c>
      <c r="V88" s="27">
        <f t="shared" si="22"/>
        <v>0</v>
      </c>
      <c r="AY88" s="27">
        <f>I88-'[36]IS, BS &amp; Ratios Mar 20'!K86</f>
        <v>0</v>
      </c>
      <c r="AZ88" s="27">
        <f>J88-'[36]IS, BS &amp; Ratios Mar 20'!L86</f>
        <v>84000</v>
      </c>
    </row>
    <row r="89" spans="2:52" x14ac:dyDescent="0.2">
      <c r="B89" s="12" t="s">
        <v>133</v>
      </c>
      <c r="C89" s="14"/>
      <c r="D89" s="337">
        <v>-1862</v>
      </c>
      <c r="E89" s="374"/>
      <c r="F89" s="357">
        <v>67082</v>
      </c>
      <c r="G89" s="337">
        <v>460580</v>
      </c>
      <c r="H89" s="357">
        <v>1111118</v>
      </c>
      <c r="I89" s="337">
        <v>36549</v>
      </c>
      <c r="J89" s="337">
        <f>111325-110809</f>
        <v>516</v>
      </c>
      <c r="K89" s="337">
        <v>82759</v>
      </c>
      <c r="L89" s="337">
        <f>12526+1</f>
        <v>12527</v>
      </c>
      <c r="M89" s="337">
        <v>3075579</v>
      </c>
      <c r="N89" s="362">
        <v>10420</v>
      </c>
      <c r="O89" s="337">
        <f>74597+42777</f>
        <v>117374</v>
      </c>
      <c r="P89" s="337">
        <v>193750</v>
      </c>
      <c r="Q89" s="337">
        <f>86625+195903</f>
        <v>282528</v>
      </c>
      <c r="R89" s="337"/>
      <c r="S89" s="14">
        <f t="shared" si="35"/>
        <v>5448920</v>
      </c>
      <c r="T89" s="16">
        <f t="shared" si="32"/>
        <v>5448920</v>
      </c>
      <c r="U89" s="16">
        <f t="shared" si="19"/>
        <v>0</v>
      </c>
      <c r="V89" s="27">
        <f t="shared" si="22"/>
        <v>0</v>
      </c>
      <c r="AY89" s="27">
        <f>I89-'[36]IS, BS &amp; Ratios Mar 20'!K87</f>
        <v>36549</v>
      </c>
      <c r="AZ89" s="27">
        <f>J89-'[36]IS, BS &amp; Ratios Mar 20'!L87</f>
        <v>-40246</v>
      </c>
    </row>
    <row r="90" spans="2:52" x14ac:dyDescent="0.2">
      <c r="B90" s="12" t="s">
        <v>98</v>
      </c>
      <c r="C90" s="14"/>
      <c r="D90" s="338"/>
      <c r="E90" s="338">
        <v>891752</v>
      </c>
      <c r="F90" s="338">
        <v>586403</v>
      </c>
      <c r="G90" s="338">
        <v>197</v>
      </c>
      <c r="H90" s="338"/>
      <c r="I90" s="338"/>
      <c r="J90" s="338"/>
      <c r="K90" s="338"/>
      <c r="L90" s="338"/>
      <c r="M90" s="338"/>
      <c r="N90" s="363">
        <v>75447</v>
      </c>
      <c r="O90" s="338"/>
      <c r="P90" s="338"/>
      <c r="Q90" s="338"/>
      <c r="R90" s="338"/>
      <c r="S90" s="14">
        <f t="shared" si="35"/>
        <v>1553799</v>
      </c>
      <c r="T90" s="16">
        <f t="shared" si="32"/>
        <v>1553799</v>
      </c>
      <c r="U90" s="16">
        <f t="shared" si="19"/>
        <v>0</v>
      </c>
      <c r="V90" s="27">
        <f t="shared" si="22"/>
        <v>0</v>
      </c>
      <c r="AY90" s="27">
        <f>I90-'[36]IS, BS &amp; Ratios Mar 20'!K88</f>
        <v>0</v>
      </c>
      <c r="AZ90" s="27">
        <f>J90-'[36]IS, BS &amp; Ratios Mar 20'!L88</f>
        <v>-25131</v>
      </c>
    </row>
    <row r="91" spans="2:52" x14ac:dyDescent="0.2">
      <c r="B91" s="12" t="s">
        <v>29</v>
      </c>
      <c r="C91" s="48"/>
      <c r="D91" s="337">
        <v>27524</v>
      </c>
      <c r="E91" s="337">
        <v>5331691</v>
      </c>
      <c r="F91" s="337">
        <v>2186570</v>
      </c>
      <c r="G91" s="337">
        <v>873172</v>
      </c>
      <c r="H91" s="337">
        <v>30550</v>
      </c>
      <c r="I91" s="337">
        <v>880547</v>
      </c>
      <c r="J91" s="337">
        <v>-57191</v>
      </c>
      <c r="K91" s="337">
        <v>782563</v>
      </c>
      <c r="L91" s="337">
        <v>4694606</v>
      </c>
      <c r="M91" s="337">
        <v>558912</v>
      </c>
      <c r="N91" s="362">
        <v>7647211</v>
      </c>
      <c r="O91" s="337">
        <v>785529</v>
      </c>
      <c r="P91" s="337">
        <f>281096+1</f>
        <v>281097</v>
      </c>
      <c r="Q91" s="337">
        <v>7016620</v>
      </c>
      <c r="R91" s="337">
        <v>-127119</v>
      </c>
      <c r="S91" s="203">
        <f t="shared" si="35"/>
        <v>30912282</v>
      </c>
      <c r="T91" s="16">
        <f t="shared" si="32"/>
        <v>30912282</v>
      </c>
      <c r="U91" s="16">
        <f t="shared" si="19"/>
        <v>0</v>
      </c>
      <c r="V91" s="27">
        <f t="shared" si="22"/>
        <v>0</v>
      </c>
      <c r="AY91" s="27">
        <f>I91-'[36]IS, BS &amp; Ratios Mar 20'!K89</f>
        <v>713223</v>
      </c>
      <c r="AZ91" s="27">
        <f>J91-'[36]IS, BS &amp; Ratios Mar 20'!L89</f>
        <v>-106032</v>
      </c>
    </row>
    <row r="92" spans="2:52" x14ac:dyDescent="0.2">
      <c r="B92" s="26" t="s">
        <v>30</v>
      </c>
      <c r="C92" s="17"/>
      <c r="D92" s="339">
        <f t="shared" ref="D92:R92" si="36">SUM(D86:D91)</f>
        <v>218146</v>
      </c>
      <c r="E92" s="339">
        <f t="shared" si="36"/>
        <v>6916776</v>
      </c>
      <c r="F92" s="339">
        <f t="shared" si="36"/>
        <v>3367483</v>
      </c>
      <c r="G92" s="339">
        <f>SUM(G86:G91)</f>
        <v>1794529</v>
      </c>
      <c r="H92" s="339">
        <f t="shared" si="36"/>
        <v>1661668</v>
      </c>
      <c r="I92" s="339">
        <f t="shared" si="36"/>
        <v>1437096</v>
      </c>
      <c r="J92" s="339">
        <f>SUM(J86:J91)</f>
        <v>111325</v>
      </c>
      <c r="K92" s="339">
        <f t="shared" si="36"/>
        <v>980479</v>
      </c>
      <c r="L92" s="339">
        <f t="shared" si="36"/>
        <v>5293507</v>
      </c>
      <c r="M92" s="339">
        <f t="shared" si="36"/>
        <v>4050491</v>
      </c>
      <c r="N92" s="339">
        <f t="shared" si="36"/>
        <v>8149078</v>
      </c>
      <c r="O92" s="339">
        <f t="shared" si="36"/>
        <v>1423834</v>
      </c>
      <c r="P92" s="339">
        <f t="shared" si="36"/>
        <v>891101</v>
      </c>
      <c r="Q92" s="339">
        <f t="shared" si="36"/>
        <v>7388395</v>
      </c>
      <c r="R92" s="339">
        <f t="shared" si="36"/>
        <v>567336</v>
      </c>
      <c r="S92" s="49">
        <f>SUM(S86:S91)</f>
        <v>44251244</v>
      </c>
      <c r="T92" s="16">
        <f t="shared" si="32"/>
        <v>44251244</v>
      </c>
      <c r="U92" s="16">
        <f t="shared" si="19"/>
        <v>0</v>
      </c>
      <c r="V92" s="27">
        <f t="shared" si="22"/>
        <v>0</v>
      </c>
      <c r="AY92" s="27">
        <f>I92-'[36]IS, BS &amp; Ratios Mar 20'!K93</f>
        <v>755551</v>
      </c>
      <c r="AZ92" s="27">
        <f>J92-'[36]IS, BS &amp; Ratios Mar 20'!L93</f>
        <v>-125308</v>
      </c>
    </row>
    <row r="93" spans="2:52" x14ac:dyDescent="0.2">
      <c r="B93" s="12">
        <v>198</v>
      </c>
      <c r="C93" s="14"/>
      <c r="E93" s="14"/>
      <c r="I93" s="14"/>
      <c r="J93" s="14"/>
      <c r="K93" s="14"/>
      <c r="L93" s="14"/>
      <c r="M93" s="46"/>
      <c r="N93" s="14"/>
      <c r="O93" s="14"/>
      <c r="P93" s="14"/>
      <c r="Q93" s="14"/>
      <c r="R93" s="14"/>
      <c r="S93" s="14"/>
      <c r="T93" s="16">
        <f t="shared" si="32"/>
        <v>0</v>
      </c>
      <c r="U93" s="16">
        <f t="shared" si="19"/>
        <v>0</v>
      </c>
      <c r="V93" s="27">
        <f t="shared" si="22"/>
        <v>0</v>
      </c>
      <c r="AY93" s="27">
        <f>I93-'[36]IS, BS &amp; Ratios Mar 20'!K94</f>
        <v>0</v>
      </c>
      <c r="AZ93" s="27">
        <f>J93-'[36]IS, BS &amp; Ratios Mar 20'!L94</f>
        <v>0</v>
      </c>
    </row>
    <row r="94" spans="2:52" ht="13.5" thickBot="1" x14ac:dyDescent="0.25">
      <c r="B94" s="28" t="s">
        <v>31</v>
      </c>
      <c r="C94" s="27"/>
      <c r="D94" s="50">
        <f t="shared" ref="D94:S94" si="37">D84+D92</f>
        <v>1039934</v>
      </c>
      <c r="E94" s="156">
        <f t="shared" si="37"/>
        <v>38833169</v>
      </c>
      <c r="F94" s="50">
        <f t="shared" si="37"/>
        <v>30276645</v>
      </c>
      <c r="G94" s="156">
        <f t="shared" si="37"/>
        <v>11054938</v>
      </c>
      <c r="H94" s="155">
        <f t="shared" si="37"/>
        <v>9490298</v>
      </c>
      <c r="I94" s="156">
        <f t="shared" si="37"/>
        <v>8969480</v>
      </c>
      <c r="J94" s="156">
        <f>J84+J92</f>
        <v>1358213</v>
      </c>
      <c r="K94" s="156">
        <f t="shared" si="37"/>
        <v>7827064</v>
      </c>
      <c r="L94" s="156">
        <f t="shared" si="37"/>
        <v>29989353</v>
      </c>
      <c r="M94" s="156">
        <f t="shared" si="37"/>
        <v>28698499</v>
      </c>
      <c r="N94" s="415">
        <f t="shared" si="37"/>
        <v>53161259</v>
      </c>
      <c r="O94" s="156">
        <f t="shared" si="37"/>
        <v>14068810</v>
      </c>
      <c r="P94" s="156">
        <f t="shared" si="37"/>
        <v>6540218</v>
      </c>
      <c r="Q94" s="156">
        <f t="shared" si="37"/>
        <v>55205791</v>
      </c>
      <c r="R94" s="156">
        <f t="shared" si="37"/>
        <v>5955280</v>
      </c>
      <c r="S94" s="156">
        <f t="shared" si="37"/>
        <v>302468951</v>
      </c>
      <c r="T94" s="16">
        <f t="shared" si="32"/>
        <v>302468951</v>
      </c>
      <c r="U94" s="16">
        <f t="shared" si="19"/>
        <v>0</v>
      </c>
      <c r="V94" s="27">
        <f t="shared" si="22"/>
        <v>0</v>
      </c>
      <c r="AY94" s="27">
        <f>I94-'[36]IS, BS &amp; Ratios Mar 20'!K95</f>
        <v>5273604</v>
      </c>
      <c r="AZ94" s="27">
        <f>J94-'[36]IS, BS &amp; Ratios Mar 20'!L95</f>
        <v>303729</v>
      </c>
    </row>
    <row r="95" spans="2:52" ht="13.5" thickTop="1" x14ac:dyDescent="0.2">
      <c r="B95" s="12"/>
      <c r="D95" s="318">
        <f>D72-D94</f>
        <v>0</v>
      </c>
      <c r="E95" s="318">
        <f t="shared" ref="E95:S95" si="38">E72-E94</f>
        <v>0</v>
      </c>
      <c r="F95" s="318">
        <f t="shared" si="38"/>
        <v>0</v>
      </c>
      <c r="G95" s="318">
        <f t="shared" si="38"/>
        <v>0</v>
      </c>
      <c r="H95" s="318">
        <f t="shared" si="38"/>
        <v>0</v>
      </c>
      <c r="I95" s="318">
        <f t="shared" si="38"/>
        <v>0</v>
      </c>
      <c r="J95" s="318">
        <f>J72-J94</f>
        <v>0</v>
      </c>
      <c r="K95" s="318">
        <f>K72-K94</f>
        <v>0</v>
      </c>
      <c r="L95" s="318">
        <f t="shared" si="38"/>
        <v>0</v>
      </c>
      <c r="M95" s="318">
        <f>M72-M94</f>
        <v>0</v>
      </c>
      <c r="N95" s="318">
        <f t="shared" si="38"/>
        <v>0</v>
      </c>
      <c r="O95" s="318">
        <f t="shared" si="38"/>
        <v>0</v>
      </c>
      <c r="P95" s="318">
        <f t="shared" si="38"/>
        <v>0</v>
      </c>
      <c r="Q95" s="318">
        <f t="shared" si="38"/>
        <v>0</v>
      </c>
      <c r="R95" s="318">
        <f t="shared" si="38"/>
        <v>0</v>
      </c>
      <c r="S95" s="318">
        <f t="shared" si="38"/>
        <v>0</v>
      </c>
      <c r="T95" s="16">
        <f t="shared" si="32"/>
        <v>0</v>
      </c>
      <c r="U95" s="16">
        <f t="shared" si="19"/>
        <v>0</v>
      </c>
    </row>
    <row r="96" spans="2:52" x14ac:dyDescent="0.2">
      <c r="B96" s="12" t="s">
        <v>143</v>
      </c>
      <c r="D96" s="337"/>
      <c r="E96" s="337"/>
      <c r="F96" s="337"/>
      <c r="G96" s="337">
        <f>15+10955</f>
        <v>10970</v>
      </c>
      <c r="H96" s="337">
        <v>1437625</v>
      </c>
      <c r="I96" s="337"/>
      <c r="J96" s="337"/>
      <c r="K96" s="337">
        <v>1534</v>
      </c>
      <c r="L96" s="337">
        <v>1628281</v>
      </c>
      <c r="M96" s="337">
        <v>27310</v>
      </c>
      <c r="N96" s="362"/>
      <c r="O96" s="337">
        <v>915065</v>
      </c>
      <c r="P96" s="337"/>
      <c r="Q96" s="337"/>
      <c r="R96" s="337"/>
      <c r="S96" s="16">
        <f t="shared" ref="S96:S97" si="39">D96+E96+F96+G96+H96+I96+J96+K96+L96+M96+N96+O96+P96+R96+Q96</f>
        <v>4020785</v>
      </c>
      <c r="T96" s="16">
        <f t="shared" si="32"/>
        <v>4020785</v>
      </c>
      <c r="U96" s="16">
        <f t="shared" si="19"/>
        <v>0</v>
      </c>
    </row>
    <row r="97" spans="1:28" x14ac:dyDescent="0.2">
      <c r="B97" s="12" t="s">
        <v>144</v>
      </c>
      <c r="D97" s="324"/>
      <c r="E97" s="337">
        <f>3269282+5276107</f>
        <v>8545389</v>
      </c>
      <c r="F97" s="324">
        <v>1742915</v>
      </c>
      <c r="G97" s="324">
        <f>238169</f>
        <v>238169</v>
      </c>
      <c r="H97" s="324">
        <v>437730</v>
      </c>
      <c r="I97" s="324">
        <f>482433+472</f>
        <v>482905</v>
      </c>
      <c r="J97" s="324">
        <v>6890</v>
      </c>
      <c r="K97" s="367">
        <v>966379</v>
      </c>
      <c r="L97" s="324">
        <f>142675+806128</f>
        <v>948803</v>
      </c>
      <c r="M97" s="417">
        <v>2692151</v>
      </c>
      <c r="N97" s="335">
        <f>8410804+1781625</f>
        <v>10192429</v>
      </c>
      <c r="O97" s="342">
        <f>364909+1879+380229</f>
        <v>747017</v>
      </c>
      <c r="P97" s="342">
        <v>1724865</v>
      </c>
      <c r="Q97" s="324">
        <v>295160</v>
      </c>
      <c r="R97" s="324">
        <v>59994</v>
      </c>
      <c r="S97" s="16">
        <f t="shared" si="39"/>
        <v>29080796</v>
      </c>
      <c r="T97" s="16">
        <f t="shared" si="32"/>
        <v>29080796</v>
      </c>
      <c r="U97" s="16">
        <f t="shared" si="19"/>
        <v>0</v>
      </c>
    </row>
    <row r="98" spans="1:28" ht="13.5" thickBot="1" x14ac:dyDescent="0.25">
      <c r="B98" s="26" t="s">
        <v>226</v>
      </c>
      <c r="C98" s="18"/>
      <c r="D98" s="188">
        <f t="shared" ref="D98:S98" si="40">SUM(D96:D97)</f>
        <v>0</v>
      </c>
      <c r="E98" s="188">
        <f t="shared" si="40"/>
        <v>8545389</v>
      </c>
      <c r="F98" s="189">
        <f t="shared" si="40"/>
        <v>1742915</v>
      </c>
      <c r="G98" s="189">
        <f t="shared" si="40"/>
        <v>249139</v>
      </c>
      <c r="H98" s="189">
        <f t="shared" si="40"/>
        <v>1875355</v>
      </c>
      <c r="I98" s="189">
        <f t="shared" si="40"/>
        <v>482905</v>
      </c>
      <c r="J98" s="189">
        <f t="shared" si="40"/>
        <v>6890</v>
      </c>
      <c r="K98" s="189">
        <f t="shared" si="40"/>
        <v>967913</v>
      </c>
      <c r="L98" s="189">
        <f>SUM(L96:L97)</f>
        <v>2577084</v>
      </c>
      <c r="M98" s="189">
        <f t="shared" si="40"/>
        <v>2719461</v>
      </c>
      <c r="N98" s="188">
        <f t="shared" si="40"/>
        <v>10192429</v>
      </c>
      <c r="O98" s="188">
        <f t="shared" si="40"/>
        <v>1662082</v>
      </c>
      <c r="P98" s="188">
        <f t="shared" si="40"/>
        <v>1724865</v>
      </c>
      <c r="Q98" s="188">
        <f t="shared" si="40"/>
        <v>295160</v>
      </c>
      <c r="R98" s="188">
        <f t="shared" si="40"/>
        <v>59994</v>
      </c>
      <c r="S98" s="188">
        <f t="shared" si="40"/>
        <v>33101581</v>
      </c>
      <c r="T98" s="16">
        <f t="shared" si="32"/>
        <v>33101581</v>
      </c>
      <c r="U98" s="16">
        <f t="shared" si="19"/>
        <v>0</v>
      </c>
    </row>
    <row r="99" spans="1:28" ht="13.5" thickTop="1" x14ac:dyDescent="0.2">
      <c r="B99" s="57" t="s">
        <v>32</v>
      </c>
      <c r="C99" s="57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16"/>
      <c r="U99" s="16"/>
    </row>
    <row r="100" spans="1:28" ht="23.25" x14ac:dyDescent="0.2">
      <c r="D100" s="427"/>
      <c r="E100" s="427"/>
      <c r="F100" s="427"/>
      <c r="G100" s="427"/>
      <c r="H100" s="427"/>
      <c r="I100" s="427"/>
      <c r="J100" s="390"/>
      <c r="K100" s="427"/>
      <c r="L100" s="427"/>
      <c r="M100" s="390"/>
      <c r="N100" s="427"/>
      <c r="O100" s="427"/>
      <c r="P100" s="390"/>
      <c r="Q100" s="390"/>
      <c r="R100" s="390"/>
      <c r="S100" s="14"/>
      <c r="T100" s="16"/>
      <c r="U100" s="16"/>
    </row>
    <row r="101" spans="1:28" s="47" customFormat="1" ht="30" customHeight="1" x14ac:dyDescent="0.2">
      <c r="A101" s="1"/>
      <c r="B101" s="59" t="s">
        <v>33</v>
      </c>
      <c r="C101" s="60"/>
      <c r="D101" s="59"/>
      <c r="E101" s="61">
        <f>E55</f>
        <v>0</v>
      </c>
      <c r="F101" s="61">
        <f>F55</f>
        <v>0</v>
      </c>
      <c r="G101" s="61"/>
      <c r="H101" s="61"/>
      <c r="I101" s="61">
        <f t="shared" ref="I101:S101" si="41">I55</f>
        <v>0</v>
      </c>
      <c r="J101" s="61">
        <f t="shared" si="41"/>
        <v>0</v>
      </c>
      <c r="K101" s="61">
        <f t="shared" si="41"/>
        <v>0</v>
      </c>
      <c r="L101" s="61">
        <f t="shared" si="41"/>
        <v>0</v>
      </c>
      <c r="M101" s="61">
        <f t="shared" si="41"/>
        <v>0</v>
      </c>
      <c r="N101" s="61">
        <f t="shared" si="41"/>
        <v>0</v>
      </c>
      <c r="O101" s="61">
        <f t="shared" si="41"/>
        <v>0</v>
      </c>
      <c r="P101" s="61">
        <f t="shared" si="41"/>
        <v>0</v>
      </c>
      <c r="Q101" s="61">
        <f t="shared" si="41"/>
        <v>0</v>
      </c>
      <c r="R101" s="61">
        <f t="shared" si="41"/>
        <v>0</v>
      </c>
      <c r="S101" s="61">
        <f t="shared" si="41"/>
        <v>0</v>
      </c>
      <c r="T101" s="62"/>
      <c r="U101" s="62"/>
    </row>
    <row r="102" spans="1:28" s="47" customFormat="1" x14ac:dyDescent="0.2">
      <c r="A102" s="1"/>
      <c r="B102" s="63" t="s">
        <v>34</v>
      </c>
      <c r="C102" s="64"/>
      <c r="D102" s="190">
        <f t="shared" ref="D102:S102" si="42">D56+D57+D62+D65</f>
        <v>351948</v>
      </c>
      <c r="E102" s="190">
        <f t="shared" si="42"/>
        <v>19598919</v>
      </c>
      <c r="F102" s="190">
        <f t="shared" si="42"/>
        <v>17037219</v>
      </c>
      <c r="G102" s="190">
        <f t="shared" si="42"/>
        <v>10284358</v>
      </c>
      <c r="H102" s="190">
        <f t="shared" si="42"/>
        <v>7967358</v>
      </c>
      <c r="I102" s="190">
        <f t="shared" si="42"/>
        <v>5243160</v>
      </c>
      <c r="J102" s="190">
        <f t="shared" si="42"/>
        <v>828367</v>
      </c>
      <c r="K102" s="190">
        <f t="shared" si="42"/>
        <v>3870714</v>
      </c>
      <c r="L102" s="190">
        <f t="shared" si="42"/>
        <v>17057307</v>
      </c>
      <c r="M102" s="190">
        <f t="shared" si="42"/>
        <v>14244873</v>
      </c>
      <c r="N102" s="190">
        <f t="shared" si="42"/>
        <v>33047268</v>
      </c>
      <c r="O102" s="190">
        <f t="shared" si="42"/>
        <v>10996702</v>
      </c>
      <c r="P102" s="190">
        <f t="shared" si="42"/>
        <v>4039474</v>
      </c>
      <c r="Q102" s="190">
        <f t="shared" si="42"/>
        <v>30400148</v>
      </c>
      <c r="R102" s="190">
        <f t="shared" si="42"/>
        <v>3244881</v>
      </c>
      <c r="S102" s="190">
        <f t="shared" si="42"/>
        <v>178212696</v>
      </c>
      <c r="T102" s="62"/>
      <c r="U102" s="62"/>
    </row>
    <row r="103" spans="1:28" s="47" customFormat="1" x14ac:dyDescent="0.2">
      <c r="A103" s="1"/>
      <c r="B103" s="66" t="s">
        <v>35</v>
      </c>
      <c r="C103" s="3"/>
      <c r="D103" s="14">
        <f>(D72+'IS, BS &amp; Ratios Dec 25base'!D72)/2</f>
        <v>1042094.5</v>
      </c>
      <c r="E103" s="14">
        <f>(E72+'IS, BS &amp; Ratios Dec 25base'!E72)/2</f>
        <v>39854480.5</v>
      </c>
      <c r="F103" s="14">
        <f>(F72+'IS, BS &amp; Ratios Dec 25base'!F72)/2</f>
        <v>29124982.5</v>
      </c>
      <c r="G103" s="14">
        <f>(G72+'IS, BS &amp; Ratios Dec 25base'!G72)/2</f>
        <v>10127951.5</v>
      </c>
      <c r="H103" s="14">
        <f>(H72+'IS, BS &amp; Ratios Dec 25base'!H72)/2</f>
        <v>8613077</v>
      </c>
      <c r="I103" s="14">
        <f>(I72+'IS, BS &amp; Ratios Dec 25base'!I72)/2</f>
        <v>9412365.5</v>
      </c>
      <c r="J103" s="14">
        <f>(J72+'IS, BS &amp; Ratios Dec 25base'!J72)/2</f>
        <v>1453360.5</v>
      </c>
      <c r="K103" s="14">
        <f>(K72+'IS, BS &amp; Ratios Dec 25base'!K72)/2</f>
        <v>7905841</v>
      </c>
      <c r="L103" s="14">
        <f>(L72+'IS, BS &amp; Ratios Dec 25base'!L72)/2</f>
        <v>28926833</v>
      </c>
      <c r="M103" s="14">
        <f>(M72+'IS, BS &amp; Ratios Dec 25base'!M72)/2</f>
        <v>27977261</v>
      </c>
      <c r="N103" s="14">
        <f>(N72+'IS, BS &amp; Ratios Dec 25base'!N72)/2</f>
        <v>53830320.5</v>
      </c>
      <c r="O103" s="14">
        <f>(O72+'IS, BS &amp; Ratios Dec 25base'!O72)/2</f>
        <v>13793555.5</v>
      </c>
      <c r="P103" s="14">
        <f>(P72+'IS, BS &amp; Ratios Dec 25base'!P72)/2</f>
        <v>6844691</v>
      </c>
      <c r="Q103" s="14">
        <f>(Q72+'IS, BS &amp; Ratios Dec 25base'!Q72)/2</f>
        <v>57540659.5</v>
      </c>
      <c r="R103" s="14">
        <f>(R72+'IS, BS &amp; Ratios Dec 25base'!R72)/2</f>
        <v>6255448</v>
      </c>
      <c r="S103" s="14">
        <f>(S72+'IS, BS &amp; Ratios Dec 25base'!S72)/2</f>
        <v>302702921.5</v>
      </c>
      <c r="T103" s="62"/>
      <c r="U103" s="62"/>
    </row>
    <row r="104" spans="1:28" s="47" customFormat="1" x14ac:dyDescent="0.2">
      <c r="A104" s="1"/>
      <c r="B104" s="66" t="s">
        <v>36</v>
      </c>
      <c r="C104" s="3"/>
      <c r="D104" s="14">
        <f>(D60+D61+D62+D65+D69+'IS, BS &amp; Ratios Dec 25base'!D60+'IS, BS &amp; Ratios Dec 25base'!D61+'IS, BS &amp; Ratios Dec 25base'!D62+'IS, BS &amp; Ratios Dec 25base'!D65+'IS, BS &amp; Ratios Dec 25base'!D69)/2</f>
        <v>679401.5</v>
      </c>
      <c r="E104" s="14">
        <f>(E60+E61+E62+E65+E69+'IS, BS &amp; Ratios Dec 25base'!E60+'IS, BS &amp; Ratios Dec 25base'!E61+'IS, BS &amp; Ratios Dec 25base'!E62+'IS, BS &amp; Ratios Dec 25base'!E65+'IS, BS &amp; Ratios Dec 25base'!E69)/2</f>
        <v>27713972</v>
      </c>
      <c r="F104" s="14">
        <f>(F60+F61+F62+F65+F69+'IS, BS &amp; Ratios Dec 25base'!F60+'IS, BS &amp; Ratios Dec 25base'!F61+'IS, BS &amp; Ratios Dec 25base'!F62+'IS, BS &amp; Ratios Dec 25base'!F65+'IS, BS &amp; Ratios Dec 25base'!F69)/2</f>
        <v>18655149</v>
      </c>
      <c r="G104" s="14">
        <f>(G60+G61+G62+G65+G69+'IS, BS &amp; Ratios Dec 25base'!G60+'IS, BS &amp; Ratios Dec 25base'!G61+'IS, BS &amp; Ratios Dec 25base'!G62+'IS, BS &amp; Ratios Dec 25base'!G65+'IS, BS &amp; Ratios Dec 25base'!G69)/2</f>
        <v>7133187</v>
      </c>
      <c r="H104" s="14">
        <f>(H60+H61+H62+H65+H69+'IS, BS &amp; Ratios Dec 25base'!H60+'IS, BS &amp; Ratios Dec 25base'!H61+'IS, BS &amp; Ratios Dec 25base'!H62+'IS, BS &amp; Ratios Dec 25base'!H65+'IS, BS &amp; Ratios Dec 25base'!H69)/2</f>
        <v>6364504.5</v>
      </c>
      <c r="I104" s="14">
        <f>(I60+I61+I62+I65+I69+'IS, BS &amp; Ratios Dec 25base'!I60+'IS, BS &amp; Ratios Dec 25base'!I61+'IS, BS &amp; Ratios Dec 25base'!I62+'IS, BS &amp; Ratios Dec 25base'!I65+'IS, BS &amp; Ratios Dec 25base'!I69)/2</f>
        <v>6366257</v>
      </c>
      <c r="J104" s="14">
        <f>(J60+J61+J62+J65+J69+'IS, BS &amp; Ratios Dec 25base'!J60+'IS, BS &amp; Ratios Dec 25base'!J61+'IS, BS &amp; Ratios Dec 25base'!J62+'IS, BS &amp; Ratios Dec 25base'!J65+'IS, BS &amp; Ratios Dec 25base'!J69)/2</f>
        <v>747389.5</v>
      </c>
      <c r="K104" s="14">
        <f>(K60+K61+K62+K65+K69+'IS, BS &amp; Ratios Dec 25base'!K60+'IS, BS &amp; Ratios Dec 25base'!K61+'IS, BS &amp; Ratios Dec 25base'!K62+'IS, BS &amp; Ratios Dec 25base'!K65+'IS, BS &amp; Ratios Dec 25base'!K69)/2</f>
        <v>5657681</v>
      </c>
      <c r="L104" s="14">
        <f>(L60+L61+L62+L65+L69+'IS, BS &amp; Ratios Dec 25base'!L60+'IS, BS &amp; Ratios Dec 25base'!L61+'IS, BS &amp; Ratios Dec 25base'!L62+'IS, BS &amp; Ratios Dec 25base'!L65+'IS, BS &amp; Ratios Dec 25base'!L69)/2</f>
        <v>21031239.5</v>
      </c>
      <c r="M104" s="14">
        <f>(M60+M61+M62+M65+M69+'IS, BS &amp; Ratios Dec 25base'!M60+'IS, BS &amp; Ratios Dec 25base'!M61+'IS, BS &amp; Ratios Dec 25base'!M62+'IS, BS &amp; Ratios Dec 25base'!M65+'IS, BS &amp; Ratios Dec 25base'!M69)/2</f>
        <v>19112267.5</v>
      </c>
      <c r="N104" s="14">
        <f>(N60+N61+N62+N65+N69+'IS, BS &amp; Ratios Dec 25base'!N60+'IS, BS &amp; Ratios Dec 25base'!N61+'IS, BS &amp; Ratios Dec 25base'!N62+'IS, BS &amp; Ratios Dec 25base'!N65+'IS, BS &amp; Ratios Dec 25base'!N69)/2</f>
        <v>38855325</v>
      </c>
      <c r="O104" s="14">
        <f>(O60+O61+O62+O65+O69+'IS, BS &amp; Ratios Dec 25base'!O60+'IS, BS &amp; Ratios Dec 25base'!O61+'IS, BS &amp; Ratios Dec 25base'!O62+'IS, BS &amp; Ratios Dec 25base'!O65+'IS, BS &amp; Ratios Dec 25base'!O69)/2</f>
        <v>8316628</v>
      </c>
      <c r="P104" s="14">
        <f>(P60+P61+P62+P65+P69+'IS, BS &amp; Ratios Dec 25base'!P60+'IS, BS &amp; Ratios Dec 25base'!P61+'IS, BS &amp; Ratios Dec 25base'!P62+'IS, BS &amp; Ratios Dec 25base'!P65+'IS, BS &amp; Ratios Dec 25base'!P69)/2</f>
        <v>5314644</v>
      </c>
      <c r="Q104" s="14">
        <f>(Q60+Q61+Q62+Q65+Q69+'IS, BS &amp; Ratios Dec 25base'!Q60+'IS, BS &amp; Ratios Dec 25base'!Q61+'IS, BS &amp; Ratios Dec 25base'!Q62+'IS, BS &amp; Ratios Dec 25base'!Q65+'IS, BS &amp; Ratios Dec 25base'!Q69)/2</f>
        <v>41805402.5</v>
      </c>
      <c r="R104" s="14">
        <f>(R60+R61+R62+R65+R69+'IS, BS &amp; Ratios Dec 25base'!R60+'IS, BS &amp; Ratios Dec 25base'!R61+'IS, BS &amp; Ratios Dec 25base'!R62+'IS, BS &amp; Ratios Dec 25base'!R65+'IS, BS &amp; Ratios Dec 25base'!R69)/2</f>
        <v>4214704.5</v>
      </c>
      <c r="S104" s="14">
        <f>(S62+S65+S69+'IS, BS &amp; Ratios Dec 25base'!S62+'IS, BS &amp; Ratios Dec 25base'!S65+'IS, BS &amp; Ratios Dec 25base'!S69)/2</f>
        <v>207809811</v>
      </c>
      <c r="T104" s="62"/>
      <c r="U104" s="62"/>
      <c r="AA104" s="402">
        <f>AA62+AA65+AA69</f>
        <v>163096218</v>
      </c>
      <c r="AB104" s="402">
        <f>AB62+AB65+AB69</f>
        <v>204205084</v>
      </c>
    </row>
    <row r="105" spans="1:28" s="47" customFormat="1" x14ac:dyDescent="0.2">
      <c r="A105" s="1"/>
      <c r="B105" s="66" t="s">
        <v>37</v>
      </c>
      <c r="C105" s="3"/>
      <c r="D105" s="14">
        <f>(D75+D79+D80+D81+D82+'IS, BS &amp; Ratios Dec 25base'!D75+'IS, BS &amp; Ratios Dec 25base'!D79+'IS, BS &amp; Ratios Dec 25base'!D80+'IS, BS &amp; Ratios Dec 25base'!D81+'IS, BS &amp; Ratios Dec 25base'!D82)/2</f>
        <v>699216</v>
      </c>
      <c r="E105" s="14">
        <f>(E75+E79+E80+E81+E82+'IS, BS &amp; Ratios Dec 25base'!E75+'IS, BS &amp; Ratios Dec 25base'!E79+'IS, BS &amp; Ratios Dec 25base'!E80+'IS, BS &amp; Ratios Dec 25base'!E81+'IS, BS &amp; Ratios Dec 25base'!E82)/2</f>
        <v>30998668</v>
      </c>
      <c r="F105" s="14">
        <f>(F75+F79+F80+F81+F82+'IS, BS &amp; Ratios Dec 25base'!F75+'IS, BS &amp; Ratios Dec 25base'!F79+'IS, BS &amp; Ratios Dec 25base'!F80+'IS, BS &amp; Ratios Dec 25base'!F81+'IS, BS &amp; Ratios Dec 25base'!F82)/2</f>
        <v>24398659.5</v>
      </c>
      <c r="G105" s="14">
        <f>(G75+G79+G80+G81+G82+'IS, BS &amp; Ratios Dec 25base'!G75+'IS, BS &amp; Ratios Dec 25base'!G79+'IS, BS &amp; Ratios Dec 25base'!G80+'IS, BS &amp; Ratios Dec 25base'!G81+'IS, BS &amp; Ratios Dec 25base'!G82)/2</f>
        <v>7734462</v>
      </c>
      <c r="H105" s="14">
        <f>(H75+H79+H80+H81+H82+'IS, BS &amp; Ratios Dec 25base'!H75+'IS, BS &amp; Ratios Dec 25base'!H79+'IS, BS &amp; Ratios Dec 25base'!H80+'IS, BS &amp; Ratios Dec 25base'!H81+'IS, BS &amp; Ratios Dec 25base'!H82)/2</f>
        <v>6387326.5</v>
      </c>
      <c r="I105" s="14">
        <f>(I75+I79+I80+I81+I82+'IS, BS &amp; Ratios Dec 25base'!I75+'IS, BS &amp; Ratios Dec 25base'!I79+'IS, BS &amp; Ratios Dec 25base'!I80+'IS, BS &amp; Ratios Dec 25base'!I81+'IS, BS &amp; Ratios Dec 25base'!I82)/2</f>
        <v>7454631</v>
      </c>
      <c r="J105" s="14">
        <f>(J75+J79+J80+J81+J82+'IS, BS &amp; Ratios Dec 25base'!J75+'IS, BS &amp; Ratios Dec 25base'!J79+'IS, BS &amp; Ratios Dec 25base'!J80+'IS, BS &amp; Ratios Dec 25base'!J81+'IS, BS &amp; Ratios Dec 25base'!J82)/2</f>
        <v>1205876</v>
      </c>
      <c r="K105" s="14">
        <f>(K75+K79+K80+K81+K82+'IS, BS &amp; Ratios Dec 25base'!K75+'IS, BS &amp; Ratios Dec 25base'!K79+'IS, BS &amp; Ratios Dec 25base'!K80+'IS, BS &amp; Ratios Dec 25base'!K81+'IS, BS &amp; Ratios Dec 25base'!K82)/2</f>
        <v>6496606.5</v>
      </c>
      <c r="L105" s="14">
        <f>(L75+L79+L80+L81+L82+'IS, BS &amp; Ratios Dec 25base'!L75+'IS, BS &amp; Ratios Dec 25base'!L79+'IS, BS &amp; Ratios Dec 25base'!L80+'IS, BS &amp; Ratios Dec 25base'!L81+'IS, BS &amp; Ratios Dec 25base'!L82)/2</f>
        <v>22595133</v>
      </c>
      <c r="M105" s="14">
        <f>(M75+M79+M80+M81+M82+'IS, BS &amp; Ratios Dec 25base'!M75+'IS, BS &amp; Ratios Dec 25base'!M79+'IS, BS &amp; Ratios Dec 25base'!M80+'IS, BS &amp; Ratios Dec 25base'!M81+'IS, BS &amp; Ratios Dec 25base'!M82)/2</f>
        <v>22336321.5</v>
      </c>
      <c r="N105" s="14">
        <f>(N75+N79+N80+N81+N82+'IS, BS &amp; Ratios Dec 25base'!N75+'IS, BS &amp; Ratios Dec 25base'!N79+'IS, BS &amp; Ratios Dec 25base'!N80+'IS, BS &amp; Ratios Dec 25base'!N81+'IS, BS &amp; Ratios Dec 25base'!N82)/2</f>
        <v>43800956.5</v>
      </c>
      <c r="O105" s="14">
        <f>(O75+O79+O80+O81+O82+'IS, BS &amp; Ratios Dec 25base'!O75+'IS, BS &amp; Ratios Dec 25base'!O79+'IS, BS &amp; Ratios Dec 25base'!O80+'IS, BS &amp; Ratios Dec 25base'!O81+'IS, BS &amp; Ratios Dec 25base'!O82)/2</f>
        <v>11620229.5</v>
      </c>
      <c r="P105" s="14">
        <f>(P75+P79+P80+P81+P82+'IS, BS &amp; Ratios Dec 25base'!P75+'IS, BS &amp; Ratios Dec 25base'!P79+'IS, BS &amp; Ratios Dec 25base'!P80+'IS, BS &amp; Ratios Dec 25base'!P81+'IS, BS &amp; Ratios Dec 25base'!P82)/2</f>
        <v>5724916</v>
      </c>
      <c r="Q105" s="14">
        <f>(Q75+Q79+Q80+Q81+Q82+'IS, BS &amp; Ratios Dec 25base'!Q75+'IS, BS &amp; Ratios Dec 25base'!Q79+'IS, BS &amp; Ratios Dec 25base'!Q80+'IS, BS &amp; Ratios Dec 25base'!Q81+'IS, BS &amp; Ratios Dec 25base'!Q82)/2</f>
        <v>48031072</v>
      </c>
      <c r="R105" s="14">
        <f>(R75+R79+R80+R81+R82+'IS, BS &amp; Ratios Dec 25base'!R75+'IS, BS &amp; Ratios Dec 25base'!R79+'IS, BS &amp; Ratios Dec 25base'!R80+'IS, BS &amp; Ratios Dec 25base'!R81+'IS, BS &amp; Ratios Dec 25base'!R82)/2</f>
        <v>5526861</v>
      </c>
      <c r="S105" s="14">
        <f>(S75+S79+S80+S81+S82+'IS, BS &amp; Ratios Dec 25base'!S75+'IS, BS &amp; Ratios Dec 25base'!S79+'IS, BS &amp; Ratios Dec 25base'!S80+'IS, BS &amp; Ratios Dec 25base'!S81+'IS, BS &amp; Ratios Dec 25base'!S82)/2</f>
        <v>245010935</v>
      </c>
      <c r="T105" s="62"/>
      <c r="U105" s="62"/>
    </row>
    <row r="106" spans="1:28" s="47" customFormat="1" x14ac:dyDescent="0.2">
      <c r="A106" s="1"/>
      <c r="B106" s="66" t="s">
        <v>38</v>
      </c>
      <c r="C106" s="3"/>
      <c r="D106" s="14">
        <f>(D84+'IS, BS &amp; Ratios Dec 25base'!D84)/2</f>
        <v>828498.5</v>
      </c>
      <c r="E106" s="14">
        <f>(E84+'IS, BS &amp; Ratios Dec 25base'!E84)/2</f>
        <v>33361130.5</v>
      </c>
      <c r="F106" s="14">
        <f>(F84+'IS, BS &amp; Ratios Dec 25base'!F84)/2</f>
        <v>25991149</v>
      </c>
      <c r="G106" s="14">
        <f>(G84+'IS, BS &amp; Ratios Dec 25base'!G84)/2</f>
        <v>8364095.5</v>
      </c>
      <c r="H106" s="14">
        <f>(H84+'IS, BS &amp; Ratios Dec 25base'!H84)/2</f>
        <v>7019903</v>
      </c>
      <c r="I106" s="14">
        <f>(I84+'IS, BS &amp; Ratios Dec 25base'!I84)/2</f>
        <v>7965316.5</v>
      </c>
      <c r="J106" s="14">
        <f>(J84+'IS, BS &amp; Ratios Dec 25base'!J84)/2</f>
        <v>1326193</v>
      </c>
      <c r="K106" s="14">
        <f>(K84+'IS, BS &amp; Ratios Dec 25base'!K84)/2</f>
        <v>6936800.5</v>
      </c>
      <c r="L106" s="14">
        <f>(L84+'IS, BS &amp; Ratios Dec 25base'!L84)/2</f>
        <v>23952054.5</v>
      </c>
      <c r="M106" s="14">
        <f>(M84+'IS, BS &amp; Ratios Dec 25base'!M84)/2</f>
        <v>24016588</v>
      </c>
      <c r="N106" s="14">
        <f>(N84+'IS, BS &amp; Ratios Dec 25base'!N84)/2</f>
        <v>46234666</v>
      </c>
      <c r="O106" s="14">
        <f>(O84+'IS, BS &amp; Ratios Dec 25base'!O84)/2</f>
        <v>12468557.5</v>
      </c>
      <c r="P106" s="14">
        <f>(P84+'IS, BS &amp; Ratios Dec 25base'!P84)/2</f>
        <v>5966571</v>
      </c>
      <c r="Q106" s="14">
        <f>(Q84+'IS, BS &amp; Ratios Dec 25base'!Q84)/2</f>
        <v>50213999</v>
      </c>
      <c r="R106" s="14">
        <f>(R84+'IS, BS &amp; Ratios Dec 25base'!R84)/2</f>
        <v>5683897</v>
      </c>
      <c r="S106" s="14">
        <f>(S84+'IS, BS &amp; Ratios Dec 25base'!S84)/2</f>
        <v>260329419.5</v>
      </c>
      <c r="T106" s="62"/>
      <c r="U106" s="62"/>
    </row>
    <row r="107" spans="1:28" s="47" customFormat="1" x14ac:dyDescent="0.2">
      <c r="A107" s="1"/>
      <c r="B107" s="69" t="s">
        <v>39</v>
      </c>
      <c r="C107" s="70"/>
      <c r="D107" s="14">
        <f>(D92+'IS, BS &amp; Ratios Dec 25base'!D92)/2</f>
        <v>213596</v>
      </c>
      <c r="E107" s="14">
        <f>(E92+'IS, BS &amp; Ratios Dec 25base'!E92)/2</f>
        <v>6493350</v>
      </c>
      <c r="F107" s="14">
        <f>(F92+'IS, BS &amp; Ratios Dec 25base'!F92)/2</f>
        <v>3133833.5</v>
      </c>
      <c r="G107" s="14">
        <f>(G92+'IS, BS &amp; Ratios Dec 25base'!G92)/2</f>
        <v>1763856</v>
      </c>
      <c r="H107" s="14">
        <f>(H92+'IS, BS &amp; Ratios Dec 25base'!H92)/2</f>
        <v>1593174</v>
      </c>
      <c r="I107" s="14">
        <f>(I92+'IS, BS &amp; Ratios Dec 25base'!I92)/2</f>
        <v>1447049</v>
      </c>
      <c r="J107" s="14">
        <f>(J92+'IS, BS &amp; Ratios Dec 25base'!J92)/2</f>
        <v>127167.5</v>
      </c>
      <c r="K107" s="14">
        <f>(K92+'IS, BS &amp; Ratios Dec 25base'!K92)/2</f>
        <v>969040.5</v>
      </c>
      <c r="L107" s="14">
        <f>(L92+'IS, BS &amp; Ratios Dec 25base'!L92)/2</f>
        <v>4974778.5</v>
      </c>
      <c r="M107" s="14">
        <f>(M92+'IS, BS &amp; Ratios Dec 25base'!M92)/2</f>
        <v>3960673</v>
      </c>
      <c r="N107" s="14">
        <f>(N92+'IS, BS &amp; Ratios Dec 25base'!N92)/2</f>
        <v>7595654.5</v>
      </c>
      <c r="O107" s="14">
        <f>(O92+'IS, BS &amp; Ratios Dec 25base'!O92)/2</f>
        <v>1324998</v>
      </c>
      <c r="P107" s="14">
        <f>(P92+'IS, BS &amp; Ratios Dec 25base'!P92)/2</f>
        <v>878120</v>
      </c>
      <c r="Q107" s="14">
        <f>(Q92+'IS, BS &amp; Ratios Dec 25base'!Q92)/2</f>
        <v>7326660.5</v>
      </c>
      <c r="R107" s="14">
        <f>(R92+'IS, BS &amp; Ratios Dec 25base'!R92)/2</f>
        <v>571551</v>
      </c>
      <c r="S107" s="14">
        <f>(S92+'IS, BS &amp; Ratios Dec 25base'!S92)/2</f>
        <v>42373502</v>
      </c>
      <c r="T107" s="62"/>
      <c r="U107" s="62"/>
    </row>
    <row r="108" spans="1:28" s="47" customFormat="1" x14ac:dyDescent="0.2">
      <c r="A108" s="1"/>
      <c r="B108" s="66" t="s">
        <v>183</v>
      </c>
      <c r="C108" s="3"/>
      <c r="D108" s="14">
        <f>('IS, BS &amp; Ratios Dec 25base'!D69+D69)/2</f>
        <v>532233</v>
      </c>
      <c r="E108" s="14">
        <f>('IS, BS &amp; Ratios Dec 25base'!E69+E69)/2</f>
        <v>16157060</v>
      </c>
      <c r="F108" s="14">
        <f>('IS, BS &amp; Ratios Dec 25base'!F69+F69)/2</f>
        <v>9440707.5</v>
      </c>
      <c r="G108" s="14">
        <f>('IS, BS &amp; Ratios Dec 25base'!G69+G69)/2</f>
        <v>349275.5</v>
      </c>
      <c r="H108" s="14">
        <f>('IS, BS &amp; Ratios Dec 25base'!H69+H69)/2</f>
        <v>993431</v>
      </c>
      <c r="I108" s="14">
        <f>('IS, BS &amp; Ratios Dec 25base'!I69+I69)/2</f>
        <v>2646491</v>
      </c>
      <c r="J108" s="14">
        <f>('IS, BS &amp; Ratios Dec 25base'!J69+J69)/2</f>
        <v>206282.5</v>
      </c>
      <c r="K108" s="14">
        <f>('IS, BS &amp; Ratios Dec 25base'!K69+K69)/2</f>
        <v>3017759</v>
      </c>
      <c r="L108" s="14">
        <f>('IS, BS &amp; Ratios Dec 25base'!L69+L69)/2</f>
        <v>10359813.5</v>
      </c>
      <c r="M108" s="14">
        <f>('IS, BS &amp; Ratios Dec 25base'!M69+M69)/2</f>
        <v>10486856</v>
      </c>
      <c r="N108" s="14">
        <f>('IS, BS &amp; Ratios Dec 25base'!N69+N69)/2</f>
        <v>17524735.5</v>
      </c>
      <c r="O108" s="14">
        <f>('IS, BS &amp; Ratios Dec 25base'!O69+O69)/2</f>
        <v>2533258</v>
      </c>
      <c r="P108" s="14">
        <f>('IS, BS &amp; Ratios Dec 25base'!P69+P69)/2</f>
        <v>2402957.5</v>
      </c>
      <c r="Q108" s="14">
        <f>('IS, BS &amp; Ratios Dec 25base'!Q69+Q69)/2</f>
        <v>22034737</v>
      </c>
      <c r="R108" s="14">
        <f>('IS, BS &amp; Ratios Dec 25base'!R69+R69)/2</f>
        <v>1616398</v>
      </c>
      <c r="S108" s="14">
        <f>('IS, BS &amp; Ratios Dec 25base'!S69+S69)/2</f>
        <v>100301995</v>
      </c>
      <c r="T108" s="62"/>
      <c r="U108" s="62"/>
    </row>
    <row r="109" spans="1:28" s="72" customFormat="1" x14ac:dyDescent="0.2">
      <c r="A109" s="1"/>
      <c r="B109" s="72" t="s">
        <v>184</v>
      </c>
      <c r="D109" s="14">
        <f>('IS, BS &amp; Ratios Dec 25base'!D75+D75)/2</f>
        <v>698895.5</v>
      </c>
      <c r="E109" s="14">
        <f>('IS, BS &amp; Ratios Dec 25base'!E75+E75)/2</f>
        <v>26473719.5</v>
      </c>
      <c r="F109" s="14">
        <f>('IS, BS &amp; Ratios Dec 25base'!F75+F75)/2</f>
        <v>20712080</v>
      </c>
      <c r="G109" s="14">
        <f>('IS, BS &amp; Ratios Dec 25base'!G75+G75)/2</f>
        <v>7135720</v>
      </c>
      <c r="H109" s="14">
        <f>('IS, BS &amp; Ratios Dec 25base'!H75+H75)/2</f>
        <v>5795405.5</v>
      </c>
      <c r="I109" s="14">
        <f>('IS, BS &amp; Ratios Dec 25base'!I75+I75)/2</f>
        <v>7051199.5</v>
      </c>
      <c r="J109" s="14">
        <f>('IS, BS &amp; Ratios Dec 25base'!J75+J75)/2</f>
        <v>1131574</v>
      </c>
      <c r="K109" s="14">
        <f>('IS, BS &amp; Ratios Dec 25base'!K75+K75)/2</f>
        <v>6351231.5</v>
      </c>
      <c r="L109" s="14">
        <f>('IS, BS &amp; Ratios Dec 25base'!L75+L75)/2</f>
        <v>21231226</v>
      </c>
      <c r="M109" s="14">
        <f>('IS, BS &amp; Ratios Dec 25base'!M75+M75)/2</f>
        <v>21210640.5</v>
      </c>
      <c r="N109" s="14">
        <f>('IS, BS &amp; Ratios Dec 25base'!N75+N75)/2</f>
        <v>40923535.5</v>
      </c>
      <c r="O109" s="14">
        <f>('IS, BS &amp; Ratios Dec 25base'!O75+O75)/2</f>
        <v>11573637</v>
      </c>
      <c r="P109" s="14">
        <f>('IS, BS &amp; Ratios Dec 25base'!P75+P75)/2</f>
        <v>5015689.5</v>
      </c>
      <c r="Q109" s="14">
        <f>('IS, BS &amp; Ratios Dec 25base'!Q75+Q75)/2</f>
        <v>42536432</v>
      </c>
      <c r="R109" s="14">
        <f>('IS, BS &amp; Ratios Dec 25base'!R75+R75)/2</f>
        <v>5382058.5</v>
      </c>
      <c r="S109" s="14">
        <f>('IS, BS &amp; Ratios Dec 25base'!S75+S75)/2</f>
        <v>223223044.5</v>
      </c>
      <c r="T109" s="75"/>
      <c r="U109" s="75"/>
    </row>
    <row r="110" spans="1:28" s="72" customFormat="1" x14ac:dyDescent="0.2">
      <c r="A110" s="1"/>
      <c r="B110" s="76" t="s">
        <v>40</v>
      </c>
      <c r="C110" s="76"/>
      <c r="D110" s="198">
        <f>Drivers!B1</f>
        <v>46203</v>
      </c>
      <c r="E110" s="198">
        <f>D110</f>
        <v>46203</v>
      </c>
      <c r="F110" s="198">
        <f t="shared" ref="F110:S110" si="43">E110</f>
        <v>46203</v>
      </c>
      <c r="G110" s="198">
        <f>F110</f>
        <v>46203</v>
      </c>
      <c r="H110" s="198">
        <f>G110</f>
        <v>46203</v>
      </c>
      <c r="I110" s="198">
        <f t="shared" si="43"/>
        <v>46203</v>
      </c>
      <c r="J110" s="198">
        <f t="shared" si="43"/>
        <v>46203</v>
      </c>
      <c r="K110" s="198">
        <f t="shared" si="43"/>
        <v>46203</v>
      </c>
      <c r="L110" s="198">
        <f t="shared" si="43"/>
        <v>46203</v>
      </c>
      <c r="M110" s="198">
        <f t="shared" si="43"/>
        <v>46203</v>
      </c>
      <c r="N110" s="198">
        <f>M110</f>
        <v>46203</v>
      </c>
      <c r="O110" s="198">
        <f t="shared" si="43"/>
        <v>46203</v>
      </c>
      <c r="P110" s="198">
        <f t="shared" si="43"/>
        <v>46203</v>
      </c>
      <c r="Q110" s="198">
        <f t="shared" si="43"/>
        <v>46203</v>
      </c>
      <c r="R110" s="198">
        <f t="shared" si="43"/>
        <v>46203</v>
      </c>
      <c r="S110" s="198">
        <f t="shared" si="43"/>
        <v>46203</v>
      </c>
      <c r="T110" s="77"/>
      <c r="U110" s="77"/>
    </row>
    <row r="111" spans="1:28" s="47" customFormat="1" x14ac:dyDescent="0.2">
      <c r="A111" s="1"/>
      <c r="B111" s="78" t="s">
        <v>41</v>
      </c>
      <c r="C111" s="79"/>
      <c r="D111" s="81">
        <f>(D25*4/Drivers!$B$4)/D103</f>
        <v>0.27332454014487167</v>
      </c>
      <c r="E111" s="81">
        <f>(E25*4/Drivers!$B$4)/E103</f>
        <v>7.8201194969785143E-2</v>
      </c>
      <c r="F111" s="81">
        <f>(F25*4/Drivers!$B$4)/F103</f>
        <v>4.7252423241799374E-2</v>
      </c>
      <c r="G111" s="81">
        <f>(G25*4/Drivers!$B$4)/G103</f>
        <v>3.0280753220431594E-2</v>
      </c>
      <c r="H111" s="81">
        <f>(H25*4/Drivers!$B$4)/H103</f>
        <v>5.5428971551049644E-2</v>
      </c>
      <c r="I111" s="81">
        <f>(I25*4/Drivers!$B$4)/I103</f>
        <v>4.3720996597507819E-2</v>
      </c>
      <c r="J111" s="81">
        <f>(J25*4/Drivers!$B$4)/J103</f>
        <v>2.4405507098892533E-2</v>
      </c>
      <c r="K111" s="81">
        <f>(K25*4/Drivers!$B$4)/K103</f>
        <v>7.5129515000364924E-2</v>
      </c>
      <c r="L111" s="81">
        <f>(L25*4/Drivers!$B$4)/L103</f>
        <v>8.8298362976686737E-2</v>
      </c>
      <c r="M111" s="81">
        <f>(M25*4/Drivers!$B$4)/M103</f>
        <v>7.3627078790879499E-2</v>
      </c>
      <c r="N111" s="81">
        <f>(N25*4/Drivers!$B$4)/N103</f>
        <v>7.5143858747785092E-2</v>
      </c>
      <c r="O111" s="81">
        <f>(O25*4/Drivers!$B$4)/O103</f>
        <v>5.4004930055923578E-2</v>
      </c>
      <c r="P111" s="81">
        <f>(P25*4/Drivers!$B$4)/P103</f>
        <v>6.3876075632924842E-2</v>
      </c>
      <c r="Q111" s="81">
        <f>(Q25*4/Drivers!$B$4)/Q103</f>
        <v>7.6184389231757063E-2</v>
      </c>
      <c r="R111" s="81">
        <f>(R25*4/Drivers!$B$4)/R103</f>
        <v>2.0590371784722693E-2</v>
      </c>
      <c r="S111" s="81">
        <f>(S25*4/Drivers!$B$4)/S103</f>
        <v>6.9231237994510073E-2</v>
      </c>
      <c r="T111" s="62"/>
      <c r="U111" s="62"/>
    </row>
    <row r="112" spans="1:28" s="47" customFormat="1" x14ac:dyDescent="0.2">
      <c r="A112" s="1"/>
      <c r="B112" s="82" t="s">
        <v>42</v>
      </c>
      <c r="C112" s="83"/>
      <c r="D112" s="85">
        <f>(D13*4/Drivers!$B$4)/D104</f>
        <v>0.52910981209196628</v>
      </c>
      <c r="E112" s="85">
        <f>(E13*4/Drivers!$B$4)/E104</f>
        <v>0.14455098677302552</v>
      </c>
      <c r="F112" s="85">
        <f>(F13*4/Drivers!$B$4)/F104</f>
        <v>0.15588586293253406</v>
      </c>
      <c r="G112" s="85">
        <f>(G13*4/Drivers!$B$4)/G104</f>
        <v>4.6528991879786694E-2</v>
      </c>
      <c r="H112" s="85">
        <f>(H13*4/Drivers!$B$4)/H104</f>
        <v>0.10803606156614391</v>
      </c>
      <c r="I112" s="85">
        <f>(I13*4/Drivers!$B$4)/I104</f>
        <v>0.13943138016577086</v>
      </c>
      <c r="J112" s="85">
        <f>(J13*4/Drivers!$B$4)/J104</f>
        <v>0.17385580075716878</v>
      </c>
      <c r="K112" s="85">
        <f>(K13*4/Drivers!$B$4)/K104</f>
        <v>0.14664913062436713</v>
      </c>
      <c r="L112" s="85">
        <f>(L13*4/Drivers!$B$4)/L104</f>
        <v>0.15484460628200253</v>
      </c>
      <c r="M112" s="85">
        <f>(M13*4/Drivers!$B$4)/M104</f>
        <v>0.15843363431366791</v>
      </c>
      <c r="N112" s="85">
        <f>(N13*4/Drivers!$B$4)/N104</f>
        <v>0.12416573532713984</v>
      </c>
      <c r="O112" s="85">
        <f>(O13*4/Drivers!$B$4)/O104</f>
        <v>0.12688748372537523</v>
      </c>
      <c r="P112" s="85">
        <f>(P13*4/Drivers!$B$4)/P104</f>
        <v>0.14219089745239757</v>
      </c>
      <c r="Q112" s="85">
        <f>(Q13*4/Drivers!$B$4)/Q104</f>
        <v>0.14954497806832501</v>
      </c>
      <c r="R112" s="85">
        <f>(R13*4/Drivers!$B$4)/R104</f>
        <v>0.13192004326756479</v>
      </c>
      <c r="S112" s="85">
        <f>(S13*4/Drivers!$B$4)/S104</f>
        <v>0.14372892144153868</v>
      </c>
      <c r="T112" s="62"/>
      <c r="U112" s="62"/>
    </row>
    <row r="113" spans="1:21" s="47" customFormat="1" x14ac:dyDescent="0.2">
      <c r="A113" s="1"/>
      <c r="B113" s="82" t="s">
        <v>43</v>
      </c>
      <c r="C113" s="83"/>
      <c r="D113" s="85">
        <f>-(D19*4/Drivers!$B$4)/D105</f>
        <v>0.10675957071920551</v>
      </c>
      <c r="E113" s="85">
        <f>-(E19*4/Drivers!$B$4)/E105</f>
        <v>2.869200702430182E-2</v>
      </c>
      <c r="F113" s="85">
        <f>-(F19*4/Drivers!$B$4)/F105</f>
        <v>6.2784105003801535E-2</v>
      </c>
      <c r="G113" s="85">
        <f>-(G19*4/Drivers!$B$4)/G105</f>
        <v>3.260472415534526E-3</v>
      </c>
      <c r="H113" s="85">
        <f>-(H19*4/Drivers!$B$4)/H105</f>
        <v>3.2906099288959163E-2</v>
      </c>
      <c r="I113" s="85">
        <f>-(I19*4/Drivers!$B$4)/I105</f>
        <v>6.3871437768012934E-2</v>
      </c>
      <c r="J113" s="85">
        <f>-(J19*4/Drivers!$B$4)/J105</f>
        <v>7.8339729789795962E-2</v>
      </c>
      <c r="K113" s="85">
        <f>-(K19*4/Drivers!$B$4)/K105</f>
        <v>3.6285405311219016E-2</v>
      </c>
      <c r="L113" s="85">
        <f>-(L19*4/Drivers!$B$4)/L105</f>
        <v>3.1085543953204436E-2</v>
      </c>
      <c r="M113" s="85">
        <f>-(M19*4/Drivers!$B$4)/M105</f>
        <v>4.3343842449617316E-2</v>
      </c>
      <c r="N113" s="85">
        <f>-(N19*4/Drivers!$B$4)/N105</f>
        <v>1.7796004066714846E-2</v>
      </c>
      <c r="O113" s="85">
        <f>-(O19*4/Drivers!$B$4)/O105</f>
        <v>2.6708250469579795E-2</v>
      </c>
      <c r="P113" s="85">
        <f>-(P19*4/Drivers!$B$4)/P105</f>
        <v>5.5630859911306993E-2</v>
      </c>
      <c r="Q113" s="85">
        <f>-(Q19*4/Drivers!$B$4)/Q105</f>
        <v>3.8893323055542044E-2</v>
      </c>
      <c r="R113" s="85">
        <f>-(R19*4/Drivers!$B$4)/R105</f>
        <v>7.7295593285230085E-2</v>
      </c>
      <c r="S113" s="85">
        <f>-(S19*4/Drivers!$B$4)/S105</f>
        <v>3.6372996984808045E-2</v>
      </c>
      <c r="T113" s="62"/>
      <c r="U113" s="62"/>
    </row>
    <row r="114" spans="1:21" s="47" customFormat="1" x14ac:dyDescent="0.2">
      <c r="A114" s="1"/>
      <c r="B114" s="82" t="s">
        <v>189</v>
      </c>
      <c r="C114" s="83"/>
      <c r="D114" s="85">
        <f>(D14*4/Drivers!$B$4)/D108</f>
        <v>0.6445184721729017</v>
      </c>
      <c r="E114" s="85">
        <f>(E14*4/Drivers!$B$4)/E108</f>
        <v>0.15309629350884382</v>
      </c>
      <c r="F114" s="85">
        <f>(F14*4/Drivers!$B$4)/F108</f>
        <v>0.17414393995365285</v>
      </c>
      <c r="G114" s="85">
        <f>(G14*4/Drivers!$B$4)/G108</f>
        <v>0.10078004326097879</v>
      </c>
      <c r="H114" s="85">
        <f>(H14*4/Drivers!$B$4)/H108</f>
        <v>0.20832247030744963</v>
      </c>
      <c r="I114" s="85">
        <f>(I14*4/Drivers!$B$4)/I108</f>
        <v>0.15628090176766141</v>
      </c>
      <c r="J114" s="85">
        <f>(J14*4/Drivers!$B$4)/J108</f>
        <v>0.1810332917237284</v>
      </c>
      <c r="K114" s="85">
        <f>(K14*4/Drivers!$B$4)/K108</f>
        <v>0.12941921472191781</v>
      </c>
      <c r="L114" s="85">
        <f>(L14*4/Drivers!$B$4)/L108</f>
        <v>0.18403902734349417</v>
      </c>
      <c r="M114" s="85">
        <f>(M14*4/Drivers!$B$4)/M108</f>
        <v>0.17045261229867179</v>
      </c>
      <c r="N114" s="85">
        <f>(N14*4/Drivers!$B$4)/N108</f>
        <v>0.1688956732043117</v>
      </c>
      <c r="O114" s="85">
        <f>(O14*4/Drivers!$B$4)/O108</f>
        <v>0.20860409796396578</v>
      </c>
      <c r="P114" s="85">
        <f>(P14*4/Drivers!$B$4)/P108</f>
        <v>0.13651677152009556</v>
      </c>
      <c r="Q114" s="85">
        <f>(Q14*4/Drivers!$B$4)/Q108</f>
        <v>0.16413656310034469</v>
      </c>
      <c r="R114" s="85">
        <f>(R14*4/Drivers!$B$4)/R108</f>
        <v>0.17771736911330008</v>
      </c>
      <c r="S114" s="85">
        <f>(S14*4/Drivers!$B$4)/S108</f>
        <v>0.16907685634767283</v>
      </c>
      <c r="T114" s="62"/>
      <c r="U114" s="62"/>
    </row>
    <row r="115" spans="1:21" s="47" customFormat="1" x14ac:dyDescent="0.2">
      <c r="A115" s="1"/>
      <c r="B115" s="82" t="s">
        <v>190</v>
      </c>
      <c r="C115" s="83"/>
      <c r="D115" s="85">
        <f>-(D20*4/Drivers!$B$4)/D109</f>
        <v>9.6414986217538953E-2</v>
      </c>
      <c r="E115" s="85">
        <f>-(E20*4/Drivers!$B$4)/E109</f>
        <v>1.7729356088403068E-2</v>
      </c>
      <c r="F115" s="85">
        <f>-(F20*4/Drivers!$B$4)/F109</f>
        <v>5.8513003039771957E-2</v>
      </c>
      <c r="G115" s="85">
        <f>-(G20*4/Drivers!$B$4)/G109</f>
        <v>2.92023790171139E-3</v>
      </c>
      <c r="H115" s="85">
        <f>-(H20*4/Drivers!$B$4)/H109</f>
        <v>2.585358349816937E-2</v>
      </c>
      <c r="I115" s="85">
        <f>-(I20*4/Drivers!$B$4)/I109</f>
        <v>6.1143072182257785E-2</v>
      </c>
      <c r="J115" s="85">
        <f>-(J20*4/Drivers!$B$4)/J109</f>
        <v>7.1224683493965046E-2</v>
      </c>
      <c r="K115" s="85">
        <f>-(K20*4/Drivers!$B$4)/K109</f>
        <v>2.968211755468211E-2</v>
      </c>
      <c r="L115" s="85">
        <f>-(L20*4/Drivers!$B$4)/L109</f>
        <v>2.2895427706341592E-2</v>
      </c>
      <c r="M115" s="85">
        <f>-(M20*4/Drivers!$B$4)/M109</f>
        <v>3.9407956586695249E-2</v>
      </c>
      <c r="N115" s="85">
        <f>-(N20*4/Drivers!$B$4)/N109</f>
        <v>1.4151074508213006E-2</v>
      </c>
      <c r="O115" s="85">
        <f>-(O20*4/Drivers!$B$4)/O109</f>
        <v>1.6392599837026164E-2</v>
      </c>
      <c r="P115" s="85">
        <f>-(P20*4/Drivers!$B$4)/P109</f>
        <v>5.3349793682403987E-2</v>
      </c>
      <c r="Q115" s="85">
        <f>-(Q20*4/Drivers!$B$4)/Q109</f>
        <v>3.323485147978561E-2</v>
      </c>
      <c r="R115" s="85">
        <f>-(R20*4/Drivers!$B$4)/R109</f>
        <v>7.441539329236202E-2</v>
      </c>
      <c r="S115" s="85">
        <f>-(S20*4/Drivers!$B$4)/S109</f>
        <v>3.0427745554738189E-2</v>
      </c>
      <c r="T115" s="62"/>
      <c r="U115" s="62"/>
    </row>
    <row r="116" spans="1:21" s="47" customFormat="1" x14ac:dyDescent="0.2">
      <c r="A116" s="1"/>
      <c r="B116" s="86" t="s">
        <v>44</v>
      </c>
      <c r="C116" s="87"/>
      <c r="D116" s="88">
        <f>D112-D113</f>
        <v>0.42235024137276078</v>
      </c>
      <c r="E116" s="88">
        <f t="shared" ref="E116:S116" si="44">E112-E113</f>
        <v>0.11585897974872371</v>
      </c>
      <c r="F116" s="88">
        <f t="shared" si="44"/>
        <v>9.3101757928732529E-2</v>
      </c>
      <c r="G116" s="88">
        <f t="shared" si="44"/>
        <v>4.326851946425217E-2</v>
      </c>
      <c r="H116" s="88">
        <f t="shared" si="44"/>
        <v>7.5129962277184742E-2</v>
      </c>
      <c r="I116" s="88">
        <f t="shared" si="44"/>
        <v>7.5559942397757929E-2</v>
      </c>
      <c r="J116" s="88">
        <f t="shared" si="44"/>
        <v>9.5516070967372815E-2</v>
      </c>
      <c r="K116" s="88">
        <f t="shared" si="44"/>
        <v>0.11036372531314811</v>
      </c>
      <c r="L116" s="88">
        <f t="shared" si="44"/>
        <v>0.12375906232879809</v>
      </c>
      <c r="M116" s="88">
        <f t="shared" si="44"/>
        <v>0.11508979186405061</v>
      </c>
      <c r="N116" s="88">
        <f t="shared" si="44"/>
        <v>0.106369731260425</v>
      </c>
      <c r="O116" s="88">
        <f t="shared" si="44"/>
        <v>0.10017923325579543</v>
      </c>
      <c r="P116" s="88">
        <f t="shared" si="44"/>
        <v>8.6560037541090581E-2</v>
      </c>
      <c r="Q116" s="88">
        <f t="shared" si="44"/>
        <v>0.11065165501278296</v>
      </c>
      <c r="R116" s="88">
        <f t="shared" si="44"/>
        <v>5.4624449982334705E-2</v>
      </c>
      <c r="S116" s="88">
        <f t="shared" si="44"/>
        <v>0.10735592445673063</v>
      </c>
      <c r="T116" s="62"/>
      <c r="U116" s="62"/>
    </row>
    <row r="117" spans="1:21" s="47" customFormat="1" x14ac:dyDescent="0.2">
      <c r="A117" s="1"/>
      <c r="B117" s="76" t="s">
        <v>106</v>
      </c>
      <c r="C117" s="89"/>
      <c r="D117" s="76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62"/>
      <c r="U117" s="62"/>
    </row>
    <row r="118" spans="1:21" s="47" customFormat="1" x14ac:dyDescent="0.2">
      <c r="A118" s="1"/>
      <c r="B118" s="78" t="s">
        <v>45</v>
      </c>
      <c r="C118" s="79"/>
      <c r="D118" s="81">
        <f>-D43/(D25+D31)</f>
        <v>0.7326606454843978</v>
      </c>
      <c r="E118" s="81">
        <f t="shared" ref="E118:S118" si="45">-E43/(E25+E31)</f>
        <v>0.4458978309905694</v>
      </c>
      <c r="F118" s="81">
        <f t="shared" si="45"/>
        <v>0.49019183717994669</v>
      </c>
      <c r="G118" s="81">
        <f t="shared" si="45"/>
        <v>0.59020788696508197</v>
      </c>
      <c r="H118" s="81">
        <f t="shared" si="45"/>
        <v>0.33664767655954342</v>
      </c>
      <c r="I118" s="81">
        <f t="shared" si="45"/>
        <v>0.55717899709166718</v>
      </c>
      <c r="J118" s="81">
        <f t="shared" si="45"/>
        <v>2.109618328670221</v>
      </c>
      <c r="K118" s="81">
        <f t="shared" si="45"/>
        <v>0.47623842126459925</v>
      </c>
      <c r="L118" s="81">
        <f t="shared" si="45"/>
        <v>0.4551059607303965</v>
      </c>
      <c r="M118" s="81">
        <f t="shared" si="45"/>
        <v>0.43618274191720341</v>
      </c>
      <c r="N118" s="81">
        <f t="shared" si="45"/>
        <v>0.43695550952744433</v>
      </c>
      <c r="O118" s="81">
        <f t="shared" si="45"/>
        <v>0.79988087581620659</v>
      </c>
      <c r="P118" s="81">
        <f t="shared" si="45"/>
        <v>0.56914550887208504</v>
      </c>
      <c r="Q118" s="81">
        <f t="shared" si="45"/>
        <v>0.61557769272534035</v>
      </c>
      <c r="R118" s="81">
        <f t="shared" si="45"/>
        <v>1.0373137251610232</v>
      </c>
      <c r="S118" s="81">
        <f t="shared" si="45"/>
        <v>0.51613892611390377</v>
      </c>
      <c r="T118" s="62"/>
      <c r="U118" s="62"/>
    </row>
    <row r="119" spans="1:21" s="47" customFormat="1" x14ac:dyDescent="0.2">
      <c r="A119" s="1"/>
      <c r="B119" s="84" t="s">
        <v>46</v>
      </c>
      <c r="C119" s="83"/>
      <c r="D119" s="85">
        <f t="shared" ref="D119:S119" si="46">D31/(D31+D25)</f>
        <v>0.18950219960959064</v>
      </c>
      <c r="E119" s="85">
        <f t="shared" si="46"/>
        <v>0.34322222484464932</v>
      </c>
      <c r="F119" s="85">
        <f t="shared" si="46"/>
        <v>0.57106203930246691</v>
      </c>
      <c r="G119" s="85">
        <f t="shared" si="46"/>
        <v>0.11204470438357751</v>
      </c>
      <c r="H119" s="85">
        <f t="shared" si="46"/>
        <v>0.39126166055481032</v>
      </c>
      <c r="I119" s="85">
        <f t="shared" si="46"/>
        <v>0.45149801801513612</v>
      </c>
      <c r="J119" s="85">
        <f t="shared" si="46"/>
        <v>0.53188512907142482</v>
      </c>
      <c r="K119" s="85">
        <f t="shared" si="46"/>
        <v>0.29643694771505058</v>
      </c>
      <c r="L119" s="85">
        <f t="shared" si="46"/>
        <v>0.36335524948167452</v>
      </c>
      <c r="M119" s="85">
        <f t="shared" si="46"/>
        <v>0.27495271087920808</v>
      </c>
      <c r="N119" s="85">
        <f t="shared" si="46"/>
        <v>0.3111080228905268</v>
      </c>
      <c r="O119" s="85">
        <f t="shared" si="46"/>
        <v>0.40998678862110588</v>
      </c>
      <c r="P119" s="85">
        <f t="shared" si="46"/>
        <v>0.27018211561253275</v>
      </c>
      <c r="Q119" s="85">
        <f t="shared" si="46"/>
        <v>0.37595787199598674</v>
      </c>
      <c r="R119" s="85">
        <f t="shared" si="46"/>
        <v>0.63961589470680069</v>
      </c>
      <c r="S119" s="85">
        <f t="shared" si="46"/>
        <v>0.36636852589364377</v>
      </c>
      <c r="T119" s="62"/>
      <c r="U119" s="62"/>
    </row>
    <row r="120" spans="1:21" s="47" customFormat="1" x14ac:dyDescent="0.2">
      <c r="A120" s="1"/>
      <c r="B120" s="84" t="s">
        <v>173</v>
      </c>
      <c r="C120" s="83"/>
      <c r="D120" s="67">
        <f t="shared" ref="D120:S120" si="47">D34+D35+D36</f>
        <v>26</v>
      </c>
      <c r="E120" s="67">
        <f t="shared" si="47"/>
        <v>533435</v>
      </c>
      <c r="F120" s="67">
        <f t="shared" si="47"/>
        <v>577487</v>
      </c>
      <c r="G120" s="67">
        <f t="shared" si="47"/>
        <v>12157</v>
      </c>
      <c r="H120" s="67">
        <f t="shared" si="47"/>
        <v>92316</v>
      </c>
      <c r="I120" s="67">
        <f t="shared" si="47"/>
        <v>86018</v>
      </c>
      <c r="J120" s="67">
        <f t="shared" si="47"/>
        <v>16502</v>
      </c>
      <c r="K120" s="67">
        <f t="shared" si="47"/>
        <v>71425</v>
      </c>
      <c r="L120" s="67">
        <f t="shared" si="47"/>
        <v>305236</v>
      </c>
      <c r="M120" s="67">
        <f t="shared" si="47"/>
        <v>178402</v>
      </c>
      <c r="N120" s="67">
        <f t="shared" si="47"/>
        <v>465788</v>
      </c>
      <c r="O120" s="67">
        <f t="shared" si="47"/>
        <v>169186</v>
      </c>
      <c r="P120" s="67">
        <f t="shared" si="47"/>
        <v>27221</v>
      </c>
      <c r="Q120" s="67">
        <f t="shared" si="47"/>
        <v>579043</v>
      </c>
      <c r="R120" s="67">
        <f t="shared" si="47"/>
        <v>43090</v>
      </c>
      <c r="S120" s="67">
        <f t="shared" si="47"/>
        <v>3157332</v>
      </c>
      <c r="T120" s="62"/>
      <c r="U120" s="62"/>
    </row>
    <row r="121" spans="1:21" s="47" customFormat="1" x14ac:dyDescent="0.2">
      <c r="A121" s="1"/>
      <c r="B121" s="84" t="s">
        <v>83</v>
      </c>
      <c r="C121" s="83"/>
      <c r="D121" s="67">
        <f t="shared" ref="D121:S121" si="48">D38</f>
        <v>169831</v>
      </c>
      <c r="E121" s="67">
        <f t="shared" si="48"/>
        <v>2274540</v>
      </c>
      <c r="F121" s="67">
        <f t="shared" si="48"/>
        <v>1641369</v>
      </c>
      <c r="G121" s="67">
        <f t="shared" si="48"/>
        <v>187537</v>
      </c>
      <c r="H121" s="67">
        <f t="shared" si="48"/>
        <v>329238</v>
      </c>
      <c r="I121" s="67">
        <f t="shared" si="48"/>
        <v>380325</v>
      </c>
      <c r="J121" s="67">
        <f t="shared" si="48"/>
        <v>38818</v>
      </c>
      <c r="K121" s="67">
        <f t="shared" si="48"/>
        <v>411900</v>
      </c>
      <c r="L121" s="67">
        <f t="shared" si="48"/>
        <v>1972036</v>
      </c>
      <c r="M121" s="67">
        <f t="shared" si="48"/>
        <v>1418517</v>
      </c>
      <c r="N121" s="67">
        <f t="shared" si="48"/>
        <v>2898810</v>
      </c>
      <c r="O121" s="67">
        <f t="shared" si="48"/>
        <v>652525</v>
      </c>
      <c r="P121" s="67">
        <f t="shared" si="48"/>
        <v>299849</v>
      </c>
      <c r="Q121" s="67">
        <f t="shared" si="48"/>
        <v>3411492</v>
      </c>
      <c r="R121" s="67">
        <f t="shared" si="48"/>
        <v>172727</v>
      </c>
      <c r="S121" s="67">
        <f t="shared" si="48"/>
        <v>16259514</v>
      </c>
      <c r="T121" s="62"/>
      <c r="U121" s="62"/>
    </row>
    <row r="122" spans="1:21" s="47" customFormat="1" x14ac:dyDescent="0.2">
      <c r="A122" s="1"/>
      <c r="B122" s="86" t="s">
        <v>80</v>
      </c>
      <c r="C122" s="87"/>
      <c r="D122" s="228">
        <f t="shared" ref="D122:S122" si="49">-D43</f>
        <v>128738</v>
      </c>
      <c r="E122" s="228">
        <f t="shared" si="49"/>
        <v>1057980</v>
      </c>
      <c r="F122" s="228">
        <f t="shared" si="49"/>
        <v>786378</v>
      </c>
      <c r="G122" s="228">
        <f t="shared" si="49"/>
        <v>101923</v>
      </c>
      <c r="H122" s="228">
        <f t="shared" si="49"/>
        <v>132011</v>
      </c>
      <c r="I122" s="228">
        <f t="shared" si="49"/>
        <v>209014</v>
      </c>
      <c r="J122" s="228">
        <f t="shared" si="49"/>
        <v>79925</v>
      </c>
      <c r="K122" s="228">
        <f t="shared" si="49"/>
        <v>201025</v>
      </c>
      <c r="L122" s="228">
        <f t="shared" si="49"/>
        <v>912933</v>
      </c>
      <c r="M122" s="228">
        <f t="shared" si="49"/>
        <v>619605</v>
      </c>
      <c r="N122" s="228">
        <f t="shared" si="49"/>
        <v>1282852</v>
      </c>
      <c r="O122" s="228">
        <f t="shared" si="49"/>
        <v>504944</v>
      </c>
      <c r="P122" s="228">
        <f t="shared" si="49"/>
        <v>170479</v>
      </c>
      <c r="Q122" s="228">
        <f t="shared" si="49"/>
        <v>2162120</v>
      </c>
      <c r="R122" s="228">
        <f t="shared" si="49"/>
        <v>185369</v>
      </c>
      <c r="S122" s="228">
        <f t="shared" si="49"/>
        <v>8535296</v>
      </c>
      <c r="T122" s="62"/>
      <c r="U122" s="62"/>
    </row>
    <row r="123" spans="1:21" s="47" customFormat="1" x14ac:dyDescent="0.2">
      <c r="A123" s="1"/>
      <c r="B123" s="76" t="s">
        <v>47</v>
      </c>
      <c r="C123" s="89"/>
      <c r="D123" s="76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62"/>
      <c r="U123" s="62"/>
    </row>
    <row r="124" spans="1:21" s="47" customFormat="1" x14ac:dyDescent="0.2">
      <c r="A124" s="1"/>
      <c r="B124" s="78" t="s">
        <v>48</v>
      </c>
      <c r="C124" s="79"/>
      <c r="D124" s="81">
        <f>-(D27*4/Drivers!$B$4)/(D69)</f>
        <v>2.1556249828213327E-2</v>
      </c>
      <c r="E124" s="81">
        <f>-(E27*4/Drivers!$B$4)/(E69)</f>
        <v>1.2488631777483616E-2</v>
      </c>
      <c r="F124" s="81">
        <f>-(F27*4/Drivers!$B$4)/(F69)</f>
        <v>-7.9156884559431432E-3</v>
      </c>
      <c r="G124" s="81">
        <f>-(G27*4/Drivers!$B$4)/(G69)</f>
        <v>-5.9464933795026501E-2</v>
      </c>
      <c r="H124" s="81">
        <f>-(H27*4/Drivers!$B$4)/(H69)</f>
        <v>2.0412987969767728E-2</v>
      </c>
      <c r="I124" s="81">
        <f>-(I27*4/Drivers!$B$4)/(I69)</f>
        <v>-4.084377452758664E-3</v>
      </c>
      <c r="J124" s="81">
        <f>-(J27*4/Drivers!$B$4)/(J69)</f>
        <v>-8.9117526128072982E-3</v>
      </c>
      <c r="K124" s="81">
        <f>-(K27*4/Drivers!$B$4)/(K69)</f>
        <v>7.6338983223221291E-3</v>
      </c>
      <c r="L124" s="81">
        <f>-(L27*4/Drivers!$B$4)/(L69)</f>
        <v>6.1161115203374264E-3</v>
      </c>
      <c r="M124" s="81">
        <f>-(M27*4/Drivers!$B$4)/(M69)</f>
        <v>0</v>
      </c>
      <c r="N124" s="81">
        <f>-(N27*4/Drivers!$B$4)/(N69)</f>
        <v>4.1734153878779153E-3</v>
      </c>
      <c r="O124" s="81">
        <f>-(O27*4/Drivers!$B$4)/(O69)</f>
        <v>2.1206162271128872E-3</v>
      </c>
      <c r="P124" s="81">
        <f>-(P27*4/Drivers!$B$4)/(P69)</f>
        <v>-2.9372119497755465E-4</v>
      </c>
      <c r="Q124" s="81">
        <f>-(Q27*4/Drivers!$B$4)/(Q69)</f>
        <v>1.0051638096775834E-2</v>
      </c>
      <c r="R124" s="81">
        <f>-(R27*4/Drivers!$B$4)/(R69)</f>
        <v>7.1646029755769074E-3</v>
      </c>
      <c r="S124" s="81">
        <f>-(S27*4/Drivers!$B$4)/(S69)</f>
        <v>5.1343457754399816E-3</v>
      </c>
      <c r="T124" s="62"/>
      <c r="U124" s="62"/>
    </row>
    <row r="125" spans="1:21" s="47" customFormat="1" x14ac:dyDescent="0.2">
      <c r="A125" s="1"/>
      <c r="B125" s="86" t="s">
        <v>49</v>
      </c>
      <c r="C125" s="87"/>
      <c r="D125" s="88">
        <f t="shared" ref="D125:S125" si="50">D144/D72</f>
        <v>1.0327588096936922</v>
      </c>
      <c r="E125" s="88">
        <f t="shared" si="50"/>
        <v>0.7620614995392212</v>
      </c>
      <c r="F125" s="88">
        <f t="shared" si="50"/>
        <v>0.48144746552994894</v>
      </c>
      <c r="G125" s="88">
        <f t="shared" si="50"/>
        <v>0.48411225825056642</v>
      </c>
      <c r="H125" s="88">
        <f t="shared" si="50"/>
        <v>0.80889925690426157</v>
      </c>
      <c r="I125" s="88">
        <f t="shared" si="50"/>
        <v>0.53347384686737698</v>
      </c>
      <c r="J125" s="88">
        <f t="shared" si="50"/>
        <v>0.31657111218932527</v>
      </c>
      <c r="K125" s="88">
        <f t="shared" si="50"/>
        <v>0.7101397152239971</v>
      </c>
      <c r="L125" s="88">
        <f t="shared" si="50"/>
        <v>0.58886212049989872</v>
      </c>
      <c r="M125" s="88">
        <f t="shared" si="50"/>
        <v>0.66067720127104901</v>
      </c>
      <c r="N125" s="88">
        <f t="shared" si="50"/>
        <v>0.64291167370584656</v>
      </c>
      <c r="O125" s="88">
        <f t="shared" si="50"/>
        <v>0.44877569602546341</v>
      </c>
      <c r="P125" s="88">
        <f t="shared" si="50"/>
        <v>0.51062074689253478</v>
      </c>
      <c r="Q125" s="88">
        <f t="shared" si="50"/>
        <v>0.47810092966515055</v>
      </c>
      <c r="R125" s="88">
        <f t="shared" si="50"/>
        <v>0.40291774694053006</v>
      </c>
      <c r="S125" s="88">
        <f t="shared" si="50"/>
        <v>0.58945037965235647</v>
      </c>
      <c r="T125" s="62"/>
      <c r="U125" s="62"/>
    </row>
    <row r="126" spans="1:21" s="47" customFormat="1" x14ac:dyDescent="0.2">
      <c r="A126" s="1"/>
      <c r="B126" s="90" t="s">
        <v>50</v>
      </c>
      <c r="C126" s="90"/>
      <c r="D126" s="90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62"/>
      <c r="U126" s="62"/>
    </row>
    <row r="127" spans="1:21" s="47" customFormat="1" x14ac:dyDescent="0.2">
      <c r="A127" s="1"/>
      <c r="B127" s="78" t="s">
        <v>51</v>
      </c>
      <c r="C127" s="79"/>
      <c r="D127" s="81">
        <f t="shared" ref="D127:S127" si="51">(D69)/D72</f>
        <v>0.52477849555837197</v>
      </c>
      <c r="E127" s="81">
        <f t="shared" si="51"/>
        <v>0.40478942112604821</v>
      </c>
      <c r="F127" s="81">
        <f t="shared" si="51"/>
        <v>0.30997182812032181</v>
      </c>
      <c r="G127" s="81">
        <f t="shared" si="51"/>
        <v>3.3673006578598633E-2</v>
      </c>
      <c r="H127" s="81">
        <f t="shared" si="51"/>
        <v>0.13415901165590374</v>
      </c>
      <c r="I127" s="81">
        <f t="shared" si="51"/>
        <v>0.28366516230595307</v>
      </c>
      <c r="J127" s="81">
        <f t="shared" si="51"/>
        <v>0.15399793699515466</v>
      </c>
      <c r="K127" s="81">
        <f t="shared" si="51"/>
        <v>0.40200156789314612</v>
      </c>
      <c r="L127" s="81">
        <f t="shared" si="51"/>
        <v>0.37011588746179352</v>
      </c>
      <c r="M127" s="81">
        <f t="shared" si="51"/>
        <v>0.38040703801268494</v>
      </c>
      <c r="N127" s="81">
        <f t="shared" si="51"/>
        <v>0.33423175700184227</v>
      </c>
      <c r="O127" s="81">
        <f t="shared" si="51"/>
        <v>0.1696690764890563</v>
      </c>
      <c r="P127" s="81">
        <f t="shared" si="51"/>
        <v>0.32691295611247212</v>
      </c>
      <c r="Q127" s="81">
        <f t="shared" si="51"/>
        <v>0.36348686680352066</v>
      </c>
      <c r="R127" s="81">
        <f t="shared" si="51"/>
        <v>0.28002763933853658</v>
      </c>
      <c r="S127" s="81">
        <f t="shared" si="51"/>
        <v>0.32809819874701784</v>
      </c>
      <c r="T127" s="62"/>
      <c r="U127" s="62"/>
    </row>
    <row r="128" spans="1:21" s="47" customFormat="1" x14ac:dyDescent="0.2">
      <c r="A128" s="1"/>
      <c r="B128" s="82" t="s">
        <v>174</v>
      </c>
      <c r="C128" s="83"/>
      <c r="D128" s="85">
        <f t="shared" ref="D128:S128" si="52">SUM(D56)/D72</f>
        <v>4.3268130477511074E-2</v>
      </c>
      <c r="E128" s="85">
        <f t="shared" si="52"/>
        <v>4.331647515040557E-2</v>
      </c>
      <c r="F128" s="85">
        <f t="shared" si="52"/>
        <v>7.060207628685411E-2</v>
      </c>
      <c r="G128" s="85">
        <f t="shared" si="52"/>
        <v>5.4219209551423985E-3</v>
      </c>
      <c r="H128" s="85">
        <f t="shared" si="52"/>
        <v>0</v>
      </c>
      <c r="I128" s="85">
        <f t="shared" si="52"/>
        <v>1.9082934573687659E-2</v>
      </c>
      <c r="J128" s="85">
        <f t="shared" si="52"/>
        <v>3.5411235203903955E-2</v>
      </c>
      <c r="K128" s="85">
        <f t="shared" si="52"/>
        <v>1.8772173065149333E-2</v>
      </c>
      <c r="L128" s="85">
        <f t="shared" si="52"/>
        <v>4.5597082404545373E-2</v>
      </c>
      <c r="M128" s="85">
        <f t="shared" si="52"/>
        <v>2.0569751749037468E-2</v>
      </c>
      <c r="N128" s="85">
        <f t="shared" si="52"/>
        <v>2.2622451435922539E-2</v>
      </c>
      <c r="O128" s="85">
        <f t="shared" si="52"/>
        <v>2.6990697862861179E-2</v>
      </c>
      <c r="P128" s="85">
        <f t="shared" si="52"/>
        <v>9.02813942899151E-3</v>
      </c>
      <c r="Q128" s="85">
        <f t="shared" si="52"/>
        <v>2.4819008571039223E-2</v>
      </c>
      <c r="R128" s="85">
        <f t="shared" si="52"/>
        <v>4.7235394473475641E-3</v>
      </c>
      <c r="S128" s="85">
        <f t="shared" si="52"/>
        <v>3.0708203170248704E-2</v>
      </c>
      <c r="T128" s="62"/>
      <c r="U128" s="62"/>
    </row>
    <row r="129" spans="1:23" s="47" customFormat="1" x14ac:dyDescent="0.2">
      <c r="A129" s="1"/>
      <c r="B129" s="82" t="s">
        <v>108</v>
      </c>
      <c r="C129" s="83"/>
      <c r="D129" s="85">
        <f t="shared" ref="D129:S129" si="53">D56/D75</f>
        <v>6.4253839508200239E-2</v>
      </c>
      <c r="E129" s="85">
        <f t="shared" si="53"/>
        <v>6.7011575869719994E-2</v>
      </c>
      <c r="F129" s="85">
        <f t="shared" si="53"/>
        <v>9.7436313753651083E-2</v>
      </c>
      <c r="G129" s="85">
        <f t="shared" si="53"/>
        <v>8.3532412482520482E-3</v>
      </c>
      <c r="H129" s="85">
        <f t="shared" si="53"/>
        <v>0</v>
      </c>
      <c r="I129" s="85">
        <f t="shared" si="53"/>
        <v>2.5195827623703013E-2</v>
      </c>
      <c r="J129" s="85">
        <f t="shared" si="53"/>
        <v>4.4779496174805387E-2</v>
      </c>
      <c r="K129" s="85">
        <f t="shared" si="53"/>
        <v>2.4095000530502935E-2</v>
      </c>
      <c r="L129" s="85">
        <f t="shared" si="53"/>
        <v>6.3155944716500351E-2</v>
      </c>
      <c r="M129" s="85">
        <f t="shared" si="53"/>
        <v>2.796236190611167E-2</v>
      </c>
      <c r="N129" s="85">
        <f t="shared" si="53"/>
        <v>3.0092829667780003E-2</v>
      </c>
      <c r="O129" s="85">
        <f t="shared" si="53"/>
        <v>3.2457576723973536E-2</v>
      </c>
      <c r="P129" s="85">
        <f t="shared" si="53"/>
        <v>1.2463483003765683E-2</v>
      </c>
      <c r="Q129" s="85">
        <f t="shared" si="53"/>
        <v>3.3982892987368903E-2</v>
      </c>
      <c r="R129" s="85">
        <f t="shared" si="53"/>
        <v>5.6938928394389019E-3</v>
      </c>
      <c r="S129" s="85">
        <f t="shared" si="53"/>
        <v>4.2129445660263797E-2</v>
      </c>
      <c r="T129" s="62"/>
      <c r="U129" s="62"/>
    </row>
    <row r="130" spans="1:23" s="47" customFormat="1" x14ac:dyDescent="0.2">
      <c r="A130" s="1"/>
      <c r="B130" s="82" t="s">
        <v>52</v>
      </c>
      <c r="C130" s="83"/>
      <c r="D130" s="85">
        <f t="shared" ref="D130:S130" si="54">D102/D75</f>
        <v>0.50257823600391272</v>
      </c>
      <c r="E130" s="85">
        <f t="shared" si="54"/>
        <v>0.780775194774318</v>
      </c>
      <c r="F130" s="85">
        <f t="shared" si="54"/>
        <v>0.77659453384209798</v>
      </c>
      <c r="G130" s="85">
        <f t="shared" si="54"/>
        <v>1.433252531029729</v>
      </c>
      <c r="H130" s="85">
        <f t="shared" si="54"/>
        <v>1.1119218287228867</v>
      </c>
      <c r="I130" s="85">
        <f t="shared" si="54"/>
        <v>0.77180806456670037</v>
      </c>
      <c r="J130" s="85">
        <f t="shared" si="54"/>
        <v>0.77124619319350918</v>
      </c>
      <c r="K130" s="85">
        <f t="shared" si="54"/>
        <v>0.63475274709506602</v>
      </c>
      <c r="L130" s="85">
        <f t="shared" si="54"/>
        <v>0.7878082982889576</v>
      </c>
      <c r="M130" s="85">
        <f t="shared" si="54"/>
        <v>0.67475203174645426</v>
      </c>
      <c r="N130" s="85">
        <f t="shared" si="54"/>
        <v>0.82692032590810927</v>
      </c>
      <c r="O130" s="85">
        <f t="shared" si="54"/>
        <v>0.93995501735634612</v>
      </c>
      <c r="P130" s="85">
        <f t="shared" si="54"/>
        <v>0.85265581992265993</v>
      </c>
      <c r="Q130" s="85">
        <f t="shared" si="54"/>
        <v>0.75399242003205247</v>
      </c>
      <c r="R130" s="85">
        <f t="shared" si="54"/>
        <v>0.65680784538682335</v>
      </c>
      <c r="S130" s="85">
        <f t="shared" si="54"/>
        <v>0.80833089751416909</v>
      </c>
      <c r="T130" s="62"/>
      <c r="U130" s="62"/>
    </row>
    <row r="131" spans="1:23" s="47" customFormat="1" x14ac:dyDescent="0.2">
      <c r="A131" s="1"/>
      <c r="B131" s="82" t="s">
        <v>53</v>
      </c>
      <c r="C131" s="83"/>
      <c r="D131" s="85">
        <f t="shared" ref="D131:S131" si="55">D102/D69</f>
        <v>0.64490641062053933</v>
      </c>
      <c r="E131" s="85">
        <f t="shared" si="55"/>
        <v>1.2468095818275369</v>
      </c>
      <c r="F131" s="85">
        <f t="shared" si="55"/>
        <v>1.8153849579969199</v>
      </c>
      <c r="G131" s="85">
        <f t="shared" si="55"/>
        <v>27.627334098046223</v>
      </c>
      <c r="H131" s="85">
        <f t="shared" si="55"/>
        <v>6.2576984611324615</v>
      </c>
      <c r="I131" s="85">
        <f t="shared" si="55"/>
        <v>2.060724065166101</v>
      </c>
      <c r="J131" s="85">
        <f t="shared" si="55"/>
        <v>3.9604086784406345</v>
      </c>
      <c r="K131" s="85">
        <f t="shared" si="55"/>
        <v>1.2301680728887918</v>
      </c>
      <c r="L131" s="85">
        <f t="shared" si="55"/>
        <v>1.5367585636012171</v>
      </c>
      <c r="M131" s="85">
        <f t="shared" si="55"/>
        <v>1.3048207534026173</v>
      </c>
      <c r="N131" s="85">
        <f t="shared" si="55"/>
        <v>1.8599128408248431</v>
      </c>
      <c r="O131" s="85">
        <f t="shared" si="55"/>
        <v>4.6068322216366528</v>
      </c>
      <c r="P131" s="85">
        <f t="shared" si="55"/>
        <v>1.8892979782814692</v>
      </c>
      <c r="Q131" s="85">
        <f t="shared" si="55"/>
        <v>1.5149640845624914</v>
      </c>
      <c r="R131" s="85">
        <f t="shared" si="55"/>
        <v>1.9457887569461809</v>
      </c>
      <c r="S131" s="85">
        <f t="shared" si="55"/>
        <v>1.7957835708150054</v>
      </c>
      <c r="T131" s="62"/>
      <c r="U131" s="62"/>
    </row>
    <row r="132" spans="1:23" s="47" customFormat="1" x14ac:dyDescent="0.2">
      <c r="A132" s="1"/>
      <c r="B132" s="82" t="s">
        <v>54</v>
      </c>
      <c r="C132" s="83"/>
      <c r="D132" s="91">
        <f t="shared" ref="D132:S132" si="56">D102/(D62+D65+D69)</f>
        <v>0.53606727419779843</v>
      </c>
      <c r="E132" s="91">
        <f t="shared" si="56"/>
        <v>0.74635659831046774</v>
      </c>
      <c r="F132" s="91">
        <f t="shared" si="56"/>
        <v>0.9456451151677373</v>
      </c>
      <c r="G132" s="91">
        <f t="shared" si="56"/>
        <v>1.2782526382618755</v>
      </c>
      <c r="H132" s="91">
        <f t="shared" si="56"/>
        <v>1.106971704923809</v>
      </c>
      <c r="I132" s="91">
        <f t="shared" si="56"/>
        <v>0.90595762569972849</v>
      </c>
      <c r="J132" s="91">
        <f t="shared" si="56"/>
        <v>1.2020126242472611</v>
      </c>
      <c r="K132" s="91">
        <f t="shared" si="56"/>
        <v>0.6795138387223002</v>
      </c>
      <c r="L132" s="91">
        <f t="shared" si="56"/>
        <v>0.85115720516281901</v>
      </c>
      <c r="M132" s="91">
        <f t="shared" si="56"/>
        <v>0.76147661601799721</v>
      </c>
      <c r="N132" s="91">
        <f t="shared" si="56"/>
        <v>0.91774064621391938</v>
      </c>
      <c r="O132" s="91">
        <f t="shared" si="56"/>
        <v>1.1970316033833033</v>
      </c>
      <c r="P132" s="91">
        <f t="shared" si="56"/>
        <v>0.85541172367365859</v>
      </c>
      <c r="Q132" s="91">
        <f t="shared" si="56"/>
        <v>0.77314920806763032</v>
      </c>
      <c r="R132" s="91">
        <f t="shared" si="56"/>
        <v>0.83816278312278614</v>
      </c>
      <c r="S132" s="91">
        <f t="shared" si="56"/>
        <v>0.87271429539922718</v>
      </c>
      <c r="T132" s="62"/>
      <c r="U132" s="62"/>
    </row>
    <row r="133" spans="1:23" s="47" customFormat="1" x14ac:dyDescent="0.2">
      <c r="A133" s="1"/>
      <c r="B133" s="82" t="s">
        <v>55</v>
      </c>
      <c r="C133" s="83"/>
      <c r="D133" s="85">
        <f t="shared" ref="D133:S133" si="57">D69/D75</f>
        <v>0.77930414045709961</v>
      </c>
      <c r="E133" s="85">
        <f t="shared" si="57"/>
        <v>0.62621847486115778</v>
      </c>
      <c r="F133" s="85">
        <f t="shared" si="57"/>
        <v>0.42778504383939903</v>
      </c>
      <c r="G133" s="85">
        <f t="shared" si="57"/>
        <v>5.1878061268716018E-2</v>
      </c>
      <c r="H133" s="85">
        <f t="shared" si="57"/>
        <v>0.17768862396122251</v>
      </c>
      <c r="I133" s="85">
        <f t="shared" si="57"/>
        <v>0.37453246536648283</v>
      </c>
      <c r="J133" s="85">
        <f t="shared" si="57"/>
        <v>0.19473904230943623</v>
      </c>
      <c r="K133" s="85">
        <f t="shared" si="57"/>
        <v>0.51598863690591668</v>
      </c>
      <c r="L133" s="85">
        <f t="shared" si="57"/>
        <v>0.51264285551975008</v>
      </c>
      <c r="M133" s="85">
        <f t="shared" si="57"/>
        <v>0.51712239400460536</v>
      </c>
      <c r="N133" s="85">
        <f t="shared" si="57"/>
        <v>0.44460165431267346</v>
      </c>
      <c r="O133" s="85">
        <f t="shared" si="57"/>
        <v>0.20403500108853792</v>
      </c>
      <c r="P133" s="85">
        <f t="shared" si="57"/>
        <v>0.45130827943734275</v>
      </c>
      <c r="Q133" s="85">
        <f t="shared" si="57"/>
        <v>0.4976965643708966</v>
      </c>
      <c r="R133" s="85">
        <f t="shared" si="57"/>
        <v>0.33755352066976213</v>
      </c>
      <c r="S133" s="85">
        <f t="shared" si="57"/>
        <v>0.45012712592493148</v>
      </c>
      <c r="T133" s="62"/>
      <c r="U133" s="62"/>
    </row>
    <row r="134" spans="1:23" s="47" customFormat="1" x14ac:dyDescent="0.2">
      <c r="A134" s="1"/>
      <c r="B134" s="82" t="s">
        <v>56</v>
      </c>
      <c r="C134" s="83"/>
      <c r="D134" s="85">
        <f>D107/D103</f>
        <v>0.20496797555308083</v>
      </c>
      <c r="E134" s="85">
        <f t="shared" ref="E134:S134" si="58">E107/E103</f>
        <v>0.16292647447756847</v>
      </c>
      <c r="F134" s="85">
        <f t="shared" si="58"/>
        <v>0.1075994981284538</v>
      </c>
      <c r="G134" s="85">
        <f t="shared" si="58"/>
        <v>0.17415723209180059</v>
      </c>
      <c r="H134" s="85">
        <f t="shared" si="58"/>
        <v>0.1849715264359067</v>
      </c>
      <c r="I134" s="85">
        <f t="shared" si="58"/>
        <v>0.15373914240793135</v>
      </c>
      <c r="J134" s="85">
        <f t="shared" si="58"/>
        <v>8.7498937806552463E-2</v>
      </c>
      <c r="K134" s="85">
        <f t="shared" si="58"/>
        <v>0.12257272818919582</v>
      </c>
      <c r="L134" s="85">
        <f t="shared" si="58"/>
        <v>0.17197798666725805</v>
      </c>
      <c r="M134" s="85">
        <f t="shared" si="58"/>
        <v>0.14156757518185931</v>
      </c>
      <c r="N134" s="85">
        <f t="shared" si="58"/>
        <v>0.14110364622480745</v>
      </c>
      <c r="O134" s="85">
        <f t="shared" si="58"/>
        <v>9.6059206779571804E-2</v>
      </c>
      <c r="P134" s="85">
        <f t="shared" si="58"/>
        <v>0.12829213181427768</v>
      </c>
      <c r="Q134" s="85">
        <f t="shared" si="58"/>
        <v>0.12733014469533496</v>
      </c>
      <c r="R134" s="85">
        <f t="shared" si="58"/>
        <v>9.1368515892067209E-2</v>
      </c>
      <c r="S134" s="85">
        <f t="shared" si="58"/>
        <v>0.13998378935368155</v>
      </c>
      <c r="T134" s="62"/>
      <c r="U134" s="62"/>
    </row>
    <row r="135" spans="1:23" s="47" customFormat="1" x14ac:dyDescent="0.2">
      <c r="A135" s="1"/>
      <c r="B135" s="82" t="s">
        <v>57</v>
      </c>
      <c r="C135" s="83"/>
      <c r="D135" s="85">
        <f>D104/D103</f>
        <v>0.65195766794662091</v>
      </c>
      <c r="E135" s="85">
        <f t="shared" ref="E135:S135" si="59">E104/E103</f>
        <v>0.69537908040226493</v>
      </c>
      <c r="F135" s="85">
        <f t="shared" si="59"/>
        <v>0.64052052220117217</v>
      </c>
      <c r="G135" s="85">
        <f t="shared" si="59"/>
        <v>0.7043069864621686</v>
      </c>
      <c r="H135" s="85">
        <f t="shared" si="59"/>
        <v>0.7389350518984098</v>
      </c>
      <c r="I135" s="85">
        <f t="shared" si="59"/>
        <v>0.67637163048969995</v>
      </c>
      <c r="J135" s="85">
        <f t="shared" si="59"/>
        <v>0.51424921758916664</v>
      </c>
      <c r="K135" s="85">
        <f t="shared" si="59"/>
        <v>0.71563303638411147</v>
      </c>
      <c r="L135" s="85">
        <f t="shared" si="59"/>
        <v>0.72704950106359723</v>
      </c>
      <c r="M135" s="85">
        <f t="shared" si="59"/>
        <v>0.68313576157437284</v>
      </c>
      <c r="N135" s="85">
        <f t="shared" si="59"/>
        <v>0.72181113987608525</v>
      </c>
      <c r="O135" s="85">
        <f t="shared" si="59"/>
        <v>0.60293576953382322</v>
      </c>
      <c r="P135" s="85">
        <f t="shared" si="59"/>
        <v>0.77646222451824343</v>
      </c>
      <c r="Q135" s="85">
        <f t="shared" si="59"/>
        <v>0.72653672834597938</v>
      </c>
      <c r="R135" s="85">
        <f t="shared" si="59"/>
        <v>0.67376541216552355</v>
      </c>
      <c r="S135" s="85">
        <f t="shared" si="59"/>
        <v>0.68651405797548604</v>
      </c>
      <c r="T135" s="62"/>
      <c r="U135" s="62"/>
    </row>
    <row r="136" spans="1:23" s="47" customFormat="1" x14ac:dyDescent="0.2">
      <c r="A136" s="1"/>
      <c r="B136" s="86" t="s">
        <v>58</v>
      </c>
      <c r="C136" s="87"/>
      <c r="D136" s="88">
        <f>D105/D106</f>
        <v>0.84395566195955696</v>
      </c>
      <c r="E136" s="88">
        <f t="shared" ref="E136:S136" si="60">E105/E106</f>
        <v>0.92918517854183624</v>
      </c>
      <c r="F136" s="88">
        <f t="shared" si="60"/>
        <v>0.9387295459696684</v>
      </c>
      <c r="G136" s="88">
        <f t="shared" si="60"/>
        <v>0.92472186621972452</v>
      </c>
      <c r="H136" s="88">
        <f t="shared" si="60"/>
        <v>0.90988814232903215</v>
      </c>
      <c r="I136" s="88">
        <f t="shared" si="60"/>
        <v>0.93588635178526802</v>
      </c>
      <c r="J136" s="88">
        <f t="shared" si="60"/>
        <v>0.90927640245424313</v>
      </c>
      <c r="K136" s="88">
        <f t="shared" si="60"/>
        <v>0.93654221423839423</v>
      </c>
      <c r="L136" s="88">
        <f t="shared" si="60"/>
        <v>0.94334842967228549</v>
      </c>
      <c r="M136" s="88">
        <f t="shared" si="60"/>
        <v>0.93003725175283014</v>
      </c>
      <c r="N136" s="88">
        <f t="shared" si="60"/>
        <v>0.94736180207292942</v>
      </c>
      <c r="O136" s="88">
        <f t="shared" si="60"/>
        <v>0.93196261877125719</v>
      </c>
      <c r="P136" s="88">
        <f t="shared" si="60"/>
        <v>0.95949851262978347</v>
      </c>
      <c r="Q136" s="88">
        <f t="shared" si="60"/>
        <v>0.95652752133921859</v>
      </c>
      <c r="R136" s="88">
        <f t="shared" si="60"/>
        <v>0.97237177239489037</v>
      </c>
      <c r="S136" s="88">
        <f t="shared" si="60"/>
        <v>0.94115730550384458</v>
      </c>
      <c r="T136" s="62"/>
      <c r="U136" s="62"/>
    </row>
    <row r="137" spans="1:23" s="47" customFormat="1" x14ac:dyDescent="0.2">
      <c r="A137" s="1"/>
      <c r="B137" s="76" t="s">
        <v>59</v>
      </c>
      <c r="C137" s="89"/>
      <c r="D137" s="76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62"/>
      <c r="U137" s="62"/>
    </row>
    <row r="138" spans="1:23" s="47" customFormat="1" x14ac:dyDescent="0.2">
      <c r="A138" s="1"/>
      <c r="B138" s="78" t="s">
        <v>60</v>
      </c>
      <c r="C138" s="79"/>
      <c r="D138" s="81">
        <f>(D49*4/Drivers!$B$4)/D103</f>
        <v>5.0473349585858099E-2</v>
      </c>
      <c r="E138" s="81">
        <f>(E49*4/Drivers!$B$4)/E103</f>
        <v>4.2497204298021146E-2</v>
      </c>
      <c r="F138" s="81">
        <f>(F49*4/Drivers!$B$4)/F103</f>
        <v>4.1098325123457152E-2</v>
      </c>
      <c r="G138" s="81">
        <f>(G49*4/Drivers!$B$4)/G103</f>
        <v>1.2143028133576667E-2</v>
      </c>
      <c r="H138" s="81">
        <f>(H49*4/Drivers!$B$4)/H103</f>
        <v>2.960242895773485E-2</v>
      </c>
      <c r="I138" s="81">
        <f>(I49*4/Drivers!$B$4)/I103</f>
        <v>2.4890661120204056E-2</v>
      </c>
      <c r="J138" s="81">
        <f>(J49*4/Drivers!$B$4)/J103</f>
        <v>-5.6568208644723728E-2</v>
      </c>
      <c r="K138" s="81">
        <f>(K49*4/Drivers!$B$4)/K103</f>
        <v>3.7769036842506695E-2</v>
      </c>
      <c r="L138" s="81">
        <f>(L49*4/Drivers!$B$4)/L103</f>
        <v>5.1531807854665594E-2</v>
      </c>
      <c r="M138" s="81">
        <f>(M49*4/Drivers!$B$4)/M103</f>
        <v>3.9954661751913458E-2</v>
      </c>
      <c r="N138" s="81">
        <f>(N49*4/Drivers!$B$4)/N103</f>
        <v>4.1126561748782452E-2</v>
      </c>
      <c r="O138" s="81">
        <f>(O49*4/Drivers!$B$4)/O103</f>
        <v>1.4979024081209519E-2</v>
      </c>
      <c r="P138" s="81">
        <f>(P49*4/Drivers!$B$4)/P103</f>
        <v>2.6961333974024539E-2</v>
      </c>
      <c r="Q138" s="81">
        <f>(Q49*4/Drivers!$B$4)/Q103</f>
        <v>2.9095217443588738E-2</v>
      </c>
      <c r="R138" s="81">
        <f>(R49*4/Drivers!$B$4)/R103</f>
        <v>-4.3562027851562352E-3</v>
      </c>
      <c r="S138" s="81">
        <f>(S49*4/Drivers!$B$4)/S103</f>
        <v>3.512453050440744E-2</v>
      </c>
      <c r="T138" s="62"/>
      <c r="U138" s="62"/>
    </row>
    <row r="139" spans="1:23" s="47" customFormat="1" x14ac:dyDescent="0.2">
      <c r="A139" s="1"/>
      <c r="B139" s="92" t="s">
        <v>61</v>
      </c>
      <c r="C139" s="93"/>
      <c r="D139" s="94">
        <f>(D49*4/Drivers!$B$4)/D107</f>
        <v>0.24624992977396581</v>
      </c>
      <c r="E139" s="94">
        <f>(E49*4/Drivers!$B$4)/E107</f>
        <v>0.26083670216452215</v>
      </c>
      <c r="F139" s="94">
        <f>(F49*4/Drivers!$B$4)/F107</f>
        <v>0.381956475990189</v>
      </c>
      <c r="G139" s="94">
        <f>(G49*4/Drivers!$B$4)/G107</f>
        <v>6.9724512658629723E-2</v>
      </c>
      <c r="H139" s="94">
        <f>(H49*4/Drivers!$B$4)/H107</f>
        <v>0.16003776109828555</v>
      </c>
      <c r="I139" s="94">
        <f>(I49*4/Drivers!$B$4)/I107</f>
        <v>0.16190191209834637</v>
      </c>
      <c r="J139" s="94">
        <f>(J49*4/Drivers!$B$4)/J107</f>
        <v>-0.64650166119488073</v>
      </c>
      <c r="K139" s="94">
        <f>(K49*4/Drivers!$B$4)/K107</f>
        <v>0.30813572807328488</v>
      </c>
      <c r="L139" s="94">
        <f>(L49*4/Drivers!$B$4)/L107</f>
        <v>0.29964188355320742</v>
      </c>
      <c r="M139" s="94">
        <f>(M49*4/Drivers!$B$4)/M107</f>
        <v>0.28223031792829145</v>
      </c>
      <c r="N139" s="94">
        <f>(N49*4/Drivers!$B$4)/N107</f>
        <v>0.29146349402806565</v>
      </c>
      <c r="O139" s="94">
        <f>(O49*4/Drivers!$B$4)/O107</f>
        <v>0.15593532971370522</v>
      </c>
      <c r="P139" s="94">
        <f>(P49*4/Drivers!$B$4)/P107</f>
        <v>0.21015578736391383</v>
      </c>
      <c r="Q139" s="94">
        <f>(Q49*4/Drivers!$B$4)/Q107</f>
        <v>0.22850219414424894</v>
      </c>
      <c r="R139" s="94">
        <f>(R49*4/Drivers!$B$4)/R107</f>
        <v>-4.76772851416584E-2</v>
      </c>
      <c r="S139" s="94">
        <f>(S49*4/Drivers!$B$4)/S107</f>
        <v>0.25091855754570391</v>
      </c>
      <c r="T139" s="62"/>
      <c r="U139" s="62"/>
    </row>
    <row r="140" spans="1:23" x14ac:dyDescent="0.2">
      <c r="E140" s="16"/>
      <c r="I140" s="16"/>
      <c r="J140" s="16"/>
      <c r="K140" s="16"/>
      <c r="L140" s="16"/>
      <c r="M140" s="98"/>
      <c r="N140" s="16"/>
      <c r="O140" s="16"/>
      <c r="P140" s="16"/>
      <c r="Q140" s="16"/>
      <c r="R140" s="16"/>
      <c r="S140" s="16"/>
    </row>
    <row r="141" spans="1:23" s="47" customFormat="1" ht="17.45" customHeight="1" x14ac:dyDescent="0.2">
      <c r="A141" s="1"/>
      <c r="B141" s="181" t="s">
        <v>62</v>
      </c>
      <c r="C141" s="79"/>
      <c r="D141" s="184">
        <f t="shared" ref="D141:S141" si="61">(D69)/D75</f>
        <v>0.77930414045709961</v>
      </c>
      <c r="E141" s="184">
        <f t="shared" si="61"/>
        <v>0.62621847486115778</v>
      </c>
      <c r="F141" s="184">
        <f t="shared" si="61"/>
        <v>0.42778504383939903</v>
      </c>
      <c r="G141" s="184">
        <f t="shared" si="61"/>
        <v>5.1878061268716018E-2</v>
      </c>
      <c r="H141" s="184">
        <f t="shared" si="61"/>
        <v>0.17768862396122251</v>
      </c>
      <c r="I141" s="184">
        <f t="shared" si="61"/>
        <v>0.37453246536648283</v>
      </c>
      <c r="J141" s="184">
        <f t="shared" si="61"/>
        <v>0.19473904230943623</v>
      </c>
      <c r="K141" s="184">
        <f t="shared" si="61"/>
        <v>0.51598863690591668</v>
      </c>
      <c r="L141" s="184">
        <f t="shared" si="61"/>
        <v>0.51264285551975008</v>
      </c>
      <c r="M141" s="184">
        <f t="shared" si="61"/>
        <v>0.51712239400460536</v>
      </c>
      <c r="N141" s="184">
        <f t="shared" si="61"/>
        <v>0.44460165431267346</v>
      </c>
      <c r="O141" s="184">
        <f t="shared" si="61"/>
        <v>0.20403500108853792</v>
      </c>
      <c r="P141" s="184">
        <f t="shared" si="61"/>
        <v>0.45130827943734275</v>
      </c>
      <c r="Q141" s="184">
        <f t="shared" si="61"/>
        <v>0.4976965643708966</v>
      </c>
      <c r="R141" s="184">
        <f t="shared" si="61"/>
        <v>0.33755352066976213</v>
      </c>
      <c r="S141" s="184">
        <f t="shared" si="61"/>
        <v>0.45012712592493148</v>
      </c>
      <c r="T141" s="62"/>
      <c r="U141" s="62"/>
    </row>
    <row r="142" spans="1:23" x14ac:dyDescent="0.2">
      <c r="V142" s="47"/>
      <c r="W142" s="47"/>
    </row>
    <row r="143" spans="1:23" x14ac:dyDescent="0.2">
      <c r="B143" s="13" t="s">
        <v>64</v>
      </c>
      <c r="C143" s="13"/>
      <c r="D143" s="351"/>
      <c r="E143" s="352"/>
      <c r="F143" s="351"/>
      <c r="G143" s="351"/>
      <c r="H143" s="351"/>
      <c r="I143" s="352"/>
      <c r="J143" s="352"/>
      <c r="K143" s="352"/>
      <c r="L143" s="352"/>
      <c r="M143" s="351"/>
      <c r="N143" s="352"/>
      <c r="O143" s="352"/>
      <c r="P143" s="352"/>
      <c r="Q143" s="352"/>
      <c r="R143" s="352"/>
      <c r="S143" s="352"/>
      <c r="V143" s="47"/>
      <c r="W143" s="47"/>
    </row>
    <row r="144" spans="1:23" x14ac:dyDescent="0.2">
      <c r="B144" s="47" t="s">
        <v>110</v>
      </c>
      <c r="C144" s="47"/>
      <c r="D144" s="353">
        <v>1074001</v>
      </c>
      <c r="E144" s="353">
        <v>29593263</v>
      </c>
      <c r="F144" s="353">
        <v>14576614</v>
      </c>
      <c r="G144" s="353">
        <v>5351831</v>
      </c>
      <c r="H144" s="353">
        <v>7676695</v>
      </c>
      <c r="I144" s="353">
        <v>4784983</v>
      </c>
      <c r="J144" s="353">
        <v>429971</v>
      </c>
      <c r="K144" s="353">
        <v>5558309</v>
      </c>
      <c r="L144" s="353">
        <v>17659594</v>
      </c>
      <c r="M144" s="353">
        <v>18960444</v>
      </c>
      <c r="N144" s="353">
        <v>34177994</v>
      </c>
      <c r="O144" s="353">
        <v>6313740</v>
      </c>
      <c r="P144" s="353">
        <v>3339571</v>
      </c>
      <c r="Q144" s="353">
        <v>26393940</v>
      </c>
      <c r="R144" s="353">
        <v>2399488</v>
      </c>
      <c r="S144" s="161">
        <f>D144+E144+F144+G144+H144+I144+J144+K144+L144+M144+N144+O144+P144+R144+Q144</f>
        <v>178290438</v>
      </c>
      <c r="T144" s="3">
        <f>SUM(D144:R144)</f>
        <v>178290438</v>
      </c>
      <c r="U144" s="3">
        <f>T144-S144</f>
        <v>0</v>
      </c>
      <c r="V144" s="102"/>
      <c r="W144" s="47"/>
    </row>
    <row r="145" spans="2:23" ht="21" x14ac:dyDescent="0.35">
      <c r="B145" s="43"/>
      <c r="C145" s="43"/>
      <c r="D145" s="426"/>
      <c r="E145" s="426"/>
      <c r="F145" s="426"/>
      <c r="G145" s="426"/>
      <c r="H145" s="426"/>
      <c r="I145" s="426"/>
      <c r="J145" s="382"/>
      <c r="K145" s="426"/>
      <c r="L145" s="426"/>
      <c r="M145" s="382"/>
      <c r="N145" s="426"/>
      <c r="O145" s="426"/>
      <c r="P145" s="382"/>
      <c r="Q145" s="382"/>
      <c r="R145" s="426"/>
      <c r="S145" s="103"/>
      <c r="V145" s="103"/>
      <c r="W145" s="47"/>
    </row>
    <row r="146" spans="2:23" ht="21" x14ac:dyDescent="0.35">
      <c r="B146" s="47"/>
      <c r="C146" s="47"/>
      <c r="D146" s="426"/>
      <c r="E146" s="426"/>
      <c r="F146" s="426"/>
      <c r="G146" s="426"/>
      <c r="H146" s="426"/>
      <c r="I146" s="426"/>
      <c r="J146" s="382"/>
      <c r="K146" s="426"/>
      <c r="L146" s="426"/>
      <c r="M146" s="382"/>
      <c r="N146" s="426"/>
      <c r="O146" s="426"/>
      <c r="P146" s="382"/>
      <c r="Q146" s="382"/>
      <c r="R146" s="426"/>
      <c r="S146" s="107"/>
      <c r="V146" s="107"/>
      <c r="W146" s="47"/>
    </row>
    <row r="147" spans="2:23" ht="13.5" thickBot="1" x14ac:dyDescent="0.25">
      <c r="B147" s="108" t="s">
        <v>65</v>
      </c>
      <c r="C147" s="109"/>
      <c r="D147" s="109"/>
      <c r="E147" s="111"/>
      <c r="F147" s="109"/>
      <c r="G147" s="109"/>
      <c r="H147" s="109"/>
      <c r="I147" s="111"/>
      <c r="J147" s="111"/>
      <c r="K147" s="111"/>
      <c r="L147" s="111"/>
      <c r="M147" s="110"/>
      <c r="N147" s="111"/>
      <c r="O147" s="111"/>
      <c r="P147" s="111"/>
      <c r="Q147" s="111"/>
      <c r="R147" s="111"/>
      <c r="S147" s="111"/>
      <c r="V147" s="112"/>
      <c r="W147" s="47"/>
    </row>
    <row r="148" spans="2:23" x14ac:dyDescent="0.2">
      <c r="B148" s="100" t="s">
        <v>66</v>
      </c>
      <c r="C148" s="100"/>
      <c r="D148" s="340">
        <v>214954</v>
      </c>
      <c r="E148" s="340">
        <v>5825947</v>
      </c>
      <c r="F148" s="340">
        <v>2961320</v>
      </c>
      <c r="G148" s="340">
        <v>1724224</v>
      </c>
      <c r="H148" s="340">
        <v>1632118</v>
      </c>
      <c r="I148" s="340">
        <v>1400547</v>
      </c>
      <c r="J148" s="340">
        <v>199919</v>
      </c>
      <c r="K148" s="340">
        <v>928339</v>
      </c>
      <c r="L148" s="340">
        <v>5280981</v>
      </c>
      <c r="M148" s="340">
        <v>4050491</v>
      </c>
      <c r="N148" s="340">
        <v>8070911</v>
      </c>
      <c r="O148" s="340">
        <v>1265965</v>
      </c>
      <c r="P148" s="340">
        <v>879787</v>
      </c>
      <c r="Q148" s="340">
        <v>6846611</v>
      </c>
      <c r="R148" s="340">
        <v>423715</v>
      </c>
      <c r="S148" s="113">
        <f t="shared" ref="S148:S149" si="62">D148+E148+F148+G148+H148+I148+J148+K148+L148+M148+N148+O148+P148+R148+Q148</f>
        <v>41705829</v>
      </c>
      <c r="T148" s="14">
        <f>SUM(D148:R148)</f>
        <v>41705829</v>
      </c>
      <c r="U148" s="3">
        <f>T148-S148</f>
        <v>0</v>
      </c>
      <c r="V148" s="43"/>
      <c r="W148" s="47"/>
    </row>
    <row r="149" spans="2:23" ht="13.5" thickBot="1" x14ac:dyDescent="0.25">
      <c r="B149" s="101" t="s">
        <v>67</v>
      </c>
      <c r="C149" s="100"/>
      <c r="D149" s="341"/>
      <c r="E149" s="341">
        <v>360403</v>
      </c>
      <c r="F149" s="341">
        <v>836955</v>
      </c>
      <c r="G149" s="341"/>
      <c r="H149" s="341"/>
      <c r="I149" s="341"/>
      <c r="J149" s="341"/>
      <c r="K149" s="341"/>
      <c r="L149" s="341">
        <v>168773</v>
      </c>
      <c r="M149" s="341">
        <v>87498</v>
      </c>
      <c r="N149" s="341">
        <v>513357</v>
      </c>
      <c r="O149" s="341"/>
      <c r="P149" s="381">
        <v>2054</v>
      </c>
      <c r="Q149" s="341">
        <v>224840</v>
      </c>
      <c r="R149" s="341"/>
      <c r="S149" s="114">
        <f t="shared" si="62"/>
        <v>2193880</v>
      </c>
      <c r="T149" s="3">
        <f>SUM(D149:R149)</f>
        <v>2193880</v>
      </c>
      <c r="U149" s="3">
        <f>T149-S149</f>
        <v>0</v>
      </c>
      <c r="V149" s="43"/>
      <c r="W149" s="47"/>
    </row>
    <row r="150" spans="2:23" ht="13.5" thickBot="1" x14ac:dyDescent="0.25">
      <c r="B150" s="177" t="s">
        <v>68</v>
      </c>
      <c r="C150" s="177"/>
      <c r="D150" s="115">
        <f t="shared" ref="D150:L150" si="63">SUM(D148:D149)</f>
        <v>214954</v>
      </c>
      <c r="E150" s="115">
        <f t="shared" si="63"/>
        <v>6186350</v>
      </c>
      <c r="F150" s="115">
        <f t="shared" si="63"/>
        <v>3798275</v>
      </c>
      <c r="G150" s="115">
        <f t="shared" si="63"/>
        <v>1724224</v>
      </c>
      <c r="H150" s="115">
        <f t="shared" si="63"/>
        <v>1632118</v>
      </c>
      <c r="I150" s="115">
        <f>SUM(I148:I149)</f>
        <v>1400547</v>
      </c>
      <c r="J150" s="115">
        <f t="shared" si="63"/>
        <v>199919</v>
      </c>
      <c r="K150" s="115">
        <f t="shared" si="63"/>
        <v>928339</v>
      </c>
      <c r="L150" s="115">
        <f t="shared" si="63"/>
        <v>5449754</v>
      </c>
      <c r="M150" s="115">
        <f t="shared" ref="M150:S150" si="64">SUM(M148:M149)</f>
        <v>4137989</v>
      </c>
      <c r="N150" s="115">
        <f t="shared" si="64"/>
        <v>8584268</v>
      </c>
      <c r="O150" s="115">
        <f t="shared" si="64"/>
        <v>1265965</v>
      </c>
      <c r="P150" s="115">
        <f t="shared" si="64"/>
        <v>881841</v>
      </c>
      <c r="Q150" s="115">
        <f t="shared" si="64"/>
        <v>7071451</v>
      </c>
      <c r="R150" s="115">
        <f t="shared" si="64"/>
        <v>423715</v>
      </c>
      <c r="S150" s="115">
        <f t="shared" si="64"/>
        <v>43899709</v>
      </c>
      <c r="V150" s="116"/>
      <c r="W150" s="47"/>
    </row>
    <row r="151" spans="2:23" ht="14.45" hidden="1" customHeight="1" thickBot="1" x14ac:dyDescent="0.25">
      <c r="V151" s="47"/>
      <c r="W151" s="47"/>
    </row>
    <row r="152" spans="2:23" ht="14.45" hidden="1" customHeight="1" thickBot="1" x14ac:dyDescent="0.25"/>
    <row r="153" spans="2:23" ht="13.9" hidden="1" customHeight="1" x14ac:dyDescent="0.2">
      <c r="B153" s="120" t="s">
        <v>69</v>
      </c>
      <c r="C153" s="120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</row>
    <row r="154" spans="2:23" ht="13.9" hidden="1" customHeight="1" x14ac:dyDescent="0.2">
      <c r="B154" s="54" t="s">
        <v>70</v>
      </c>
      <c r="C154" s="54"/>
      <c r="D154" s="16" t="e">
        <f>IF(#REF!&gt;#REF!,#REF!-#REF!,0)</f>
        <v>#REF!</v>
      </c>
      <c r="E154" s="16" t="e">
        <f>IF(#REF!&gt;#REF!,#REF!-#REF!,0)</f>
        <v>#REF!</v>
      </c>
      <c r="F154" s="16" t="e">
        <f>IF(#REF!&gt;#REF!,#REF!-#REF!,0)</f>
        <v>#REF!</v>
      </c>
      <c r="G154" s="16" t="e">
        <f>IF(#REF!&gt;#REF!,#REF!-#REF!,0)</f>
        <v>#REF!</v>
      </c>
      <c r="H154" s="16" t="e">
        <f>IF(#REF!&gt;#REF!,#REF!-#REF!,0)</f>
        <v>#REF!</v>
      </c>
      <c r="I154" s="16" t="e">
        <f>IF(#REF!&gt;#REF!,#REF!-#REF!,0)</f>
        <v>#REF!</v>
      </c>
      <c r="J154" s="16" t="e">
        <f>IF(#REF!&gt;#REF!,#REF!-#REF!,0)</f>
        <v>#REF!</v>
      </c>
      <c r="K154" s="16" t="e">
        <f>IF(#REF!&gt;#REF!,#REF!-#REF!,0)</f>
        <v>#REF!</v>
      </c>
      <c r="L154" s="16" t="e">
        <f>IF(#REF!&gt;#REF!,#REF!-#REF!,0)</f>
        <v>#REF!</v>
      </c>
      <c r="N154" s="16" t="e">
        <f>IF(#REF!&gt;#REF!,#REF!-#REF!,0)</f>
        <v>#REF!</v>
      </c>
      <c r="O154" s="16" t="e">
        <f>IF(#REF!&gt;#REF!,#REF!-#REF!,0)</f>
        <v>#REF!</v>
      </c>
      <c r="P154" s="16" t="e">
        <f>IF(#REF!&gt;#REF!,#REF!-#REF!,0)</f>
        <v>#REF!</v>
      </c>
      <c r="Q154" s="16"/>
      <c r="R154" s="16" t="e">
        <f>IF(#REF!&gt;#REF!,#REF!-#REF!,0)</f>
        <v>#REF!</v>
      </c>
      <c r="S154" s="16" t="e">
        <f>IF(#REF!&gt;#REF!,#REF!-#REF!,0)</f>
        <v>#REF!</v>
      </c>
    </row>
    <row r="155" spans="2:23" ht="13.9" hidden="1" customHeight="1" x14ac:dyDescent="0.2">
      <c r="B155" s="54" t="s">
        <v>71</v>
      </c>
      <c r="C155" s="54"/>
      <c r="D155" s="122" t="e">
        <f>'[35]Scenarios and assumptions'!#REF!</f>
        <v>#REF!</v>
      </c>
      <c r="E155" s="122" t="e">
        <f>'[35]Scenarios and assumptions'!#REF!</f>
        <v>#REF!</v>
      </c>
      <c r="F155" s="122" t="e">
        <f>'[35]Scenarios and assumptions'!#REF!</f>
        <v>#REF!</v>
      </c>
      <c r="G155" s="122" t="e">
        <f>'[35]Scenarios and assumptions'!#REF!</f>
        <v>#REF!</v>
      </c>
      <c r="H155" s="122" t="str">
        <f>'[35]Scenarios and assumptions'!E36</f>
        <v>%</v>
      </c>
      <c r="I155" s="122">
        <f>'[35]Scenarios and assumptions'!H36</f>
        <v>0</v>
      </c>
      <c r="J155" s="122">
        <f>'[35]Scenarios and assumptions'!K36</f>
        <v>0</v>
      </c>
      <c r="K155" s="122">
        <f>'[35]Scenarios and assumptions'!N36</f>
        <v>0</v>
      </c>
      <c r="L155" s="122">
        <f>'[35]Scenarios and assumptions'!Q36</f>
        <v>0</v>
      </c>
      <c r="M155" s="55"/>
      <c r="N155" s="122">
        <f>'[35]Scenarios and assumptions'!Z36</f>
        <v>0</v>
      </c>
      <c r="O155" s="122">
        <f>'[35]Scenarios and assumptions'!AC36</f>
        <v>0</v>
      </c>
      <c r="P155" s="122">
        <f>'[35]Scenarios and assumptions'!AF36</f>
        <v>0</v>
      </c>
      <c r="Q155" s="122"/>
      <c r="R155" s="122">
        <f>'[35]Scenarios and assumptions'!AF36</f>
        <v>0</v>
      </c>
      <c r="S155" s="122">
        <f>'[35]Scenarios and assumptions'!AI36</f>
        <v>0</v>
      </c>
    </row>
    <row r="156" spans="2:23" ht="13.9" hidden="1" customHeight="1" x14ac:dyDescent="0.2">
      <c r="B156" s="54" t="s">
        <v>72</v>
      </c>
      <c r="C156" s="54"/>
      <c r="D156" s="124" t="e">
        <f t="shared" ref="D156:L156" si="65">D154*D155</f>
        <v>#REF!</v>
      </c>
      <c r="E156" s="124" t="e">
        <f t="shared" si="65"/>
        <v>#REF!</v>
      </c>
      <c r="F156" s="124" t="e">
        <f t="shared" si="65"/>
        <v>#REF!</v>
      </c>
      <c r="G156" s="124" t="e">
        <f t="shared" si="65"/>
        <v>#REF!</v>
      </c>
      <c r="H156" s="124" t="e">
        <f t="shared" si="65"/>
        <v>#REF!</v>
      </c>
      <c r="I156" s="124" t="e">
        <f t="shared" si="65"/>
        <v>#REF!</v>
      </c>
      <c r="J156" s="124" t="e">
        <f t="shared" si="65"/>
        <v>#REF!</v>
      </c>
      <c r="K156" s="124" t="e">
        <f t="shared" si="65"/>
        <v>#REF!</v>
      </c>
      <c r="L156" s="124" t="e">
        <f t="shared" si="65"/>
        <v>#REF!</v>
      </c>
      <c r="M156" s="123"/>
      <c r="N156" s="124" t="e">
        <f t="shared" ref="N156:S156" si="66">N154*N155</f>
        <v>#REF!</v>
      </c>
      <c r="O156" s="124" t="e">
        <f t="shared" si="66"/>
        <v>#REF!</v>
      </c>
      <c r="P156" s="124" t="e">
        <f t="shared" si="66"/>
        <v>#REF!</v>
      </c>
      <c r="Q156" s="124"/>
      <c r="R156" s="124" t="e">
        <f t="shared" si="66"/>
        <v>#REF!</v>
      </c>
      <c r="S156" s="124" t="e">
        <f t="shared" si="66"/>
        <v>#REF!</v>
      </c>
    </row>
    <row r="157" spans="2:23" ht="13.9" hidden="1" customHeight="1" x14ac:dyDescent="0.2"/>
    <row r="158" spans="2:23" ht="13.9" hidden="1" customHeight="1" x14ac:dyDescent="0.2">
      <c r="D158" s="45" t="e">
        <f>(#REF!+#REF!)/#REF!</f>
        <v>#REF!</v>
      </c>
      <c r="E158" s="45" t="e">
        <f>(#REF!+#REF!)/#REF!</f>
        <v>#REF!</v>
      </c>
      <c r="F158" s="45" t="e">
        <f>(#REF!+#REF!)/#REF!</f>
        <v>#REF!</v>
      </c>
      <c r="G158" s="45" t="e">
        <f>(#REF!+#REF!)/#REF!</f>
        <v>#REF!</v>
      </c>
      <c r="H158" s="45" t="e">
        <f>(#REF!+#REF!)/#REF!</f>
        <v>#REF!</v>
      </c>
      <c r="I158" s="45" t="e">
        <f>(#REF!+#REF!)/#REF!</f>
        <v>#REF!</v>
      </c>
      <c r="J158" s="45" t="e">
        <f>(#REF!+#REF!)/#REF!</f>
        <v>#REF!</v>
      </c>
      <c r="K158" s="45" t="e">
        <f>(#REF!+#REF!)/#REF!</f>
        <v>#REF!</v>
      </c>
      <c r="L158" s="45" t="e">
        <f>(#REF!+#REF!)/#REF!</f>
        <v>#REF!</v>
      </c>
      <c r="M158" s="45" t="e">
        <f>(#REF!+#REF!)/#REF!</f>
        <v>#REF!</v>
      </c>
      <c r="N158" s="45" t="e">
        <f>(#REF!+#REF!)/#REF!</f>
        <v>#REF!</v>
      </c>
      <c r="O158" s="45" t="e">
        <f>(#REF!+#REF!)/#REF!</f>
        <v>#REF!</v>
      </c>
      <c r="P158" s="45" t="e">
        <f>(#REF!+#REF!)/#REF!</f>
        <v>#REF!</v>
      </c>
      <c r="Q158" s="45"/>
      <c r="R158" s="45" t="e">
        <f>(#REF!+#REF!)/#REF!</f>
        <v>#REF!</v>
      </c>
      <c r="S158" s="45" t="e">
        <f>(#REF!+#REF!)/#REF!</f>
        <v>#REF!</v>
      </c>
    </row>
    <row r="159" spans="2:23" ht="14.45" hidden="1" customHeight="1" thickBot="1" x14ac:dyDescent="0.25"/>
    <row r="160" spans="2:23" ht="14.45" hidden="1" customHeight="1" thickBot="1" x14ac:dyDescent="0.25">
      <c r="B160" s="104" t="s">
        <v>73</v>
      </c>
      <c r="C160" s="105"/>
      <c r="D160" s="125"/>
      <c r="E160" s="125"/>
      <c r="F160" s="125"/>
      <c r="G160" s="125"/>
      <c r="H160" s="125"/>
      <c r="I160" s="125"/>
      <c r="J160" s="125"/>
      <c r="K160" s="125"/>
      <c r="L160" s="125"/>
      <c r="M160" s="105"/>
      <c r="N160" s="125"/>
      <c r="O160" s="125"/>
      <c r="P160" s="125"/>
      <c r="Q160" s="125"/>
      <c r="R160" s="125"/>
      <c r="S160" s="125"/>
      <c r="V160" s="112"/>
      <c r="W160" s="47"/>
    </row>
    <row r="161" spans="2:23" ht="14.45" hidden="1" customHeight="1" thickBot="1" x14ac:dyDescent="0.25">
      <c r="B161" s="126" t="s">
        <v>66</v>
      </c>
      <c r="C161" s="100"/>
      <c r="D161" s="127" t="e">
        <f>D148/#REF!</f>
        <v>#REF!</v>
      </c>
      <c r="E161" s="127" t="e">
        <f>E148/#REF!</f>
        <v>#REF!</v>
      </c>
      <c r="F161" s="127" t="e">
        <f>F148/#REF!</f>
        <v>#REF!</v>
      </c>
      <c r="G161" s="127" t="e">
        <f>G148/#REF!</f>
        <v>#REF!</v>
      </c>
      <c r="H161" s="127" t="e">
        <f>H148/#REF!</f>
        <v>#REF!</v>
      </c>
      <c r="I161" s="127" t="e">
        <f>I148/#REF!</f>
        <v>#REF!</v>
      </c>
      <c r="J161" s="127" t="e">
        <f>J148/#REF!</f>
        <v>#REF!</v>
      </c>
      <c r="K161" s="127" t="e">
        <f>K148/#REF!</f>
        <v>#REF!</v>
      </c>
      <c r="L161" s="127" t="e">
        <f>L148/#REF!</f>
        <v>#REF!</v>
      </c>
      <c r="M161" s="127" t="e">
        <f>M148/#REF!</f>
        <v>#REF!</v>
      </c>
      <c r="N161" s="127" t="e">
        <f>N148/#REF!</f>
        <v>#REF!</v>
      </c>
      <c r="O161" s="127" t="e">
        <f>O148/#REF!</f>
        <v>#REF!</v>
      </c>
      <c r="P161" s="127" t="e">
        <f>P148/#REF!</f>
        <v>#REF!</v>
      </c>
      <c r="Q161" s="127"/>
      <c r="R161" s="127" t="e">
        <f>R148/#REF!</f>
        <v>#REF!</v>
      </c>
      <c r="S161" s="127" t="e">
        <f>S148/#REF!</f>
        <v>#REF!</v>
      </c>
      <c r="V161" s="43"/>
      <c r="W161" s="47"/>
    </row>
    <row r="162" spans="2:23" ht="14.45" hidden="1" customHeight="1" thickBot="1" x14ac:dyDescent="0.25">
      <c r="B162" s="128" t="s">
        <v>67</v>
      </c>
      <c r="C162" s="100"/>
      <c r="D162" s="129" t="e">
        <f>D149/#REF!</f>
        <v>#REF!</v>
      </c>
      <c r="E162" s="129" t="e">
        <f>E149/#REF!</f>
        <v>#REF!</v>
      </c>
      <c r="F162" s="129" t="e">
        <f>F149/#REF!</f>
        <v>#REF!</v>
      </c>
      <c r="G162" s="129" t="e">
        <f>G149/#REF!</f>
        <v>#REF!</v>
      </c>
      <c r="H162" s="129" t="e">
        <f>H149/#REF!</f>
        <v>#REF!</v>
      </c>
      <c r="I162" s="129" t="e">
        <f>I149/#REF!</f>
        <v>#REF!</v>
      </c>
      <c r="J162" s="129" t="e">
        <f>J149/#REF!</f>
        <v>#REF!</v>
      </c>
      <c r="K162" s="129" t="e">
        <f>K149/#REF!</f>
        <v>#REF!</v>
      </c>
      <c r="L162" s="129" t="e">
        <f>L149/#REF!</f>
        <v>#REF!</v>
      </c>
      <c r="M162" s="129" t="e">
        <f>M149/#REF!</f>
        <v>#REF!</v>
      </c>
      <c r="N162" s="129" t="e">
        <f>N149/#REF!</f>
        <v>#REF!</v>
      </c>
      <c r="O162" s="129" t="e">
        <f>O149/#REF!</f>
        <v>#REF!</v>
      </c>
      <c r="P162" s="129" t="e">
        <f>P149/#REF!</f>
        <v>#REF!</v>
      </c>
      <c r="Q162" s="129"/>
      <c r="R162" s="129" t="e">
        <f>R149/#REF!</f>
        <v>#REF!</v>
      </c>
      <c r="S162" s="129" t="e">
        <f>S149/#REF!</f>
        <v>#REF!</v>
      </c>
      <c r="V162" s="43"/>
      <c r="W162" s="47"/>
    </row>
    <row r="163" spans="2:23" ht="14.45" hidden="1" customHeight="1" thickBot="1" x14ac:dyDescent="0.25">
      <c r="B163" s="130" t="s">
        <v>68</v>
      </c>
      <c r="C163" s="131"/>
      <c r="D163" s="132" t="e">
        <f>D150/#REF!</f>
        <v>#REF!</v>
      </c>
      <c r="E163" s="132" t="e">
        <f>E150/#REF!</f>
        <v>#REF!</v>
      </c>
      <c r="F163" s="132" t="e">
        <f>F150/#REF!</f>
        <v>#REF!</v>
      </c>
      <c r="G163" s="132" t="e">
        <f>G150/#REF!</f>
        <v>#REF!</v>
      </c>
      <c r="H163" s="132" t="e">
        <f>H150/#REF!</f>
        <v>#REF!</v>
      </c>
      <c r="I163" s="132" t="e">
        <f>I150/#REF!</f>
        <v>#REF!</v>
      </c>
      <c r="J163" s="132" t="e">
        <f>J150/#REF!</f>
        <v>#REF!</v>
      </c>
      <c r="K163" s="132" t="e">
        <f>K150/#REF!</f>
        <v>#REF!</v>
      </c>
      <c r="L163" s="132" t="e">
        <f>L150/#REF!</f>
        <v>#REF!</v>
      </c>
      <c r="M163" s="132" t="e">
        <f>M150/#REF!</f>
        <v>#REF!</v>
      </c>
      <c r="N163" s="132" t="e">
        <f>N150/#REF!</f>
        <v>#REF!</v>
      </c>
      <c r="O163" s="132" t="e">
        <f>O150/#REF!</f>
        <v>#REF!</v>
      </c>
      <c r="P163" s="132" t="e">
        <f>P150/#REF!</f>
        <v>#REF!</v>
      </c>
      <c r="Q163" s="132"/>
      <c r="R163" s="132" t="e">
        <f>R150/#REF!</f>
        <v>#REF!</v>
      </c>
      <c r="S163" s="132" t="e">
        <f>S150/#REF!</f>
        <v>#REF!</v>
      </c>
      <c r="V163" s="116"/>
      <c r="W163" s="47"/>
    </row>
    <row r="164" spans="2:23" ht="14.45" hidden="1" customHeight="1" thickBot="1" x14ac:dyDescent="0.25"/>
    <row r="165" spans="2:23" ht="14.45" hidden="1" customHeight="1" thickBot="1" x14ac:dyDescent="0.25"/>
    <row r="166" spans="2:23" ht="14.45" hidden="1" customHeight="1" thickBot="1" x14ac:dyDescent="0.25">
      <c r="B166" s="104" t="s">
        <v>74</v>
      </c>
      <c r="C166" s="105"/>
      <c r="D166" s="125"/>
      <c r="E166" s="125"/>
      <c r="F166" s="125"/>
      <c r="G166" s="125"/>
      <c r="H166" s="125"/>
      <c r="I166" s="125"/>
      <c r="J166" s="125"/>
      <c r="K166" s="125"/>
      <c r="L166" s="125"/>
      <c r="M166" s="105"/>
      <c r="N166" s="125"/>
      <c r="O166" s="125"/>
      <c r="P166" s="125"/>
      <c r="Q166" s="125"/>
      <c r="R166" s="125"/>
      <c r="S166" s="125"/>
    </row>
    <row r="167" spans="2:23" ht="14.45" hidden="1" customHeight="1" thickBot="1" x14ac:dyDescent="0.25">
      <c r="B167" s="133" t="s">
        <v>66</v>
      </c>
      <c r="C167" s="134"/>
      <c r="D167" s="135" t="e">
        <f>+SUM(D86:D86,D90)/#REF!</f>
        <v>#REF!</v>
      </c>
      <c r="E167" s="135" t="e">
        <f>+SUM(E86:E86,E90)/#REF!</f>
        <v>#REF!</v>
      </c>
      <c r="F167" s="135" t="e">
        <f>+SUM(F86:F86,F90)/#REF!</f>
        <v>#REF!</v>
      </c>
      <c r="G167" s="135" t="e">
        <f>+SUM(G86:G86,G90)/#REF!</f>
        <v>#REF!</v>
      </c>
      <c r="H167" s="135" t="e">
        <f>+SUM(H86:H86,H90)/#REF!</f>
        <v>#REF!</v>
      </c>
      <c r="I167" s="135" t="e">
        <f>+SUM(I86:I86,I90)/#REF!</f>
        <v>#REF!</v>
      </c>
      <c r="J167" s="135" t="e">
        <f>+SUM(J86:J86,J90)/#REF!</f>
        <v>#REF!</v>
      </c>
      <c r="K167" s="135" t="e">
        <f>+SUM(K86:K86,K90)/#REF!</f>
        <v>#REF!</v>
      </c>
      <c r="L167" s="135" t="e">
        <f>+SUM(L86:L86,L90)/#REF!</f>
        <v>#REF!</v>
      </c>
      <c r="M167" s="135" t="e">
        <f>+SUM(M86,M90)/#REF!</f>
        <v>#REF!</v>
      </c>
      <c r="N167" s="135" t="e">
        <f>+SUM(N86:N86,N90)/#REF!</f>
        <v>#REF!</v>
      </c>
      <c r="O167" s="135" t="e">
        <f>+SUM(O86:O86,O90)/#REF!</f>
        <v>#REF!</v>
      </c>
      <c r="P167" s="135" t="e">
        <f>+SUM(P86:P86,P90)/#REF!</f>
        <v>#REF!</v>
      </c>
      <c r="Q167" s="135"/>
      <c r="R167" s="135" t="e">
        <f>+SUM(R86:R86,R90)/#REF!</f>
        <v>#REF!</v>
      </c>
      <c r="S167" s="135" t="e">
        <f>+SUM(S86:S86,S90)/#REF!</f>
        <v>#REF!</v>
      </c>
    </row>
    <row r="168" spans="2:23" ht="14.45" hidden="1" customHeight="1" thickBot="1" x14ac:dyDescent="0.25">
      <c r="B168" s="136" t="s">
        <v>67</v>
      </c>
      <c r="C168" s="134"/>
      <c r="D168" s="137" t="e">
        <f>SUM(D80,#REF!)/#REF!</f>
        <v>#REF!</v>
      </c>
      <c r="E168" s="137" t="e">
        <f>SUM(E80,#REF!)/#REF!</f>
        <v>#REF!</v>
      </c>
      <c r="F168" s="137" t="e">
        <f>SUM(F80,#REF!)/#REF!</f>
        <v>#REF!</v>
      </c>
      <c r="G168" s="137" t="e">
        <f>SUM(G80,#REF!)/#REF!</f>
        <v>#REF!</v>
      </c>
      <c r="H168" s="137" t="e">
        <f>SUM(H80,#REF!)/#REF!</f>
        <v>#REF!</v>
      </c>
      <c r="I168" s="137" t="e">
        <f>SUM(I80,#REF!)/#REF!</f>
        <v>#REF!</v>
      </c>
      <c r="J168" s="137" t="e">
        <f>SUM(J80,#REF!)/#REF!</f>
        <v>#REF!</v>
      </c>
      <c r="K168" s="137" t="e">
        <f>SUM(K80,#REF!)/#REF!</f>
        <v>#REF!</v>
      </c>
      <c r="L168" s="137" t="e">
        <f>SUM(L80,#REF!)/#REF!</f>
        <v>#REF!</v>
      </c>
      <c r="M168" s="137" t="e">
        <f>SUM(M80)/#REF!</f>
        <v>#REF!</v>
      </c>
      <c r="N168" s="137" t="e">
        <f>SUM(N80,#REF!)/#REF!</f>
        <v>#REF!</v>
      </c>
      <c r="O168" s="137" t="e">
        <f>SUM(O80,#REF!)/#REF!</f>
        <v>#REF!</v>
      </c>
      <c r="P168" s="137" t="e">
        <f>SUM(P80,#REF!)/#REF!</f>
        <v>#REF!</v>
      </c>
      <c r="Q168" s="137"/>
      <c r="R168" s="137" t="e">
        <f>SUM(R80,#REF!)/#REF!</f>
        <v>#REF!</v>
      </c>
      <c r="S168" s="137" t="e">
        <f>SUM(S80,#REF!)/#REF!</f>
        <v>#REF!</v>
      </c>
    </row>
    <row r="169" spans="2:23" ht="14.45" hidden="1" customHeight="1" thickBot="1" x14ac:dyDescent="0.25">
      <c r="B169" s="138" t="s">
        <v>68</v>
      </c>
      <c r="C169" s="139"/>
      <c r="D169" s="140" t="e">
        <f t="shared" ref="D169:S169" si="67">+D167+D168</f>
        <v>#REF!</v>
      </c>
      <c r="E169" s="140" t="e">
        <f t="shared" si="67"/>
        <v>#REF!</v>
      </c>
      <c r="F169" s="140" t="e">
        <f t="shared" si="67"/>
        <v>#REF!</v>
      </c>
      <c r="G169" s="140" t="e">
        <f t="shared" si="67"/>
        <v>#REF!</v>
      </c>
      <c r="H169" s="140" t="e">
        <f t="shared" si="67"/>
        <v>#REF!</v>
      </c>
      <c r="I169" s="140" t="e">
        <f t="shared" si="67"/>
        <v>#REF!</v>
      </c>
      <c r="J169" s="140" t="e">
        <f t="shared" si="67"/>
        <v>#REF!</v>
      </c>
      <c r="K169" s="140" t="e">
        <f t="shared" si="67"/>
        <v>#REF!</v>
      </c>
      <c r="L169" s="140" t="e">
        <f t="shared" si="67"/>
        <v>#REF!</v>
      </c>
      <c r="M169" s="140" t="e">
        <f t="shared" si="67"/>
        <v>#REF!</v>
      </c>
      <c r="N169" s="140" t="e">
        <f t="shared" si="67"/>
        <v>#REF!</v>
      </c>
      <c r="O169" s="140" t="e">
        <f t="shared" si="67"/>
        <v>#REF!</v>
      </c>
      <c r="P169" s="140" t="e">
        <f t="shared" si="67"/>
        <v>#REF!</v>
      </c>
      <c r="Q169" s="140"/>
      <c r="R169" s="140" t="e">
        <f t="shared" si="67"/>
        <v>#REF!</v>
      </c>
      <c r="S169" s="140" t="e">
        <f t="shared" si="67"/>
        <v>#REF!</v>
      </c>
    </row>
    <row r="170" spans="2:23" ht="13.5" thickBot="1" x14ac:dyDescent="0.25">
      <c r="B170" s="117" t="s">
        <v>111</v>
      </c>
      <c r="C170" s="118"/>
      <c r="D170" s="119">
        <f>D150/D144</f>
        <v>0.20014320284617984</v>
      </c>
      <c r="E170" s="119">
        <f>E150/E144</f>
        <v>0.20904588993785511</v>
      </c>
      <c r="F170" s="119">
        <f>F150/F144</f>
        <v>0.260573203077203</v>
      </c>
      <c r="G170" s="119">
        <f t="shared" ref="G170:S170" si="68">G150/G144</f>
        <v>0.32217459781521501</v>
      </c>
      <c r="H170" s="119">
        <f t="shared" si="68"/>
        <v>0.2126068575083418</v>
      </c>
      <c r="I170" s="119">
        <f t="shared" si="68"/>
        <v>0.29269633768813808</v>
      </c>
      <c r="J170" s="119">
        <f t="shared" si="68"/>
        <v>0.4649592646945957</v>
      </c>
      <c r="K170" s="119">
        <f t="shared" si="68"/>
        <v>0.16701824241869245</v>
      </c>
      <c r="L170" s="119">
        <f t="shared" si="68"/>
        <v>0.30860018639160108</v>
      </c>
      <c r="M170" s="119">
        <f t="shared" si="68"/>
        <v>0.21824325421915225</v>
      </c>
      <c r="N170" s="119">
        <f t="shared" si="68"/>
        <v>0.25116359959569307</v>
      </c>
      <c r="O170" s="119">
        <f t="shared" si="68"/>
        <v>0.20050952367376548</v>
      </c>
      <c r="P170" s="119">
        <f t="shared" si="68"/>
        <v>0.26405816795031456</v>
      </c>
      <c r="Q170" s="119">
        <f t="shared" si="68"/>
        <v>0.26791949212584404</v>
      </c>
      <c r="R170" s="119">
        <f t="shared" si="68"/>
        <v>0.17658558825882856</v>
      </c>
      <c r="S170" s="119">
        <f t="shared" si="68"/>
        <v>0.24622581834702767</v>
      </c>
    </row>
    <row r="171" spans="2:23" ht="13.5" thickBot="1" x14ac:dyDescent="0.25">
      <c r="B171" s="108" t="s">
        <v>65</v>
      </c>
      <c r="C171" s="109"/>
      <c r="D171" s="109"/>
      <c r="E171" s="111"/>
      <c r="F171" s="109"/>
      <c r="G171" s="109"/>
      <c r="H171" s="109"/>
      <c r="I171" s="111"/>
      <c r="J171" s="111"/>
      <c r="K171" s="111"/>
      <c r="L171" s="111"/>
      <c r="M171" s="110"/>
      <c r="N171" s="111"/>
      <c r="O171" s="111"/>
      <c r="P171" s="111"/>
      <c r="Q171" s="111"/>
      <c r="R171" s="111"/>
      <c r="S171" s="111"/>
    </row>
    <row r="172" spans="2:23" x14ac:dyDescent="0.2">
      <c r="B172" s="100" t="s">
        <v>66</v>
      </c>
      <c r="C172" s="100"/>
      <c r="D172" s="255">
        <f>D148/D$144</f>
        <v>0.20014320284617984</v>
      </c>
      <c r="E172" s="255">
        <f t="shared" ref="E172:S172" si="69">E148/E$144</f>
        <v>0.19686734105664522</v>
      </c>
      <c r="F172" s="255">
        <f t="shared" si="69"/>
        <v>0.20315554764638757</v>
      </c>
      <c r="G172" s="255">
        <f t="shared" si="69"/>
        <v>0.32217459781521501</v>
      </c>
      <c r="H172" s="255">
        <f t="shared" si="69"/>
        <v>0.2126068575083418</v>
      </c>
      <c r="I172" s="255">
        <f t="shared" si="69"/>
        <v>0.29269633768813808</v>
      </c>
      <c r="J172" s="255">
        <f t="shared" si="69"/>
        <v>0.4649592646945957</v>
      </c>
      <c r="K172" s="255">
        <f t="shared" si="69"/>
        <v>0.16701824241869245</v>
      </c>
      <c r="L172" s="255">
        <f t="shared" si="69"/>
        <v>0.29904317166068484</v>
      </c>
      <c r="M172" s="255">
        <f t="shared" si="69"/>
        <v>0.21362848886872057</v>
      </c>
      <c r="N172" s="255">
        <f t="shared" si="69"/>
        <v>0.23614349630935039</v>
      </c>
      <c r="O172" s="255">
        <f t="shared" si="69"/>
        <v>0.20050952367376548</v>
      </c>
      <c r="P172" s="255">
        <f t="shared" si="69"/>
        <v>0.26344311889161809</v>
      </c>
      <c r="Q172" s="255">
        <f>Q148/Q$144</f>
        <v>0.25940087004820045</v>
      </c>
      <c r="R172" s="255">
        <f t="shared" si="69"/>
        <v>0.17658558825882856</v>
      </c>
      <c r="S172" s="255">
        <f t="shared" si="69"/>
        <v>0.23392072770610389</v>
      </c>
    </row>
    <row r="173" spans="2:23" x14ac:dyDescent="0.2">
      <c r="B173" s="101" t="s">
        <v>67</v>
      </c>
      <c r="C173" s="100"/>
      <c r="D173" s="256">
        <f>D149/D$144</f>
        <v>0</v>
      </c>
      <c r="E173" s="256">
        <f t="shared" ref="E173:S173" si="70">E149/E$144</f>
        <v>1.2178548881209889E-2</v>
      </c>
      <c r="F173" s="256">
        <f t="shared" si="70"/>
        <v>5.7417655430815416E-2</v>
      </c>
      <c r="G173" s="256">
        <f t="shared" si="70"/>
        <v>0</v>
      </c>
      <c r="H173" s="256">
        <f t="shared" si="70"/>
        <v>0</v>
      </c>
      <c r="I173" s="256">
        <f t="shared" si="70"/>
        <v>0</v>
      </c>
      <c r="J173" s="256">
        <f t="shared" si="70"/>
        <v>0</v>
      </c>
      <c r="K173" s="256">
        <f t="shared" si="70"/>
        <v>0</v>
      </c>
      <c r="L173" s="256">
        <f t="shared" si="70"/>
        <v>9.5570147309162381E-3</v>
      </c>
      <c r="M173" s="256">
        <f t="shared" si="70"/>
        <v>4.614765350431667E-3</v>
      </c>
      <c r="N173" s="256">
        <f t="shared" si="70"/>
        <v>1.5020103286342668E-2</v>
      </c>
      <c r="O173" s="256">
        <f t="shared" si="70"/>
        <v>0</v>
      </c>
      <c r="P173" s="256">
        <f t="shared" si="70"/>
        <v>6.1504905869646132E-4</v>
      </c>
      <c r="Q173" s="256">
        <f>Q149/Q$144</f>
        <v>8.5186220776435808E-3</v>
      </c>
      <c r="R173" s="256">
        <f t="shared" si="70"/>
        <v>0</v>
      </c>
      <c r="S173" s="256">
        <f t="shared" si="70"/>
        <v>1.2305090640923772E-2</v>
      </c>
    </row>
    <row r="174" spans="2:23" ht="16.899999999999999" customHeight="1" thickBot="1" x14ac:dyDescent="0.25">
      <c r="B174" s="177" t="s">
        <v>68</v>
      </c>
      <c r="C174" s="177"/>
      <c r="D174" s="257">
        <f>SUM(D172:D173)</f>
        <v>0.20014320284617984</v>
      </c>
      <c r="E174" s="257">
        <f t="shared" ref="E174:S174" si="71">SUM(E172:E173)</f>
        <v>0.20904588993785511</v>
      </c>
      <c r="F174" s="257">
        <f t="shared" si="71"/>
        <v>0.260573203077203</v>
      </c>
      <c r="G174" s="257">
        <f t="shared" si="71"/>
        <v>0.32217459781521501</v>
      </c>
      <c r="H174" s="257">
        <f t="shared" si="71"/>
        <v>0.2126068575083418</v>
      </c>
      <c r="I174" s="257">
        <f t="shared" si="71"/>
        <v>0.29269633768813808</v>
      </c>
      <c r="J174" s="257">
        <f t="shared" si="71"/>
        <v>0.4649592646945957</v>
      </c>
      <c r="K174" s="257">
        <f t="shared" si="71"/>
        <v>0.16701824241869245</v>
      </c>
      <c r="L174" s="257">
        <f t="shared" si="71"/>
        <v>0.30860018639160108</v>
      </c>
      <c r="M174" s="257">
        <f t="shared" si="71"/>
        <v>0.21824325421915225</v>
      </c>
      <c r="N174" s="257">
        <f t="shared" si="71"/>
        <v>0.25116359959569307</v>
      </c>
      <c r="O174" s="257">
        <f t="shared" si="71"/>
        <v>0.20050952367376548</v>
      </c>
      <c r="P174" s="257">
        <f t="shared" si="71"/>
        <v>0.26405816795031456</v>
      </c>
      <c r="Q174" s="257">
        <f>SUM(Q172:Q173)</f>
        <v>0.26791949212584404</v>
      </c>
      <c r="R174" s="257">
        <f t="shared" si="71"/>
        <v>0.17658558825882856</v>
      </c>
      <c r="S174" s="257">
        <f t="shared" si="71"/>
        <v>0.24622581834702767</v>
      </c>
    </row>
    <row r="175" spans="2:23" ht="17.45" customHeight="1" x14ac:dyDescent="0.2">
      <c r="B175" s="3" t="s">
        <v>222</v>
      </c>
      <c r="D175" s="16">
        <v>104000</v>
      </c>
      <c r="E175" s="16">
        <v>520000</v>
      </c>
      <c r="F175" s="16">
        <v>520000</v>
      </c>
      <c r="G175" s="16">
        <v>520000</v>
      </c>
      <c r="H175" s="16">
        <v>520000</v>
      </c>
      <c r="I175" s="16">
        <v>520000</v>
      </c>
      <c r="J175" s="16">
        <v>104000</v>
      </c>
      <c r="K175" s="16">
        <v>104000</v>
      </c>
      <c r="L175" s="16">
        <v>520000</v>
      </c>
      <c r="M175" s="16">
        <v>520000</v>
      </c>
      <c r="N175" s="16">
        <v>520000</v>
      </c>
      <c r="O175" s="16">
        <v>520000</v>
      </c>
      <c r="P175" s="16">
        <v>520000</v>
      </c>
      <c r="Q175" s="16">
        <v>104000</v>
      </c>
      <c r="R175" s="16">
        <v>104000</v>
      </c>
      <c r="S175" s="16">
        <f>S170-S174</f>
        <v>0</v>
      </c>
    </row>
    <row r="176" spans="2:23" x14ac:dyDescent="0.2">
      <c r="B176" s="3" t="s">
        <v>223</v>
      </c>
      <c r="D176" s="279">
        <f t="shared" ref="D176:R176" si="72">0.1*D144</f>
        <v>107400.1</v>
      </c>
      <c r="E176" s="279">
        <f t="shared" si="72"/>
        <v>2959326.3000000003</v>
      </c>
      <c r="F176" s="279">
        <f t="shared" si="72"/>
        <v>1457661.4000000001</v>
      </c>
      <c r="G176" s="279">
        <f t="shared" si="72"/>
        <v>535183.1</v>
      </c>
      <c r="H176" s="279">
        <f t="shared" si="72"/>
        <v>767669.5</v>
      </c>
      <c r="I176" s="279">
        <f t="shared" si="72"/>
        <v>478498.30000000005</v>
      </c>
      <c r="J176" s="279">
        <f t="shared" si="72"/>
        <v>42997.100000000006</v>
      </c>
      <c r="K176" s="279">
        <f t="shared" si="72"/>
        <v>555830.9</v>
      </c>
      <c r="L176" s="279">
        <f t="shared" si="72"/>
        <v>1765959.4000000001</v>
      </c>
      <c r="M176" s="279">
        <f t="shared" si="72"/>
        <v>1896044.4000000001</v>
      </c>
      <c r="N176" s="279">
        <f t="shared" si="72"/>
        <v>3417799.4000000004</v>
      </c>
      <c r="O176" s="279">
        <f t="shared" si="72"/>
        <v>631374</v>
      </c>
      <c r="P176" s="279">
        <f t="shared" si="72"/>
        <v>333957.10000000003</v>
      </c>
      <c r="Q176" s="279">
        <f t="shared" si="72"/>
        <v>2639394</v>
      </c>
      <c r="R176" s="279">
        <f t="shared" si="72"/>
        <v>239948.80000000002</v>
      </c>
    </row>
    <row r="177" spans="2:18" x14ac:dyDescent="0.2">
      <c r="B177" s="3" t="s">
        <v>221</v>
      </c>
      <c r="D177" s="289">
        <f t="shared" ref="D177:R177" si="73">IF(D176&gt;D175,D176,D175)</f>
        <v>107400.1</v>
      </c>
      <c r="E177" s="289">
        <f t="shared" si="73"/>
        <v>2959326.3000000003</v>
      </c>
      <c r="F177" s="289">
        <f t="shared" si="73"/>
        <v>1457661.4000000001</v>
      </c>
      <c r="G177" s="289">
        <f t="shared" si="73"/>
        <v>535183.1</v>
      </c>
      <c r="H177" s="289">
        <f t="shared" si="73"/>
        <v>767669.5</v>
      </c>
      <c r="I177" s="289">
        <f t="shared" si="73"/>
        <v>520000</v>
      </c>
      <c r="J177" s="289">
        <f t="shared" si="73"/>
        <v>104000</v>
      </c>
      <c r="K177" s="289">
        <f t="shared" si="73"/>
        <v>555830.9</v>
      </c>
      <c r="L177" s="289">
        <f t="shared" si="73"/>
        <v>1765959.4000000001</v>
      </c>
      <c r="M177" s="289">
        <f t="shared" si="73"/>
        <v>1896044.4000000001</v>
      </c>
      <c r="N177" s="289">
        <f t="shared" si="73"/>
        <v>3417799.4000000004</v>
      </c>
      <c r="O177" s="289">
        <f t="shared" si="73"/>
        <v>631374</v>
      </c>
      <c r="P177" s="289">
        <f t="shared" si="73"/>
        <v>520000</v>
      </c>
      <c r="Q177" s="289">
        <f t="shared" si="73"/>
        <v>2639394</v>
      </c>
      <c r="R177" s="289">
        <f t="shared" si="73"/>
        <v>239948.80000000002</v>
      </c>
    </row>
    <row r="178" spans="2:18" x14ac:dyDescent="0.2">
      <c r="H178" s="14"/>
    </row>
    <row r="179" spans="2:18" x14ac:dyDescent="0.2">
      <c r="I179" s="14"/>
    </row>
  </sheetData>
  <dataConsolidate/>
  <conditionalFormatting sqref="D170:S170">
    <cfRule type="cellIs" dxfId="20" priority="16" stopIfTrue="1" operator="lessThan">
      <formula>#REF!</formula>
    </cfRule>
    <cfRule type="cellIs" dxfId="19" priority="17" operator="lessThan">
      <formula>#REF!</formula>
    </cfRule>
  </conditionalFormatting>
  <conditionalFormatting sqref="D174:S174">
    <cfRule type="cellIs" dxfId="18" priority="1" stopIfTrue="1" operator="lessThan">
      <formula>#REF!</formula>
    </cfRule>
    <cfRule type="cellIs" dxfId="17" priority="2" operator="lessThan">
      <formula>#REF!</formula>
    </cfRule>
  </conditionalFormatting>
  <conditionalFormatting sqref="H94">
    <cfRule type="cellIs" dxfId="16" priority="11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35" orientation="landscape" horizontalDpi="4294967292" r:id="rId1"/>
  <headerFooter alignWithMargins="0"/>
  <rowBreaks count="1" manualBreakCount="1">
    <brk id="122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10</xdr:col>
                    <xdr:colOff>971550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Button 2">
              <controlPr defaultSize="0" print="0" autoFill="0" autoPict="0" macro="[0]!MacroTB">
                <anchor moveWithCells="1" sizeWithCells="1">
                  <from>
                    <xdr:col>21</xdr:col>
                    <xdr:colOff>190500</xdr:colOff>
                    <xdr:row>61</xdr:row>
                    <xdr:rowOff>66675</xdr:rowOff>
                  </from>
                  <to>
                    <xdr:col>21</xdr:col>
                    <xdr:colOff>552450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3</xdr:col>
                    <xdr:colOff>685800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8C51B"/>
    <pageSetUpPr fitToPage="1"/>
  </sheetPr>
  <dimension ref="A1:AG174"/>
  <sheetViews>
    <sheetView view="pageBreakPreview" topLeftCell="A2" zoomScaleNormal="85" zoomScaleSheetLayoutView="100" workbookViewId="0">
      <pane xSplit="2" ySplit="9" topLeftCell="K67" activePane="bottomRight" state="frozen"/>
      <selection activeCell="A2" sqref="A2"/>
      <selection pane="topRight" activeCell="C2" sqref="C2"/>
      <selection pane="bottomLeft" activeCell="A12" sqref="A12"/>
      <selection pane="bottomRight" activeCell="K88" sqref="K88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3.140625" style="3" customWidth="1"/>
    <col min="4" max="4" width="13.140625" style="3" customWidth="1" outlineLevel="1"/>
    <col min="5" max="5" width="18.140625" style="3" customWidth="1" outlineLevel="1"/>
    <col min="6" max="6" width="10.7109375" style="3" customWidth="1" outlineLevel="1"/>
    <col min="7" max="10" width="11.28515625" style="3" customWidth="1" outlineLevel="1"/>
    <col min="11" max="11" width="15.28515625" style="3" bestFit="1" customWidth="1"/>
    <col min="12" max="12" width="15.5703125" style="3" bestFit="1" customWidth="1"/>
    <col min="13" max="13" width="20.28515625" style="3" bestFit="1" customWidth="1"/>
    <col min="14" max="14" width="14.5703125" style="3" bestFit="1" customWidth="1"/>
    <col min="15" max="15" width="21.7109375" style="3" bestFit="1" customWidth="1"/>
    <col min="16" max="16" width="12.85546875" style="3" bestFit="1" customWidth="1"/>
    <col min="17" max="17" width="14.28515625" style="3" bestFit="1" customWidth="1"/>
    <col min="18" max="18" width="12.85546875" style="3" bestFit="1" customWidth="1"/>
    <col min="19" max="19" width="14.140625" style="3" bestFit="1" customWidth="1"/>
    <col min="20" max="20" width="11.42578125" style="3" bestFit="1" customWidth="1"/>
    <col min="21" max="21" width="11.140625" style="3" customWidth="1"/>
    <col min="22" max="23" width="9.5703125" style="3" bestFit="1" customWidth="1"/>
    <col min="24" max="16384" width="9.140625" style="3"/>
  </cols>
  <sheetData>
    <row r="1" spans="1:33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3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3" ht="13.9" hidden="1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33" ht="13.9" hidden="1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33" ht="13.9" hidden="1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33" ht="13.9" hidden="1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33" collapsed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33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  <c r="T8" s="13"/>
    </row>
    <row r="9" spans="1:33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42"/>
      <c r="W9" s="9">
        <f>(20*18)/60</f>
        <v>6</v>
      </c>
    </row>
    <row r="10" spans="1:33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142"/>
    </row>
    <row r="11" spans="1:33" s="9" customFormat="1" x14ac:dyDescent="0.2">
      <c r="A11" s="1"/>
      <c r="B11" s="141"/>
      <c r="C11" s="142"/>
      <c r="D11" s="198">
        <f>Drivers!B2</f>
        <v>46112</v>
      </c>
      <c r="E11" s="198">
        <f>D11</f>
        <v>46112</v>
      </c>
      <c r="F11" s="198">
        <f t="shared" ref="F11:S11" si="0">E11</f>
        <v>46112</v>
      </c>
      <c r="G11" s="198">
        <f>F11</f>
        <v>46112</v>
      </c>
      <c r="H11" s="198">
        <f>G11</f>
        <v>46112</v>
      </c>
      <c r="I11" s="198">
        <f t="shared" si="0"/>
        <v>46112</v>
      </c>
      <c r="J11" s="198">
        <f t="shared" si="0"/>
        <v>46112</v>
      </c>
      <c r="K11" s="198">
        <f t="shared" si="0"/>
        <v>46112</v>
      </c>
      <c r="L11" s="198">
        <f t="shared" si="0"/>
        <v>46112</v>
      </c>
      <c r="M11" s="198">
        <f t="shared" si="0"/>
        <v>46112</v>
      </c>
      <c r="N11" s="198">
        <f>M11</f>
        <v>46112</v>
      </c>
      <c r="O11" s="198">
        <f t="shared" si="0"/>
        <v>46112</v>
      </c>
      <c r="P11" s="198">
        <f t="shared" si="0"/>
        <v>46112</v>
      </c>
      <c r="Q11" s="198">
        <f t="shared" si="0"/>
        <v>46112</v>
      </c>
      <c r="R11" s="198">
        <f t="shared" si="0"/>
        <v>46112</v>
      </c>
      <c r="S11" s="198">
        <f t="shared" si="0"/>
        <v>46112</v>
      </c>
      <c r="T11" s="142"/>
      <c r="U11" s="142"/>
    </row>
    <row r="12" spans="1:33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</row>
    <row r="13" spans="1:33" x14ac:dyDescent="0.2">
      <c r="B13" s="12" t="s">
        <v>5</v>
      </c>
      <c r="C13" s="14"/>
      <c r="D13" s="14">
        <f t="shared" ref="D13:S13" si="1">SUM(D14:D17)</f>
        <v>88569</v>
      </c>
      <c r="E13" s="14">
        <f t="shared" si="1"/>
        <v>982146</v>
      </c>
      <c r="F13" s="14">
        <f t="shared" si="1"/>
        <v>735137</v>
      </c>
      <c r="G13" s="14">
        <f t="shared" si="1"/>
        <v>77929</v>
      </c>
      <c r="H13" s="14">
        <f t="shared" si="1"/>
        <v>166507</v>
      </c>
      <c r="I13" s="14">
        <f t="shared" si="1"/>
        <v>219058</v>
      </c>
      <c r="J13" s="14">
        <f t="shared" si="1"/>
        <v>35221</v>
      </c>
      <c r="K13" s="14">
        <f t="shared" si="1"/>
        <v>202470</v>
      </c>
      <c r="L13" s="14">
        <f t="shared" si="1"/>
        <v>776451</v>
      </c>
      <c r="M13" s="14">
        <f t="shared" si="1"/>
        <v>745203</v>
      </c>
      <c r="N13" s="14">
        <f t="shared" si="1"/>
        <v>1192020</v>
      </c>
      <c r="O13" s="14">
        <f t="shared" si="1"/>
        <v>273810</v>
      </c>
      <c r="P13" s="14">
        <f t="shared" si="1"/>
        <v>195500</v>
      </c>
      <c r="Q13" s="14">
        <f t="shared" si="1"/>
        <v>1557985</v>
      </c>
      <c r="R13" s="14">
        <f t="shared" si="1"/>
        <v>131486</v>
      </c>
      <c r="S13" s="14">
        <f t="shared" si="1"/>
        <v>7379492</v>
      </c>
      <c r="T13" s="16">
        <f>'IS, Q Mar 26'!S13-S13</f>
        <v>0</v>
      </c>
      <c r="U13" s="17"/>
      <c r="V13" s="18"/>
      <c r="W13" s="18"/>
      <c r="X13" s="18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outlineLevel="1" x14ac:dyDescent="0.2">
      <c r="B14" s="20" t="s">
        <v>6</v>
      </c>
      <c r="C14" s="16"/>
      <c r="D14" s="199">
        <v>84552</v>
      </c>
      <c r="E14" s="199">
        <v>590275</v>
      </c>
      <c r="F14" s="199">
        <v>410788</v>
      </c>
      <c r="G14" s="199">
        <v>8684</v>
      </c>
      <c r="H14" s="199">
        <v>46705</v>
      </c>
      <c r="I14" s="199">
        <v>104961</v>
      </c>
      <c r="J14" s="199">
        <v>10657</v>
      </c>
      <c r="K14" s="199">
        <v>91162</v>
      </c>
      <c r="L14" s="199">
        <v>469773</v>
      </c>
      <c r="M14" s="199">
        <v>436056</v>
      </c>
      <c r="N14" s="199">
        <v>742359</v>
      </c>
      <c r="O14" s="199">
        <v>133383</v>
      </c>
      <c r="P14" s="199">
        <v>86841</v>
      </c>
      <c r="Q14" s="199">
        <v>951320</v>
      </c>
      <c r="R14" s="199">
        <v>69599</v>
      </c>
      <c r="S14" s="21">
        <f>D14+E14+F14+G14+H14+I14+J14+K14+L14+M14+N14+O14+P14+R14+Q14</f>
        <v>4237115</v>
      </c>
      <c r="T14" s="16">
        <f>'IS, Q Mar 26'!S14-S14</f>
        <v>0</v>
      </c>
      <c r="U14" s="17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outlineLevel="1" x14ac:dyDescent="0.2">
      <c r="B15" s="20" t="s">
        <v>171</v>
      </c>
      <c r="C15" s="16"/>
      <c r="D15" s="200">
        <v>2812</v>
      </c>
      <c r="E15" s="200">
        <v>306938</v>
      </c>
      <c r="F15" s="200">
        <v>307763</v>
      </c>
      <c r="G15" s="200">
        <v>49463</v>
      </c>
      <c r="H15" s="200">
        <v>82622</v>
      </c>
      <c r="I15" s="200">
        <v>109813</v>
      </c>
      <c r="J15" s="200">
        <v>24245</v>
      </c>
      <c r="K15" s="200">
        <v>102885</v>
      </c>
      <c r="L15" s="200">
        <v>278124</v>
      </c>
      <c r="M15" s="200">
        <v>259090</v>
      </c>
      <c r="N15" s="200">
        <v>350809</v>
      </c>
      <c r="O15" s="200">
        <v>81137</v>
      </c>
      <c r="P15" s="200">
        <v>98961</v>
      </c>
      <c r="Q15" s="200">
        <v>530647</v>
      </c>
      <c r="R15" s="200">
        <v>59360</v>
      </c>
      <c r="S15" s="16">
        <f t="shared" ref="S15:S17" si="2">D15+E15+F15+G15+H15+I15+J15+K15+L15+M15+N15+O15+P15+R15+Q15</f>
        <v>2644669</v>
      </c>
      <c r="T15" s="16">
        <f>'IS, Q Mar 26'!S15-S15</f>
        <v>0</v>
      </c>
      <c r="U15" s="17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outlineLevel="1" x14ac:dyDescent="0.2">
      <c r="B16" s="20" t="s">
        <v>113</v>
      </c>
      <c r="C16" s="16"/>
      <c r="D16" s="200"/>
      <c r="E16" s="200">
        <v>44487</v>
      </c>
      <c r="F16" s="200"/>
      <c r="G16" s="200"/>
      <c r="H16" s="200">
        <v>36</v>
      </c>
      <c r="I16" s="200">
        <v>1533</v>
      </c>
      <c r="J16" s="200">
        <v>319</v>
      </c>
      <c r="K16" s="200">
        <v>1448</v>
      </c>
      <c r="L16" s="200"/>
      <c r="M16" s="200"/>
      <c r="N16" s="200">
        <v>28</v>
      </c>
      <c r="O16" s="200">
        <v>11428</v>
      </c>
      <c r="P16" s="200"/>
      <c r="Q16" s="200">
        <v>42534</v>
      </c>
      <c r="R16" s="200"/>
      <c r="S16" s="16">
        <f t="shared" si="2"/>
        <v>101813</v>
      </c>
      <c r="T16" s="16">
        <f>'IS, Q Mar 26'!S16-S16</f>
        <v>0</v>
      </c>
      <c r="U16" s="17"/>
      <c r="Y16" s="22"/>
      <c r="Z16" s="22"/>
      <c r="AA16" s="22"/>
      <c r="AB16" s="22"/>
      <c r="AC16" s="22"/>
      <c r="AD16" s="22"/>
      <c r="AE16" s="22"/>
      <c r="AF16" s="22"/>
      <c r="AG16" s="22"/>
    </row>
    <row r="17" spans="1:33" outlineLevel="1" x14ac:dyDescent="0.2">
      <c r="B17" s="20" t="s">
        <v>8</v>
      </c>
      <c r="C17" s="16"/>
      <c r="D17" s="202">
        <v>1205</v>
      </c>
      <c r="E17" s="202">
        <v>40446</v>
      </c>
      <c r="F17" s="202">
        <v>16586</v>
      </c>
      <c r="G17" s="202">
        <v>19782</v>
      </c>
      <c r="H17" s="202">
        <v>37144</v>
      </c>
      <c r="I17" s="202">
        <v>2751</v>
      </c>
      <c r="J17" s="202"/>
      <c r="K17" s="202">
        <v>6975</v>
      </c>
      <c r="L17" s="202">
        <v>28554</v>
      </c>
      <c r="M17" s="202">
        <v>50057</v>
      </c>
      <c r="N17" s="202">
        <v>98824</v>
      </c>
      <c r="O17" s="202">
        <v>47862</v>
      </c>
      <c r="P17" s="202">
        <v>9698</v>
      </c>
      <c r="Q17" s="202">
        <v>33484</v>
      </c>
      <c r="R17" s="202">
        <v>2527</v>
      </c>
      <c r="S17" s="23">
        <f t="shared" si="2"/>
        <v>395895</v>
      </c>
      <c r="T17" s="16">
        <f>'IS, Q Mar 26'!S17-S17</f>
        <v>0</v>
      </c>
      <c r="U17" s="17"/>
    </row>
    <row r="18" spans="1:33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>'IS, Q Mar 26'!S18-S18</f>
        <v>0</v>
      </c>
      <c r="U18" s="17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 x14ac:dyDescent="0.2">
      <c r="B19" s="12" t="s">
        <v>9</v>
      </c>
      <c r="C19" s="14"/>
      <c r="D19" s="24">
        <f t="shared" ref="D19:S19" si="3">SUM(D20:D24)</f>
        <v>-18066</v>
      </c>
      <c r="E19" s="24">
        <f t="shared" si="3"/>
        <v>-229857</v>
      </c>
      <c r="F19" s="24">
        <f t="shared" si="3"/>
        <v>-377944</v>
      </c>
      <c r="G19" s="24">
        <f t="shared" si="3"/>
        <v>-6079</v>
      </c>
      <c r="H19" s="24">
        <f t="shared" si="3"/>
        <v>-43198</v>
      </c>
      <c r="I19" s="24">
        <f t="shared" si="3"/>
        <v>-121225</v>
      </c>
      <c r="J19" s="24">
        <f t="shared" si="3"/>
        <v>-24902</v>
      </c>
      <c r="K19" s="24">
        <f t="shared" si="3"/>
        <v>-63890</v>
      </c>
      <c r="L19" s="24">
        <f t="shared" si="3"/>
        <v>-160243</v>
      </c>
      <c r="M19" s="24">
        <f t="shared" si="3"/>
        <v>-244853</v>
      </c>
      <c r="N19" s="24">
        <f t="shared" si="3"/>
        <v>-185139</v>
      </c>
      <c r="O19" s="24">
        <f t="shared" si="3"/>
        <v>-73698</v>
      </c>
      <c r="P19" s="24">
        <f t="shared" si="3"/>
        <v>-81048</v>
      </c>
      <c r="Q19" s="24">
        <f t="shared" si="3"/>
        <v>-476635</v>
      </c>
      <c r="R19" s="24">
        <f t="shared" si="3"/>
        <v>-101365</v>
      </c>
      <c r="S19" s="24">
        <f t="shared" si="3"/>
        <v>-2208142</v>
      </c>
      <c r="T19" s="16">
        <f>'IS, Q Mar 26'!S19-S19</f>
        <v>0</v>
      </c>
      <c r="U19" s="17"/>
      <c r="V19" s="18"/>
      <c r="W19" s="18"/>
      <c r="X19" s="18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outlineLevel="1" x14ac:dyDescent="0.2">
      <c r="A20" s="25"/>
      <c r="B20" s="20" t="s">
        <v>77</v>
      </c>
      <c r="C20" s="16"/>
      <c r="D20" s="199">
        <v>-16195</v>
      </c>
      <c r="E20" s="199">
        <v>-121156</v>
      </c>
      <c r="F20" s="199">
        <v>-286305</v>
      </c>
      <c r="G20" s="199">
        <v>-5083</v>
      </c>
      <c r="H20" s="199">
        <v>-28913</v>
      </c>
      <c r="I20" s="199">
        <v>-105621</v>
      </c>
      <c r="J20" s="199">
        <v>-21191</v>
      </c>
      <c r="K20" s="199">
        <v>-54009</v>
      </c>
      <c r="L20" s="199">
        <v>-102167</v>
      </c>
      <c r="M20" s="199">
        <v>-212037</v>
      </c>
      <c r="N20" s="199">
        <v>-139449</v>
      </c>
      <c r="O20" s="199">
        <v>-45075</v>
      </c>
      <c r="P20" s="199">
        <v>-66870</v>
      </c>
      <c r="Q20" s="199">
        <v>-355522</v>
      </c>
      <c r="R20" s="199">
        <v>-95773</v>
      </c>
      <c r="S20" s="21">
        <f t="shared" ref="S20:S24" si="4">D20+E20+F20+G20+H20+I20+J20+K20+L20+M20+N20+O20+P20+R20+Q20</f>
        <v>-1655366</v>
      </c>
      <c r="T20" s="16">
        <f>'IS, Q Mar 26'!S20-S20</f>
        <v>0</v>
      </c>
      <c r="U20" s="17"/>
      <c r="Y20" s="22"/>
      <c r="Z20" s="22"/>
      <c r="AA20" s="22"/>
      <c r="AB20" s="22"/>
      <c r="AC20" s="22"/>
      <c r="AD20" s="22"/>
      <c r="AE20" s="22"/>
      <c r="AF20" s="22"/>
      <c r="AG20" s="22"/>
    </row>
    <row r="21" spans="1:33" outlineLevel="1" x14ac:dyDescent="0.2">
      <c r="A21" s="25"/>
      <c r="B21" s="20" t="s">
        <v>112</v>
      </c>
      <c r="C21" s="16"/>
      <c r="D21" s="200"/>
      <c r="E21" s="200">
        <v>-57015</v>
      </c>
      <c r="F21" s="200">
        <v>-3760</v>
      </c>
      <c r="G21" s="200"/>
      <c r="H21" s="200"/>
      <c r="I21" s="200"/>
      <c r="J21" s="200">
        <v>-3711</v>
      </c>
      <c r="K21" s="200"/>
      <c r="L21" s="200"/>
      <c r="M21" s="200"/>
      <c r="N21" s="200">
        <v>-6747</v>
      </c>
      <c r="O21" s="200"/>
      <c r="P21" s="200"/>
      <c r="Q21" s="200"/>
      <c r="R21" s="200"/>
      <c r="S21" s="16">
        <f t="shared" si="4"/>
        <v>-71233</v>
      </c>
      <c r="T21" s="16">
        <f>'IS, Q Mar 26'!S21-S21</f>
        <v>0</v>
      </c>
      <c r="U21" s="17"/>
      <c r="Y21" s="22"/>
      <c r="Z21" s="22"/>
      <c r="AA21" s="22"/>
      <c r="AB21" s="22"/>
      <c r="AC21" s="22"/>
      <c r="AD21" s="22"/>
      <c r="AE21" s="22"/>
      <c r="AF21" s="22"/>
      <c r="AG21" s="22"/>
    </row>
    <row r="22" spans="1:33" outlineLevel="1" x14ac:dyDescent="0.2">
      <c r="A22" s="25"/>
      <c r="B22" s="20" t="s">
        <v>145</v>
      </c>
      <c r="C22" s="16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16">
        <f t="shared" si="4"/>
        <v>0</v>
      </c>
      <c r="T22" s="16">
        <f>'IS, Q Mar 26'!S22-S22</f>
        <v>0</v>
      </c>
      <c r="U22" s="17"/>
    </row>
    <row r="23" spans="1:33" outlineLevel="1" x14ac:dyDescent="0.2">
      <c r="A23" s="25"/>
      <c r="B23" s="20" t="s">
        <v>113</v>
      </c>
      <c r="C23" s="16"/>
      <c r="D23" s="200">
        <v>-1871</v>
      </c>
      <c r="E23" s="200">
        <v>-51686</v>
      </c>
      <c r="F23" s="200">
        <v>-5368</v>
      </c>
      <c r="G23" s="200">
        <v>-996</v>
      </c>
      <c r="H23" s="200"/>
      <c r="I23" s="200">
        <v>-223</v>
      </c>
      <c r="J23" s="200"/>
      <c r="K23" s="200">
        <v>-8928</v>
      </c>
      <c r="L23" s="200">
        <v>-32104</v>
      </c>
      <c r="M23" s="200">
        <v>-162</v>
      </c>
      <c r="N23" s="200">
        <v>-2899</v>
      </c>
      <c r="O23" s="200">
        <v>-1124</v>
      </c>
      <c r="P23" s="200">
        <v>-1078</v>
      </c>
      <c r="Q23" s="200"/>
      <c r="R23" s="200"/>
      <c r="S23" s="16">
        <f t="shared" si="4"/>
        <v>-106439</v>
      </c>
      <c r="T23" s="16">
        <f>'IS, Q Mar 26'!S23-S23</f>
        <v>0</v>
      </c>
      <c r="U23" s="17"/>
      <c r="Y23" s="22"/>
      <c r="Z23" s="22"/>
      <c r="AA23" s="22"/>
      <c r="AB23" s="22"/>
      <c r="AC23" s="22"/>
      <c r="AD23" s="22"/>
      <c r="AE23" s="22"/>
      <c r="AF23" s="22"/>
      <c r="AG23" s="22"/>
    </row>
    <row r="24" spans="1:33" outlineLevel="1" x14ac:dyDescent="0.2">
      <c r="A24" s="25"/>
      <c r="B24" s="20" t="s">
        <v>10</v>
      </c>
      <c r="C24" s="16"/>
      <c r="D24" s="202"/>
      <c r="E24" s="202"/>
      <c r="F24" s="202">
        <v>-82511</v>
      </c>
      <c r="G24" s="202"/>
      <c r="H24" s="202">
        <v>-14285</v>
      </c>
      <c r="I24" s="202">
        <v>-15381</v>
      </c>
      <c r="J24" s="202"/>
      <c r="K24" s="202">
        <v>-953</v>
      </c>
      <c r="L24" s="202">
        <v>-25972</v>
      </c>
      <c r="M24" s="202">
        <v>-32654</v>
      </c>
      <c r="N24" s="202">
        <v>-36044</v>
      </c>
      <c r="O24" s="202">
        <v>-27499</v>
      </c>
      <c r="P24" s="202">
        <v>-13100</v>
      </c>
      <c r="Q24" s="202">
        <v>-121113</v>
      </c>
      <c r="R24" s="202">
        <v>-5592</v>
      </c>
      <c r="S24" s="23">
        <f t="shared" si="4"/>
        <v>-375104</v>
      </c>
      <c r="T24" s="16">
        <f>'IS, Q Mar 26'!S24-S24</f>
        <v>0</v>
      </c>
      <c r="U24" s="17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3" s="9" customFormat="1" ht="25.5" x14ac:dyDescent="0.2">
      <c r="A25" s="25"/>
      <c r="B25" s="223" t="s">
        <v>84</v>
      </c>
      <c r="C25" s="162"/>
      <c r="D25" s="162">
        <f t="shared" ref="D25:S25" si="5">D13+D19</f>
        <v>70503</v>
      </c>
      <c r="E25" s="162">
        <f t="shared" si="5"/>
        <v>752289</v>
      </c>
      <c r="F25" s="162">
        <f t="shared" si="5"/>
        <v>357193</v>
      </c>
      <c r="G25" s="162">
        <f t="shared" si="5"/>
        <v>71850</v>
      </c>
      <c r="H25" s="162">
        <f t="shared" si="5"/>
        <v>123309</v>
      </c>
      <c r="I25" s="162">
        <f t="shared" si="5"/>
        <v>97833</v>
      </c>
      <c r="J25" s="162">
        <f t="shared" si="5"/>
        <v>10319</v>
      </c>
      <c r="K25" s="162">
        <f t="shared" si="5"/>
        <v>138580</v>
      </c>
      <c r="L25" s="162">
        <f t="shared" si="5"/>
        <v>616208</v>
      </c>
      <c r="M25" s="162">
        <f t="shared" si="5"/>
        <v>500350</v>
      </c>
      <c r="N25" s="162">
        <f t="shared" si="5"/>
        <v>1006881</v>
      </c>
      <c r="O25" s="162">
        <f t="shared" si="5"/>
        <v>200112</v>
      </c>
      <c r="P25" s="162">
        <f t="shared" si="5"/>
        <v>114452</v>
      </c>
      <c r="Q25" s="162">
        <f t="shared" si="5"/>
        <v>1081350</v>
      </c>
      <c r="R25" s="162">
        <f t="shared" si="5"/>
        <v>30121</v>
      </c>
      <c r="S25" s="162">
        <f t="shared" si="5"/>
        <v>5171350</v>
      </c>
      <c r="T25" s="16">
        <f>'IS, Q Mar 26'!S25-S25</f>
        <v>0</v>
      </c>
      <c r="U25" s="17"/>
    </row>
    <row r="26" spans="1:33" x14ac:dyDescent="0.2">
      <c r="A26" s="25"/>
      <c r="B26" s="12" t="s">
        <v>347</v>
      </c>
      <c r="C26" s="16"/>
      <c r="D26" s="202">
        <f>SUM(D27:D28)</f>
        <v>-1161</v>
      </c>
      <c r="E26" s="202">
        <f t="shared" ref="E26:S26" si="6">SUM(E27:E28)</f>
        <v>-70827</v>
      </c>
      <c r="F26" s="202">
        <f t="shared" si="6"/>
        <v>14027</v>
      </c>
      <c r="G26" s="202">
        <f t="shared" si="6"/>
        <v>10271</v>
      </c>
      <c r="H26" s="202">
        <f t="shared" si="6"/>
        <v>-55526</v>
      </c>
      <c r="I26" s="202">
        <f t="shared" si="6"/>
        <v>5594</v>
      </c>
      <c r="J26" s="202">
        <f t="shared" si="6"/>
        <v>438</v>
      </c>
      <c r="K26" s="202">
        <f t="shared" si="6"/>
        <v>-16399</v>
      </c>
      <c r="L26" s="202">
        <f t="shared" si="6"/>
        <v>-14616</v>
      </c>
      <c r="M26" s="202">
        <f t="shared" si="6"/>
        <v>0</v>
      </c>
      <c r="N26" s="202">
        <f t="shared" si="6"/>
        <v>21425</v>
      </c>
      <c r="O26" s="202">
        <f t="shared" si="6"/>
        <v>1912</v>
      </c>
      <c r="P26" s="202">
        <f t="shared" si="6"/>
        <v>-603</v>
      </c>
      <c r="Q26" s="202">
        <f t="shared" si="6"/>
        <v>-73148</v>
      </c>
      <c r="R26" s="202">
        <f t="shared" si="6"/>
        <v>-4286</v>
      </c>
      <c r="S26" s="202">
        <f t="shared" si="6"/>
        <v>-182899</v>
      </c>
      <c r="T26" s="16">
        <f>'IS, Q Mar 26'!S26-S26</f>
        <v>0</v>
      </c>
      <c r="U26" s="17"/>
    </row>
    <row r="27" spans="1:33" x14ac:dyDescent="0.2">
      <c r="A27" s="25"/>
      <c r="B27" s="420" t="s">
        <v>348</v>
      </c>
      <c r="C27" s="16"/>
      <c r="D27" s="418">
        <v>-1161</v>
      </c>
      <c r="E27" s="418">
        <v>-70827</v>
      </c>
      <c r="F27" s="418">
        <v>14027</v>
      </c>
      <c r="G27" s="418">
        <v>10271</v>
      </c>
      <c r="H27" s="418">
        <v>-11876</v>
      </c>
      <c r="I27" s="418">
        <v>5594</v>
      </c>
      <c r="J27" s="418">
        <v>438</v>
      </c>
      <c r="K27" s="418">
        <v>-18422</v>
      </c>
      <c r="L27" s="418">
        <v>-14616</v>
      </c>
      <c r="M27" s="418">
        <v>0</v>
      </c>
      <c r="N27" s="418">
        <v>21425</v>
      </c>
      <c r="O27" s="418">
        <v>-6913</v>
      </c>
      <c r="P27" s="418">
        <v>-603</v>
      </c>
      <c r="Q27" s="418">
        <v>-73148</v>
      </c>
      <c r="R27" s="418">
        <v>-4286</v>
      </c>
      <c r="S27" s="418">
        <f t="shared" ref="S27:S28" si="7">D27+E27+F27+G27+H27+I27+J27+K27+L27+M27+N27+O27+P27+R27+Q27</f>
        <v>-150097</v>
      </c>
      <c r="T27" s="16">
        <f>'IS, Q Mar 26'!S27-S27</f>
        <v>0</v>
      </c>
      <c r="U27" s="17"/>
    </row>
    <row r="28" spans="1:33" x14ac:dyDescent="0.2">
      <c r="A28" s="25"/>
      <c r="B28" s="420" t="s">
        <v>349</v>
      </c>
      <c r="C28" s="16"/>
      <c r="D28" s="419">
        <v>0</v>
      </c>
      <c r="E28" s="419">
        <v>0</v>
      </c>
      <c r="F28" s="419">
        <v>0</v>
      </c>
      <c r="G28" s="419">
        <v>0</v>
      </c>
      <c r="H28" s="419">
        <v>-43650</v>
      </c>
      <c r="I28" s="419">
        <v>0</v>
      </c>
      <c r="J28" s="419">
        <v>0</v>
      </c>
      <c r="K28" s="419">
        <v>2023</v>
      </c>
      <c r="L28" s="419">
        <v>0</v>
      </c>
      <c r="M28" s="419">
        <v>0</v>
      </c>
      <c r="N28" s="419">
        <v>0</v>
      </c>
      <c r="O28" s="419">
        <v>8825</v>
      </c>
      <c r="P28" s="419">
        <v>0</v>
      </c>
      <c r="Q28" s="419">
        <v>0</v>
      </c>
      <c r="R28" s="419">
        <v>0</v>
      </c>
      <c r="S28" s="419">
        <f t="shared" si="7"/>
        <v>-32802</v>
      </c>
      <c r="T28" s="16">
        <f>'IS, Q Mar 26'!S28-S28</f>
        <v>0</v>
      </c>
      <c r="U28" s="17"/>
    </row>
    <row r="29" spans="1:33" x14ac:dyDescent="0.2">
      <c r="A29" s="25"/>
      <c r="B29" s="28" t="s">
        <v>12</v>
      </c>
      <c r="C29" s="17"/>
      <c r="D29" s="17">
        <f t="shared" ref="D29:S29" si="8">D25+D26</f>
        <v>69342</v>
      </c>
      <c r="E29" s="17">
        <f t="shared" si="8"/>
        <v>681462</v>
      </c>
      <c r="F29" s="17">
        <f t="shared" si="8"/>
        <v>371220</v>
      </c>
      <c r="G29" s="17">
        <f t="shared" si="8"/>
        <v>82121</v>
      </c>
      <c r="H29" s="17">
        <f t="shared" si="8"/>
        <v>67783</v>
      </c>
      <c r="I29" s="17">
        <f t="shared" si="8"/>
        <v>103427</v>
      </c>
      <c r="J29" s="17">
        <f t="shared" si="8"/>
        <v>10757</v>
      </c>
      <c r="K29" s="17">
        <f t="shared" si="8"/>
        <v>122181</v>
      </c>
      <c r="L29" s="17">
        <f t="shared" si="8"/>
        <v>601592</v>
      </c>
      <c r="M29" s="17">
        <f t="shared" si="8"/>
        <v>500350</v>
      </c>
      <c r="N29" s="17">
        <f t="shared" si="8"/>
        <v>1028306</v>
      </c>
      <c r="O29" s="17">
        <f t="shared" si="8"/>
        <v>202024</v>
      </c>
      <c r="P29" s="17">
        <f t="shared" si="8"/>
        <v>113849</v>
      </c>
      <c r="Q29" s="17">
        <f t="shared" si="8"/>
        <v>1008202</v>
      </c>
      <c r="R29" s="17">
        <f t="shared" si="8"/>
        <v>25835</v>
      </c>
      <c r="S29" s="17">
        <f t="shared" si="8"/>
        <v>4988451</v>
      </c>
      <c r="T29" s="16">
        <f>'IS, Q Mar 26'!S29-S29</f>
        <v>0</v>
      </c>
      <c r="U29" s="17"/>
    </row>
    <row r="30" spans="1:33" ht="9.6" customHeight="1" x14ac:dyDescent="0.2">
      <c r="A30" s="25"/>
      <c r="B30" s="29"/>
      <c r="C30" s="17"/>
      <c r="D30" s="14"/>
      <c r="E30" s="17"/>
      <c r="F30" s="14"/>
      <c r="G30" s="14"/>
      <c r="H30" s="14"/>
      <c r="I30" s="17"/>
      <c r="J30" s="17"/>
      <c r="K30" s="17"/>
      <c r="L30" s="17"/>
      <c r="M30" s="14"/>
      <c r="N30" s="17"/>
      <c r="O30" s="17"/>
      <c r="P30" s="17"/>
      <c r="Q30" s="17"/>
      <c r="R30" s="17"/>
      <c r="S30" s="17"/>
      <c r="T30" s="16">
        <f>'IS, Q Mar 26'!S30-S30</f>
        <v>0</v>
      </c>
      <c r="U30" s="17"/>
    </row>
    <row r="31" spans="1:33" s="9" customFormat="1" x14ac:dyDescent="0.2">
      <c r="A31" s="25"/>
      <c r="B31" s="28" t="s">
        <v>13</v>
      </c>
      <c r="C31" s="14"/>
      <c r="D31" s="24">
        <f t="shared" ref="D31:S31" si="9">SUM(D32:D37)</f>
        <v>16363</v>
      </c>
      <c r="E31" s="24">
        <f t="shared" si="9"/>
        <v>427499</v>
      </c>
      <c r="F31" s="24">
        <f t="shared" si="9"/>
        <v>304794</v>
      </c>
      <c r="G31" s="24">
        <f t="shared" si="9"/>
        <v>10877</v>
      </c>
      <c r="H31" s="24">
        <f t="shared" si="9"/>
        <v>86322</v>
      </c>
      <c r="I31" s="24">
        <f t="shared" si="9"/>
        <v>90401</v>
      </c>
      <c r="J31" s="24">
        <f t="shared" si="9"/>
        <v>12153</v>
      </c>
      <c r="K31" s="24">
        <f t="shared" si="9"/>
        <v>61667</v>
      </c>
      <c r="L31" s="24">
        <f t="shared" si="9"/>
        <v>382445</v>
      </c>
      <c r="M31" s="24">
        <f t="shared" si="9"/>
        <v>203215</v>
      </c>
      <c r="N31" s="24">
        <f t="shared" si="9"/>
        <v>484664</v>
      </c>
      <c r="O31" s="24">
        <f t="shared" si="9"/>
        <v>126094</v>
      </c>
      <c r="P31" s="24">
        <f t="shared" si="9"/>
        <v>42865</v>
      </c>
      <c r="Q31" s="24">
        <f t="shared" si="9"/>
        <v>694395</v>
      </c>
      <c r="R31" s="24">
        <f t="shared" si="9"/>
        <v>71163</v>
      </c>
      <c r="S31" s="24">
        <f t="shared" si="9"/>
        <v>3014917</v>
      </c>
      <c r="T31" s="16">
        <f>'IS, Q Mar 26'!S31-S31</f>
        <v>0</v>
      </c>
      <c r="U31" s="17"/>
    </row>
    <row r="32" spans="1:33" s="9" customFormat="1" x14ac:dyDescent="0.2">
      <c r="A32" s="25"/>
      <c r="B32" s="30" t="s">
        <v>78</v>
      </c>
      <c r="C32" s="14"/>
      <c r="D32" s="203">
        <v>10908</v>
      </c>
      <c r="E32" s="203">
        <v>153853</v>
      </c>
      <c r="F32" s="203">
        <v>163552</v>
      </c>
      <c r="G32" s="203">
        <v>3362</v>
      </c>
      <c r="H32" s="203">
        <v>7095</v>
      </c>
      <c r="I32" s="203">
        <v>29223</v>
      </c>
      <c r="J32" s="203">
        <v>1784</v>
      </c>
      <c r="K32" s="203">
        <v>22536</v>
      </c>
      <c r="L32" s="203">
        <v>222341</v>
      </c>
      <c r="M32" s="203">
        <v>109661</v>
      </c>
      <c r="N32" s="203">
        <v>197078</v>
      </c>
      <c r="O32" s="203">
        <v>28467</v>
      </c>
      <c r="P32" s="203">
        <v>28876</v>
      </c>
      <c r="Q32" s="203">
        <v>353468</v>
      </c>
      <c r="R32" s="203">
        <v>13928</v>
      </c>
      <c r="S32" s="14">
        <f t="shared" ref="S32:S37" si="10">D32+E32+F32+G32+H32+I32+J32+K32+L32+M32+N32+O32+P32+R32+Q32</f>
        <v>1346132</v>
      </c>
      <c r="T32" s="16">
        <f>'IS, Q Mar 26'!S32-S32</f>
        <v>0</v>
      </c>
      <c r="U32" s="17"/>
    </row>
    <row r="33" spans="1:21" s="9" customFormat="1" x14ac:dyDescent="0.2">
      <c r="A33" s="25"/>
      <c r="B33" s="30" t="s">
        <v>158</v>
      </c>
      <c r="C33" s="14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14">
        <f t="shared" si="10"/>
        <v>0</v>
      </c>
      <c r="T33" s="16">
        <f>'IS, Q Mar 26'!S33-S33</f>
        <v>0</v>
      </c>
      <c r="U33" s="17"/>
    </row>
    <row r="34" spans="1:21" s="9" customFormat="1" x14ac:dyDescent="0.2">
      <c r="A34" s="25"/>
      <c r="B34" s="30" t="s">
        <v>159</v>
      </c>
      <c r="C34" s="14"/>
      <c r="D34" s="203">
        <v>73</v>
      </c>
      <c r="E34" s="203"/>
      <c r="F34" s="203">
        <v>40941</v>
      </c>
      <c r="G34" s="203"/>
      <c r="H34" s="203"/>
      <c r="I34" s="203"/>
      <c r="J34" s="203">
        <v>236</v>
      </c>
      <c r="K34" s="203"/>
      <c r="L34" s="203">
        <v>20298</v>
      </c>
      <c r="M34" s="203">
        <v>11040</v>
      </c>
      <c r="N34" s="203">
        <v>118</v>
      </c>
      <c r="O34" s="203">
        <v>3354</v>
      </c>
      <c r="P34" s="203"/>
      <c r="Q34" s="203"/>
      <c r="R34" s="203"/>
      <c r="S34" s="14">
        <f t="shared" si="10"/>
        <v>76060</v>
      </c>
      <c r="T34" s="16">
        <f>'IS, Q Mar 26'!S34-S34</f>
        <v>0</v>
      </c>
      <c r="U34" s="17"/>
    </row>
    <row r="35" spans="1:21" s="9" customFormat="1" x14ac:dyDescent="0.2">
      <c r="A35" s="25"/>
      <c r="B35" s="30" t="s">
        <v>160</v>
      </c>
      <c r="C35" s="14"/>
      <c r="D35" s="203">
        <v>-6</v>
      </c>
      <c r="E35" s="203">
        <v>207965</v>
      </c>
      <c r="F35" s="203">
        <v>97550</v>
      </c>
      <c r="G35" s="203">
        <v>12324</v>
      </c>
      <c r="H35" s="203">
        <v>6723</v>
      </c>
      <c r="I35" s="203">
        <v>32011</v>
      </c>
      <c r="J35" s="203">
        <v>12577</v>
      </c>
      <c r="K35" s="203">
        <v>41351</v>
      </c>
      <c r="L35" s="203">
        <v>147075</v>
      </c>
      <c r="M35" s="203">
        <v>82452</v>
      </c>
      <c r="N35" s="203">
        <v>269103</v>
      </c>
      <c r="O35" s="203">
        <v>23788</v>
      </c>
      <c r="P35" s="203">
        <v>20296</v>
      </c>
      <c r="Q35" s="203">
        <v>166852</v>
      </c>
      <c r="R35" s="203">
        <v>12481</v>
      </c>
      <c r="S35" s="14">
        <f t="shared" si="10"/>
        <v>1132542</v>
      </c>
      <c r="T35" s="16">
        <f>'IS, Q Mar 26'!S35-S35</f>
        <v>0</v>
      </c>
      <c r="U35" s="17"/>
    </row>
    <row r="36" spans="1:21" s="9" customFormat="1" x14ac:dyDescent="0.2">
      <c r="A36" s="25"/>
      <c r="B36" s="30" t="s">
        <v>161</v>
      </c>
      <c r="C36" s="14"/>
      <c r="D36" s="203">
        <v>-4</v>
      </c>
      <c r="E36" s="203">
        <v>65679</v>
      </c>
      <c r="F36" s="203"/>
      <c r="G36" s="203">
        <v>-5225</v>
      </c>
      <c r="H36" s="203">
        <v>36381</v>
      </c>
      <c r="I36" s="203">
        <v>24675</v>
      </c>
      <c r="J36" s="203">
        <v>-2444</v>
      </c>
      <c r="K36" s="203">
        <v>-4377</v>
      </c>
      <c r="L36" s="203"/>
      <c r="M36" s="203"/>
      <c r="N36" s="203"/>
      <c r="O36" s="203">
        <v>42624</v>
      </c>
      <c r="P36" s="203">
        <v>-6307</v>
      </c>
      <c r="Q36" s="203">
        <v>171830</v>
      </c>
      <c r="R36" s="203">
        <v>7441</v>
      </c>
      <c r="S36" s="14">
        <f t="shared" si="10"/>
        <v>330273</v>
      </c>
      <c r="T36" s="16">
        <f>'IS, Q Mar 26'!S36-S36</f>
        <v>0</v>
      </c>
      <c r="U36" s="17"/>
    </row>
    <row r="37" spans="1:21" s="9" customFormat="1" x14ac:dyDescent="0.2">
      <c r="A37" s="25"/>
      <c r="B37" s="30" t="s">
        <v>79</v>
      </c>
      <c r="C37" s="14"/>
      <c r="D37" s="203">
        <v>5392</v>
      </c>
      <c r="E37" s="203">
        <v>2</v>
      </c>
      <c r="F37" s="203">
        <v>2751</v>
      </c>
      <c r="G37" s="203">
        <v>416</v>
      </c>
      <c r="H37" s="203">
        <v>36123</v>
      </c>
      <c r="I37" s="203">
        <v>4492</v>
      </c>
      <c r="J37" s="203"/>
      <c r="K37" s="203">
        <v>2157</v>
      </c>
      <c r="L37" s="203">
        <v>-7269</v>
      </c>
      <c r="M37" s="203">
        <v>62</v>
      </c>
      <c r="N37" s="203">
        <v>18365</v>
      </c>
      <c r="O37" s="203">
        <v>27861</v>
      </c>
      <c r="P37" s="203"/>
      <c r="Q37" s="203">
        <v>2245</v>
      </c>
      <c r="R37" s="203">
        <v>37313</v>
      </c>
      <c r="S37" s="14">
        <f t="shared" si="10"/>
        <v>129910</v>
      </c>
      <c r="T37" s="16">
        <f>'IS, Q Mar 26'!S37-S37</f>
        <v>0</v>
      </c>
      <c r="U37" s="17"/>
    </row>
    <row r="38" spans="1:21" s="9" customFormat="1" x14ac:dyDescent="0.2">
      <c r="A38" s="25"/>
      <c r="B38" s="28" t="s">
        <v>83</v>
      </c>
      <c r="C38" s="14"/>
      <c r="D38" s="145">
        <f t="shared" ref="D38:S38" si="11">D29+D31</f>
        <v>85705</v>
      </c>
      <c r="E38" s="145">
        <f t="shared" si="11"/>
        <v>1108961</v>
      </c>
      <c r="F38" s="145">
        <f t="shared" si="11"/>
        <v>676014</v>
      </c>
      <c r="G38" s="145">
        <f t="shared" si="11"/>
        <v>92998</v>
      </c>
      <c r="H38" s="145">
        <f t="shared" si="11"/>
        <v>154105</v>
      </c>
      <c r="I38" s="145">
        <f t="shared" si="11"/>
        <v>193828</v>
      </c>
      <c r="J38" s="145">
        <f t="shared" si="11"/>
        <v>22910</v>
      </c>
      <c r="K38" s="145">
        <f t="shared" si="11"/>
        <v>183848</v>
      </c>
      <c r="L38" s="145">
        <f t="shared" si="11"/>
        <v>984037</v>
      </c>
      <c r="M38" s="145">
        <f t="shared" si="11"/>
        <v>703565</v>
      </c>
      <c r="N38" s="145">
        <f t="shared" si="11"/>
        <v>1512970</v>
      </c>
      <c r="O38" s="145">
        <f t="shared" si="11"/>
        <v>328118</v>
      </c>
      <c r="P38" s="145">
        <f t="shared" si="11"/>
        <v>156714</v>
      </c>
      <c r="Q38" s="145">
        <f t="shared" si="11"/>
        <v>1702597</v>
      </c>
      <c r="R38" s="145">
        <f t="shared" si="11"/>
        <v>96998</v>
      </c>
      <c r="S38" s="145">
        <f t="shared" si="11"/>
        <v>8003368</v>
      </c>
      <c r="T38" s="16">
        <f>'IS, Q Mar 26'!S38-S38</f>
        <v>0</v>
      </c>
      <c r="U38" s="17"/>
    </row>
    <row r="39" spans="1:21" s="9" customFormat="1" ht="12" customHeight="1" x14ac:dyDescent="0.2">
      <c r="A39" s="25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6">
        <f>'IS, Q Mar 26'!S39-S39</f>
        <v>0</v>
      </c>
      <c r="U39" s="17"/>
    </row>
    <row r="40" spans="1:21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>
        <f>'IS, Q Mar 26'!S40-S40</f>
        <v>0</v>
      </c>
      <c r="U40" s="17"/>
    </row>
    <row r="41" spans="1:21" s="9" customFormat="1" ht="15" customHeight="1" x14ac:dyDescent="0.2">
      <c r="A41" s="25"/>
      <c r="B41" s="152" t="s">
        <v>81</v>
      </c>
      <c r="C41" s="31"/>
      <c r="D41" s="205">
        <v>-7061</v>
      </c>
      <c r="E41" s="205">
        <v>-18250</v>
      </c>
      <c r="F41" s="205">
        <v>-34664</v>
      </c>
      <c r="G41" s="205">
        <v>-7519</v>
      </c>
      <c r="H41" s="205">
        <v>-1102</v>
      </c>
      <c r="I41" s="205">
        <v>-6709</v>
      </c>
      <c r="J41" s="205">
        <v>-1282</v>
      </c>
      <c r="K41" s="205">
        <v>-11170</v>
      </c>
      <c r="L41" s="205">
        <v>-32764</v>
      </c>
      <c r="M41" s="205">
        <v>-15690</v>
      </c>
      <c r="N41" s="205">
        <v>-25448</v>
      </c>
      <c r="O41" s="205">
        <v>-20665</v>
      </c>
      <c r="P41" s="205">
        <v>-8614</v>
      </c>
      <c r="Q41" s="205">
        <v>-58296</v>
      </c>
      <c r="R41" s="205">
        <v>-4200</v>
      </c>
      <c r="S41" s="31">
        <f t="shared" ref="S41:S42" si="12">D41+E41+F41+G41+H41+I41+J41+K41+L41+M41+N41+O41+P41+R41+Q41</f>
        <v>-253434</v>
      </c>
      <c r="T41" s="16">
        <f>'IS, Q Mar 26'!S41-S41</f>
        <v>0</v>
      </c>
      <c r="U41" s="17"/>
    </row>
    <row r="42" spans="1:21" s="9" customFormat="1" ht="11.45" customHeight="1" x14ac:dyDescent="0.2">
      <c r="A42" s="25"/>
      <c r="B42" s="12" t="s">
        <v>157</v>
      </c>
      <c r="C42" s="31"/>
      <c r="D42" s="205">
        <v>-57297</v>
      </c>
      <c r="E42" s="205">
        <v>-504122</v>
      </c>
      <c r="F42" s="205">
        <v>-360627</v>
      </c>
      <c r="G42" s="205">
        <v>-41403</v>
      </c>
      <c r="H42" s="205">
        <v>-61344</v>
      </c>
      <c r="I42" s="205">
        <v>-95997</v>
      </c>
      <c r="J42" s="205">
        <v>-37736</v>
      </c>
      <c r="K42" s="205">
        <v>-82899</v>
      </c>
      <c r="L42" s="205">
        <v>-420428</v>
      </c>
      <c r="M42" s="205">
        <v>-300235</v>
      </c>
      <c r="N42" s="205">
        <v>-649672</v>
      </c>
      <c r="O42" s="205">
        <v>-203548</v>
      </c>
      <c r="P42" s="205">
        <v>-79445</v>
      </c>
      <c r="Q42" s="205">
        <v>-991704</v>
      </c>
      <c r="R42" s="205">
        <v>-89522</v>
      </c>
      <c r="S42" s="31">
        <f t="shared" si="12"/>
        <v>-3975979</v>
      </c>
      <c r="T42" s="16">
        <f>'IS, Q Mar 26'!S42-S42</f>
        <v>0</v>
      </c>
      <c r="U42" s="17"/>
    </row>
    <row r="43" spans="1:21" s="9" customFormat="1" ht="10.5" customHeight="1" x14ac:dyDescent="0.2">
      <c r="A43" s="25"/>
      <c r="B43" s="26" t="s">
        <v>82</v>
      </c>
      <c r="C43" s="31"/>
      <c r="D43" s="144">
        <f>SUM(D41:D42)</f>
        <v>-64358</v>
      </c>
      <c r="E43" s="144">
        <f t="shared" ref="E43:S43" si="13">SUM(E41:E42)</f>
        <v>-522372</v>
      </c>
      <c r="F43" s="144">
        <f t="shared" si="13"/>
        <v>-395291</v>
      </c>
      <c r="G43" s="144">
        <f t="shared" si="13"/>
        <v>-48922</v>
      </c>
      <c r="H43" s="144">
        <f t="shared" si="13"/>
        <v>-62446</v>
      </c>
      <c r="I43" s="144">
        <f t="shared" si="13"/>
        <v>-102706</v>
      </c>
      <c r="J43" s="144">
        <f t="shared" si="13"/>
        <v>-39018</v>
      </c>
      <c r="K43" s="144">
        <f t="shared" si="13"/>
        <v>-94069</v>
      </c>
      <c r="L43" s="144">
        <f t="shared" si="13"/>
        <v>-453192</v>
      </c>
      <c r="M43" s="144">
        <f t="shared" si="13"/>
        <v>-315925</v>
      </c>
      <c r="N43" s="144">
        <f t="shared" si="13"/>
        <v>-675120</v>
      </c>
      <c r="O43" s="144">
        <f t="shared" si="13"/>
        <v>-224213</v>
      </c>
      <c r="P43" s="144">
        <f t="shared" si="13"/>
        <v>-88059</v>
      </c>
      <c r="Q43" s="144">
        <f t="shared" si="13"/>
        <v>-1050000</v>
      </c>
      <c r="R43" s="144">
        <f t="shared" si="13"/>
        <v>-93722</v>
      </c>
      <c r="S43" s="144">
        <f t="shared" si="13"/>
        <v>-4229413</v>
      </c>
      <c r="T43" s="16">
        <f>'IS, Q Mar 26'!S43-S43</f>
        <v>0</v>
      </c>
      <c r="U43" s="17"/>
    </row>
    <row r="44" spans="1:21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>
        <f>'IS, Q Mar 26'!S44-S44</f>
        <v>0</v>
      </c>
      <c r="U44" s="17"/>
    </row>
    <row r="45" spans="1:21" s="9" customFormat="1" x14ac:dyDescent="0.2">
      <c r="A45" s="25"/>
      <c r="B45" s="26" t="s">
        <v>170</v>
      </c>
      <c r="C45" s="27"/>
      <c r="D45" s="27">
        <f t="shared" ref="D45:S45" si="14">D38+D43</f>
        <v>21347</v>
      </c>
      <c r="E45" s="27">
        <f t="shared" si="14"/>
        <v>586589</v>
      </c>
      <c r="F45" s="27">
        <f t="shared" si="14"/>
        <v>280723</v>
      </c>
      <c r="G45" s="27">
        <f t="shared" si="14"/>
        <v>44076</v>
      </c>
      <c r="H45" s="27">
        <f t="shared" si="14"/>
        <v>91659</v>
      </c>
      <c r="I45" s="27">
        <f t="shared" si="14"/>
        <v>91122</v>
      </c>
      <c r="J45" s="27">
        <f t="shared" si="14"/>
        <v>-16108</v>
      </c>
      <c r="K45" s="27">
        <f t="shared" si="14"/>
        <v>89779</v>
      </c>
      <c r="L45" s="27">
        <f t="shared" si="14"/>
        <v>530845</v>
      </c>
      <c r="M45" s="27">
        <f t="shared" si="14"/>
        <v>387640</v>
      </c>
      <c r="N45" s="27">
        <f t="shared" si="14"/>
        <v>837850</v>
      </c>
      <c r="O45" s="27">
        <f t="shared" si="14"/>
        <v>103905</v>
      </c>
      <c r="P45" s="27">
        <f t="shared" si="14"/>
        <v>68655</v>
      </c>
      <c r="Q45" s="27">
        <f t="shared" si="14"/>
        <v>652597</v>
      </c>
      <c r="R45" s="27">
        <f t="shared" si="14"/>
        <v>3276</v>
      </c>
      <c r="S45" s="27">
        <f t="shared" si="14"/>
        <v>3773955</v>
      </c>
      <c r="T45" s="16">
        <f>'IS, Q Mar 26'!S45-S45</f>
        <v>0</v>
      </c>
      <c r="U45" s="17"/>
    </row>
    <row r="46" spans="1:21" s="9" customFormat="1" x14ac:dyDescent="0.2">
      <c r="A46" s="25"/>
      <c r="B46" s="26" t="s">
        <v>131</v>
      </c>
      <c r="C46" s="27"/>
      <c r="D46" s="225">
        <v>0</v>
      </c>
      <c r="E46" s="225">
        <v>0</v>
      </c>
      <c r="F46" s="225">
        <v>0</v>
      </c>
      <c r="G46" s="204">
        <v>0</v>
      </c>
      <c r="H46" s="225">
        <v>0</v>
      </c>
      <c r="I46" s="225">
        <v>0</v>
      </c>
      <c r="J46" s="225">
        <v>0</v>
      </c>
      <c r="K46" s="225">
        <v>0</v>
      </c>
      <c r="L46" s="225">
        <v>0</v>
      </c>
      <c r="M46" s="225">
        <v>0</v>
      </c>
      <c r="N46" s="225">
        <v>0</v>
      </c>
      <c r="O46" s="225">
        <v>0</v>
      </c>
      <c r="P46" s="225">
        <v>0</v>
      </c>
      <c r="Q46" s="225">
        <v>0</v>
      </c>
      <c r="R46" s="225">
        <v>0</v>
      </c>
      <c r="S46" s="226">
        <f>D46+E46+F46+G46+H46+I46+J46+K46+L46+M46+N46+O46+P46+R46+Q46</f>
        <v>0</v>
      </c>
      <c r="T46" s="16">
        <f>'IS, Q Mar 26'!S46-S46</f>
        <v>0</v>
      </c>
      <c r="U46" s="17"/>
    </row>
    <row r="47" spans="1:21" s="9" customFormat="1" x14ac:dyDescent="0.2">
      <c r="A47" s="25"/>
      <c r="B47" s="26" t="s">
        <v>16</v>
      </c>
      <c r="C47" s="27"/>
      <c r="D47" s="17">
        <f>SUM(D45:D46)</f>
        <v>21347</v>
      </c>
      <c r="E47" s="17">
        <f t="shared" ref="E47:S47" si="15">SUM(E45:E46)</f>
        <v>586589</v>
      </c>
      <c r="F47" s="17">
        <f t="shared" si="15"/>
        <v>280723</v>
      </c>
      <c r="G47" s="17">
        <f t="shared" si="15"/>
        <v>44076</v>
      </c>
      <c r="H47" s="17">
        <f t="shared" si="15"/>
        <v>91659</v>
      </c>
      <c r="I47" s="17">
        <f t="shared" si="15"/>
        <v>91122</v>
      </c>
      <c r="J47" s="17">
        <f t="shared" si="15"/>
        <v>-16108</v>
      </c>
      <c r="K47" s="17">
        <f t="shared" si="15"/>
        <v>89779</v>
      </c>
      <c r="L47" s="17">
        <f t="shared" si="15"/>
        <v>530845</v>
      </c>
      <c r="M47" s="17">
        <f t="shared" si="15"/>
        <v>387640</v>
      </c>
      <c r="N47" s="17">
        <f t="shared" si="15"/>
        <v>837850</v>
      </c>
      <c r="O47" s="17">
        <f t="shared" si="15"/>
        <v>103905</v>
      </c>
      <c r="P47" s="17">
        <f t="shared" si="15"/>
        <v>68655</v>
      </c>
      <c r="Q47" s="17">
        <f t="shared" si="15"/>
        <v>652597</v>
      </c>
      <c r="R47" s="17">
        <f t="shared" si="15"/>
        <v>3276</v>
      </c>
      <c r="S47" s="17">
        <f t="shared" si="15"/>
        <v>3773955</v>
      </c>
      <c r="T47" s="16">
        <f>'IS, Q Mar 26'!S47-S47</f>
        <v>0</v>
      </c>
      <c r="U47" s="17"/>
    </row>
    <row r="48" spans="1:21" x14ac:dyDescent="0.2">
      <c r="A48" s="25"/>
      <c r="B48" s="12" t="s">
        <v>15</v>
      </c>
      <c r="C48" s="16"/>
      <c r="D48" s="200">
        <v>-7686</v>
      </c>
      <c r="E48" s="200">
        <v>-177743</v>
      </c>
      <c r="F48" s="200">
        <v>-84217</v>
      </c>
      <c r="G48" s="200">
        <v>-11722</v>
      </c>
      <c r="H48" s="200">
        <v>-42693</v>
      </c>
      <c r="I48" s="200">
        <v>-29003</v>
      </c>
      <c r="J48" s="200">
        <v>0</v>
      </c>
      <c r="K48" s="200">
        <v>-29210</v>
      </c>
      <c r="L48" s="225">
        <v>-166927</v>
      </c>
      <c r="M48" s="200">
        <v>-120000</v>
      </c>
      <c r="N48" s="200">
        <v>-269576</v>
      </c>
      <c r="O48" s="200">
        <v>-31171</v>
      </c>
      <c r="P48" s="225">
        <v>-19959</v>
      </c>
      <c r="Q48" s="200">
        <v>-215357</v>
      </c>
      <c r="R48" s="200">
        <v>-983</v>
      </c>
      <c r="S48" s="16">
        <f>D48+E48+F48+G48+H48+I48+J48+K48+L48+M48+N48+O48+P48+R48+Q48</f>
        <v>-1206247</v>
      </c>
      <c r="T48" s="16">
        <f>'IS, Q Mar 26'!S48-S48</f>
        <v>0</v>
      </c>
      <c r="U48" s="17"/>
    </row>
    <row r="49" spans="1:22" s="9" customFormat="1" x14ac:dyDescent="0.2">
      <c r="A49" s="25"/>
      <c r="B49" s="26" t="s">
        <v>16</v>
      </c>
      <c r="C49" s="27"/>
      <c r="D49" s="32">
        <f>SUM(D47:D48)</f>
        <v>13661</v>
      </c>
      <c r="E49" s="32">
        <f t="shared" ref="E49:R49" si="16">SUM(E47:E48)</f>
        <v>408846</v>
      </c>
      <c r="F49" s="32">
        <f t="shared" si="16"/>
        <v>196506</v>
      </c>
      <c r="G49" s="32">
        <f t="shared" si="16"/>
        <v>32354</v>
      </c>
      <c r="H49" s="32">
        <f t="shared" si="16"/>
        <v>48966</v>
      </c>
      <c r="I49" s="32">
        <f t="shared" si="16"/>
        <v>62119</v>
      </c>
      <c r="J49" s="32">
        <f t="shared" si="16"/>
        <v>-16108</v>
      </c>
      <c r="K49" s="32">
        <f t="shared" si="16"/>
        <v>60569</v>
      </c>
      <c r="L49" s="32">
        <f t="shared" si="16"/>
        <v>363918</v>
      </c>
      <c r="M49" s="32">
        <f t="shared" si="16"/>
        <v>267640</v>
      </c>
      <c r="N49" s="32">
        <f t="shared" si="16"/>
        <v>568274</v>
      </c>
      <c r="O49" s="32">
        <f t="shared" si="16"/>
        <v>72734</v>
      </c>
      <c r="P49" s="32">
        <f t="shared" si="16"/>
        <v>48696</v>
      </c>
      <c r="Q49" s="32">
        <f t="shared" si="16"/>
        <v>437240</v>
      </c>
      <c r="R49" s="32">
        <f t="shared" si="16"/>
        <v>2293</v>
      </c>
      <c r="S49" s="32">
        <f>SUM(S47:S48)</f>
        <v>2567708</v>
      </c>
      <c r="T49" s="16">
        <f>'IS, Q Mar 26'!S49-S49</f>
        <v>0</v>
      </c>
      <c r="U49" s="17"/>
      <c r="V49" s="27"/>
    </row>
    <row r="50" spans="1:22" s="9" customFormat="1" x14ac:dyDescent="0.2">
      <c r="A50" s="25"/>
      <c r="B50" s="26"/>
      <c r="C50" s="27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16">
        <f>SUM(D50:R50)</f>
        <v>0</v>
      </c>
      <c r="U50" s="17"/>
    </row>
    <row r="51" spans="1:22" s="9" customFormat="1" x14ac:dyDescent="0.2">
      <c r="A51" s="25"/>
      <c r="B51" s="28"/>
      <c r="E51" s="34"/>
      <c r="I51" s="34"/>
      <c r="J51" s="34"/>
      <c r="K51" s="34"/>
      <c r="L51" s="34"/>
      <c r="M51" s="33"/>
      <c r="N51" s="34"/>
      <c r="O51" s="34"/>
      <c r="P51" s="34"/>
      <c r="Q51" s="34"/>
      <c r="R51" s="34"/>
      <c r="S51" s="345"/>
      <c r="T51" s="16">
        <f>SUM(D51:R51)</f>
        <v>0</v>
      </c>
      <c r="U51" s="17"/>
    </row>
    <row r="52" spans="1:22" s="9" customFormat="1" ht="13.5" thickBot="1" x14ac:dyDescent="0.25">
      <c r="A52" s="25"/>
      <c r="B52" s="36" t="s">
        <v>156</v>
      </c>
      <c r="C52" s="3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6">
        <f>SUM(D52:R52)</f>
        <v>0</v>
      </c>
      <c r="U52" s="17"/>
    </row>
    <row r="53" spans="1:22" s="9" customFormat="1" ht="13.5" thickTop="1" x14ac:dyDescent="0.2">
      <c r="A53" s="25"/>
      <c r="B53" s="146"/>
      <c r="C53" s="13"/>
      <c r="D53" s="198">
        <f>Drivers!B2</f>
        <v>46112</v>
      </c>
      <c r="E53" s="198">
        <f>D53</f>
        <v>46112</v>
      </c>
      <c r="F53" s="198">
        <f t="shared" ref="F53:S53" si="17">E53</f>
        <v>46112</v>
      </c>
      <c r="G53" s="198">
        <f>F53</f>
        <v>46112</v>
      </c>
      <c r="H53" s="198">
        <f>G53</f>
        <v>46112</v>
      </c>
      <c r="I53" s="198">
        <f t="shared" si="17"/>
        <v>46112</v>
      </c>
      <c r="J53" s="198">
        <f t="shared" si="17"/>
        <v>46112</v>
      </c>
      <c r="K53" s="198">
        <f t="shared" si="17"/>
        <v>46112</v>
      </c>
      <c r="L53" s="198">
        <f t="shared" si="17"/>
        <v>46112</v>
      </c>
      <c r="M53" s="198">
        <f t="shared" si="17"/>
        <v>46112</v>
      </c>
      <c r="N53" s="198">
        <f>M53</f>
        <v>46112</v>
      </c>
      <c r="O53" s="198">
        <f t="shared" si="17"/>
        <v>46112</v>
      </c>
      <c r="P53" s="198">
        <f t="shared" si="17"/>
        <v>46112</v>
      </c>
      <c r="Q53" s="198">
        <f t="shared" si="17"/>
        <v>46112</v>
      </c>
      <c r="R53" s="198">
        <f t="shared" si="17"/>
        <v>46112</v>
      </c>
      <c r="S53" s="198">
        <f t="shared" si="17"/>
        <v>46112</v>
      </c>
      <c r="T53" s="16"/>
      <c r="U53" s="17"/>
    </row>
    <row r="54" spans="1:22" s="9" customFormat="1" x14ac:dyDescent="0.2">
      <c r="A54" s="25"/>
      <c r="B54" s="146"/>
      <c r="C54" s="13"/>
      <c r="D54" s="143" t="s">
        <v>75</v>
      </c>
      <c r="E54" s="143" t="s">
        <v>75</v>
      </c>
      <c r="F54" s="143" t="s">
        <v>75</v>
      </c>
      <c r="G54" s="143" t="s">
        <v>75</v>
      </c>
      <c r="H54" s="143" t="s">
        <v>75</v>
      </c>
      <c r="I54" s="143" t="s">
        <v>75</v>
      </c>
      <c r="J54" s="143" t="s">
        <v>75</v>
      </c>
      <c r="K54" s="143" t="s">
        <v>75</v>
      </c>
      <c r="L54" s="143" t="s">
        <v>75</v>
      </c>
      <c r="M54" s="143" t="s">
        <v>75</v>
      </c>
      <c r="N54" s="143" t="s">
        <v>75</v>
      </c>
      <c r="O54" s="143" t="s">
        <v>75</v>
      </c>
      <c r="P54" s="143" t="s">
        <v>75</v>
      </c>
      <c r="Q54" s="143" t="s">
        <v>75</v>
      </c>
      <c r="R54" s="143" t="s">
        <v>75</v>
      </c>
      <c r="S54" s="143" t="s">
        <v>75</v>
      </c>
      <c r="T54" s="16">
        <f>SUM(D54:R54)</f>
        <v>0</v>
      </c>
      <c r="U54" s="17"/>
    </row>
    <row r="55" spans="1:22" s="9" customFormat="1" ht="18.75" customHeight="1" x14ac:dyDescent="0.2">
      <c r="A55" s="25"/>
      <c r="B55" s="28" t="s">
        <v>17</v>
      </c>
      <c r="C55" s="3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6">
        <f>SUM(D55:R55)</f>
        <v>0</v>
      </c>
      <c r="U55" s="17"/>
    </row>
    <row r="56" spans="1:22" s="9" customFormat="1" ht="13.5" customHeight="1" x14ac:dyDescent="0.2">
      <c r="A56" s="25"/>
      <c r="B56" s="30" t="s">
        <v>90</v>
      </c>
      <c r="C56" s="27"/>
      <c r="D56" s="205">
        <v>40389</v>
      </c>
      <c r="E56" s="205">
        <v>1050842</v>
      </c>
      <c r="F56" s="205">
        <v>2227702</v>
      </c>
      <c r="G56" s="206">
        <v>50031</v>
      </c>
      <c r="H56" s="205">
        <v>45563</v>
      </c>
      <c r="I56" s="205">
        <v>238423</v>
      </c>
      <c r="J56" s="205">
        <v>66613</v>
      </c>
      <c r="K56" s="205">
        <v>90400</v>
      </c>
      <c r="L56" s="205">
        <v>726407</v>
      </c>
      <c r="M56" s="205">
        <v>400465</v>
      </c>
      <c r="N56" s="205">
        <v>1144087</v>
      </c>
      <c r="O56" s="205">
        <v>615434</v>
      </c>
      <c r="P56" s="205">
        <v>47219</v>
      </c>
      <c r="Q56" s="205">
        <v>1047020</v>
      </c>
      <c r="R56" s="205">
        <v>25023</v>
      </c>
      <c r="S56" s="31">
        <f>SUM(D56:R56)</f>
        <v>7815618</v>
      </c>
      <c r="T56" s="16">
        <f>S56-'IS, BS &amp; Ratios June 26'!S56</f>
        <v>-1472660</v>
      </c>
      <c r="U56" s="17"/>
    </row>
    <row r="57" spans="1:22" s="9" customFormat="1" ht="13.5" customHeight="1" thickBot="1" x14ac:dyDescent="0.25">
      <c r="A57" s="25"/>
      <c r="B57" s="30" t="s">
        <v>91</v>
      </c>
      <c r="C57" s="27"/>
      <c r="D57" s="16">
        <f>SUM(D58:D61)</f>
        <v>162289</v>
      </c>
      <c r="E57" s="16">
        <f t="shared" ref="E57:L57" si="18">SUM(E58:E61)</f>
        <v>7987874</v>
      </c>
      <c r="F57" s="16">
        <f t="shared" si="18"/>
        <v>3819910</v>
      </c>
      <c r="G57" s="16">
        <f t="shared" si="18"/>
        <v>2892304</v>
      </c>
      <c r="H57" s="16">
        <f t="shared" si="18"/>
        <v>2311784</v>
      </c>
      <c r="I57" s="16">
        <f t="shared" si="18"/>
        <v>1768912</v>
      </c>
      <c r="J57" s="16">
        <f t="shared" si="18"/>
        <v>260545</v>
      </c>
      <c r="K57" s="16">
        <f t="shared" si="18"/>
        <v>1326900</v>
      </c>
      <c r="L57" s="16">
        <f t="shared" si="18"/>
        <v>5168407</v>
      </c>
      <c r="M57" s="16">
        <f t="shared" ref="M57:S57" si="19">SUM(M58:M61)</f>
        <v>5535240</v>
      </c>
      <c r="N57" s="16">
        <f t="shared" si="19"/>
        <v>12290233</v>
      </c>
      <c r="O57" s="16">
        <f t="shared" si="19"/>
        <v>3730229</v>
      </c>
      <c r="P57" s="16">
        <f t="shared" si="19"/>
        <v>1041358</v>
      </c>
      <c r="Q57" s="16">
        <f t="shared" si="19"/>
        <v>10495538</v>
      </c>
      <c r="R57" s="16">
        <f t="shared" si="19"/>
        <v>1250209</v>
      </c>
      <c r="S57" s="16">
        <f t="shared" si="19"/>
        <v>60041732</v>
      </c>
      <c r="T57" s="16">
        <f>S57-'IS, BS &amp; Ratios June 26'!S57</f>
        <v>-3917120</v>
      </c>
      <c r="U57" s="17"/>
    </row>
    <row r="58" spans="1:22" s="9" customFormat="1" ht="13.5" customHeight="1" x14ac:dyDescent="0.2">
      <c r="A58" s="25"/>
      <c r="B58" s="30" t="s">
        <v>162</v>
      </c>
      <c r="C58" s="27"/>
      <c r="D58" s="207">
        <v>27270</v>
      </c>
      <c r="E58" s="207">
        <v>1098732</v>
      </c>
      <c r="F58" s="207">
        <v>75095</v>
      </c>
      <c r="G58" s="207">
        <v>389267</v>
      </c>
      <c r="H58" s="207"/>
      <c r="I58" s="207">
        <v>30392</v>
      </c>
      <c r="J58" s="207">
        <v>19238</v>
      </c>
      <c r="K58" s="207">
        <v>95942</v>
      </c>
      <c r="L58" s="207">
        <v>84641</v>
      </c>
      <c r="M58" s="207">
        <v>13755</v>
      </c>
      <c r="N58" s="207">
        <v>1181877</v>
      </c>
      <c r="O58" s="207">
        <v>359355</v>
      </c>
      <c r="P58" s="207">
        <v>246</v>
      </c>
      <c r="Q58" s="207">
        <v>543307</v>
      </c>
      <c r="R58" s="207">
        <v>37187</v>
      </c>
      <c r="S58" s="147">
        <f t="shared" ref="S58:S61" si="20">D58+E58+F58+G58+H58+I58+J58+K58+L58+M58+N58+O58+P58+R58+Q58</f>
        <v>3956304</v>
      </c>
      <c r="T58" s="16">
        <f>S58-'IS, BS &amp; Ratios June 26'!S58</f>
        <v>-1465057</v>
      </c>
      <c r="U58" s="17"/>
    </row>
    <row r="59" spans="1:22" s="9" customFormat="1" ht="13.5" customHeight="1" x14ac:dyDescent="0.2">
      <c r="A59" s="25"/>
      <c r="B59" s="30" t="s">
        <v>163</v>
      </c>
      <c r="C59" s="27"/>
      <c r="D59" s="210">
        <v>135019</v>
      </c>
      <c r="E59" s="210">
        <v>6089142</v>
      </c>
      <c r="F59" s="210">
        <v>3744796</v>
      </c>
      <c r="G59" s="210">
        <v>2503037</v>
      </c>
      <c r="H59" s="210">
        <v>2111781</v>
      </c>
      <c r="I59" s="210">
        <v>1738520</v>
      </c>
      <c r="J59" s="210">
        <v>241307</v>
      </c>
      <c r="K59" s="210">
        <v>1230958</v>
      </c>
      <c r="L59" s="210">
        <v>4308766</v>
      </c>
      <c r="M59" s="210">
        <v>5171485</v>
      </c>
      <c r="N59" s="210">
        <v>9758356</v>
      </c>
      <c r="O59" s="210">
        <v>3370874</v>
      </c>
      <c r="P59" s="210">
        <v>961112</v>
      </c>
      <c r="Q59" s="210">
        <v>8352231</v>
      </c>
      <c r="R59" s="210">
        <v>1199802</v>
      </c>
      <c r="S59" s="224">
        <f t="shared" si="20"/>
        <v>50917186</v>
      </c>
      <c r="T59" s="16">
        <f>S59-'IS, BS &amp; Ratios June 26'!S59</f>
        <v>-362736</v>
      </c>
      <c r="U59" s="17"/>
    </row>
    <row r="60" spans="1:22" s="9" customFormat="1" ht="13.5" customHeight="1" x14ac:dyDescent="0.2">
      <c r="A60" s="25"/>
      <c r="B60" s="30" t="s">
        <v>164</v>
      </c>
      <c r="C60" s="27"/>
      <c r="D60" s="210"/>
      <c r="E60" s="210">
        <v>800000</v>
      </c>
      <c r="F60" s="210"/>
      <c r="G60" s="210"/>
      <c r="H60" s="210">
        <v>200000</v>
      </c>
      <c r="I60" s="210"/>
      <c r="J60" s="210"/>
      <c r="K60" s="210"/>
      <c r="L60" s="210">
        <v>775000</v>
      </c>
      <c r="M60" s="210"/>
      <c r="N60" s="210">
        <v>1350000</v>
      </c>
      <c r="O60" s="210"/>
      <c r="P60" s="210">
        <v>80000</v>
      </c>
      <c r="Q60" s="210">
        <v>1600000</v>
      </c>
      <c r="R60" s="210"/>
      <c r="S60" s="224">
        <f t="shared" si="20"/>
        <v>4805000</v>
      </c>
      <c r="T60" s="16">
        <f>S60-'IS, BS &amp; Ratios June 26'!S60</f>
        <v>-2415000</v>
      </c>
      <c r="U60" s="17"/>
    </row>
    <row r="61" spans="1:22" ht="13.5" thickBot="1" x14ac:dyDescent="0.25">
      <c r="A61" s="25"/>
      <c r="B61" s="12" t="s">
        <v>165</v>
      </c>
      <c r="C61" s="39"/>
      <c r="D61" s="208"/>
      <c r="E61" s="208"/>
      <c r="F61" s="208">
        <v>19</v>
      </c>
      <c r="G61" s="208"/>
      <c r="H61" s="208">
        <v>3</v>
      </c>
      <c r="I61" s="208"/>
      <c r="J61" s="208"/>
      <c r="K61" s="208"/>
      <c r="L61" s="208"/>
      <c r="M61" s="209">
        <v>350000</v>
      </c>
      <c r="N61" s="208"/>
      <c r="O61" s="208"/>
      <c r="P61" s="208"/>
      <c r="Q61" s="208"/>
      <c r="R61" s="208">
        <v>13220</v>
      </c>
      <c r="S61" s="148">
        <f t="shared" si="20"/>
        <v>363242</v>
      </c>
      <c r="T61" s="16">
        <f>S61-'IS, BS &amp; Ratios June 26'!S61</f>
        <v>325673</v>
      </c>
      <c r="U61" s="17"/>
    </row>
    <row r="62" spans="1:22" ht="13.5" thickBot="1" x14ac:dyDescent="0.25">
      <c r="A62" s="25"/>
      <c r="B62" s="12" t="s">
        <v>18</v>
      </c>
      <c r="C62" s="14"/>
      <c r="D62" s="16">
        <f>SUM(D63:D64)</f>
        <v>110961</v>
      </c>
      <c r="E62" s="16">
        <f t="shared" ref="E62:S62" si="21">SUM(E63:E64)</f>
        <v>4428826</v>
      </c>
      <c r="F62" s="16">
        <f t="shared" si="21"/>
        <v>636325</v>
      </c>
      <c r="G62" s="16">
        <f t="shared" si="21"/>
        <v>6651855</v>
      </c>
      <c r="H62" s="16">
        <f t="shared" si="21"/>
        <v>3956257</v>
      </c>
      <c r="I62" s="16">
        <f t="shared" si="21"/>
        <v>489005</v>
      </c>
      <c r="J62" s="16">
        <f t="shared" si="21"/>
        <v>52927</v>
      </c>
      <c r="K62" s="16">
        <f t="shared" si="21"/>
        <v>162035</v>
      </c>
      <c r="L62" s="16">
        <f t="shared" si="21"/>
        <v>1098996</v>
      </c>
      <c r="M62" s="16">
        <f t="shared" si="21"/>
        <v>2615164</v>
      </c>
      <c r="N62" s="16">
        <f t="shared" si="21"/>
        <v>9156246</v>
      </c>
      <c r="O62" s="16">
        <f t="shared" si="21"/>
        <v>4864136</v>
      </c>
      <c r="P62" s="16">
        <f t="shared" si="21"/>
        <v>580461</v>
      </c>
      <c r="Q62" s="16">
        <f t="shared" si="21"/>
        <v>1267772</v>
      </c>
      <c r="R62" s="16">
        <f t="shared" si="21"/>
        <v>848402</v>
      </c>
      <c r="S62" s="16">
        <f t="shared" si="21"/>
        <v>36919368</v>
      </c>
      <c r="T62" s="16">
        <f>S62-'IS, BS &amp; Ratios June 26'!S62</f>
        <v>3166160</v>
      </c>
      <c r="U62" s="17"/>
    </row>
    <row r="63" spans="1:22" ht="25.5" x14ac:dyDescent="0.2">
      <c r="A63" s="25"/>
      <c r="B63" s="152" t="s">
        <v>166</v>
      </c>
      <c r="C63" s="14"/>
      <c r="D63" s="207">
        <v>100962</v>
      </c>
      <c r="E63" s="207">
        <v>471538</v>
      </c>
      <c r="F63" s="207">
        <v>82881</v>
      </c>
      <c r="G63" s="207">
        <v>24288</v>
      </c>
      <c r="H63" s="207">
        <v>6538</v>
      </c>
      <c r="I63" s="207">
        <v>1235</v>
      </c>
      <c r="J63" s="207">
        <v>47145</v>
      </c>
      <c r="K63" s="207"/>
      <c r="L63" s="207"/>
      <c r="M63" s="207">
        <v>1043309</v>
      </c>
      <c r="N63" s="207">
        <v>304472</v>
      </c>
      <c r="O63" s="207"/>
      <c r="P63" s="207">
        <v>366943</v>
      </c>
      <c r="Q63" s="207">
        <v>50087</v>
      </c>
      <c r="R63" s="207">
        <v>167876</v>
      </c>
      <c r="S63" s="207">
        <f t="shared" ref="S63:S64" si="22">D63+E63+F63+G63+H63+I63+J63+K63+L63+M63+N63+O63+P63+R63+Q63</f>
        <v>2667274</v>
      </c>
      <c r="T63" s="16">
        <f>S63-'IS, BS &amp; Ratios June 26'!S63</f>
        <v>-214209</v>
      </c>
      <c r="U63" s="17"/>
    </row>
    <row r="64" spans="1:22" ht="26.25" thickBot="1" x14ac:dyDescent="0.25">
      <c r="A64" s="25"/>
      <c r="B64" s="152" t="s">
        <v>167</v>
      </c>
      <c r="C64" s="14"/>
      <c r="D64" s="208">
        <v>9999</v>
      </c>
      <c r="E64" s="208">
        <v>3957288</v>
      </c>
      <c r="F64" s="208">
        <v>553444</v>
      </c>
      <c r="G64" s="208">
        <v>6627567</v>
      </c>
      <c r="H64" s="208">
        <v>3949719</v>
      </c>
      <c r="I64" s="208">
        <v>487770</v>
      </c>
      <c r="J64" s="208">
        <v>5782</v>
      </c>
      <c r="K64" s="208">
        <v>162035</v>
      </c>
      <c r="L64" s="208">
        <v>1098996</v>
      </c>
      <c r="M64" s="208">
        <v>1571855</v>
      </c>
      <c r="N64" s="208">
        <v>8851774</v>
      </c>
      <c r="O64" s="208">
        <v>4864136</v>
      </c>
      <c r="P64" s="208">
        <v>213518</v>
      </c>
      <c r="Q64" s="208">
        <v>1217685</v>
      </c>
      <c r="R64" s="208">
        <v>680526</v>
      </c>
      <c r="S64" s="208">
        <f t="shared" si="22"/>
        <v>34252094</v>
      </c>
      <c r="T64" s="16">
        <f>S64-'IS, BS &amp; Ratios June 26'!S64</f>
        <v>3380369</v>
      </c>
      <c r="U64" s="17"/>
    </row>
    <row r="65" spans="1:21" ht="13.5" thickBot="1" x14ac:dyDescent="0.25">
      <c r="A65" s="25"/>
      <c r="B65" s="12" t="s">
        <v>92</v>
      </c>
      <c r="C65" s="14"/>
      <c r="D65" s="16">
        <f>SUM(D66:D68)</f>
        <v>68650</v>
      </c>
      <c r="E65" s="16">
        <f t="shared" ref="E65:N65" si="23">SUM(E66:E68)</f>
        <v>7058996</v>
      </c>
      <c r="F65" s="16">
        <f t="shared" si="23"/>
        <v>7001018</v>
      </c>
      <c r="G65" s="16">
        <f t="shared" si="23"/>
        <v>1431100</v>
      </c>
      <c r="H65" s="16">
        <f t="shared" si="23"/>
        <v>3085859</v>
      </c>
      <c r="I65" s="16">
        <f t="shared" si="23"/>
        <v>2755549</v>
      </c>
      <c r="J65" s="16">
        <f t="shared" si="23"/>
        <v>516786</v>
      </c>
      <c r="K65" s="16">
        <f t="shared" si="23"/>
        <v>1830202</v>
      </c>
      <c r="L65" s="16">
        <f t="shared" si="23"/>
        <v>9065423</v>
      </c>
      <c r="M65" s="16">
        <f t="shared" si="23"/>
        <v>5287655</v>
      </c>
      <c r="N65" s="16">
        <f t="shared" si="23"/>
        <v>13106871</v>
      </c>
      <c r="O65" s="16">
        <f t="shared" ref="O65" si="24">SUM(O66:O68)</f>
        <v>1479393</v>
      </c>
      <c r="P65" s="16">
        <f t="shared" ref="P65" si="25">SUM(P66:P68)</f>
        <v>2697675</v>
      </c>
      <c r="Q65" s="16">
        <f t="shared" ref="Q65" si="26">SUM(Q66:Q68)</f>
        <v>15384239</v>
      </c>
      <c r="R65" s="16">
        <f t="shared" ref="R65" si="27">SUM(R66:R68)</f>
        <v>1774365</v>
      </c>
      <c r="S65" s="16">
        <f t="shared" ref="S65" si="28">SUM(S66:S68)</f>
        <v>72543781</v>
      </c>
      <c r="T65" s="16">
        <f>S65-'IS, BS &amp; Ratios June 26'!S65</f>
        <v>1331423</v>
      </c>
      <c r="U65" s="17"/>
    </row>
    <row r="66" spans="1:21" outlineLevel="1" x14ac:dyDescent="0.2">
      <c r="A66" s="25"/>
      <c r="B66" s="12" t="s">
        <v>19</v>
      </c>
      <c r="C66" s="39"/>
      <c r="D66" s="207">
        <v>20824</v>
      </c>
      <c r="E66" s="207">
        <v>2070568</v>
      </c>
      <c r="F66" s="207">
        <v>2668458</v>
      </c>
      <c r="G66" s="207">
        <v>1431100</v>
      </c>
      <c r="H66" s="207">
        <v>615414</v>
      </c>
      <c r="I66" s="207">
        <v>2281187</v>
      </c>
      <c r="J66" s="207">
        <v>342740</v>
      </c>
      <c r="K66" s="207">
        <v>515463</v>
      </c>
      <c r="L66" s="207">
        <v>1331220</v>
      </c>
      <c r="M66" s="207">
        <v>2942898</v>
      </c>
      <c r="N66" s="207">
        <v>3691741</v>
      </c>
      <c r="O66" s="207">
        <v>1239625</v>
      </c>
      <c r="P66" s="207">
        <v>2420675</v>
      </c>
      <c r="Q66" s="207">
        <v>3517905</v>
      </c>
      <c r="R66" s="207">
        <v>1276493</v>
      </c>
      <c r="S66" s="149">
        <f t="shared" ref="S66:S71" si="29">D66+E66+F66+G66+H66+I66+J66+K66+L66+M66+N66+O66+P66+R66+Q66</f>
        <v>26366311</v>
      </c>
      <c r="T66" s="16">
        <f>S66-'IS, BS &amp; Ratios June 26'!S66</f>
        <v>-21975462</v>
      </c>
      <c r="U66" s="17"/>
    </row>
    <row r="67" spans="1:21" outlineLevel="1" x14ac:dyDescent="0.2">
      <c r="A67" s="25"/>
      <c r="B67" s="12" t="s">
        <v>7</v>
      </c>
      <c r="C67" s="39"/>
      <c r="D67" s="210">
        <v>47826</v>
      </c>
      <c r="E67" s="210">
        <v>4889622</v>
      </c>
      <c r="F67" s="210">
        <v>607105</v>
      </c>
      <c r="G67" s="210"/>
      <c r="H67" s="210">
        <v>2468089</v>
      </c>
      <c r="I67" s="210"/>
      <c r="J67" s="212">
        <v>159101</v>
      </c>
      <c r="K67" s="210">
        <v>1314739</v>
      </c>
      <c r="L67" s="211">
        <v>4715808</v>
      </c>
      <c r="M67" s="210">
        <v>2344757</v>
      </c>
      <c r="N67" s="210"/>
      <c r="O67" s="212">
        <v>75505</v>
      </c>
      <c r="P67" s="210">
        <v>277000</v>
      </c>
      <c r="Q67" s="210">
        <v>11866334</v>
      </c>
      <c r="R67" s="210"/>
      <c r="S67" s="151">
        <f t="shared" si="29"/>
        <v>28765886</v>
      </c>
      <c r="T67" s="16">
        <f>S67-'IS, BS &amp; Ratios June 26'!S67</f>
        <v>9548121</v>
      </c>
      <c r="U67" s="17"/>
    </row>
    <row r="68" spans="1:21" ht="14.25" customHeight="1" outlineLevel="1" thickBot="1" x14ac:dyDescent="0.25">
      <c r="A68" s="25"/>
      <c r="B68" s="12" t="s">
        <v>93</v>
      </c>
      <c r="C68" s="39"/>
      <c r="D68" s="208"/>
      <c r="E68" s="208">
        <v>98806</v>
      </c>
      <c r="F68" s="208">
        <v>3725455</v>
      </c>
      <c r="G68" s="208"/>
      <c r="H68" s="208">
        <v>2356</v>
      </c>
      <c r="I68" s="208">
        <v>474362</v>
      </c>
      <c r="J68" s="208">
        <v>14945</v>
      </c>
      <c r="K68" s="208"/>
      <c r="L68" s="208">
        <v>3018395</v>
      </c>
      <c r="M68" s="208"/>
      <c r="N68" s="208">
        <v>9415130</v>
      </c>
      <c r="O68" s="209">
        <v>164263</v>
      </c>
      <c r="P68" s="208"/>
      <c r="Q68" s="208"/>
      <c r="R68" s="208">
        <v>497872</v>
      </c>
      <c r="S68" s="150">
        <f t="shared" si="29"/>
        <v>17411584</v>
      </c>
      <c r="T68" s="16">
        <f>S68-'IS, BS &amp; Ratios June 26'!S68</f>
        <v>13758764</v>
      </c>
      <c r="U68" s="17"/>
    </row>
    <row r="69" spans="1:21" ht="25.5" x14ac:dyDescent="0.2">
      <c r="B69" s="152" t="s">
        <v>94</v>
      </c>
      <c r="C69" s="40"/>
      <c r="D69" s="16">
        <v>528149</v>
      </c>
      <c r="E69" s="16">
        <v>15459416</v>
      </c>
      <c r="F69" s="16">
        <v>9054415</v>
      </c>
      <c r="G69" s="16">
        <v>438334</v>
      </c>
      <c r="H69" s="16">
        <v>1185584</v>
      </c>
      <c r="I69" s="16">
        <v>2663752</v>
      </c>
      <c r="J69" s="16">
        <v>208682</v>
      </c>
      <c r="K69" s="16">
        <v>2866728</v>
      </c>
      <c r="L69" s="16">
        <v>9744199</v>
      </c>
      <c r="M69" s="16">
        <v>10902607</v>
      </c>
      <c r="N69" s="16">
        <v>16330098</v>
      </c>
      <c r="O69" s="16">
        <v>2555903</v>
      </c>
      <c r="P69" s="16">
        <v>2187463</v>
      </c>
      <c r="Q69" s="16">
        <v>21419137</v>
      </c>
      <c r="R69" s="16">
        <v>1551238</v>
      </c>
      <c r="S69" s="16">
        <f t="shared" si="29"/>
        <v>97095705</v>
      </c>
      <c r="T69" s="16">
        <f>S69-'IS, BS &amp; Ratios June 26'!S69</f>
        <v>-2143813</v>
      </c>
      <c r="U69" s="17"/>
    </row>
    <row r="70" spans="1:21" x14ac:dyDescent="0.2">
      <c r="B70" s="12" t="s">
        <v>95</v>
      </c>
      <c r="C70" s="14"/>
      <c r="D70" s="206">
        <v>96442</v>
      </c>
      <c r="E70" s="200">
        <v>2796972</v>
      </c>
      <c r="F70" s="206">
        <v>3702012</v>
      </c>
      <c r="G70" s="200">
        <v>364600</v>
      </c>
      <c r="H70" s="206">
        <v>200492</v>
      </c>
      <c r="I70" s="200">
        <v>1083918</v>
      </c>
      <c r="J70" s="200">
        <v>327855</v>
      </c>
      <c r="K70" s="200">
        <v>578810</v>
      </c>
      <c r="L70" s="200">
        <v>1431841</v>
      </c>
      <c r="M70" s="200">
        <v>2645742</v>
      </c>
      <c r="N70" s="200">
        <v>2162933</v>
      </c>
      <c r="O70" s="200">
        <v>411294</v>
      </c>
      <c r="P70" s="200">
        <v>385232</v>
      </c>
      <c r="Q70" s="200">
        <v>4074695</v>
      </c>
      <c r="R70" s="200">
        <v>838492</v>
      </c>
      <c r="S70" s="16">
        <f t="shared" si="29"/>
        <v>21101330</v>
      </c>
      <c r="T70" s="16">
        <f>S70-'IS, BS &amp; Ratios June 26'!S70</f>
        <v>1228076</v>
      </c>
      <c r="U70" s="17"/>
    </row>
    <row r="71" spans="1:21" x14ac:dyDescent="0.2">
      <c r="B71" s="12" t="s">
        <v>141</v>
      </c>
      <c r="C71" s="14"/>
      <c r="D71" s="200">
        <v>48317</v>
      </c>
      <c r="E71" s="200">
        <v>828406</v>
      </c>
      <c r="F71" s="200">
        <v>601020</v>
      </c>
      <c r="G71" s="200">
        <v>42435</v>
      </c>
      <c r="H71" s="200">
        <v>14723</v>
      </c>
      <c r="I71" s="200">
        <v>38557</v>
      </c>
      <c r="J71" s="200">
        <v>12552</v>
      </c>
      <c r="K71" s="200">
        <v>218723</v>
      </c>
      <c r="L71" s="200">
        <v>251991</v>
      </c>
      <c r="M71" s="200">
        <v>762449</v>
      </c>
      <c r="N71" s="200">
        <v>356737</v>
      </c>
      <c r="O71" s="200">
        <v>179358</v>
      </c>
      <c r="P71" s="200">
        <v>68672</v>
      </c>
      <c r="Q71" s="200">
        <v>1138923</v>
      </c>
      <c r="R71" s="200">
        <v>230186</v>
      </c>
      <c r="S71" s="16">
        <f t="shared" si="29"/>
        <v>4793049</v>
      </c>
      <c r="T71" s="16">
        <f>S71-'IS, BS &amp; Ratios June 26'!S71</f>
        <v>-350434</v>
      </c>
      <c r="U71" s="17"/>
    </row>
    <row r="72" spans="1:21" ht="13.5" thickBot="1" x14ac:dyDescent="0.25">
      <c r="B72" s="28" t="s">
        <v>20</v>
      </c>
      <c r="C72" s="27"/>
      <c r="D72" s="153">
        <f>D56+D57+D62+D65+D69+D70+D71</f>
        <v>1055197</v>
      </c>
      <c r="E72" s="153">
        <f>E56+E57+E62+E65+E69+E70+E71</f>
        <v>39611332</v>
      </c>
      <c r="F72" s="153">
        <f t="shared" ref="F72:S72" si="30">F56+F57+F62+F65+F69+F70+F71</f>
        <v>27042402</v>
      </c>
      <c r="G72" s="153">
        <f t="shared" si="30"/>
        <v>11870659</v>
      </c>
      <c r="H72" s="153">
        <f t="shared" si="30"/>
        <v>10800262</v>
      </c>
      <c r="I72" s="153">
        <f t="shared" si="30"/>
        <v>9038116</v>
      </c>
      <c r="J72" s="153">
        <f t="shared" si="30"/>
        <v>1445960</v>
      </c>
      <c r="K72" s="153">
        <f t="shared" si="30"/>
        <v>7073798</v>
      </c>
      <c r="L72" s="153">
        <f t="shared" si="30"/>
        <v>27487264</v>
      </c>
      <c r="M72" s="153">
        <f t="shared" si="30"/>
        <v>28149322</v>
      </c>
      <c r="N72" s="153">
        <f t="shared" si="30"/>
        <v>54547205</v>
      </c>
      <c r="O72" s="153">
        <f t="shared" si="30"/>
        <v>13835747</v>
      </c>
      <c r="P72" s="153">
        <f t="shared" si="30"/>
        <v>7008080</v>
      </c>
      <c r="Q72" s="153">
        <f t="shared" si="30"/>
        <v>54827324</v>
      </c>
      <c r="R72" s="153">
        <f t="shared" si="30"/>
        <v>6517915</v>
      </c>
      <c r="S72" s="153">
        <f t="shared" si="30"/>
        <v>300310583</v>
      </c>
      <c r="T72" s="16">
        <f>S72-'IS, BS &amp; Ratios June 26'!S72</f>
        <v>-2158368</v>
      </c>
      <c r="U72" s="17"/>
    </row>
    <row r="73" spans="1:21" ht="13.5" thickTop="1" x14ac:dyDescent="0.2">
      <c r="B73" s="12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16">
        <f>S73-'IS, BS &amp; Ratios June 26'!S73</f>
        <v>0</v>
      </c>
      <c r="U73" s="17"/>
    </row>
    <row r="74" spans="1:21" x14ac:dyDescent="0.2">
      <c r="B74" s="28" t="s">
        <v>21</v>
      </c>
      <c r="C74" s="27"/>
      <c r="D74" s="35"/>
      <c r="E74" s="45"/>
      <c r="F74" s="35"/>
      <c r="G74" s="35"/>
      <c r="H74" s="35"/>
      <c r="I74" s="45"/>
      <c r="J74" s="45"/>
      <c r="K74" s="45"/>
      <c r="L74" s="45"/>
      <c r="M74" s="44"/>
      <c r="N74" s="45"/>
      <c r="O74" s="45"/>
      <c r="P74" s="45"/>
      <c r="Q74" s="45"/>
      <c r="R74" s="45"/>
      <c r="S74" s="45"/>
      <c r="T74" s="16">
        <f>S74-'IS, BS &amp; Ratios June 26'!S74</f>
        <v>0</v>
      </c>
      <c r="U74" s="17"/>
    </row>
    <row r="75" spans="1:21" ht="13.5" thickBot="1" x14ac:dyDescent="0.25">
      <c r="B75" s="12" t="s">
        <v>22</v>
      </c>
      <c r="C75" s="42"/>
      <c r="D75" s="46">
        <f t="shared" ref="D75:S75" si="31">SUM(D76:D78)</f>
        <v>708297</v>
      </c>
      <c r="E75" s="46">
        <f t="shared" si="31"/>
        <v>26253148</v>
      </c>
      <c r="F75" s="46">
        <f t="shared" si="31"/>
        <v>19780520</v>
      </c>
      <c r="G75" s="46">
        <f t="shared" si="31"/>
        <v>9624947</v>
      </c>
      <c r="H75" s="46">
        <f t="shared" si="31"/>
        <v>6997026</v>
      </c>
      <c r="I75" s="46">
        <f t="shared" si="31"/>
        <v>6909321</v>
      </c>
      <c r="J75" s="46">
        <f t="shared" si="31"/>
        <v>1067122</v>
      </c>
      <c r="K75" s="46">
        <f t="shared" si="31"/>
        <v>5598138</v>
      </c>
      <c r="L75" s="46">
        <f t="shared" si="31"/>
        <v>19976572</v>
      </c>
      <c r="M75" s="43">
        <f t="shared" si="31"/>
        <v>20576695</v>
      </c>
      <c r="N75" s="46">
        <f t="shared" si="31"/>
        <v>41347423</v>
      </c>
      <c r="O75" s="46">
        <f t="shared" si="31"/>
        <v>11488977</v>
      </c>
      <c r="P75" s="46">
        <f t="shared" si="31"/>
        <v>4975207</v>
      </c>
      <c r="Q75" s="46">
        <f t="shared" si="31"/>
        <v>39300762</v>
      </c>
      <c r="R75" s="46">
        <f t="shared" si="31"/>
        <v>5775284</v>
      </c>
      <c r="S75" s="46">
        <f t="shared" si="31"/>
        <v>220379439</v>
      </c>
      <c r="T75" s="16">
        <f>S75-'IS, BS &amp; Ratios June 26'!S75</f>
        <v>-90540</v>
      </c>
      <c r="U75" s="17"/>
    </row>
    <row r="76" spans="1:21" x14ac:dyDescent="0.2">
      <c r="B76" s="12" t="s">
        <v>23</v>
      </c>
      <c r="C76" s="14"/>
      <c r="D76" s="207">
        <v>196819</v>
      </c>
      <c r="E76" s="207">
        <v>2163821</v>
      </c>
      <c r="F76" s="207">
        <v>1598632</v>
      </c>
      <c r="G76" s="207">
        <v>248471</v>
      </c>
      <c r="H76" s="207"/>
      <c r="I76" s="207">
        <v>572076</v>
      </c>
      <c r="J76" s="207">
        <v>3401</v>
      </c>
      <c r="K76" s="207">
        <v>182254</v>
      </c>
      <c r="L76" s="207">
        <v>1043988</v>
      </c>
      <c r="M76" s="207">
        <v>2976861</v>
      </c>
      <c r="N76" s="207">
        <v>2232420</v>
      </c>
      <c r="O76" s="207">
        <v>695350</v>
      </c>
      <c r="P76" s="207">
        <v>152163</v>
      </c>
      <c r="Q76" s="207">
        <v>5176148</v>
      </c>
      <c r="R76" s="207">
        <v>108954</v>
      </c>
      <c r="S76" s="149">
        <f t="shared" ref="S76:S83" si="32">D76+E76+F76+G76+H76+I76+J76+K76+L76+M76+N76+O76+P76+R76+Q76</f>
        <v>17351358</v>
      </c>
      <c r="T76" s="16">
        <f>S76-'IS, BS &amp; Ratios June 26'!S76</f>
        <v>-353347</v>
      </c>
      <c r="U76" s="17"/>
    </row>
    <row r="77" spans="1:21" x14ac:dyDescent="0.2">
      <c r="B77" s="12" t="s">
        <v>24</v>
      </c>
      <c r="C77" s="14"/>
      <c r="D77" s="210">
        <v>129713</v>
      </c>
      <c r="E77" s="210">
        <v>16604003</v>
      </c>
      <c r="F77" s="210">
        <v>10265062</v>
      </c>
      <c r="G77" s="210">
        <v>7711909</v>
      </c>
      <c r="H77" s="210">
        <v>6943266</v>
      </c>
      <c r="I77" s="210">
        <v>2331678</v>
      </c>
      <c r="J77" s="210">
        <v>537625</v>
      </c>
      <c r="K77" s="210">
        <v>3026450</v>
      </c>
      <c r="L77" s="210">
        <v>14613557</v>
      </c>
      <c r="M77" s="210">
        <v>11250402</v>
      </c>
      <c r="N77" s="210">
        <v>28487798</v>
      </c>
      <c r="O77" s="210">
        <v>9327933</v>
      </c>
      <c r="P77" s="210">
        <v>2632353</v>
      </c>
      <c r="Q77" s="210">
        <v>23125023</v>
      </c>
      <c r="R77" s="210">
        <v>2443736</v>
      </c>
      <c r="S77" s="151">
        <f t="shared" si="32"/>
        <v>139430508</v>
      </c>
      <c r="T77" s="16">
        <f>S77-'IS, BS &amp; Ratios June 26'!S77</f>
        <v>2862497</v>
      </c>
      <c r="U77" s="17"/>
    </row>
    <row r="78" spans="1:21" ht="13.5" thickBot="1" x14ac:dyDescent="0.25">
      <c r="B78" s="12" t="s">
        <v>25</v>
      </c>
      <c r="C78" s="14"/>
      <c r="D78" s="208">
        <v>381765</v>
      </c>
      <c r="E78" s="208">
        <v>7485324</v>
      </c>
      <c r="F78" s="208">
        <v>7916826</v>
      </c>
      <c r="G78" s="208">
        <v>1664567</v>
      </c>
      <c r="H78" s="208">
        <v>53760</v>
      </c>
      <c r="I78" s="208">
        <v>4005567</v>
      </c>
      <c r="J78" s="208">
        <v>526096</v>
      </c>
      <c r="K78" s="208">
        <v>2389434</v>
      </c>
      <c r="L78" s="208">
        <v>4319027</v>
      </c>
      <c r="M78" s="208">
        <v>6349432</v>
      </c>
      <c r="N78" s="208">
        <v>10627205</v>
      </c>
      <c r="O78" s="208">
        <v>1465694</v>
      </c>
      <c r="P78" s="208">
        <v>2190691</v>
      </c>
      <c r="Q78" s="208">
        <v>10999591</v>
      </c>
      <c r="R78" s="208">
        <v>3222594</v>
      </c>
      <c r="S78" s="208">
        <f t="shared" si="32"/>
        <v>63597573</v>
      </c>
      <c r="T78" s="16">
        <f>S78-'IS, BS &amp; Ratios June 26'!S78</f>
        <v>-2599690</v>
      </c>
      <c r="U78" s="17"/>
    </row>
    <row r="79" spans="1:21" ht="13.5" customHeight="1" x14ac:dyDescent="0.2">
      <c r="B79" s="12" t="s">
        <v>96</v>
      </c>
      <c r="C79" s="14"/>
      <c r="D79" s="201"/>
      <c r="E79" s="200">
        <v>1956001</v>
      </c>
      <c r="F79" s="200">
        <v>40587</v>
      </c>
      <c r="G79" s="201"/>
      <c r="H79" s="201"/>
      <c r="I79" s="200"/>
      <c r="J79" s="200">
        <v>19677</v>
      </c>
      <c r="K79" s="200"/>
      <c r="L79" s="200">
        <v>656651</v>
      </c>
      <c r="M79" s="200">
        <v>1361351</v>
      </c>
      <c r="N79" s="200">
        <v>1533654</v>
      </c>
      <c r="O79" s="200"/>
      <c r="P79" s="200">
        <v>221308</v>
      </c>
      <c r="Q79" s="200">
        <v>1097400</v>
      </c>
      <c r="R79" s="200"/>
      <c r="S79" s="16">
        <f t="shared" si="32"/>
        <v>6886629</v>
      </c>
      <c r="T79" s="16">
        <f>S79-'IS, BS &amp; Ratios June 26'!S79</f>
        <v>883865</v>
      </c>
      <c r="U79" s="17"/>
    </row>
    <row r="80" spans="1:21" ht="25.5" x14ac:dyDescent="0.2">
      <c r="B80" s="152" t="s">
        <v>166</v>
      </c>
      <c r="C80" s="14"/>
      <c r="D80" s="200">
        <v>24</v>
      </c>
      <c r="E80" s="200">
        <v>407</v>
      </c>
      <c r="F80" s="200">
        <v>70000</v>
      </c>
      <c r="G80" s="200">
        <v>2683</v>
      </c>
      <c r="H80" s="200">
        <v>470955</v>
      </c>
      <c r="I80" s="200">
        <v>110000</v>
      </c>
      <c r="J80" s="200">
        <v>100729</v>
      </c>
      <c r="K80" s="200">
        <v>10000</v>
      </c>
      <c r="L80" s="200">
        <v>573625</v>
      </c>
      <c r="M80" s="200">
        <v>562994</v>
      </c>
      <c r="N80" s="200">
        <v>48211</v>
      </c>
      <c r="O80" s="200"/>
      <c r="P80" s="200">
        <v>848</v>
      </c>
      <c r="Q80" s="200">
        <v>560221</v>
      </c>
      <c r="R80" s="200">
        <v>191</v>
      </c>
      <c r="S80" s="16">
        <f t="shared" si="32"/>
        <v>2510888</v>
      </c>
      <c r="T80" s="16">
        <f>S80-'IS, BS &amp; Ratios June 26'!S80</f>
        <v>98089</v>
      </c>
      <c r="U80" s="17"/>
    </row>
    <row r="81" spans="2:25" ht="25.5" x14ac:dyDescent="0.2">
      <c r="B81" s="152" t="s">
        <v>168</v>
      </c>
      <c r="C81" s="14"/>
      <c r="D81" s="200"/>
      <c r="E81" s="200">
        <v>81051</v>
      </c>
      <c r="F81" s="200">
        <v>1944019</v>
      </c>
      <c r="G81" s="200"/>
      <c r="H81" s="200">
        <v>920401</v>
      </c>
      <c r="I81" s="200">
        <v>253436</v>
      </c>
      <c r="J81" s="200"/>
      <c r="K81" s="200"/>
      <c r="L81" s="200">
        <v>107440</v>
      </c>
      <c r="M81" s="200">
        <v>2457</v>
      </c>
      <c r="N81" s="200">
        <v>979286</v>
      </c>
      <c r="O81" s="200">
        <v>78486</v>
      </c>
      <c r="P81" s="200">
        <v>689270</v>
      </c>
      <c r="Q81" s="200"/>
      <c r="R81" s="200"/>
      <c r="S81" s="16">
        <f t="shared" si="32"/>
        <v>5055846</v>
      </c>
      <c r="T81" s="16">
        <f>S81-'IS, BS &amp; Ratios June 26'!S81</f>
        <v>-583175</v>
      </c>
      <c r="U81" s="17"/>
    </row>
    <row r="82" spans="2:25" ht="13.5" customHeight="1" x14ac:dyDescent="0.2">
      <c r="B82" s="12" t="s">
        <v>169</v>
      </c>
      <c r="C82" s="14"/>
      <c r="D82" s="200"/>
      <c r="E82" s="200">
        <v>2788989</v>
      </c>
      <c r="F82" s="200">
        <v>886144</v>
      </c>
      <c r="G82" s="200"/>
      <c r="H82" s="200"/>
      <c r="I82" s="200"/>
      <c r="J82" s="200"/>
      <c r="K82" s="200"/>
      <c r="L82" s="200"/>
      <c r="M82" s="201"/>
      <c r="N82" s="200">
        <v>288675</v>
      </c>
      <c r="O82" s="200">
        <v>38621</v>
      </c>
      <c r="P82" s="200"/>
      <c r="Q82" s="200">
        <v>3774485</v>
      </c>
      <c r="R82" s="200"/>
      <c r="S82" s="16">
        <f t="shared" si="32"/>
        <v>7776914</v>
      </c>
      <c r="T82" s="16">
        <f>S82-'IS, BS &amp; Ratios June 26'!S82</f>
        <v>727829</v>
      </c>
      <c r="U82" s="17"/>
    </row>
    <row r="83" spans="2:25" x14ac:dyDescent="0.2">
      <c r="B83" s="12" t="s">
        <v>26</v>
      </c>
      <c r="C83" s="14"/>
      <c r="D83" s="202">
        <v>131369</v>
      </c>
      <c r="E83" s="202">
        <v>2052966</v>
      </c>
      <c r="F83" s="202">
        <v>1355637</v>
      </c>
      <c r="G83" s="202">
        <v>477603</v>
      </c>
      <c r="H83" s="200">
        <v>841405</v>
      </c>
      <c r="I83" s="200">
        <v>383284</v>
      </c>
      <c r="J83" s="202">
        <v>131530</v>
      </c>
      <c r="K83" s="200">
        <v>436645</v>
      </c>
      <c r="L83" s="200">
        <v>1252266</v>
      </c>
      <c r="M83" s="202">
        <v>1667860</v>
      </c>
      <c r="N83" s="202">
        <v>2739506</v>
      </c>
      <c r="O83" s="200">
        <v>878664</v>
      </c>
      <c r="P83" s="202">
        <v>216613</v>
      </c>
      <c r="Q83" s="202">
        <v>3105900.5</v>
      </c>
      <c r="R83" s="202">
        <v>162414</v>
      </c>
      <c r="S83" s="23">
        <f t="shared" si="32"/>
        <v>15833662.5</v>
      </c>
      <c r="T83" s="16">
        <f>S83-'IS, BS &amp; Ratios June 26'!S83</f>
        <v>-810396.5</v>
      </c>
      <c r="U83" s="17"/>
    </row>
    <row r="84" spans="2:25" x14ac:dyDescent="0.2">
      <c r="B84" s="28" t="s">
        <v>27</v>
      </c>
      <c r="C84" s="27"/>
      <c r="D84" s="154">
        <f t="shared" ref="D84:S84" si="33">D75+SUM(D79:D83)</f>
        <v>839690</v>
      </c>
      <c r="E84" s="154">
        <f t="shared" si="33"/>
        <v>33132562</v>
      </c>
      <c r="F84" s="154">
        <f t="shared" si="33"/>
        <v>24076907</v>
      </c>
      <c r="G84" s="154">
        <f t="shared" si="33"/>
        <v>10105233</v>
      </c>
      <c r="H84" s="154">
        <f t="shared" si="33"/>
        <v>9229787</v>
      </c>
      <c r="I84" s="154">
        <f t="shared" si="33"/>
        <v>7656041</v>
      </c>
      <c r="J84" s="154">
        <f t="shared" si="33"/>
        <v>1319058</v>
      </c>
      <c r="K84" s="154">
        <f t="shared" si="33"/>
        <v>6044783</v>
      </c>
      <c r="L84" s="154">
        <f t="shared" si="33"/>
        <v>22566554</v>
      </c>
      <c r="M84" s="154">
        <f t="shared" si="33"/>
        <v>24171357</v>
      </c>
      <c r="N84" s="154">
        <f t="shared" si="33"/>
        <v>46936755</v>
      </c>
      <c r="O84" s="154">
        <f t="shared" si="33"/>
        <v>12484748</v>
      </c>
      <c r="P84" s="154">
        <f t="shared" si="33"/>
        <v>6103246</v>
      </c>
      <c r="Q84" s="154">
        <f t="shared" si="33"/>
        <v>47838768.5</v>
      </c>
      <c r="R84" s="154">
        <f t="shared" si="33"/>
        <v>5937889</v>
      </c>
      <c r="S84" s="154">
        <f t="shared" si="33"/>
        <v>258443378.5</v>
      </c>
      <c r="T84" s="16">
        <f>S84-'IS, BS &amp; Ratios June 26'!S84</f>
        <v>225671.5</v>
      </c>
      <c r="U84" s="17"/>
    </row>
    <row r="85" spans="2:25" x14ac:dyDescent="0.2">
      <c r="B85" s="12"/>
      <c r="M85" s="47"/>
      <c r="S85" s="14"/>
      <c r="T85" s="16">
        <f>S85-'IS, BS &amp; Ratios June 26'!S85</f>
        <v>0</v>
      </c>
      <c r="U85" s="17"/>
      <c r="Y85" s="3">
        <f>209912-209892</f>
        <v>20</v>
      </c>
    </row>
    <row r="86" spans="2:25" x14ac:dyDescent="0.2">
      <c r="B86" s="12" t="s">
        <v>28</v>
      </c>
      <c r="C86" s="14"/>
      <c r="D86" s="336">
        <v>192484</v>
      </c>
      <c r="E86" s="336">
        <v>693333</v>
      </c>
      <c r="F86" s="336">
        <v>183189</v>
      </c>
      <c r="G86" s="336">
        <v>460580</v>
      </c>
      <c r="H86" s="336">
        <v>520000</v>
      </c>
      <c r="I86" s="336">
        <v>520000</v>
      </c>
      <c r="J86" s="336">
        <v>84000</v>
      </c>
      <c r="K86" s="336">
        <v>104000</v>
      </c>
      <c r="L86" s="336">
        <v>416000</v>
      </c>
      <c r="M86" s="336">
        <v>416000</v>
      </c>
      <c r="N86" s="336">
        <v>416000</v>
      </c>
      <c r="O86" s="336">
        <v>520931</v>
      </c>
      <c r="P86" s="336">
        <v>416000</v>
      </c>
      <c r="Q86" s="336">
        <v>86625</v>
      </c>
      <c r="R86" s="336">
        <v>694455</v>
      </c>
      <c r="S86" s="14">
        <f t="shared" ref="S86:S91" si="34">D86+E86+F86+G86+H86+I86+J86+K86+L86+M86+N86+O86+P86+R86+Q86</f>
        <v>5723597</v>
      </c>
      <c r="T86" s="16">
        <f>S86-'IS, BS &amp; Ratios June 26'!S86</f>
        <v>-104000</v>
      </c>
      <c r="U86" s="17"/>
      <c r="W86" s="14">
        <f>416745-N86</f>
        <v>745</v>
      </c>
    </row>
    <row r="87" spans="2:25" x14ac:dyDescent="0.2">
      <c r="B87" s="12" t="s">
        <v>97</v>
      </c>
      <c r="C87" s="14"/>
      <c r="D87" s="336"/>
      <c r="E87" s="336"/>
      <c r="F87" s="336"/>
      <c r="G87" s="336"/>
      <c r="H87" s="346"/>
      <c r="I87" s="336"/>
      <c r="J87" s="336"/>
      <c r="K87" s="336"/>
      <c r="L87" s="336"/>
      <c r="M87" s="336"/>
      <c r="N87" s="336"/>
      <c r="O87" s="336"/>
      <c r="P87" s="336"/>
      <c r="Q87" s="336"/>
      <c r="R87" s="336"/>
      <c r="S87" s="14">
        <f t="shared" si="34"/>
        <v>0</v>
      </c>
      <c r="T87" s="16">
        <f>S87-'IS, BS &amp; Ratios June 26'!S87</f>
        <v>0</v>
      </c>
      <c r="U87" s="17"/>
    </row>
    <row r="88" spans="2:25" x14ac:dyDescent="0.2">
      <c r="B88" s="12" t="s">
        <v>146</v>
      </c>
      <c r="C88" s="14"/>
      <c r="D88" s="337"/>
      <c r="E88" s="337"/>
      <c r="F88" s="337">
        <v>344239</v>
      </c>
      <c r="G88" s="337"/>
      <c r="H88" s="337"/>
      <c r="I88" s="337"/>
      <c r="J88" s="337"/>
      <c r="K88" s="337">
        <v>11157</v>
      </c>
      <c r="L88" s="337">
        <v>170374</v>
      </c>
      <c r="M88" s="337"/>
      <c r="N88" s="362"/>
      <c r="O88" s="337"/>
      <c r="P88" s="337">
        <v>254</v>
      </c>
      <c r="Q88" s="337">
        <v>2622</v>
      </c>
      <c r="R88" s="337"/>
      <c r="S88" s="14">
        <f t="shared" si="34"/>
        <v>528646</v>
      </c>
      <c r="T88" s="16">
        <f>S88-'IS, BS &amp; Ratios June 26'!S88</f>
        <v>20000</v>
      </c>
      <c r="U88" s="17"/>
    </row>
    <row r="89" spans="2:25" x14ac:dyDescent="0.2">
      <c r="B89" s="12" t="s">
        <v>133</v>
      </c>
      <c r="C89" s="14"/>
      <c r="D89" s="337">
        <v>-1862</v>
      </c>
      <c r="E89" s="338">
        <v>453746</v>
      </c>
      <c r="F89" s="357">
        <v>67082</v>
      </c>
      <c r="G89" s="337">
        <v>460810</v>
      </c>
      <c r="H89" s="337">
        <v>17876</v>
      </c>
      <c r="I89" s="337">
        <v>36549</v>
      </c>
      <c r="J89" s="337">
        <v>84528</v>
      </c>
      <c r="K89" s="337">
        <v>82759</v>
      </c>
      <c r="L89" s="337">
        <v>21157</v>
      </c>
      <c r="M89" s="337">
        <v>3075579</v>
      </c>
      <c r="N89" s="362">
        <v>85893</v>
      </c>
      <c r="O89" s="337">
        <v>74597</v>
      </c>
      <c r="P89" s="337">
        <v>184255</v>
      </c>
      <c r="Q89" s="337">
        <v>282527.5</v>
      </c>
      <c r="R89" s="337"/>
      <c r="S89" s="14">
        <f t="shared" si="34"/>
        <v>4925496.5</v>
      </c>
      <c r="T89" s="16">
        <f>S89-'IS, BS &amp; Ratios June 26'!S89</f>
        <v>-523423.5</v>
      </c>
      <c r="U89" s="17"/>
    </row>
    <row r="90" spans="2:25" x14ac:dyDescent="0.2">
      <c r="B90" s="12" t="s">
        <v>98</v>
      </c>
      <c r="C90" s="14"/>
      <c r="D90" s="338"/>
      <c r="E90" s="338"/>
      <c r="F90" s="338">
        <v>586403</v>
      </c>
      <c r="G90" s="338"/>
      <c r="H90" s="338"/>
      <c r="I90" s="338"/>
      <c r="J90" s="338"/>
      <c r="K90" s="338"/>
      <c r="L90" s="338"/>
      <c r="M90" s="338">
        <v>218746</v>
      </c>
      <c r="N90" s="363"/>
      <c r="O90" s="338"/>
      <c r="P90" s="338"/>
      <c r="Q90" s="338"/>
      <c r="R90" s="338"/>
      <c r="S90" s="14">
        <f t="shared" si="34"/>
        <v>805149</v>
      </c>
      <c r="T90" s="16">
        <f>S90-'IS, BS &amp; Ratios June 26'!S90</f>
        <v>-748650</v>
      </c>
      <c r="U90" s="17"/>
    </row>
    <row r="91" spans="2:25" x14ac:dyDescent="0.2">
      <c r="B91" s="12" t="s">
        <v>29</v>
      </c>
      <c r="C91" s="48"/>
      <c r="D91" s="337">
        <v>24885</v>
      </c>
      <c r="E91" s="337">
        <v>5331691</v>
      </c>
      <c r="F91" s="337">
        <v>1784582</v>
      </c>
      <c r="G91" s="337">
        <v>844036</v>
      </c>
      <c r="H91" s="337">
        <v>1032599</v>
      </c>
      <c r="I91" s="337">
        <v>825526</v>
      </c>
      <c r="J91" s="337">
        <v>-41626</v>
      </c>
      <c r="K91" s="337">
        <v>831099</v>
      </c>
      <c r="L91" s="337">
        <v>4313179</v>
      </c>
      <c r="M91" s="337">
        <v>267640</v>
      </c>
      <c r="N91" s="362">
        <v>7108557</v>
      </c>
      <c r="O91" s="337">
        <v>755471</v>
      </c>
      <c r="P91" s="337">
        <v>304325</v>
      </c>
      <c r="Q91" s="337">
        <v>6616781</v>
      </c>
      <c r="R91" s="337">
        <v>-114429</v>
      </c>
      <c r="S91" s="14">
        <f t="shared" si="34"/>
        <v>29884316</v>
      </c>
      <c r="T91" s="16">
        <f>S91-'IS, BS &amp; Ratios June 26'!S91</f>
        <v>-1027966</v>
      </c>
      <c r="U91" s="17"/>
    </row>
    <row r="92" spans="2:25" x14ac:dyDescent="0.2">
      <c r="B92" s="26" t="s">
        <v>30</v>
      </c>
      <c r="C92" s="17"/>
      <c r="D92" s="49">
        <f t="shared" ref="D92:S92" si="35">SUM(D86:D91)</f>
        <v>215507</v>
      </c>
      <c r="E92" s="49">
        <f t="shared" si="35"/>
        <v>6478770</v>
      </c>
      <c r="F92" s="49">
        <f t="shared" si="35"/>
        <v>2965495</v>
      </c>
      <c r="G92" s="49">
        <f t="shared" si="35"/>
        <v>1765426</v>
      </c>
      <c r="H92" s="49">
        <f t="shared" si="35"/>
        <v>1570475</v>
      </c>
      <c r="I92" s="49">
        <f t="shared" si="35"/>
        <v>1382075</v>
      </c>
      <c r="J92" s="49">
        <f t="shared" si="35"/>
        <v>126902</v>
      </c>
      <c r="K92" s="49">
        <f t="shared" si="35"/>
        <v>1029015</v>
      </c>
      <c r="L92" s="49">
        <f t="shared" si="35"/>
        <v>4920710</v>
      </c>
      <c r="M92" s="49">
        <f t="shared" si="35"/>
        <v>3977965</v>
      </c>
      <c r="N92" s="49">
        <f t="shared" si="35"/>
        <v>7610450</v>
      </c>
      <c r="O92" s="49">
        <f t="shared" si="35"/>
        <v>1350999</v>
      </c>
      <c r="P92" s="49">
        <f t="shared" si="35"/>
        <v>904834</v>
      </c>
      <c r="Q92" s="49">
        <f t="shared" si="35"/>
        <v>6988555.5</v>
      </c>
      <c r="R92" s="49">
        <f t="shared" si="35"/>
        <v>580026</v>
      </c>
      <c r="S92" s="49">
        <f t="shared" si="35"/>
        <v>41867204.5</v>
      </c>
      <c r="T92" s="16">
        <f>S92-'IS, BS &amp; Ratios June 26'!S92</f>
        <v>-2384039.5</v>
      </c>
      <c r="U92" s="17"/>
    </row>
    <row r="93" spans="2:25" x14ac:dyDescent="0.2">
      <c r="B93" s="12"/>
      <c r="C93" s="14"/>
      <c r="E93" s="14"/>
      <c r="I93" s="14"/>
      <c r="J93" s="14"/>
      <c r="K93" s="14"/>
      <c r="L93" s="14"/>
      <c r="M93" s="46"/>
      <c r="N93" s="14"/>
      <c r="O93" s="14"/>
      <c r="P93" s="14"/>
      <c r="Q93" s="14"/>
      <c r="R93" s="14"/>
      <c r="S93" s="14"/>
      <c r="T93" s="16">
        <f>S93-'IS, BS &amp; Ratios June 26'!S93</f>
        <v>0</v>
      </c>
      <c r="U93" s="17"/>
    </row>
    <row r="94" spans="2:25" ht="13.5" thickBot="1" x14ac:dyDescent="0.25">
      <c r="B94" s="28" t="s">
        <v>31</v>
      </c>
      <c r="C94" s="27"/>
      <c r="D94" s="50">
        <f t="shared" ref="D94:S94" si="36">D84+D92</f>
        <v>1055197</v>
      </c>
      <c r="E94" s="156">
        <f t="shared" si="36"/>
        <v>39611332</v>
      </c>
      <c r="F94" s="50">
        <f t="shared" si="36"/>
        <v>27042402</v>
      </c>
      <c r="G94" s="156">
        <f t="shared" si="36"/>
        <v>11870659</v>
      </c>
      <c r="H94" s="155">
        <f t="shared" si="36"/>
        <v>10800262</v>
      </c>
      <c r="I94" s="156">
        <f t="shared" si="36"/>
        <v>9038116</v>
      </c>
      <c r="J94" s="156">
        <f t="shared" si="36"/>
        <v>1445960</v>
      </c>
      <c r="K94" s="156">
        <f t="shared" si="36"/>
        <v>7073798</v>
      </c>
      <c r="L94" s="156">
        <f t="shared" si="36"/>
        <v>27487264</v>
      </c>
      <c r="M94" s="156">
        <f t="shared" si="36"/>
        <v>28149322</v>
      </c>
      <c r="N94" s="156">
        <f t="shared" si="36"/>
        <v>54547205</v>
      </c>
      <c r="O94" s="156">
        <f t="shared" si="36"/>
        <v>13835747</v>
      </c>
      <c r="P94" s="156">
        <f t="shared" si="36"/>
        <v>7008080</v>
      </c>
      <c r="Q94" s="156">
        <f t="shared" si="36"/>
        <v>54827324</v>
      </c>
      <c r="R94" s="156">
        <f t="shared" si="36"/>
        <v>6517915</v>
      </c>
      <c r="S94" s="156">
        <f t="shared" si="36"/>
        <v>300310583</v>
      </c>
      <c r="T94" s="16">
        <f>S94-'IS, BS &amp; Ratios June 26'!S94</f>
        <v>-2158368</v>
      </c>
      <c r="U94" s="17"/>
    </row>
    <row r="95" spans="2:25" ht="13.5" thickTop="1" x14ac:dyDescent="0.2">
      <c r="B95" s="12"/>
      <c r="D95" s="343">
        <f t="shared" ref="D95:R95" si="37">D72-D94</f>
        <v>0</v>
      </c>
      <c r="E95" s="318">
        <f t="shared" si="37"/>
        <v>0</v>
      </c>
      <c r="F95" s="343">
        <f t="shared" si="37"/>
        <v>0</v>
      </c>
      <c r="G95" s="318">
        <f t="shared" si="37"/>
        <v>0</v>
      </c>
      <c r="H95" s="318">
        <f t="shared" si="37"/>
        <v>0</v>
      </c>
      <c r="I95" s="318">
        <f t="shared" si="37"/>
        <v>0</v>
      </c>
      <c r="J95" s="318">
        <f t="shared" si="37"/>
        <v>0</v>
      </c>
      <c r="K95" s="318">
        <f t="shared" si="37"/>
        <v>0</v>
      </c>
      <c r="L95" s="318">
        <f t="shared" si="37"/>
        <v>0</v>
      </c>
      <c r="M95" s="344">
        <f t="shared" si="37"/>
        <v>0</v>
      </c>
      <c r="N95" s="318">
        <f t="shared" si="37"/>
        <v>0</v>
      </c>
      <c r="O95" s="318">
        <f t="shared" si="37"/>
        <v>0</v>
      </c>
      <c r="P95" s="318">
        <f t="shared" si="37"/>
        <v>0</v>
      </c>
      <c r="Q95" s="318">
        <f t="shared" si="37"/>
        <v>0</v>
      </c>
      <c r="R95" s="318">
        <f t="shared" si="37"/>
        <v>0</v>
      </c>
      <c r="S95" s="318">
        <f>S72-S94</f>
        <v>0</v>
      </c>
      <c r="T95" s="16">
        <f>S95-'IS, BS &amp; Ratios June 26'!S95</f>
        <v>0</v>
      </c>
      <c r="U95" s="17"/>
    </row>
    <row r="96" spans="2:25" x14ac:dyDescent="0.2">
      <c r="B96" s="12" t="s">
        <v>143</v>
      </c>
      <c r="D96" s="337"/>
      <c r="E96" s="337">
        <v>5284746</v>
      </c>
      <c r="F96" s="337"/>
      <c r="G96" s="337">
        <v>11907</v>
      </c>
      <c r="H96" s="337">
        <v>1396957</v>
      </c>
      <c r="I96" s="337"/>
      <c r="J96" s="337"/>
      <c r="K96" s="337"/>
      <c r="L96" s="337">
        <v>2033329</v>
      </c>
      <c r="M96" s="337">
        <v>86691</v>
      </c>
      <c r="N96" s="362">
        <v>2195603</v>
      </c>
      <c r="O96" s="337">
        <v>949747</v>
      </c>
      <c r="P96" s="337"/>
      <c r="Q96" s="337"/>
      <c r="R96" s="337"/>
      <c r="S96" s="337">
        <f t="shared" ref="S96:S97" si="38">D96+E96+F96+G96+H96+I96+J96+K96+L96+M96+N96+O96+P96+R96+Q96</f>
        <v>11958980</v>
      </c>
      <c r="T96" s="16">
        <f>S96-'IS, BS &amp; Ratios June 26'!S96</f>
        <v>7938195</v>
      </c>
      <c r="U96" s="17"/>
    </row>
    <row r="97" spans="1:21" x14ac:dyDescent="0.2">
      <c r="B97" s="12" t="s">
        <v>144</v>
      </c>
      <c r="D97" s="324"/>
      <c r="E97" s="337">
        <v>2865168</v>
      </c>
      <c r="F97" s="324">
        <v>324479</v>
      </c>
      <c r="G97" s="324">
        <v>1910919</v>
      </c>
      <c r="H97" s="324">
        <v>491682</v>
      </c>
      <c r="I97" s="324">
        <v>696886</v>
      </c>
      <c r="J97" s="324">
        <v>7989</v>
      </c>
      <c r="K97" s="324">
        <v>245495</v>
      </c>
      <c r="L97" s="324">
        <v>966350</v>
      </c>
      <c r="M97" s="335">
        <v>3023638</v>
      </c>
      <c r="N97" s="335">
        <v>8599045</v>
      </c>
      <c r="O97" s="342"/>
      <c r="P97" s="342"/>
      <c r="Q97" s="335">
        <v>201676</v>
      </c>
      <c r="R97" s="342">
        <v>67902</v>
      </c>
      <c r="S97" s="16">
        <f t="shared" si="38"/>
        <v>19401229</v>
      </c>
      <c r="T97" s="16">
        <f>S97-'IS, BS &amp; Ratios June 26'!S97</f>
        <v>-9679567</v>
      </c>
      <c r="U97" s="17"/>
    </row>
    <row r="98" spans="1:21" ht="13.5" thickBot="1" x14ac:dyDescent="0.25">
      <c r="B98" s="26" t="s">
        <v>142</v>
      </c>
      <c r="C98" s="18"/>
      <c r="D98" s="188">
        <f t="shared" ref="D98:S98" si="39">SUM(D96:D97)</f>
        <v>0</v>
      </c>
      <c r="E98" s="188">
        <f t="shared" si="39"/>
        <v>8149914</v>
      </c>
      <c r="F98" s="189">
        <f t="shared" si="39"/>
        <v>324479</v>
      </c>
      <c r="G98" s="189">
        <f t="shared" si="39"/>
        <v>1922826</v>
      </c>
      <c r="H98" s="189">
        <f t="shared" si="39"/>
        <v>1888639</v>
      </c>
      <c r="I98" s="189">
        <f t="shared" si="39"/>
        <v>696886</v>
      </c>
      <c r="J98" s="189">
        <f t="shared" si="39"/>
        <v>7989</v>
      </c>
      <c r="K98" s="189">
        <f t="shared" si="39"/>
        <v>245495</v>
      </c>
      <c r="L98" s="189">
        <f t="shared" si="39"/>
        <v>2999679</v>
      </c>
      <c r="M98" s="189">
        <f t="shared" si="39"/>
        <v>3110329</v>
      </c>
      <c r="N98" s="188">
        <f t="shared" si="39"/>
        <v>10794648</v>
      </c>
      <c r="O98" s="188">
        <f t="shared" si="39"/>
        <v>949747</v>
      </c>
      <c r="P98" s="188">
        <f t="shared" si="39"/>
        <v>0</v>
      </c>
      <c r="Q98" s="188">
        <f t="shared" si="39"/>
        <v>201676</v>
      </c>
      <c r="R98" s="188">
        <f t="shared" si="39"/>
        <v>67902</v>
      </c>
      <c r="S98" s="188">
        <f t="shared" si="39"/>
        <v>31360209</v>
      </c>
      <c r="T98" s="16">
        <f>S98-'IS, BS &amp; Ratios June 26'!S98</f>
        <v>-1741372</v>
      </c>
      <c r="U98" s="17"/>
    </row>
    <row r="99" spans="1:21" ht="13.5" thickTop="1" x14ac:dyDescent="0.2">
      <c r="B99" s="57" t="s">
        <v>32</v>
      </c>
      <c r="C99" s="57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16">
        <f>S99-'IS, BS &amp; Ratios June 26'!S99</f>
        <v>0</v>
      </c>
    </row>
    <row r="100" spans="1:21" x14ac:dyDescent="0.2"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"/>
      <c r="T100" s="16">
        <f>S100-'IS, BS &amp; Ratios June 26'!S100</f>
        <v>0</v>
      </c>
    </row>
    <row r="101" spans="1:21" s="47" customFormat="1" ht="30" customHeight="1" x14ac:dyDescent="0.2">
      <c r="A101" s="1"/>
      <c r="B101" s="59" t="s">
        <v>33</v>
      </c>
      <c r="C101" s="60"/>
      <c r="D101" s="59"/>
      <c r="E101" s="61">
        <f>E55</f>
        <v>0</v>
      </c>
      <c r="F101" s="61">
        <f>F55</f>
        <v>0</v>
      </c>
      <c r="G101" s="61"/>
      <c r="H101" s="61"/>
      <c r="I101" s="61">
        <f t="shared" ref="I101:P101" si="40">I55</f>
        <v>0</v>
      </c>
      <c r="J101" s="61">
        <f t="shared" si="40"/>
        <v>0</v>
      </c>
      <c r="K101" s="61">
        <f t="shared" si="40"/>
        <v>0</v>
      </c>
      <c r="L101" s="61">
        <f t="shared" si="40"/>
        <v>0</v>
      </c>
      <c r="M101" s="61">
        <f t="shared" si="40"/>
        <v>0</v>
      </c>
      <c r="N101" s="61">
        <f t="shared" si="40"/>
        <v>0</v>
      </c>
      <c r="O101" s="61">
        <f t="shared" si="40"/>
        <v>0</v>
      </c>
      <c r="P101" s="61">
        <f t="shared" si="40"/>
        <v>0</v>
      </c>
      <c r="Q101" s="61"/>
      <c r="R101" s="61">
        <f>R55</f>
        <v>0</v>
      </c>
      <c r="S101" s="61">
        <f>S55</f>
        <v>0</v>
      </c>
      <c r="T101" s="16">
        <f>S101-'IS, BS &amp; Ratios June 26'!S101</f>
        <v>0</v>
      </c>
    </row>
    <row r="102" spans="1:21" s="47" customFormat="1" x14ac:dyDescent="0.2">
      <c r="A102" s="1"/>
      <c r="B102" s="63" t="s">
        <v>34</v>
      </c>
      <c r="C102" s="64"/>
      <c r="D102" s="190">
        <v>340369</v>
      </c>
      <c r="E102" s="65">
        <v>22295344</v>
      </c>
      <c r="F102" s="65">
        <v>13876909</v>
      </c>
      <c r="G102" s="65">
        <v>14307723</v>
      </c>
      <c r="H102" s="65">
        <v>8166180</v>
      </c>
      <c r="I102" s="65">
        <v>5467242</v>
      </c>
      <c r="J102" s="65">
        <v>1075370</v>
      </c>
      <c r="K102" s="65">
        <v>6029365</v>
      </c>
      <c r="L102" s="65">
        <v>14647623</v>
      </c>
      <c r="M102" s="65">
        <v>14023908</v>
      </c>
      <c r="N102" s="65">
        <v>35931498</v>
      </c>
      <c r="O102" s="65">
        <v>12049871.488732032</v>
      </c>
      <c r="P102" s="65">
        <v>3676449</v>
      </c>
      <c r="Q102" s="65">
        <v>25968191</v>
      </c>
      <c r="R102" s="65">
        <v>3041676</v>
      </c>
      <c r="S102" s="65">
        <f t="shared" ref="S102:S107" si="41">D102+E102+F102+G102+H102+I102+J102+K102+L102+M102+N102+O102+P102+R102+Q102</f>
        <v>180897718.48873204</v>
      </c>
      <c r="T102" s="16"/>
    </row>
    <row r="103" spans="1:21" s="47" customFormat="1" x14ac:dyDescent="0.2">
      <c r="A103" s="1"/>
      <c r="B103" s="66" t="s">
        <v>35</v>
      </c>
      <c r="C103" s="3"/>
      <c r="D103" s="14">
        <v>994109.5</v>
      </c>
      <c r="E103" s="67">
        <v>41663634</v>
      </c>
      <c r="F103" s="67">
        <v>25117598.5</v>
      </c>
      <c r="G103" s="67">
        <v>14700581.5</v>
      </c>
      <c r="H103" s="67">
        <v>8564109.5</v>
      </c>
      <c r="I103" s="67">
        <v>8842616</v>
      </c>
      <c r="J103" s="67">
        <v>1576319.5</v>
      </c>
      <c r="K103" s="67">
        <v>9166427</v>
      </c>
      <c r="L103" s="67">
        <v>24147824.5</v>
      </c>
      <c r="M103" s="67">
        <v>24916854</v>
      </c>
      <c r="N103" s="67">
        <v>51942295</v>
      </c>
      <c r="O103" s="67">
        <v>16741889.485630002</v>
      </c>
      <c r="P103" s="67">
        <v>6166820</v>
      </c>
      <c r="Q103" s="67">
        <v>50434259.5</v>
      </c>
      <c r="R103" s="67">
        <v>4930302.5</v>
      </c>
      <c r="S103" s="67">
        <f t="shared" si="41"/>
        <v>289905640.48563004</v>
      </c>
      <c r="T103" s="16"/>
    </row>
    <row r="104" spans="1:21" s="47" customFormat="1" x14ac:dyDescent="0.2">
      <c r="A104" s="1"/>
      <c r="B104" s="66" t="s">
        <v>36</v>
      </c>
      <c r="C104" s="3"/>
      <c r="D104" s="39">
        <v>664649.5</v>
      </c>
      <c r="E104" s="68">
        <v>26804452</v>
      </c>
      <c r="F104" s="68">
        <v>15062937</v>
      </c>
      <c r="G104" s="68">
        <v>11107895.5</v>
      </c>
      <c r="H104" s="68">
        <v>6347147.5</v>
      </c>
      <c r="I104" s="68">
        <v>5412098</v>
      </c>
      <c r="J104" s="68">
        <v>933466</v>
      </c>
      <c r="K104" s="68">
        <v>6584890.5</v>
      </c>
      <c r="L104" s="68">
        <v>17273556</v>
      </c>
      <c r="M104" s="68">
        <v>16488226</v>
      </c>
      <c r="N104" s="68">
        <v>37344305.5</v>
      </c>
      <c r="O104" s="68">
        <v>10958063.204282515</v>
      </c>
      <c r="P104" s="68">
        <v>4827636</v>
      </c>
      <c r="Q104" s="68">
        <v>35686799.5</v>
      </c>
      <c r="R104" s="68">
        <v>3509771.5</v>
      </c>
      <c r="S104" s="67">
        <f t="shared" si="41"/>
        <v>199005893.70428252</v>
      </c>
      <c r="T104" s="16"/>
    </row>
    <row r="105" spans="1:21" s="47" customFormat="1" x14ac:dyDescent="0.2">
      <c r="A105" s="1"/>
      <c r="B105" s="66" t="s">
        <v>37</v>
      </c>
      <c r="C105" s="3"/>
      <c r="D105" s="14">
        <v>673124</v>
      </c>
      <c r="E105" s="14">
        <v>33836939.5</v>
      </c>
      <c r="F105" s="14">
        <v>21113082.5</v>
      </c>
      <c r="G105" s="14">
        <v>12217614</v>
      </c>
      <c r="H105" s="14">
        <v>6361056</v>
      </c>
      <c r="I105" s="14">
        <v>6384194</v>
      </c>
      <c r="J105" s="14">
        <v>1277599</v>
      </c>
      <c r="K105" s="14">
        <v>7978862</v>
      </c>
      <c r="L105" s="14">
        <v>18933065</v>
      </c>
      <c r="M105" s="14">
        <v>19604485</v>
      </c>
      <c r="N105" s="14">
        <v>43035619</v>
      </c>
      <c r="O105" s="14">
        <v>14293408.482930001</v>
      </c>
      <c r="P105" s="14">
        <v>5126068</v>
      </c>
      <c r="Q105" s="14">
        <v>41548089.5</v>
      </c>
      <c r="R105" s="14">
        <v>4232031</v>
      </c>
      <c r="S105" s="67">
        <f t="shared" si="41"/>
        <v>236615236.98293</v>
      </c>
      <c r="T105" s="16"/>
    </row>
    <row r="106" spans="1:21" s="47" customFormat="1" x14ac:dyDescent="0.2">
      <c r="A106" s="1"/>
      <c r="B106" s="66" t="s">
        <v>38</v>
      </c>
      <c r="C106" s="3"/>
      <c r="D106" s="14">
        <v>810460</v>
      </c>
      <c r="E106" s="67">
        <v>35835636.5</v>
      </c>
      <c r="F106" s="67">
        <v>22711332</v>
      </c>
      <c r="G106" s="67">
        <v>13023676</v>
      </c>
      <c r="H106" s="67">
        <v>7112162.5</v>
      </c>
      <c r="I106" s="67">
        <v>7456447.5</v>
      </c>
      <c r="J106" s="67">
        <v>1396483.5</v>
      </c>
      <c r="K106" s="67">
        <v>8394457</v>
      </c>
      <c r="L106" s="67">
        <v>20273879</v>
      </c>
      <c r="M106" s="67">
        <v>21737498</v>
      </c>
      <c r="N106" s="67">
        <v>45584359</v>
      </c>
      <c r="O106" s="67">
        <v>15582492.482930001</v>
      </c>
      <c r="P106" s="67">
        <v>5369919.5</v>
      </c>
      <c r="Q106" s="67">
        <v>44237115.5</v>
      </c>
      <c r="R106" s="67">
        <v>4371933</v>
      </c>
      <c r="S106" s="67">
        <f t="shared" si="41"/>
        <v>253897851.48293</v>
      </c>
      <c r="T106" s="16"/>
    </row>
    <row r="107" spans="1:21" s="47" customFormat="1" x14ac:dyDescent="0.2">
      <c r="A107" s="1"/>
      <c r="B107" s="69" t="s">
        <v>39</v>
      </c>
      <c r="C107" s="70"/>
      <c r="D107" s="191">
        <v>183649.5</v>
      </c>
      <c r="E107" s="71">
        <v>5827997.5</v>
      </c>
      <c r="F107" s="71">
        <v>2406266.5</v>
      </c>
      <c r="G107" s="71">
        <v>1676905.5</v>
      </c>
      <c r="H107" s="71">
        <v>1451946.5</v>
      </c>
      <c r="I107" s="71">
        <v>1386168.5</v>
      </c>
      <c r="J107" s="71">
        <v>179836</v>
      </c>
      <c r="K107" s="71">
        <v>771969.5</v>
      </c>
      <c r="L107" s="71">
        <v>3873945.5</v>
      </c>
      <c r="M107" s="71">
        <v>3179356</v>
      </c>
      <c r="N107" s="71">
        <v>6357936</v>
      </c>
      <c r="O107" s="71">
        <v>1159397</v>
      </c>
      <c r="P107" s="71">
        <v>796900.5</v>
      </c>
      <c r="Q107" s="71">
        <v>6197144</v>
      </c>
      <c r="R107" s="71">
        <v>558369.5</v>
      </c>
      <c r="S107" s="71">
        <f t="shared" si="41"/>
        <v>36007788</v>
      </c>
      <c r="T107" s="16"/>
    </row>
    <row r="108" spans="1:21" s="72" customFormat="1" x14ac:dyDescent="0.2">
      <c r="A108" s="1"/>
      <c r="D108" s="73"/>
      <c r="E108" s="74"/>
      <c r="I108" s="74"/>
      <c r="J108" s="74"/>
      <c r="K108" s="74"/>
      <c r="L108" s="74"/>
      <c r="N108" s="74"/>
      <c r="O108" s="74"/>
      <c r="P108" s="74"/>
      <c r="Q108" s="74"/>
      <c r="R108" s="74"/>
      <c r="S108" s="74"/>
      <c r="T108" s="16"/>
    </row>
    <row r="109" spans="1:21" s="72" customFormat="1" x14ac:dyDescent="0.2">
      <c r="A109" s="1"/>
      <c r="B109" s="76" t="s">
        <v>40</v>
      </c>
      <c r="C109" s="76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6"/>
    </row>
    <row r="110" spans="1:21" s="47" customFormat="1" x14ac:dyDescent="0.2">
      <c r="A110" s="1"/>
      <c r="B110" s="78" t="s">
        <v>41</v>
      </c>
      <c r="C110" s="79"/>
      <c r="D110" s="81">
        <v>0.32485489106917631</v>
      </c>
      <c r="E110" s="81">
        <v>9.5616303337022077E-2</v>
      </c>
      <c r="F110" s="81">
        <v>8.3290765237767461E-2</v>
      </c>
      <c r="G110" s="81">
        <v>2.9985117708892447E-2</v>
      </c>
      <c r="H110" s="81">
        <v>8.1214125843050766E-2</v>
      </c>
      <c r="I110" s="81">
        <v>6.3887278003100734E-2</v>
      </c>
      <c r="J110" s="81">
        <v>5.3048467225922998E-2</v>
      </c>
      <c r="K110" s="81">
        <v>7.4173721123835926E-2</v>
      </c>
      <c r="L110" s="81">
        <v>0.12528670370837477</v>
      </c>
      <c r="M110" s="81">
        <v>0.10147990593033936</v>
      </c>
      <c r="N110" s="81">
        <v>9.3787641330313434E-2</v>
      </c>
      <c r="O110" s="81">
        <v>6.5312500575589585E-2</v>
      </c>
      <c r="P110" s="81">
        <v>8.3040097381362407E-2</v>
      </c>
      <c r="Q110" s="81">
        <v>0.1047740177487884</v>
      </c>
      <c r="R110" s="81">
        <v>5.3253797983659888E-2</v>
      </c>
      <c r="S110" s="81">
        <f>S25/S103</f>
        <v>1.7838045480375302E-2</v>
      </c>
      <c r="T110" s="16"/>
    </row>
    <row r="111" spans="1:21" s="47" customFormat="1" x14ac:dyDescent="0.2">
      <c r="A111" s="1"/>
      <c r="B111" s="82" t="s">
        <v>42</v>
      </c>
      <c r="C111" s="83"/>
      <c r="D111" s="85">
        <v>0.65628776269798339</v>
      </c>
      <c r="E111" s="85">
        <v>0.18893279370158361</v>
      </c>
      <c r="F111" s="85">
        <v>0.25856241271760838</v>
      </c>
      <c r="G111" s="85">
        <v>5.2939761031541334E-2</v>
      </c>
      <c r="H111" s="85">
        <v>0.16837505876983846</v>
      </c>
      <c r="I111" s="85">
        <v>0.19594742494808237</v>
      </c>
      <c r="J111" s="85">
        <v>0.22760050535673859</v>
      </c>
      <c r="K111" s="85">
        <v>0.18295783860541542</v>
      </c>
      <c r="L111" s="85">
        <v>0.21281755765865465</v>
      </c>
      <c r="M111" s="85">
        <v>0.21494028526780262</v>
      </c>
      <c r="N111" s="85">
        <v>0.16026407738836293</v>
      </c>
      <c r="O111" s="85">
        <v>0.13688124492174286</v>
      </c>
      <c r="P111" s="85">
        <v>0.18070376474116939</v>
      </c>
      <c r="Q111" s="85">
        <v>0.21877658152000995</v>
      </c>
      <c r="R111" s="85">
        <v>0.20693996745942009</v>
      </c>
      <c r="S111" s="85">
        <f>S13/S104</f>
        <v>3.7081776135563752E-2</v>
      </c>
      <c r="T111" s="16"/>
    </row>
    <row r="112" spans="1:21" s="47" customFormat="1" x14ac:dyDescent="0.2">
      <c r="A112" s="1"/>
      <c r="B112" s="82" t="s">
        <v>43</v>
      </c>
      <c r="C112" s="83"/>
      <c r="D112" s="85">
        <v>0.16826023139867247</v>
      </c>
      <c r="E112" s="85">
        <v>3.1933069281674643E-2</v>
      </c>
      <c r="F112" s="85">
        <v>8.538049019290922E-2</v>
      </c>
      <c r="G112" s="85">
        <v>1.2052325983343937E-2</v>
      </c>
      <c r="H112" s="85">
        <v>5.8665521364167632E-2</v>
      </c>
      <c r="I112" s="85">
        <v>7.7622327892918036E-2</v>
      </c>
      <c r="J112" s="85">
        <v>0.10084228306377822</v>
      </c>
      <c r="K112" s="85">
        <v>6.5779973802446184E-2</v>
      </c>
      <c r="L112" s="85">
        <v>3.4369219493339646E-2</v>
      </c>
      <c r="M112" s="85">
        <v>5.1795494755409288E-2</v>
      </c>
      <c r="N112" s="85">
        <v>2.5871716480558426E-2</v>
      </c>
      <c r="O112" s="85">
        <v>2.8439589280060837E-2</v>
      </c>
      <c r="P112" s="85">
        <v>7.0283629999966193E-2</v>
      </c>
      <c r="Q112" s="85">
        <v>6.0730493997804641E-2</v>
      </c>
      <c r="R112" s="85">
        <v>0.10958205803942993</v>
      </c>
      <c r="S112" s="85">
        <f>-S19/S105</f>
        <v>9.3322054325660382E-3</v>
      </c>
      <c r="T112" s="16"/>
    </row>
    <row r="113" spans="1:20" s="47" customFormat="1" x14ac:dyDescent="0.2">
      <c r="A113" s="1"/>
      <c r="B113" s="86" t="s">
        <v>44</v>
      </c>
      <c r="C113" s="87"/>
      <c r="D113" s="88">
        <v>0.48802753129931092</v>
      </c>
      <c r="E113" s="88">
        <v>0.15699972441990898</v>
      </c>
      <c r="F113" s="88">
        <v>0.17318192252469916</v>
      </c>
      <c r="G113" s="88">
        <v>4.0887435048197397E-2</v>
      </c>
      <c r="H113" s="88">
        <v>0.10970953740567083</v>
      </c>
      <c r="I113" s="88">
        <v>0.11832509705516434</v>
      </c>
      <c r="J113" s="88">
        <v>0.12675822229296035</v>
      </c>
      <c r="K113" s="88">
        <v>0.11717786480296924</v>
      </c>
      <c r="L113" s="88">
        <v>0.178448338165315</v>
      </c>
      <c r="M113" s="88">
        <v>0.16314479051239333</v>
      </c>
      <c r="N113" s="88">
        <v>0.13439236090780451</v>
      </c>
      <c r="O113" s="88">
        <v>0.10844165564168202</v>
      </c>
      <c r="P113" s="88">
        <v>0.1104201347412032</v>
      </c>
      <c r="Q113" s="88">
        <v>0.15804608752220531</v>
      </c>
      <c r="R113" s="88">
        <v>9.735790941999016E-2</v>
      </c>
      <c r="S113" s="88">
        <f t="shared" ref="S113" si="42">S111-S112</f>
        <v>2.7749570702997713E-2</v>
      </c>
      <c r="T113" s="16"/>
    </row>
    <row r="114" spans="1:20" s="47" customFormat="1" x14ac:dyDescent="0.2">
      <c r="A114" s="1"/>
      <c r="B114" s="76" t="s">
        <v>106</v>
      </c>
      <c r="C114" s="89"/>
      <c r="D114" s="76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16"/>
    </row>
    <row r="115" spans="1:20" s="47" customFormat="1" x14ac:dyDescent="0.2">
      <c r="A115" s="1"/>
      <c r="B115" s="78" t="s">
        <v>45</v>
      </c>
      <c r="C115" s="79"/>
      <c r="D115" s="81">
        <v>0.79203541289084889</v>
      </c>
      <c r="E115" s="81">
        <v>0.44201021979503224</v>
      </c>
      <c r="F115" s="81">
        <v>0.6179832795051079</v>
      </c>
      <c r="G115" s="81">
        <v>0.47353929562387825</v>
      </c>
      <c r="H115" s="81">
        <v>0.27330972620710986</v>
      </c>
      <c r="I115" s="81">
        <v>0.50919101357364949</v>
      </c>
      <c r="J115" s="81">
        <v>1.5053781640615083</v>
      </c>
      <c r="K115" s="81">
        <v>0.53036776057851098</v>
      </c>
      <c r="L115" s="81">
        <v>0.47815625532415051</v>
      </c>
      <c r="M115" s="81">
        <v>0.41148631751688969</v>
      </c>
      <c r="N115" s="81">
        <v>0.41034717442921975</v>
      </c>
      <c r="O115" s="81">
        <v>0.72565517676355384</v>
      </c>
      <c r="P115" s="81">
        <v>0.6256199560376775</v>
      </c>
      <c r="Q115" s="81">
        <v>0.61613713816128923</v>
      </c>
      <c r="R115" s="81">
        <v>0.89668610619542088</v>
      </c>
      <c r="S115" s="81">
        <f>-S43/(S25+S31)</f>
        <v>0.51664733143934838</v>
      </c>
      <c r="T115" s="16"/>
    </row>
    <row r="116" spans="1:20" s="47" customFormat="1" x14ac:dyDescent="0.2">
      <c r="A116" s="1"/>
      <c r="B116" s="84" t="s">
        <v>46</v>
      </c>
      <c r="C116" s="83"/>
      <c r="D116" s="85">
        <v>0.19749114512062185</v>
      </c>
      <c r="E116" s="85">
        <v>0.32199525182095978</v>
      </c>
      <c r="F116" s="85">
        <v>0.38313522056467547</v>
      </c>
      <c r="G116" s="85">
        <v>0.11966565300981526</v>
      </c>
      <c r="H116" s="85">
        <v>0.44362020969100974</v>
      </c>
      <c r="I116" s="85">
        <v>0.4558493580481891</v>
      </c>
      <c r="J116" s="85">
        <v>0.46924164078434027</v>
      </c>
      <c r="K116" s="85">
        <v>0.33112487227347315</v>
      </c>
      <c r="L116" s="85">
        <v>0.35889782631974654</v>
      </c>
      <c r="M116" s="85">
        <v>0.27150961943655144</v>
      </c>
      <c r="N116" s="85">
        <v>0.33583771695902348</v>
      </c>
      <c r="O116" s="85">
        <v>0.40201683350295048</v>
      </c>
      <c r="P116" s="85">
        <v>0.23805915074950204</v>
      </c>
      <c r="Q116" s="85">
        <v>0.37656678269667843</v>
      </c>
      <c r="R116" s="85">
        <v>0.45804722181704094</v>
      </c>
      <c r="S116" s="85">
        <f>S31/(S31+S25)</f>
        <v>0.36828960013153739</v>
      </c>
      <c r="T116" s="16"/>
    </row>
    <row r="117" spans="1:20" s="47" customFormat="1" x14ac:dyDescent="0.2">
      <c r="A117" s="1"/>
      <c r="B117" s="84" t="s">
        <v>83</v>
      </c>
      <c r="C117" s="83"/>
      <c r="D117" s="67">
        <v>281613</v>
      </c>
      <c r="E117" s="67">
        <v>4230637</v>
      </c>
      <c r="F117" s="67">
        <v>2596834</v>
      </c>
      <c r="G117" s="67">
        <v>397688</v>
      </c>
      <c r="H117" s="67">
        <v>902489</v>
      </c>
      <c r="I117" s="67">
        <v>641426</v>
      </c>
      <c r="J117" s="67">
        <v>117061</v>
      </c>
      <c r="K117" s="67">
        <v>766082</v>
      </c>
      <c r="L117" s="67">
        <v>3368828</v>
      </c>
      <c r="M117" s="67">
        <v>2374541</v>
      </c>
      <c r="N117" s="67">
        <v>5163324</v>
      </c>
      <c r="O117" s="67">
        <v>1406175.16328</v>
      </c>
      <c r="P117" s="67">
        <v>514256</v>
      </c>
      <c r="Q117" s="67">
        <v>5879634</v>
      </c>
      <c r="R117" s="67">
        <v>356249</v>
      </c>
      <c r="S117" s="16">
        <f t="shared" ref="S117:S118" si="43">D117+E117+F117+G117+H117+I117+J117+K117+L117+M117+N117+O117+P117+R117+Q117</f>
        <v>28996837.163279999</v>
      </c>
      <c r="T117" s="16"/>
    </row>
    <row r="118" spans="1:20" s="47" customFormat="1" x14ac:dyDescent="0.2">
      <c r="A118" s="1"/>
      <c r="B118" s="86" t="s">
        <v>80</v>
      </c>
      <c r="C118" s="87"/>
      <c r="D118" s="87">
        <v>239045</v>
      </c>
      <c r="E118" s="87">
        <v>1947825</v>
      </c>
      <c r="F118" s="87">
        <v>1571893</v>
      </c>
      <c r="G118" s="87">
        <v>177832</v>
      </c>
      <c r="H118" s="87">
        <v>256247</v>
      </c>
      <c r="I118" s="87">
        <v>396477</v>
      </c>
      <c r="J118" s="87">
        <v>177880</v>
      </c>
      <c r="K118" s="87">
        <v>404337</v>
      </c>
      <c r="L118" s="87">
        <v>1692337</v>
      </c>
      <c r="M118" s="87">
        <v>1071189</v>
      </c>
      <c r="N118" s="87">
        <v>2257383</v>
      </c>
      <c r="O118" s="87">
        <v>995184</v>
      </c>
      <c r="P118" s="87">
        <v>315355</v>
      </c>
      <c r="Q118" s="87">
        <v>3916769</v>
      </c>
      <c r="R118" s="87">
        <v>325810</v>
      </c>
      <c r="S118" s="87">
        <f t="shared" si="43"/>
        <v>15745563</v>
      </c>
      <c r="T118" s="16"/>
    </row>
    <row r="119" spans="1:20" s="47" customFormat="1" x14ac:dyDescent="0.2">
      <c r="A119" s="1"/>
      <c r="B119" s="76" t="s">
        <v>47</v>
      </c>
      <c r="C119" s="89"/>
      <c r="D119" s="76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16"/>
    </row>
    <row r="120" spans="1:20" s="47" customFormat="1" x14ac:dyDescent="0.2">
      <c r="A120" s="1"/>
      <c r="B120" s="78" t="s">
        <v>48</v>
      </c>
      <c r="C120" s="79"/>
      <c r="D120" s="81">
        <v>5.1468166526198171E-2</v>
      </c>
      <c r="E120" s="81">
        <v>1.4009794684571487E-2</v>
      </c>
      <c r="F120" s="81">
        <v>-7.9106603014738701E-3</v>
      </c>
      <c r="G120" s="81">
        <v>-6.0403887937834445E-2</v>
      </c>
      <c r="H120" s="81">
        <v>4.6233960498635124E-2</v>
      </c>
      <c r="I120" s="81">
        <v>7.9727399288342257E-2</v>
      </c>
      <c r="J120" s="81">
        <v>6.064182938019593E-3</v>
      </c>
      <c r="K120" s="81">
        <v>-1.6787221626609851E-3</v>
      </c>
      <c r="L120" s="81">
        <v>2.4377985550306541E-2</v>
      </c>
      <c r="M120" s="81">
        <v>3.1515491795433344E-2</v>
      </c>
      <c r="N120" s="81">
        <v>2.6005432943925395E-2</v>
      </c>
      <c r="O120" s="81">
        <v>-1.7571376490925168E-2</v>
      </c>
      <c r="P120" s="81">
        <v>-5.2896516516727004E-3</v>
      </c>
      <c r="Q120" s="81">
        <v>2.9605043280541855E-2</v>
      </c>
      <c r="R120" s="81">
        <v>5.9173841494947928E-3</v>
      </c>
      <c r="S120" s="81">
        <f>-S26/(S69)/1</f>
        <v>1.8836981512210041E-3</v>
      </c>
      <c r="T120" s="16"/>
    </row>
    <row r="121" spans="1:20" s="47" customFormat="1" x14ac:dyDescent="0.2">
      <c r="A121" s="1"/>
      <c r="B121" s="86" t="s">
        <v>49</v>
      </c>
      <c r="C121" s="87"/>
      <c r="D121" s="88">
        <v>0.59773496589208719</v>
      </c>
      <c r="E121" s="88">
        <v>0.57671504886475244</v>
      </c>
      <c r="F121" s="88">
        <v>0.49026449323431009</v>
      </c>
      <c r="G121" s="88">
        <v>0.28886868862206894</v>
      </c>
      <c r="H121" s="88">
        <v>0.46172601394548551</v>
      </c>
      <c r="I121" s="88">
        <v>0.39951920915993194</v>
      </c>
      <c r="J121" s="88">
        <v>0.376287982665092</v>
      </c>
      <c r="K121" s="88">
        <v>0.43728680757134791</v>
      </c>
      <c r="L121" s="88">
        <v>0.55868206133193132</v>
      </c>
      <c r="M121" s="88">
        <v>0.58957503149343138</v>
      </c>
      <c r="N121" s="88">
        <v>0.54894292701471536</v>
      </c>
      <c r="O121" s="88">
        <v>0.39807430309033426</v>
      </c>
      <c r="P121" s="88">
        <v>0.33669284651780257</v>
      </c>
      <c r="Q121" s="88">
        <v>0.54059475348831787</v>
      </c>
      <c r="R121" s="88">
        <v>0.35133906896133971</v>
      </c>
      <c r="S121" s="88">
        <f t="shared" ref="S121" si="44">S143/S72</f>
        <v>0.54819808664551795</v>
      </c>
      <c r="T121" s="16"/>
    </row>
    <row r="122" spans="1:20" s="47" customFormat="1" x14ac:dyDescent="0.2">
      <c r="A122" s="1"/>
      <c r="B122" s="90" t="s">
        <v>50</v>
      </c>
      <c r="C122" s="90"/>
      <c r="D122" s="90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16"/>
    </row>
    <row r="123" spans="1:20" s="47" customFormat="1" x14ac:dyDescent="0.2">
      <c r="A123" s="1"/>
      <c r="B123" s="78" t="s">
        <v>51</v>
      </c>
      <c r="C123" s="79"/>
      <c r="D123" s="81">
        <v>0.50940291925181636</v>
      </c>
      <c r="E123" s="81">
        <v>0.39321107680665246</v>
      </c>
      <c r="F123" s="81">
        <v>0.32938249557905686</v>
      </c>
      <c r="G123" s="81">
        <v>3.2245820905838413E-2</v>
      </c>
      <c r="H123" s="81">
        <v>0.10874166026774851</v>
      </c>
      <c r="I123" s="81">
        <v>0.25721267523998909</v>
      </c>
      <c r="J123" s="81">
        <v>0.15156597173569269</v>
      </c>
      <c r="K123" s="81">
        <v>0.30379473375599308</v>
      </c>
      <c r="L123" s="81">
        <v>0.36045492750565666</v>
      </c>
      <c r="M123" s="81">
        <v>0.34072191361731247</v>
      </c>
      <c r="N123" s="81">
        <v>0.30956987935314983</v>
      </c>
      <c r="O123" s="81">
        <v>0.16616531273346608</v>
      </c>
      <c r="P123" s="81">
        <v>0.38971319116673592</v>
      </c>
      <c r="Q123" s="81">
        <v>0.41260355115100061</v>
      </c>
      <c r="R123" s="81">
        <v>0.29771880659087935</v>
      </c>
      <c r="S123" s="81">
        <f>(S69)/S72</f>
        <v>0.32331762680504672</v>
      </c>
      <c r="T123" s="16"/>
    </row>
    <row r="124" spans="1:20" s="47" customFormat="1" x14ac:dyDescent="0.2">
      <c r="A124" s="1"/>
      <c r="B124" s="82" t="s">
        <v>107</v>
      </c>
      <c r="C124" s="83"/>
      <c r="D124" s="85">
        <v>2.8730087491883126E-2</v>
      </c>
      <c r="E124" s="85">
        <v>3.9877066075154642E-2</v>
      </c>
      <c r="F124" s="85">
        <v>8.0239260323959671E-2</v>
      </c>
      <c r="G124" s="85">
        <v>4.6309950736733024E-3</v>
      </c>
      <c r="H124" s="85">
        <v>1.2471978757598088E-2</v>
      </c>
      <c r="I124" s="85">
        <v>2.1474068802610668E-2</v>
      </c>
      <c r="J124" s="85">
        <v>3.1957483435754747E-2</v>
      </c>
      <c r="K124" s="85">
        <v>2.0664057020416692E-2</v>
      </c>
      <c r="L124" s="85">
        <v>4.0770787914791114E-2</v>
      </c>
      <c r="M124" s="85">
        <v>1.5817820228414981E-2</v>
      </c>
      <c r="N124" s="85">
        <v>2.2244051323234156E-2</v>
      </c>
      <c r="O124" s="85">
        <v>3.8125309781972906E-2</v>
      </c>
      <c r="P124" s="85">
        <v>7.5824647100118884E-3</v>
      </c>
      <c r="Q124" s="85">
        <v>2.3217444687712935E-2</v>
      </c>
      <c r="R124" s="85">
        <v>4.1849452512465234E-3</v>
      </c>
      <c r="S124" s="85">
        <f>SUM(S56)/S72</f>
        <v>2.6025116803825726E-2</v>
      </c>
      <c r="T124" s="16"/>
    </row>
    <row r="125" spans="1:20" s="47" customFormat="1" x14ac:dyDescent="0.2">
      <c r="A125" s="1"/>
      <c r="B125" s="82" t="s">
        <v>108</v>
      </c>
      <c r="C125" s="83"/>
      <c r="D125" s="85">
        <v>4.2238522918381219E-2</v>
      </c>
      <c r="E125" s="85">
        <v>5.6703917156231409E-2</v>
      </c>
      <c r="F125" s="85">
        <v>0.12451810813115056</v>
      </c>
      <c r="G125" s="85">
        <v>5.7440320326844893E-3</v>
      </c>
      <c r="H125" s="85">
        <v>2.030104009698171E-2</v>
      </c>
      <c r="I125" s="85">
        <v>3.6031159725565719E-2</v>
      </c>
      <c r="J125" s="85">
        <v>4.2646222835863633E-2</v>
      </c>
      <c r="K125" s="85">
        <v>2.3915530356799906E-2</v>
      </c>
      <c r="L125" s="85">
        <v>5.5320673759090326E-2</v>
      </c>
      <c r="M125" s="85">
        <v>2.2425779240705847E-2</v>
      </c>
      <c r="N125" s="85">
        <v>2.930349278035416E-2</v>
      </c>
      <c r="O125" s="85">
        <v>5.0314488645524895E-2</v>
      </c>
      <c r="P125" s="85">
        <v>1.1694399467485286E-2</v>
      </c>
      <c r="Q125" s="85">
        <v>3.1810833619456531E-2</v>
      </c>
      <c r="R125" s="85">
        <v>4.8766566710529398E-3</v>
      </c>
      <c r="S125" s="85">
        <f>S56/S75</f>
        <v>3.5464370158415734E-2</v>
      </c>
      <c r="T125" s="16"/>
    </row>
    <row r="126" spans="1:20" s="47" customFormat="1" x14ac:dyDescent="0.2">
      <c r="A126" s="1"/>
      <c r="B126" s="82" t="s">
        <v>52</v>
      </c>
      <c r="C126" s="83"/>
      <c r="D126" s="85">
        <v>0.48716355959494756</v>
      </c>
      <c r="E126" s="85">
        <v>0.7437913645203349</v>
      </c>
      <c r="F126" s="85">
        <v>0.79031713071026666</v>
      </c>
      <c r="G126" s="85">
        <v>1.1704124188495346</v>
      </c>
      <c r="H126" s="85">
        <v>1.4287236404461592</v>
      </c>
      <c r="I126" s="85">
        <v>1.0282337054646125</v>
      </c>
      <c r="J126" s="85">
        <v>0.89767594446842058</v>
      </c>
      <c r="K126" s="85">
        <v>0.71922599315530122</v>
      </c>
      <c r="L126" s="85">
        <v>0.76836954322538764</v>
      </c>
      <c r="M126" s="85">
        <v>0.70021432970265363</v>
      </c>
      <c r="N126" s="85">
        <v>0.8459927865934781</v>
      </c>
      <c r="O126" s="85">
        <v>1.002197063247523</v>
      </c>
      <c r="P126" s="85">
        <v>0.86047960027693016</v>
      </c>
      <c r="Q126" s="85">
        <v>0.6828614630015164</v>
      </c>
      <c r="R126" s="85">
        <v>0.65960554769573199</v>
      </c>
      <c r="S126" s="85">
        <f>S102/S75</f>
        <v>0.82084662393905106</v>
      </c>
      <c r="T126" s="16"/>
    </row>
    <row r="127" spans="1:20" s="47" customFormat="1" x14ac:dyDescent="0.2">
      <c r="A127" s="1"/>
      <c r="B127" s="82" t="s">
        <v>53</v>
      </c>
      <c r="C127" s="83"/>
      <c r="D127" s="85">
        <v>0.65049144862197539</v>
      </c>
      <c r="E127" s="85">
        <v>1.3302569143205452</v>
      </c>
      <c r="F127" s="85">
        <v>1.5461630237206161</v>
      </c>
      <c r="G127" s="85">
        <v>29.263276413236223</v>
      </c>
      <c r="H127" s="85">
        <v>8.0717805267397775</v>
      </c>
      <c r="I127" s="85">
        <v>2.3825145899136109</v>
      </c>
      <c r="J127" s="85">
        <v>4.4382307663735006</v>
      </c>
      <c r="K127" s="85">
        <v>2.0455999701439875</v>
      </c>
      <c r="L127" s="85">
        <v>1.5710167618760791</v>
      </c>
      <c r="M127" s="85">
        <v>1.4495393878529375</v>
      </c>
      <c r="N127" s="85">
        <v>2.0744475664101532</v>
      </c>
      <c r="O127" s="85">
        <v>4.5701775694473232</v>
      </c>
      <c r="P127" s="85">
        <v>1.4316206216976184</v>
      </c>
      <c r="Q127" s="85">
        <v>1.2079223363003528</v>
      </c>
      <c r="R127" s="85">
        <v>1.9012780299611327</v>
      </c>
      <c r="S127" s="85">
        <f>S102/S69</f>
        <v>1.8630867193222609</v>
      </c>
      <c r="T127" s="16"/>
    </row>
    <row r="128" spans="1:20" s="47" customFormat="1" x14ac:dyDescent="0.2">
      <c r="A128" s="1"/>
      <c r="B128" s="82" t="s">
        <v>54</v>
      </c>
      <c r="C128" s="83"/>
      <c r="D128" s="91">
        <v>0.49673241722318218</v>
      </c>
      <c r="E128" s="91">
        <v>0.78184284194909448</v>
      </c>
      <c r="F128" s="91">
        <v>0.80047694363819699</v>
      </c>
      <c r="G128" s="91">
        <v>1.2009116798308148</v>
      </c>
      <c r="H128" s="91">
        <v>1.1526219312611532</v>
      </c>
      <c r="I128" s="91">
        <v>0.94877303583867512</v>
      </c>
      <c r="J128" s="91">
        <v>1.1479343756905251</v>
      </c>
      <c r="K128" s="91">
        <v>0.85476277763931907</v>
      </c>
      <c r="L128" s="91">
        <v>0.79275181694105745</v>
      </c>
      <c r="M128" s="91">
        <v>0.74470584430649689</v>
      </c>
      <c r="N128" s="91">
        <v>0.86774313043794515</v>
      </c>
      <c r="O128" s="91">
        <v>1.1274305888855971</v>
      </c>
      <c r="P128" s="91">
        <v>0.68930502128128701</v>
      </c>
      <c r="Q128" s="91">
        <v>0.69439378742470337</v>
      </c>
      <c r="R128" s="91">
        <v>0.82407576235805058</v>
      </c>
      <c r="S128" s="91">
        <f t="shared" ref="S128" si="45">S102/S104</f>
        <v>0.90900683955391415</v>
      </c>
      <c r="T128" s="16"/>
    </row>
    <row r="129" spans="1:24" s="47" customFormat="1" x14ac:dyDescent="0.2">
      <c r="A129" s="1"/>
      <c r="B129" s="82" t="s">
        <v>55</v>
      </c>
      <c r="C129" s="83"/>
      <c r="D129" s="85">
        <v>0.74891616273660855</v>
      </c>
      <c r="E129" s="85">
        <v>0.55913362036553738</v>
      </c>
      <c r="F129" s="85">
        <v>0.51114734900882808</v>
      </c>
      <c r="G129" s="85">
        <v>3.9995945851098863E-2</v>
      </c>
      <c r="H129" s="85">
        <v>0.17700229035132425</v>
      </c>
      <c r="I129" s="85">
        <v>0.43157498796340876</v>
      </c>
      <c r="J129" s="85">
        <v>0.20225986248162484</v>
      </c>
      <c r="K129" s="85">
        <v>0.35159659936085924</v>
      </c>
      <c r="L129" s="85">
        <v>0.48909060798804904</v>
      </c>
      <c r="M129" s="85">
        <v>0.48305988479541312</v>
      </c>
      <c r="N129" s="85">
        <v>0.40781594111702463</v>
      </c>
      <c r="O129" s="85">
        <v>0.2192906179285983</v>
      </c>
      <c r="P129" s="85">
        <v>0.6010528119220383</v>
      </c>
      <c r="Q129" s="85">
        <v>0.56531901305260834</v>
      </c>
      <c r="R129" s="85">
        <v>0.34692745474433118</v>
      </c>
      <c r="S129" s="85">
        <f>S69/S75</f>
        <v>0.44058422800504543</v>
      </c>
      <c r="T129" s="16"/>
    </row>
    <row r="130" spans="1:24" s="47" customFormat="1" x14ac:dyDescent="0.2">
      <c r="A130" s="1"/>
      <c r="B130" s="82" t="s">
        <v>56</v>
      </c>
      <c r="C130" s="83"/>
      <c r="D130" s="85">
        <v>0.18473769740657342</v>
      </c>
      <c r="E130" s="85">
        <v>0.13988212118030799</v>
      </c>
      <c r="F130" s="85">
        <v>9.5800022442432145E-2</v>
      </c>
      <c r="G130" s="85">
        <v>0.11407069169338642</v>
      </c>
      <c r="H130" s="85">
        <v>0.16953852586775076</v>
      </c>
      <c r="I130" s="85">
        <v>0.1567600017913251</v>
      </c>
      <c r="J130" s="85">
        <v>0.11408600857884459</v>
      </c>
      <c r="K130" s="85">
        <v>8.4217056438675608E-2</v>
      </c>
      <c r="L130" s="85">
        <v>0.16042627359661324</v>
      </c>
      <c r="M130" s="85">
        <v>0.12759861256962857</v>
      </c>
      <c r="N130" s="85">
        <v>0.12240383294577184</v>
      </c>
      <c r="O130" s="85">
        <v>6.9251263484634784E-2</v>
      </c>
      <c r="P130" s="85">
        <v>0.12922389497342229</v>
      </c>
      <c r="Q130" s="85">
        <v>0.12287568136100026</v>
      </c>
      <c r="R130" s="85">
        <v>0.11325258440024724</v>
      </c>
      <c r="S130" s="85">
        <f t="shared" ref="S130" si="46">S107/S103</f>
        <v>0.12420519980115677</v>
      </c>
      <c r="T130" s="16"/>
    </row>
    <row r="131" spans="1:24" s="47" customFormat="1" x14ac:dyDescent="0.2">
      <c r="A131" s="1"/>
      <c r="B131" s="82" t="s">
        <v>57</v>
      </c>
      <c r="C131" s="83"/>
      <c r="D131" s="85">
        <v>0.66858781653328936</v>
      </c>
      <c r="E131" s="85">
        <v>0.64335367385379783</v>
      </c>
      <c r="F131" s="85">
        <v>0.59969654344144407</v>
      </c>
      <c r="G131" s="85">
        <v>0.75560925940242563</v>
      </c>
      <c r="H131" s="85">
        <v>0.74113338929167127</v>
      </c>
      <c r="I131" s="85">
        <v>0.61204715889506001</v>
      </c>
      <c r="J131" s="85">
        <v>0.59218070955792912</v>
      </c>
      <c r="K131" s="85">
        <v>0.71837047303164037</v>
      </c>
      <c r="L131" s="85">
        <v>0.71532555655272378</v>
      </c>
      <c r="M131" s="85">
        <v>0.6617298475963298</v>
      </c>
      <c r="N131" s="85">
        <v>0.71895755665012495</v>
      </c>
      <c r="O131" s="85">
        <v>0.65452965829741649</v>
      </c>
      <c r="P131" s="85">
        <v>0.78284042667047193</v>
      </c>
      <c r="Q131" s="85">
        <v>0.70759043265025034</v>
      </c>
      <c r="R131" s="85">
        <v>0.71187751664324861</v>
      </c>
      <c r="S131" s="85">
        <f t="shared" ref="S131" si="47">S104/S103</f>
        <v>0.68645057533520737</v>
      </c>
      <c r="T131" s="16"/>
    </row>
    <row r="132" spans="1:24" s="47" customFormat="1" x14ac:dyDescent="0.2">
      <c r="A132" s="1"/>
      <c r="B132" s="86" t="s">
        <v>58</v>
      </c>
      <c r="C132" s="87"/>
      <c r="D132" s="88">
        <v>0.83054561606988619</v>
      </c>
      <c r="E132" s="88">
        <v>0.94422599414412522</v>
      </c>
      <c r="F132" s="88">
        <v>0.92962766340609171</v>
      </c>
      <c r="G132" s="88">
        <v>0.93810795047419793</v>
      </c>
      <c r="H132" s="88">
        <v>0.89439126285430059</v>
      </c>
      <c r="I132" s="88">
        <v>0.85619780733385431</v>
      </c>
      <c r="J132" s="88">
        <v>0.91486866833729152</v>
      </c>
      <c r="K132" s="88">
        <v>0.9504917352009784</v>
      </c>
      <c r="L132" s="88">
        <v>0.93386495006702963</v>
      </c>
      <c r="M132" s="88">
        <v>0.90187403352492546</v>
      </c>
      <c r="N132" s="88">
        <v>0.94408740068057118</v>
      </c>
      <c r="O132" s="88">
        <v>0.91727356830673012</v>
      </c>
      <c r="P132" s="88">
        <v>0.95458935650711341</v>
      </c>
      <c r="Q132" s="88">
        <v>0.9392133512864328</v>
      </c>
      <c r="R132" s="88">
        <v>0.96799996706262426</v>
      </c>
      <c r="S132" s="88">
        <f t="shared" ref="S132" si="48">S105/S106</f>
        <v>0.93193083596785797</v>
      </c>
      <c r="T132" s="16"/>
    </row>
    <row r="133" spans="1:24" s="47" customFormat="1" x14ac:dyDescent="0.2">
      <c r="A133" s="1"/>
      <c r="B133" s="76" t="s">
        <v>59</v>
      </c>
      <c r="C133" s="89"/>
      <c r="D133" s="76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16"/>
    </row>
    <row r="134" spans="1:24" s="47" customFormat="1" x14ac:dyDescent="0.2">
      <c r="A134" s="1"/>
      <c r="B134" s="78" t="s">
        <v>60</v>
      </c>
      <c r="C134" s="79"/>
      <c r="D134" s="81">
        <v>3.434229327855734E-2</v>
      </c>
      <c r="E134" s="81">
        <v>4.9777447001702571E-2</v>
      </c>
      <c r="F134" s="81">
        <v>3.790516305397057E-2</v>
      </c>
      <c r="G134" s="81">
        <v>1.3047828527508701E-2</v>
      </c>
      <c r="H134" s="81">
        <v>6.8675441387105102E-2</v>
      </c>
      <c r="I134" s="81">
        <v>2.3266267207200524E-2</v>
      </c>
      <c r="J134" s="81">
        <v>-5.1443885582840278E-2</v>
      </c>
      <c r="K134" s="81">
        <v>3.6829035639149986E-2</v>
      </c>
      <c r="L134" s="81">
        <v>6.1564193218868773E-2</v>
      </c>
      <c r="M134" s="81">
        <v>4.8874655952419466E-2</v>
      </c>
      <c r="N134" s="81">
        <v>5.0808228631407215E-2</v>
      </c>
      <c r="O134" s="81">
        <v>2.2295136522257404E-2</v>
      </c>
      <c r="P134" s="81">
        <v>3.1641807825318939E-2</v>
      </c>
      <c r="Q134" s="81">
        <v>3.3695085117025791E-2</v>
      </c>
      <c r="R134" s="81">
        <v>5.5972224827989759E-3</v>
      </c>
      <c r="S134" s="81">
        <f>S49/S103</f>
        <v>8.8570474023849689E-3</v>
      </c>
      <c r="T134" s="16"/>
    </row>
    <row r="135" spans="1:24" s="47" customFormat="1" x14ac:dyDescent="0.2">
      <c r="A135" s="1"/>
      <c r="B135" s="92" t="s">
        <v>61</v>
      </c>
      <c r="C135" s="93"/>
      <c r="D135" s="94">
        <v>0.18589759296921582</v>
      </c>
      <c r="E135" s="94">
        <v>0.35585281794189744</v>
      </c>
      <c r="F135" s="94">
        <v>0.39566966778894469</v>
      </c>
      <c r="G135" s="94">
        <v>0.11438370657539537</v>
      </c>
      <c r="H135" s="94">
        <v>0.40507277644183171</v>
      </c>
      <c r="I135" s="94">
        <v>0.14841966663264</v>
      </c>
      <c r="J135" s="94">
        <v>-0.45092195111101224</v>
      </c>
      <c r="K135" s="94">
        <v>0.43731088685066793</v>
      </c>
      <c r="L135" s="94">
        <v>0.38375380689618199</v>
      </c>
      <c r="M135" s="94">
        <v>0.38303438390248423</v>
      </c>
      <c r="N135" s="94">
        <v>0.41508690870747988</v>
      </c>
      <c r="O135" s="94">
        <v>0.32194555594215502</v>
      </c>
      <c r="P135" s="94">
        <v>0.24486034747541674</v>
      </c>
      <c r="Q135" s="94">
        <v>0.27422094220606569</v>
      </c>
      <c r="R135" s="94">
        <v>4.9422470245957202E-2</v>
      </c>
      <c r="S135" s="94">
        <f>S49/S107</f>
        <v>7.1309795536454501E-2</v>
      </c>
      <c r="T135" s="16"/>
    </row>
    <row r="136" spans="1:24" x14ac:dyDescent="0.2">
      <c r="E136" s="16"/>
      <c r="I136" s="16"/>
      <c r="J136" s="16"/>
      <c r="K136" s="16"/>
      <c r="L136" s="16"/>
      <c r="M136" s="98"/>
      <c r="N136" s="16"/>
      <c r="O136" s="16"/>
      <c r="P136" s="16"/>
      <c r="Q136" s="16"/>
      <c r="R136" s="16"/>
      <c r="S136" s="16"/>
      <c r="T136" s="16"/>
    </row>
    <row r="137" spans="1:24" s="47" customFormat="1" x14ac:dyDescent="0.2">
      <c r="A137" s="1"/>
      <c r="B137" s="181" t="s">
        <v>62</v>
      </c>
      <c r="C137" s="79"/>
      <c r="D137" s="411">
        <v>0.74891616273660855</v>
      </c>
      <c r="E137" s="412">
        <v>0.55913362036553738</v>
      </c>
      <c r="F137" s="413">
        <v>0.51114734900882808</v>
      </c>
      <c r="G137" s="412">
        <v>3.9995945851098863E-2</v>
      </c>
      <c r="H137" s="412">
        <v>0.17700229035132425</v>
      </c>
      <c r="I137" s="412">
        <v>0.43157498796340876</v>
      </c>
      <c r="J137" s="412">
        <v>0.20225986248162484</v>
      </c>
      <c r="K137" s="412">
        <v>0.35159659936085924</v>
      </c>
      <c r="L137" s="412">
        <v>0.48909060798804904</v>
      </c>
      <c r="M137" s="412">
        <v>0.48305988479541312</v>
      </c>
      <c r="N137" s="412">
        <v>0.40781594111702463</v>
      </c>
      <c r="O137" s="412">
        <v>0.2192906179285983</v>
      </c>
      <c r="P137" s="412">
        <v>0.6010528119220383</v>
      </c>
      <c r="Q137" s="412">
        <v>0.56531901305260834</v>
      </c>
      <c r="R137" s="412">
        <v>0.34692745474433118</v>
      </c>
      <c r="S137" s="184">
        <f>(S69)/S75</f>
        <v>0.44058422800504543</v>
      </c>
      <c r="T137" s="16"/>
    </row>
    <row r="138" spans="1:24" s="47" customFormat="1" hidden="1" x14ac:dyDescent="0.2">
      <c r="A138" s="1"/>
      <c r="B138" s="95" t="s">
        <v>140</v>
      </c>
      <c r="C138" s="79"/>
      <c r="D138" s="80"/>
      <c r="E138" s="97" t="e">
        <f>#REF!/#REF!</f>
        <v>#REF!</v>
      </c>
      <c r="F138" s="97" t="e">
        <f>#REF!/#REF!</f>
        <v>#REF!</v>
      </c>
      <c r="G138" s="97" t="e">
        <f>#REF!/#REF!</f>
        <v>#REF!</v>
      </c>
      <c r="H138" s="97" t="e">
        <f>#REF!/#REF!</f>
        <v>#REF!</v>
      </c>
      <c r="I138" s="97" t="e">
        <f>#REF!/#REF!</f>
        <v>#REF!</v>
      </c>
      <c r="J138" s="97" t="e">
        <f>#REF!/#REF!</f>
        <v>#REF!</v>
      </c>
      <c r="K138" s="97" t="e">
        <f>#REF!/#REF!</f>
        <v>#REF!</v>
      </c>
      <c r="L138" s="97" t="e">
        <f>#REF!/#REF!</f>
        <v>#REF!</v>
      </c>
      <c r="M138" s="97" t="e">
        <f>#REF!/#REF!</f>
        <v>#REF!</v>
      </c>
      <c r="N138" s="97" t="e">
        <f>#REF!/#REF!</f>
        <v>#REF!</v>
      </c>
      <c r="O138" s="97"/>
      <c r="P138" s="97" t="e">
        <f>#REF!/#REF!</f>
        <v>#REF!</v>
      </c>
      <c r="Q138" s="97"/>
      <c r="R138" s="97" t="e">
        <f>#REF!/#REF!</f>
        <v>#REF!</v>
      </c>
      <c r="S138" s="97"/>
      <c r="T138" s="16">
        <f>S138-'IS, BS &amp; Ratios June 26'!S138</f>
        <v>-3.512453050440744E-2</v>
      </c>
    </row>
    <row r="139" spans="1:24" s="47" customFormat="1" hidden="1" x14ac:dyDescent="0.2">
      <c r="A139" s="1"/>
      <c r="B139" s="95" t="s">
        <v>63</v>
      </c>
      <c r="C139" s="96"/>
      <c r="D139" s="96"/>
      <c r="E139" s="97" t="e">
        <f>#REF!/#REF!</f>
        <v>#REF!</v>
      </c>
      <c r="F139" s="97" t="e">
        <f>#REF!/#REF!</f>
        <v>#REF!</v>
      </c>
      <c r="G139" s="97" t="e">
        <f>#REF!/#REF!</f>
        <v>#REF!</v>
      </c>
      <c r="H139" s="97" t="e">
        <f>#REF!/#REF!</f>
        <v>#REF!</v>
      </c>
      <c r="I139" s="97" t="e">
        <f>#REF!/#REF!</f>
        <v>#REF!</v>
      </c>
      <c r="J139" s="97" t="e">
        <f>#REF!/#REF!</f>
        <v>#REF!</v>
      </c>
      <c r="K139" s="97" t="e">
        <f>#REF!/#REF!</f>
        <v>#REF!</v>
      </c>
      <c r="L139" s="97" t="e">
        <f>#REF!/#REF!</f>
        <v>#REF!</v>
      </c>
      <c r="M139" s="97" t="e">
        <f>#REF!/#REF!</f>
        <v>#REF!</v>
      </c>
      <c r="N139" s="97" t="e">
        <f>#REF!/#REF!</f>
        <v>#REF!</v>
      </c>
      <c r="O139" s="97" t="e">
        <f>+([35]Advances!T7*(100%-(-#REF!/O69)))/[35]Deposits!T101</f>
        <v>#REF!</v>
      </c>
      <c r="P139" s="97" t="e">
        <f>#REF!/#REF!</f>
        <v>#REF!</v>
      </c>
      <c r="Q139" s="97"/>
      <c r="R139" s="97" t="e">
        <f>#REF!/#REF!</f>
        <v>#REF!</v>
      </c>
      <c r="S139" s="97" t="e">
        <f>+([35]Advances!Z7*(100%-(-#REF!/S69)))/[35]Deposits!Z101</f>
        <v>#REF!</v>
      </c>
      <c r="T139" s="16" t="e">
        <f>S139-'IS, BS &amp; Ratios June 26'!S139</f>
        <v>#REF!</v>
      </c>
    </row>
    <row r="140" spans="1:24" s="47" customFormat="1" hidden="1" x14ac:dyDescent="0.2">
      <c r="A140" s="1"/>
      <c r="B140" s="95" t="s">
        <v>139</v>
      </c>
      <c r="C140" s="96"/>
      <c r="D140" s="96"/>
      <c r="E140" s="97" t="e">
        <f>#REF!/#REF!</f>
        <v>#REF!</v>
      </c>
      <c r="F140" s="97" t="e">
        <f>#REF!/#REF!</f>
        <v>#REF!</v>
      </c>
      <c r="G140" s="97" t="e">
        <f>#REF!/#REF!</f>
        <v>#REF!</v>
      </c>
      <c r="H140" s="97" t="e">
        <f>#REF!/#REF!</f>
        <v>#REF!</v>
      </c>
      <c r="I140" s="97" t="e">
        <f>#REF!/#REF!</f>
        <v>#REF!</v>
      </c>
      <c r="J140" s="97" t="e">
        <f>#REF!/#REF!</f>
        <v>#REF!</v>
      </c>
      <c r="K140" s="97" t="e">
        <f>#REF!/#REF!</f>
        <v>#REF!</v>
      </c>
      <c r="L140" s="97" t="e">
        <f>#REF!/#REF!</f>
        <v>#REF!</v>
      </c>
      <c r="M140" s="97" t="e">
        <f>#REF!/#REF!</f>
        <v>#REF!</v>
      </c>
      <c r="N140" s="97" t="e">
        <f>#REF!/#REF!</f>
        <v>#REF!</v>
      </c>
      <c r="O140" s="97" t="e">
        <f>(SUM([35]Advances!T4:T6,[35]Advances!T8)*(100%-(-#REF!/O69)))/[35]Deposits!T95</f>
        <v>#REF!</v>
      </c>
      <c r="P140" s="97" t="e">
        <f>#REF!/#REF!</f>
        <v>#REF!</v>
      </c>
      <c r="Q140" s="97"/>
      <c r="R140" s="97" t="e">
        <f>#REF!/#REF!</f>
        <v>#REF!</v>
      </c>
      <c r="S140" s="97" t="e">
        <f>(SUM([35]Advances!Z4:Z6,[35]Advances!Z8)*(100%-(-#REF!/S69)))/[35]Deposits!Z95</f>
        <v>#REF!</v>
      </c>
      <c r="T140" s="16" t="e">
        <f>S140-'IS, BS &amp; Ratios June 26'!S140</f>
        <v>#REF!</v>
      </c>
    </row>
    <row r="141" spans="1:24" x14ac:dyDescent="0.2">
      <c r="T141" s="16"/>
      <c r="U141" s="47"/>
      <c r="V141" s="47"/>
    </row>
    <row r="142" spans="1:24" x14ac:dyDescent="0.2">
      <c r="B142" s="13" t="s">
        <v>64</v>
      </c>
      <c r="C142" s="13"/>
      <c r="D142" s="13"/>
      <c r="E142" s="99"/>
      <c r="F142" s="13"/>
      <c r="G142" s="13"/>
      <c r="H142" s="13"/>
      <c r="I142" s="99"/>
      <c r="J142" s="99"/>
      <c r="K142" s="99"/>
      <c r="L142" s="99"/>
      <c r="M142" s="13"/>
      <c r="N142" s="99"/>
      <c r="O142" s="99"/>
      <c r="P142" s="99"/>
      <c r="Q142" s="99"/>
      <c r="R142" s="99"/>
      <c r="S142" s="99"/>
      <c r="T142" s="16"/>
      <c r="U142" s="47"/>
      <c r="V142" s="47"/>
    </row>
    <row r="143" spans="1:24" x14ac:dyDescent="0.2">
      <c r="B143" s="47" t="s">
        <v>110</v>
      </c>
      <c r="C143" s="47"/>
      <c r="D143" s="214">
        <v>937996</v>
      </c>
      <c r="E143" s="214">
        <v>27144883</v>
      </c>
      <c r="F143" s="214">
        <v>13190152</v>
      </c>
      <c r="G143" s="47">
        <v>5052616</v>
      </c>
      <c r="H143" s="215">
        <v>6752710</v>
      </c>
      <c r="I143" s="215">
        <v>5013060</v>
      </c>
      <c r="J143" s="215">
        <v>725119</v>
      </c>
      <c r="K143" s="215">
        <v>4655538</v>
      </c>
      <c r="L143" s="214">
        <v>16659263</v>
      </c>
      <c r="M143" s="215">
        <v>18157513</v>
      </c>
      <c r="N143" s="215">
        <v>28368239</v>
      </c>
      <c r="O143" s="215">
        <v>6114071</v>
      </c>
      <c r="P143" s="215">
        <v>2333395</v>
      </c>
      <c r="Q143" s="215">
        <v>26801215</v>
      </c>
      <c r="R143" s="215">
        <v>2723917</v>
      </c>
      <c r="S143" s="161">
        <f>SUM(D143:R143)</f>
        <v>164629687</v>
      </c>
      <c r="T143" s="16">
        <f>S143-'IS, BS &amp; Ratios June 26'!S144</f>
        <v>-13660751</v>
      </c>
      <c r="U143" s="102"/>
      <c r="V143" s="47">
        <v>1162398</v>
      </c>
      <c r="W143" s="3">
        <v>14584431</v>
      </c>
      <c r="X143" s="3">
        <v>1071594</v>
      </c>
    </row>
    <row r="144" spans="1:24" x14ac:dyDescent="0.2">
      <c r="B144" s="43"/>
      <c r="C144" s="43"/>
      <c r="D144" s="43"/>
      <c r="E144" s="103"/>
      <c r="F144" s="313"/>
      <c r="G144" s="313"/>
      <c r="H144" s="313"/>
      <c r="I144" s="311"/>
      <c r="J144" s="311"/>
      <c r="K144" s="311"/>
      <c r="L144" s="311"/>
      <c r="M144" s="313"/>
      <c r="N144" s="311"/>
      <c r="O144" s="311"/>
      <c r="P144" s="311"/>
      <c r="Q144" s="311"/>
      <c r="R144" s="103"/>
      <c r="S144" s="103"/>
      <c r="T144" s="16"/>
      <c r="U144" s="103"/>
      <c r="V144" s="47"/>
    </row>
    <row r="145" spans="2:22" x14ac:dyDescent="0.2">
      <c r="B145" s="47"/>
      <c r="C145" s="47"/>
      <c r="D145" s="47"/>
      <c r="E145" s="107"/>
      <c r="F145" s="47"/>
      <c r="G145" s="47"/>
      <c r="H145" s="47"/>
      <c r="I145" s="107"/>
      <c r="J145" s="107"/>
      <c r="K145" s="107"/>
      <c r="L145" s="107"/>
      <c r="M145" s="106"/>
      <c r="N145" s="107"/>
      <c r="O145" s="107"/>
      <c r="P145" s="107"/>
      <c r="Q145" s="107"/>
      <c r="R145" s="107"/>
      <c r="S145" s="107"/>
      <c r="T145" s="16">
        <f>S145-'IS, BS &amp; Ratios June 26'!S142</f>
        <v>0</v>
      </c>
      <c r="U145" s="107"/>
      <c r="V145" s="47"/>
    </row>
    <row r="146" spans="2:22" ht="13.5" thickBot="1" x14ac:dyDescent="0.25">
      <c r="B146" s="108" t="s">
        <v>65</v>
      </c>
      <c r="C146" s="109"/>
      <c r="D146" s="109"/>
      <c r="E146" s="111"/>
      <c r="F146" s="109"/>
      <c r="G146" s="109"/>
      <c r="H146" s="109"/>
      <c r="I146" s="111"/>
      <c r="J146" s="111"/>
      <c r="K146" s="111"/>
      <c r="L146" s="111"/>
      <c r="M146" s="110"/>
      <c r="N146" s="111"/>
      <c r="O146" s="111"/>
      <c r="P146" s="111"/>
      <c r="Q146" s="111"/>
      <c r="R146" s="111"/>
      <c r="S146" s="111"/>
      <c r="T146" s="16">
        <f>S146-'IS, BS &amp; Ratios June 26'!S143</f>
        <v>0</v>
      </c>
      <c r="U146" s="112"/>
      <c r="V146" s="47"/>
    </row>
    <row r="147" spans="2:22" x14ac:dyDescent="0.2">
      <c r="B147" s="100" t="s">
        <v>66</v>
      </c>
      <c r="C147" s="100"/>
      <c r="D147" s="216">
        <v>209046</v>
      </c>
      <c r="E147" s="216">
        <v>5204185</v>
      </c>
      <c r="F147" s="216">
        <v>2369942</v>
      </c>
      <c r="G147" s="216">
        <v>1732841</v>
      </c>
      <c r="H147" s="216">
        <v>1513206</v>
      </c>
      <c r="I147" s="216">
        <v>1421482</v>
      </c>
      <c r="J147" s="216">
        <v>142482</v>
      </c>
      <c r="K147" s="216">
        <v>957602</v>
      </c>
      <c r="L147" s="216">
        <v>4656050</v>
      </c>
      <c r="M147" s="216">
        <v>3652110</v>
      </c>
      <c r="N147" s="216">
        <v>6963982</v>
      </c>
      <c r="O147" s="216">
        <v>1284848</v>
      </c>
      <c r="P147" s="216">
        <v>854319</v>
      </c>
      <c r="Q147" s="216">
        <v>6814028</v>
      </c>
      <c r="R147" s="216">
        <v>575766</v>
      </c>
      <c r="S147" s="113">
        <f>D147+E147+F147+G147+H147+I147+J147+K147+L147+M147+N147+O147+P147+R147+Q147</f>
        <v>38351889</v>
      </c>
      <c r="T147" s="16">
        <f>S147-'IS, BS &amp; Ratios June 26'!S144</f>
        <v>-139938549</v>
      </c>
      <c r="U147" s="43"/>
      <c r="V147" s="47"/>
    </row>
    <row r="148" spans="2:22" ht="13.5" thickBot="1" x14ac:dyDescent="0.25">
      <c r="B148" s="101" t="s">
        <v>67</v>
      </c>
      <c r="C148" s="100"/>
      <c r="D148" s="217"/>
      <c r="E148" s="217">
        <v>443000</v>
      </c>
      <c r="F148" s="217">
        <v>1023256</v>
      </c>
      <c r="G148" s="217"/>
      <c r="H148" s="217"/>
      <c r="I148" s="217"/>
      <c r="J148" s="217">
        <v>211</v>
      </c>
      <c r="K148" s="217"/>
      <c r="L148" s="217"/>
      <c r="M148" s="217">
        <v>87498</v>
      </c>
      <c r="N148" s="217">
        <v>362804</v>
      </c>
      <c r="O148" s="217"/>
      <c r="P148" s="217"/>
      <c r="Q148" s="217">
        <v>79124</v>
      </c>
      <c r="R148" s="217"/>
      <c r="S148" s="114">
        <f>D148+E148+F148+G148+H148+I148+J148+K148+L148+M148+N148+O148+P148+R148+Q148</f>
        <v>1995893</v>
      </c>
      <c r="T148" s="16">
        <f>S148-'IS, BS &amp; Ratios June 26'!S145</f>
        <v>1995893</v>
      </c>
      <c r="U148" s="43"/>
      <c r="V148" s="47"/>
    </row>
    <row r="149" spans="2:22" ht="13.5" thickBot="1" x14ac:dyDescent="0.25">
      <c r="B149" s="177" t="s">
        <v>68</v>
      </c>
      <c r="C149" s="177"/>
      <c r="D149" s="115">
        <v>197149</v>
      </c>
      <c r="E149" s="115">
        <v>5682445</v>
      </c>
      <c r="F149" s="115">
        <v>3189049</v>
      </c>
      <c r="G149" s="115">
        <v>1731628</v>
      </c>
      <c r="H149" s="115">
        <v>1606024</v>
      </c>
      <c r="I149" s="115">
        <v>1383210</v>
      </c>
      <c r="J149" s="115">
        <v>157387</v>
      </c>
      <c r="K149" s="115">
        <v>860727</v>
      </c>
      <c r="L149" s="115">
        <v>4319869</v>
      </c>
      <c r="M149" s="115">
        <v>3457149</v>
      </c>
      <c r="N149" s="115">
        <v>7074585</v>
      </c>
      <c r="O149" s="115">
        <v>1142640.9945999996</v>
      </c>
      <c r="P149" s="115">
        <v>815064</v>
      </c>
      <c r="Q149" s="115">
        <v>6040296</v>
      </c>
      <c r="R149" s="115">
        <v>567108</v>
      </c>
      <c r="S149" s="115">
        <f t="shared" ref="S149" si="49">SUM(S147:S148)</f>
        <v>40347782</v>
      </c>
      <c r="T149" s="16">
        <f>S149-'IS, BS &amp; Ratios June 26'!S146</f>
        <v>40347782</v>
      </c>
      <c r="U149" s="116"/>
      <c r="V149" s="47"/>
    </row>
    <row r="150" spans="2:22" ht="14.45" hidden="1" customHeight="1" thickBot="1" x14ac:dyDescent="0.25">
      <c r="T150" s="16">
        <f>S150-'IS, BS &amp; Ratios June 26'!S147</f>
        <v>0</v>
      </c>
      <c r="U150" s="47"/>
      <c r="V150" s="47"/>
    </row>
    <row r="151" spans="2:22" ht="14.45" hidden="1" customHeight="1" thickBot="1" x14ac:dyDescent="0.25">
      <c r="T151" s="16">
        <f>S151-'IS, BS &amp; Ratios June 26'!S148</f>
        <v>-41705829</v>
      </c>
    </row>
    <row r="152" spans="2:22" ht="13.9" hidden="1" customHeight="1" x14ac:dyDescent="0.2">
      <c r="B152" s="120" t="s">
        <v>69</v>
      </c>
      <c r="C152" s="120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6">
        <f>S152-'IS, BS &amp; Ratios June 26'!S149</f>
        <v>-2193880</v>
      </c>
    </row>
    <row r="153" spans="2:22" ht="13.9" hidden="1" customHeight="1" x14ac:dyDescent="0.2">
      <c r="B153" s="54" t="s">
        <v>70</v>
      </c>
      <c r="C153" s="54"/>
      <c r="D153" s="16" t="e">
        <v>#REF!</v>
      </c>
      <c r="E153" s="16" t="e">
        <v>#REF!</v>
      </c>
      <c r="F153" s="16" t="e">
        <v>#REF!</v>
      </c>
      <c r="G153" s="16" t="e">
        <v>#REF!</v>
      </c>
      <c r="H153" s="16" t="e">
        <v>#REF!</v>
      </c>
      <c r="I153" s="16" t="e">
        <v>#REF!</v>
      </c>
      <c r="J153" s="16" t="e">
        <v>#REF!</v>
      </c>
      <c r="K153" s="16" t="e">
        <v>#REF!</v>
      </c>
      <c r="L153" s="16" t="e">
        <v>#REF!</v>
      </c>
      <c r="N153" s="16" t="e">
        <v>#REF!</v>
      </c>
      <c r="O153" s="16" t="e">
        <v>#REF!</v>
      </c>
      <c r="P153" s="16" t="e">
        <v>#REF!</v>
      </c>
      <c r="Q153" s="16"/>
      <c r="R153" s="16" t="e">
        <v>#REF!</v>
      </c>
      <c r="S153" s="16" t="e">
        <f>IF(#REF!&gt;#REF!,#REF!-#REF!,0)</f>
        <v>#REF!</v>
      </c>
      <c r="T153" s="16" t="e">
        <f>S153-'IS, BS &amp; Ratios June 26'!S150</f>
        <v>#REF!</v>
      </c>
    </row>
    <row r="154" spans="2:22" ht="13.9" hidden="1" customHeight="1" x14ac:dyDescent="0.2">
      <c r="B154" s="54" t="s">
        <v>71</v>
      </c>
      <c r="C154" s="54"/>
      <c r="D154" s="122" t="e">
        <v>#REF!</v>
      </c>
      <c r="E154" s="122" t="e">
        <v>#REF!</v>
      </c>
      <c r="F154" s="122" t="e">
        <v>#REF!</v>
      </c>
      <c r="G154" s="122" t="e">
        <v>#REF!</v>
      </c>
      <c r="H154" s="122" t="s">
        <v>279</v>
      </c>
      <c r="I154" s="122">
        <v>0</v>
      </c>
      <c r="J154" s="122">
        <v>0</v>
      </c>
      <c r="K154" s="122">
        <v>0</v>
      </c>
      <c r="L154" s="122">
        <v>0</v>
      </c>
      <c r="M154" s="55"/>
      <c r="N154" s="122">
        <v>0</v>
      </c>
      <c r="O154" s="122">
        <v>0</v>
      </c>
      <c r="P154" s="122">
        <v>0</v>
      </c>
      <c r="Q154" s="122"/>
      <c r="R154" s="122">
        <v>0</v>
      </c>
      <c r="S154" s="122">
        <f>'[35]Scenarios and assumptions'!AI36</f>
        <v>0</v>
      </c>
      <c r="T154" s="16">
        <f>S154-'IS, BS &amp; Ratios June 26'!S151</f>
        <v>0</v>
      </c>
    </row>
    <row r="155" spans="2:22" ht="13.9" hidden="1" customHeight="1" x14ac:dyDescent="0.2">
      <c r="B155" s="54" t="s">
        <v>72</v>
      </c>
      <c r="C155" s="54"/>
      <c r="D155" s="124" t="e">
        <v>#REF!</v>
      </c>
      <c r="E155" s="124" t="e">
        <v>#REF!</v>
      </c>
      <c r="F155" s="124" t="e">
        <v>#REF!</v>
      </c>
      <c r="G155" s="124" t="e">
        <v>#REF!</v>
      </c>
      <c r="H155" s="124" t="e">
        <v>#REF!</v>
      </c>
      <c r="I155" s="124" t="e">
        <v>#REF!</v>
      </c>
      <c r="J155" s="124" t="e">
        <v>#REF!</v>
      </c>
      <c r="K155" s="124" t="e">
        <v>#REF!</v>
      </c>
      <c r="L155" s="124" t="e">
        <v>#REF!</v>
      </c>
      <c r="M155" s="123"/>
      <c r="N155" s="124" t="e">
        <v>#REF!</v>
      </c>
      <c r="O155" s="124" t="e">
        <v>#REF!</v>
      </c>
      <c r="P155" s="124" t="e">
        <v>#REF!</v>
      </c>
      <c r="Q155" s="124"/>
      <c r="R155" s="124" t="e">
        <v>#REF!</v>
      </c>
      <c r="S155" s="124" t="e">
        <f t="shared" ref="S155" si="50">S153*S154</f>
        <v>#REF!</v>
      </c>
      <c r="T155" s="16" t="e">
        <f>S155-'IS, BS &amp; Ratios June 26'!S152</f>
        <v>#REF!</v>
      </c>
    </row>
    <row r="156" spans="2:22" ht="13.9" hidden="1" customHeight="1" x14ac:dyDescent="0.2">
      <c r="T156" s="16">
        <f>S156-'IS, BS &amp; Ratios June 26'!S153</f>
        <v>0</v>
      </c>
    </row>
    <row r="157" spans="2:22" ht="13.9" hidden="1" customHeight="1" x14ac:dyDescent="0.2">
      <c r="D157" s="45" t="e">
        <v>#REF!</v>
      </c>
      <c r="E157" s="45" t="e">
        <v>#REF!</v>
      </c>
      <c r="F157" s="45" t="e">
        <v>#REF!</v>
      </c>
      <c r="G157" s="45" t="e">
        <v>#REF!</v>
      </c>
      <c r="H157" s="45" t="e">
        <v>#REF!</v>
      </c>
      <c r="I157" s="45" t="e">
        <v>#REF!</v>
      </c>
      <c r="J157" s="45" t="e">
        <v>#REF!</v>
      </c>
      <c r="K157" s="45" t="e">
        <v>#REF!</v>
      </c>
      <c r="L157" s="45" t="e">
        <v>#REF!</v>
      </c>
      <c r="M157" s="45" t="e">
        <v>#REF!</v>
      </c>
      <c r="N157" s="45" t="e">
        <v>#REF!</v>
      </c>
      <c r="O157" s="45" t="e">
        <v>#REF!</v>
      </c>
      <c r="P157" s="45" t="e">
        <v>#REF!</v>
      </c>
      <c r="Q157" s="45"/>
      <c r="R157" s="45" t="e">
        <v>#REF!</v>
      </c>
      <c r="S157" s="45" t="e">
        <f>(#REF!+#REF!)/#REF!</f>
        <v>#REF!</v>
      </c>
      <c r="T157" s="16" t="e">
        <f>S157-'IS, BS &amp; Ratios June 26'!S154</f>
        <v>#REF!</v>
      </c>
    </row>
    <row r="158" spans="2:22" ht="14.45" hidden="1" customHeight="1" thickBot="1" x14ac:dyDescent="0.25">
      <c r="T158" s="16">
        <f>S158-'IS, BS &amp; Ratios June 26'!S155</f>
        <v>0</v>
      </c>
    </row>
    <row r="159" spans="2:22" ht="14.45" hidden="1" customHeight="1" thickBot="1" x14ac:dyDescent="0.25">
      <c r="B159" s="104" t="s">
        <v>73</v>
      </c>
      <c r="C159" s="105"/>
      <c r="D159" s="125"/>
      <c r="E159" s="125"/>
      <c r="F159" s="125"/>
      <c r="G159" s="125"/>
      <c r="H159" s="125"/>
      <c r="I159" s="125"/>
      <c r="J159" s="125"/>
      <c r="K159" s="125"/>
      <c r="L159" s="125"/>
      <c r="M159" s="105"/>
      <c r="N159" s="125"/>
      <c r="O159" s="125"/>
      <c r="P159" s="125"/>
      <c r="Q159" s="125"/>
      <c r="R159" s="125"/>
      <c r="S159" s="125"/>
      <c r="T159" s="16" t="e">
        <f>S159-'IS, BS &amp; Ratios June 26'!S156</f>
        <v>#REF!</v>
      </c>
      <c r="U159" s="112"/>
      <c r="V159" s="47"/>
    </row>
    <row r="160" spans="2:22" ht="14.45" hidden="1" customHeight="1" thickBot="1" x14ac:dyDescent="0.25">
      <c r="B160" s="126" t="s">
        <v>66</v>
      </c>
      <c r="C160" s="100"/>
      <c r="D160" s="127" t="e">
        <v>#REF!</v>
      </c>
      <c r="E160" s="127" t="e">
        <v>#REF!</v>
      </c>
      <c r="F160" s="127" t="e">
        <v>#REF!</v>
      </c>
      <c r="G160" s="127" t="e">
        <v>#REF!</v>
      </c>
      <c r="H160" s="127" t="e">
        <v>#REF!</v>
      </c>
      <c r="I160" s="127" t="e">
        <v>#REF!</v>
      </c>
      <c r="J160" s="127" t="e">
        <v>#REF!</v>
      </c>
      <c r="K160" s="127" t="e">
        <v>#REF!</v>
      </c>
      <c r="L160" s="127" t="e">
        <v>#REF!</v>
      </c>
      <c r="M160" s="127" t="e">
        <v>#REF!</v>
      </c>
      <c r="N160" s="127" t="e">
        <v>#REF!</v>
      </c>
      <c r="O160" s="127" t="e">
        <v>#REF!</v>
      </c>
      <c r="P160" s="127" t="e">
        <v>#REF!</v>
      </c>
      <c r="Q160" s="127"/>
      <c r="R160" s="127" t="e">
        <v>#REF!</v>
      </c>
      <c r="S160" s="127" t="e">
        <f>S147/#REF!</f>
        <v>#REF!</v>
      </c>
      <c r="T160" s="16" t="e">
        <f>S160-'IS, BS &amp; Ratios June 26'!S157</f>
        <v>#REF!</v>
      </c>
      <c r="U160" s="43"/>
      <c r="V160" s="47"/>
    </row>
    <row r="161" spans="2:22" ht="14.45" hidden="1" customHeight="1" thickBot="1" x14ac:dyDescent="0.25">
      <c r="B161" s="128" t="s">
        <v>67</v>
      </c>
      <c r="C161" s="100"/>
      <c r="D161" s="129" t="e">
        <v>#REF!</v>
      </c>
      <c r="E161" s="129" t="e">
        <v>#REF!</v>
      </c>
      <c r="F161" s="129" t="e">
        <v>#REF!</v>
      </c>
      <c r="G161" s="129" t="e">
        <v>#REF!</v>
      </c>
      <c r="H161" s="129" t="e">
        <v>#REF!</v>
      </c>
      <c r="I161" s="129" t="e">
        <v>#REF!</v>
      </c>
      <c r="J161" s="129" t="e">
        <v>#REF!</v>
      </c>
      <c r="K161" s="129" t="e">
        <v>#REF!</v>
      </c>
      <c r="L161" s="129" t="e">
        <v>#REF!</v>
      </c>
      <c r="M161" s="129" t="e">
        <v>#REF!</v>
      </c>
      <c r="N161" s="129" t="e">
        <v>#REF!</v>
      </c>
      <c r="O161" s="129" t="e">
        <v>#REF!</v>
      </c>
      <c r="P161" s="129" t="e">
        <v>#REF!</v>
      </c>
      <c r="Q161" s="129"/>
      <c r="R161" s="129" t="e">
        <v>#REF!</v>
      </c>
      <c r="S161" s="129" t="e">
        <f>S148/#REF!</f>
        <v>#REF!</v>
      </c>
      <c r="T161" s="16" t="e">
        <f>S161-'IS, BS &amp; Ratios June 26'!S158</f>
        <v>#REF!</v>
      </c>
      <c r="U161" s="43"/>
      <c r="V161" s="47"/>
    </row>
    <row r="162" spans="2:22" ht="14.45" hidden="1" customHeight="1" thickBot="1" x14ac:dyDescent="0.25">
      <c r="B162" s="130" t="s">
        <v>68</v>
      </c>
      <c r="C162" s="131"/>
      <c r="D162" s="132" t="e">
        <v>#REF!</v>
      </c>
      <c r="E162" s="132" t="e">
        <v>#REF!</v>
      </c>
      <c r="F162" s="132" t="e">
        <v>#REF!</v>
      </c>
      <c r="G162" s="132" t="e">
        <v>#REF!</v>
      </c>
      <c r="H162" s="132" t="e">
        <v>#REF!</v>
      </c>
      <c r="I162" s="132" t="e">
        <v>#REF!</v>
      </c>
      <c r="J162" s="132" t="e">
        <v>#REF!</v>
      </c>
      <c r="K162" s="132" t="e">
        <v>#REF!</v>
      </c>
      <c r="L162" s="132" t="e">
        <v>#REF!</v>
      </c>
      <c r="M162" s="132" t="e">
        <v>#REF!</v>
      </c>
      <c r="N162" s="132" t="e">
        <v>#REF!</v>
      </c>
      <c r="O162" s="132" t="e">
        <v>#REF!</v>
      </c>
      <c r="P162" s="132" t="e">
        <v>#REF!</v>
      </c>
      <c r="Q162" s="132"/>
      <c r="R162" s="132" t="e">
        <v>#REF!</v>
      </c>
      <c r="S162" s="132" t="e">
        <f>S149/#REF!</f>
        <v>#REF!</v>
      </c>
      <c r="T162" s="16" t="e">
        <f>S162-'IS, BS &amp; Ratios June 26'!S159</f>
        <v>#REF!</v>
      </c>
      <c r="U162" s="116"/>
      <c r="V162" s="47"/>
    </row>
    <row r="163" spans="2:22" ht="14.45" hidden="1" customHeight="1" thickBot="1" x14ac:dyDescent="0.25">
      <c r="T163" s="16">
        <f>S163-'IS, BS &amp; Ratios June 26'!S160</f>
        <v>0</v>
      </c>
    </row>
    <row r="164" spans="2:22" ht="14.45" hidden="1" customHeight="1" thickBot="1" x14ac:dyDescent="0.25">
      <c r="T164" s="16" t="e">
        <f>S164-'IS, BS &amp; Ratios June 26'!S161</f>
        <v>#REF!</v>
      </c>
    </row>
    <row r="165" spans="2:22" ht="14.45" hidden="1" customHeight="1" thickBot="1" x14ac:dyDescent="0.25">
      <c r="B165" s="104" t="s">
        <v>74</v>
      </c>
      <c r="C165" s="105"/>
      <c r="D165" s="125"/>
      <c r="E165" s="125"/>
      <c r="F165" s="125"/>
      <c r="G165" s="125"/>
      <c r="H165" s="125"/>
      <c r="I165" s="125"/>
      <c r="J165" s="125"/>
      <c r="K165" s="125"/>
      <c r="L165" s="125"/>
      <c r="M165" s="105"/>
      <c r="N165" s="125"/>
      <c r="O165" s="125"/>
      <c r="P165" s="125"/>
      <c r="Q165" s="125"/>
      <c r="R165" s="125"/>
      <c r="S165" s="125"/>
      <c r="T165" s="16" t="e">
        <f>S165-'IS, BS &amp; Ratios June 26'!S162</f>
        <v>#REF!</v>
      </c>
    </row>
    <row r="166" spans="2:22" ht="14.45" hidden="1" customHeight="1" thickBot="1" x14ac:dyDescent="0.25">
      <c r="B166" s="133" t="s">
        <v>66</v>
      </c>
      <c r="C166" s="134"/>
      <c r="D166" s="135" t="e">
        <v>#REF!</v>
      </c>
      <c r="E166" s="135" t="e">
        <v>#REF!</v>
      </c>
      <c r="F166" s="135" t="e">
        <v>#REF!</v>
      </c>
      <c r="G166" s="135" t="e">
        <v>#REF!</v>
      </c>
      <c r="H166" s="135" t="e">
        <v>#REF!</v>
      </c>
      <c r="I166" s="135" t="e">
        <v>#REF!</v>
      </c>
      <c r="J166" s="135" t="e">
        <v>#REF!</v>
      </c>
      <c r="K166" s="135" t="e">
        <v>#REF!</v>
      </c>
      <c r="L166" s="135" t="e">
        <v>#REF!</v>
      </c>
      <c r="M166" s="135" t="e">
        <v>#REF!</v>
      </c>
      <c r="N166" s="135" t="e">
        <v>#REF!</v>
      </c>
      <c r="O166" s="135" t="e">
        <v>#REF!</v>
      </c>
      <c r="P166" s="135" t="e">
        <v>#REF!</v>
      </c>
      <c r="Q166" s="135"/>
      <c r="R166" s="135" t="e">
        <v>#REF!</v>
      </c>
      <c r="S166" s="135" t="e">
        <f>+SUM(S86:S86,S90)/#REF!</f>
        <v>#REF!</v>
      </c>
      <c r="T166" s="16" t="e">
        <f>S166-'IS, BS &amp; Ratios June 26'!S163</f>
        <v>#REF!</v>
      </c>
    </row>
    <row r="167" spans="2:22" ht="14.45" hidden="1" customHeight="1" thickBot="1" x14ac:dyDescent="0.25">
      <c r="B167" s="136" t="s">
        <v>67</v>
      </c>
      <c r="C167" s="134"/>
      <c r="D167" s="137" t="e">
        <v>#REF!</v>
      </c>
      <c r="E167" s="137" t="e">
        <v>#REF!</v>
      </c>
      <c r="F167" s="137" t="e">
        <v>#REF!</v>
      </c>
      <c r="G167" s="137" t="e">
        <v>#REF!</v>
      </c>
      <c r="H167" s="137" t="e">
        <v>#REF!</v>
      </c>
      <c r="I167" s="137" t="e">
        <v>#REF!</v>
      </c>
      <c r="J167" s="137" t="e">
        <v>#REF!</v>
      </c>
      <c r="K167" s="137" t="e">
        <v>#REF!</v>
      </c>
      <c r="L167" s="137" t="e">
        <v>#REF!</v>
      </c>
      <c r="M167" s="137" t="e">
        <v>#REF!</v>
      </c>
      <c r="N167" s="137" t="e">
        <v>#REF!</v>
      </c>
      <c r="O167" s="137" t="e">
        <v>#REF!</v>
      </c>
      <c r="P167" s="137" t="e">
        <v>#REF!</v>
      </c>
      <c r="Q167" s="137"/>
      <c r="R167" s="137" t="e">
        <v>#REF!</v>
      </c>
      <c r="S167" s="137" t="e">
        <f>SUM(S80,#REF!)/#REF!</f>
        <v>#REF!</v>
      </c>
      <c r="T167" s="16" t="e">
        <f>S167-'IS, BS &amp; Ratios June 26'!S164</f>
        <v>#REF!</v>
      </c>
    </row>
    <row r="168" spans="2:22" ht="14.45" hidden="1" customHeight="1" thickBot="1" x14ac:dyDescent="0.25">
      <c r="B168" s="138" t="s">
        <v>68</v>
      </c>
      <c r="C168" s="139"/>
      <c r="D168" s="140" t="e">
        <v>#REF!</v>
      </c>
      <c r="E168" s="140" t="e">
        <v>#REF!</v>
      </c>
      <c r="F168" s="140" t="e">
        <v>#REF!</v>
      </c>
      <c r="G168" s="140" t="e">
        <v>#REF!</v>
      </c>
      <c r="H168" s="140" t="e">
        <v>#REF!</v>
      </c>
      <c r="I168" s="140" t="e">
        <v>#REF!</v>
      </c>
      <c r="J168" s="140" t="e">
        <v>#REF!</v>
      </c>
      <c r="K168" s="140" t="e">
        <v>#REF!</v>
      </c>
      <c r="L168" s="140" t="e">
        <v>#REF!</v>
      </c>
      <c r="M168" s="140" t="e">
        <v>#REF!</v>
      </c>
      <c r="N168" s="140" t="e">
        <v>#REF!</v>
      </c>
      <c r="O168" s="140" t="e">
        <v>#REF!</v>
      </c>
      <c r="P168" s="140" t="e">
        <v>#REF!</v>
      </c>
      <c r="Q168" s="140"/>
      <c r="R168" s="140" t="e">
        <v>#REF!</v>
      </c>
      <c r="S168" s="140" t="e">
        <f t="shared" ref="S168" si="51">+S166+S167</f>
        <v>#REF!</v>
      </c>
      <c r="T168" s="16" t="e">
        <f>S168-'IS, BS &amp; Ratios June 26'!S165</f>
        <v>#REF!</v>
      </c>
    </row>
    <row r="169" spans="2:22" ht="13.5" thickBot="1" x14ac:dyDescent="0.25">
      <c r="B169" s="117" t="s">
        <v>111</v>
      </c>
      <c r="C169" s="118"/>
      <c r="D169" s="119">
        <v>0.32109898987266727</v>
      </c>
      <c r="E169" s="119">
        <v>0.231164450781917</v>
      </c>
      <c r="F169" s="119">
        <v>0.23872275035523405</v>
      </c>
      <c r="G169" s="119">
        <v>0.39534840713652153</v>
      </c>
      <c r="H169" s="119">
        <v>0.3738643400205785</v>
      </c>
      <c r="I169" s="119">
        <v>0.38807001931077667</v>
      </c>
      <c r="J169" s="119">
        <v>0.26163881883755608</v>
      </c>
      <c r="K169" s="119">
        <v>0.20287494979550508</v>
      </c>
      <c r="L169" s="119">
        <v>0.29893067455959843</v>
      </c>
      <c r="M169" s="119">
        <v>0.20650950598687487</v>
      </c>
      <c r="N169" s="119">
        <v>0.23033482848669573</v>
      </c>
      <c r="O169" s="119">
        <v>0.18089921666394726</v>
      </c>
      <c r="P169" s="119">
        <v>0.36736884947758841</v>
      </c>
      <c r="Q169" s="119">
        <v>0.2144453688496159</v>
      </c>
      <c r="R169" s="119">
        <v>0.30038502344093049</v>
      </c>
      <c r="S169" s="119">
        <f t="shared" ref="S169" si="52">S149/S143</f>
        <v>0.2450820549759048</v>
      </c>
      <c r="T169" s="16">
        <f>S169-'IS, BS &amp; Ratios June 26'!S166</f>
        <v>0.2450820549759048</v>
      </c>
    </row>
    <row r="170" spans="2:22" x14ac:dyDescent="0.2">
      <c r="I170" s="16"/>
      <c r="J170" s="16"/>
    </row>
    <row r="171" spans="2:22" hidden="1" x14ac:dyDescent="0.2">
      <c r="B171" s="3" t="s">
        <v>134</v>
      </c>
      <c r="D171" s="16"/>
      <c r="E171" s="16"/>
      <c r="I171" s="16"/>
      <c r="J171" s="16"/>
    </row>
    <row r="172" spans="2:22" hidden="1" x14ac:dyDescent="0.2">
      <c r="B172" s="3" t="s">
        <v>135</v>
      </c>
      <c r="D172" s="16"/>
      <c r="E172" s="16"/>
      <c r="I172" s="16"/>
      <c r="J172" s="16"/>
    </row>
    <row r="173" spans="2:22" ht="16.899999999999999" hidden="1" customHeight="1" x14ac:dyDescent="0.2">
      <c r="B173" s="3" t="s">
        <v>137</v>
      </c>
      <c r="D173" s="16"/>
      <c r="E173" s="16"/>
      <c r="I173" s="16"/>
      <c r="J173" s="16"/>
      <c r="K173" s="39"/>
      <c r="L173" s="39" t="e">
        <f>#REF!-#REF!-#REF!</f>
        <v>#REF!</v>
      </c>
      <c r="M173" s="39"/>
      <c r="N173" s="39"/>
      <c r="O173" s="39"/>
      <c r="P173" s="39"/>
      <c r="Q173" s="39"/>
      <c r="R173" s="39"/>
      <c r="S173" s="39"/>
    </row>
    <row r="174" spans="2:22" ht="16.899999999999999" hidden="1" customHeight="1" x14ac:dyDescent="0.2">
      <c r="B174" s="3" t="s">
        <v>138</v>
      </c>
      <c r="D174" s="16"/>
      <c r="E174" s="16"/>
      <c r="I174" s="16"/>
      <c r="J174" s="16"/>
      <c r="K174" s="39"/>
      <c r="L174" s="39" t="e">
        <f>#REF!*L173/#REF!</f>
        <v>#REF!</v>
      </c>
      <c r="M174" s="39"/>
      <c r="N174" s="39"/>
      <c r="O174" s="39"/>
      <c r="P174" s="39"/>
      <c r="Q174" s="39"/>
      <c r="R174" s="39"/>
      <c r="S174" s="39"/>
    </row>
  </sheetData>
  <dataConsolidate/>
  <conditionalFormatting sqref="D169:S169">
    <cfRule type="cellIs" dxfId="15" priority="57" stopIfTrue="1" operator="lessThan">
      <formula>#REF!</formula>
    </cfRule>
    <cfRule type="cellIs" dxfId="14" priority="69" operator="lessThan">
      <formula>#REF!</formula>
    </cfRule>
  </conditionalFormatting>
  <conditionalFormatting sqref="H94">
    <cfRule type="cellIs" dxfId="13" priority="6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53" orientation="portrait" r:id="rId1"/>
  <headerFooter alignWithMargins="0"/>
  <rowBreaks count="1" manualBreakCount="1">
    <brk id="118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10</xdr:col>
                    <xdr:colOff>981075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Button 2">
              <controlPr defaultSize="0" print="0" autoFill="0" autoPict="0" macro="[0]!MacroTB">
                <anchor moveWithCells="1" sizeWithCells="1">
                  <from>
                    <xdr:col>20</xdr:col>
                    <xdr:colOff>190500</xdr:colOff>
                    <xdr:row>61</xdr:row>
                    <xdr:rowOff>66675</xdr:rowOff>
                  </from>
                  <to>
                    <xdr:col>20</xdr:col>
                    <xdr:colOff>552450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6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600075</xdr:colOff>
                    <xdr:row>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F8C51B"/>
    <pageSetUpPr fitToPage="1"/>
  </sheetPr>
  <dimension ref="A1:AG185"/>
  <sheetViews>
    <sheetView view="pageBreakPreview" topLeftCell="A10" zoomScaleNormal="85" zoomScaleSheetLayoutView="100" workbookViewId="0">
      <pane xSplit="2" ySplit="2" topLeftCell="C91" activePane="bottomRight" state="frozen"/>
      <selection activeCell="A10" sqref="A10"/>
      <selection pane="topRight" activeCell="C10" sqref="C10"/>
      <selection pane="bottomLeft" activeCell="A12" sqref="A12"/>
      <selection pane="bottomRight" activeCell="S96" sqref="S96"/>
    </sheetView>
  </sheetViews>
  <sheetFormatPr defaultColWidth="9.140625" defaultRowHeight="12.75" outlineLevelRow="1" outlineLevelCol="1" x14ac:dyDescent="0.2"/>
  <cols>
    <col min="1" max="1" width="2.42578125" style="1" customWidth="1"/>
    <col min="2" max="2" width="23.7109375" style="3" customWidth="1"/>
    <col min="3" max="3" width="4.28515625" style="3" customWidth="1"/>
    <col min="4" max="4" width="13.140625" style="3" customWidth="1" outlineLevel="1"/>
    <col min="5" max="5" width="18.28515625" style="3" customWidth="1" outlineLevel="1"/>
    <col min="6" max="6" width="10.7109375" style="3" customWidth="1" outlineLevel="1"/>
    <col min="7" max="9" width="11.28515625" style="3" customWidth="1" outlineLevel="1"/>
    <col min="10" max="10" width="9" style="3" customWidth="1" outlineLevel="1"/>
    <col min="11" max="11" width="9.5703125" style="3" customWidth="1"/>
    <col min="12" max="12" width="15.5703125" style="3" bestFit="1" customWidth="1"/>
    <col min="13" max="13" width="14.5703125" style="3" bestFit="1" customWidth="1"/>
    <col min="14" max="15" width="11.28515625" style="3" bestFit="1" customWidth="1"/>
    <col min="16" max="16" width="9.7109375" style="3" customWidth="1"/>
    <col min="17" max="17" width="10.28515625" style="3" bestFit="1" customWidth="1"/>
    <col min="18" max="18" width="11.28515625" style="3" customWidth="1"/>
    <col min="19" max="19" width="15" style="3" bestFit="1" customWidth="1"/>
    <col min="20" max="20" width="10.7109375" style="3" bestFit="1" customWidth="1"/>
    <col min="21" max="21" width="11.140625" style="3" customWidth="1"/>
    <col min="22" max="22" width="9.140625" style="3"/>
    <col min="23" max="23" width="9.5703125" style="3" bestFit="1" customWidth="1"/>
    <col min="24" max="16384" width="9.140625" style="3"/>
  </cols>
  <sheetData>
    <row r="1" spans="1:33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3" ht="24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3" ht="13.9" customHeight="1" outlineLevel="1" x14ac:dyDescent="0.2">
      <c r="B3" s="2" t="s">
        <v>0</v>
      </c>
      <c r="C3" s="2"/>
      <c r="D3" s="2"/>
      <c r="E3" s="2"/>
      <c r="F3" s="2"/>
      <c r="G3" s="2"/>
      <c r="H3" s="2"/>
      <c r="I3" s="2"/>
      <c r="J3" s="6">
        <v>1</v>
      </c>
      <c r="K3" s="2"/>
      <c r="L3" s="2"/>
      <c r="M3" s="2"/>
      <c r="N3" s="2"/>
      <c r="O3" s="2"/>
      <c r="P3" s="2"/>
      <c r="Q3" s="2"/>
      <c r="R3" s="2"/>
      <c r="S3" s="2"/>
    </row>
    <row r="4" spans="1:33" ht="13.9" customHeight="1" outlineLevel="1" x14ac:dyDescent="0.2">
      <c r="B4" s="2" t="s">
        <v>1</v>
      </c>
      <c r="C4" s="2"/>
      <c r="D4" s="2"/>
      <c r="E4" s="2"/>
      <c r="F4" s="2"/>
      <c r="G4" s="2"/>
      <c r="H4" s="2"/>
      <c r="I4" s="2"/>
      <c r="J4" s="6">
        <v>2</v>
      </c>
      <c r="K4" s="2" t="s">
        <v>2</v>
      </c>
      <c r="L4" s="2"/>
      <c r="M4" s="2"/>
      <c r="N4" s="2"/>
      <c r="O4" s="2"/>
      <c r="P4" s="2"/>
      <c r="Q4" s="2"/>
      <c r="R4" s="2"/>
      <c r="S4" s="2"/>
    </row>
    <row r="5" spans="1:33" ht="13.9" customHeight="1" outlineLevel="1" x14ac:dyDescent="0.2">
      <c r="B5" s="2" t="s">
        <v>3</v>
      </c>
      <c r="C5" s="2"/>
      <c r="D5" s="2"/>
      <c r="E5" s="2"/>
      <c r="F5" s="2"/>
      <c r="G5" s="2"/>
      <c r="H5" s="2"/>
      <c r="I5" s="2"/>
      <c r="J5" s="6">
        <v>3</v>
      </c>
      <c r="K5" s="2" t="s">
        <v>4</v>
      </c>
      <c r="L5" s="2"/>
      <c r="M5" s="2"/>
      <c r="N5" s="2"/>
      <c r="O5" s="2"/>
      <c r="P5" s="2"/>
      <c r="Q5" s="2"/>
      <c r="R5" s="2"/>
      <c r="S5" s="2"/>
    </row>
    <row r="6" spans="1:33" ht="13.9" customHeight="1" outlineLevel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33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33" s="9" customFormat="1" ht="12.75" customHeight="1" x14ac:dyDescent="0.2">
      <c r="A8" s="1"/>
      <c r="B8" s="7" t="s">
        <v>155</v>
      </c>
      <c r="C8" s="8"/>
      <c r="D8" s="8"/>
      <c r="E8" s="8"/>
      <c r="F8" s="8"/>
      <c r="G8" s="222"/>
      <c r="H8" s="222"/>
      <c r="I8" s="222"/>
      <c r="J8" s="8"/>
      <c r="K8" s="222"/>
      <c r="L8" s="8"/>
      <c r="M8" s="8"/>
      <c r="N8" s="8"/>
      <c r="O8" s="8"/>
      <c r="P8" s="8"/>
      <c r="Q8" s="8"/>
      <c r="R8" s="8"/>
      <c r="S8" s="8"/>
      <c r="T8" s="13"/>
    </row>
    <row r="9" spans="1:33" s="9" customFormat="1" ht="13.5" thickBot="1" x14ac:dyDescent="0.25">
      <c r="A9" s="1"/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42"/>
    </row>
    <row r="10" spans="1:33" s="9" customFormat="1" ht="14.45" customHeight="1" thickTop="1" x14ac:dyDescent="0.2">
      <c r="A10" s="1"/>
      <c r="B10" s="141"/>
      <c r="C10" s="142"/>
      <c r="D10" s="221" t="s">
        <v>123</v>
      </c>
      <c r="E10" s="221" t="s">
        <v>203</v>
      </c>
      <c r="F10" s="221" t="s">
        <v>204</v>
      </c>
      <c r="G10" s="221" t="s">
        <v>125</v>
      </c>
      <c r="H10" s="221" t="s">
        <v>126</v>
      </c>
      <c r="I10" s="221" t="s">
        <v>85</v>
      </c>
      <c r="J10" s="221" t="s">
        <v>88</v>
      </c>
      <c r="K10" s="221" t="s">
        <v>87</v>
      </c>
      <c r="L10" s="221" t="s">
        <v>127</v>
      </c>
      <c r="M10" s="221" t="s">
        <v>76</v>
      </c>
      <c r="N10" s="221" t="s">
        <v>129</v>
      </c>
      <c r="O10" s="221" t="s">
        <v>128</v>
      </c>
      <c r="P10" s="221" t="s">
        <v>86</v>
      </c>
      <c r="Q10" s="221" t="s">
        <v>130</v>
      </c>
      <c r="R10" s="221" t="s">
        <v>200</v>
      </c>
      <c r="S10" s="221" t="s">
        <v>89</v>
      </c>
      <c r="T10" s="142"/>
    </row>
    <row r="11" spans="1:33" s="9" customFormat="1" x14ac:dyDescent="0.2">
      <c r="A11" s="1"/>
      <c r="B11" s="141"/>
      <c r="C11" s="142"/>
      <c r="D11" s="198">
        <f>Drivers!B3</f>
        <v>45838</v>
      </c>
      <c r="E11" s="198">
        <f>D11</f>
        <v>45838</v>
      </c>
      <c r="F11" s="198">
        <f t="shared" ref="F11:S11" si="0">E11</f>
        <v>45838</v>
      </c>
      <c r="G11" s="198">
        <f>F11</f>
        <v>45838</v>
      </c>
      <c r="H11" s="198">
        <f>G11</f>
        <v>45838</v>
      </c>
      <c r="I11" s="198">
        <f t="shared" si="0"/>
        <v>45838</v>
      </c>
      <c r="J11" s="198">
        <f t="shared" si="0"/>
        <v>45838</v>
      </c>
      <c r="K11" s="198">
        <f t="shared" si="0"/>
        <v>45838</v>
      </c>
      <c r="L11" s="198">
        <f t="shared" si="0"/>
        <v>45838</v>
      </c>
      <c r="M11" s="198">
        <f t="shared" si="0"/>
        <v>45838</v>
      </c>
      <c r="N11" s="198">
        <f>M11</f>
        <v>45838</v>
      </c>
      <c r="O11" s="198">
        <f t="shared" si="0"/>
        <v>45838</v>
      </c>
      <c r="P11" s="198">
        <f t="shared" si="0"/>
        <v>45838</v>
      </c>
      <c r="Q11" s="198">
        <f t="shared" si="0"/>
        <v>45838</v>
      </c>
      <c r="R11" s="198">
        <f t="shared" si="0"/>
        <v>45838</v>
      </c>
      <c r="S11" s="198">
        <f t="shared" si="0"/>
        <v>45838</v>
      </c>
      <c r="T11" s="142"/>
    </row>
    <row r="12" spans="1:33" ht="16.5" customHeight="1" x14ac:dyDescent="0.2">
      <c r="B12" s="12"/>
      <c r="D12" s="143" t="s">
        <v>75</v>
      </c>
      <c r="E12" s="143" t="s">
        <v>75</v>
      </c>
      <c r="F12" s="143" t="s">
        <v>75</v>
      </c>
      <c r="G12" s="143" t="s">
        <v>75</v>
      </c>
      <c r="H12" s="143" t="s">
        <v>75</v>
      </c>
      <c r="I12" s="143" t="s">
        <v>75</v>
      </c>
      <c r="J12" s="143" t="s">
        <v>75</v>
      </c>
      <c r="K12" s="143" t="s">
        <v>75</v>
      </c>
      <c r="L12" s="143" t="s">
        <v>75</v>
      </c>
      <c r="M12" s="143" t="s">
        <v>75</v>
      </c>
      <c r="N12" s="143" t="s">
        <v>75</v>
      </c>
      <c r="O12" s="143" t="s">
        <v>75</v>
      </c>
      <c r="P12" s="143" t="s">
        <v>75</v>
      </c>
      <c r="Q12" s="143" t="s">
        <v>75</v>
      </c>
      <c r="R12" s="143" t="s">
        <v>75</v>
      </c>
      <c r="S12" s="143" t="s">
        <v>75</v>
      </c>
      <c r="T12" s="143"/>
    </row>
    <row r="13" spans="1:33" x14ac:dyDescent="0.2">
      <c r="B13" s="12" t="s">
        <v>5</v>
      </c>
      <c r="C13" s="14"/>
      <c r="D13" s="14">
        <f t="shared" ref="D13:S13" si="1">SUM(D14:D17)</f>
        <v>156809</v>
      </c>
      <c r="E13" s="14">
        <f t="shared" si="1"/>
        <v>1831338</v>
      </c>
      <c r="F13" s="14">
        <f t="shared" si="1"/>
        <v>1442144</v>
      </c>
      <c r="G13" s="14">
        <f t="shared" si="1"/>
        <v>235173</v>
      </c>
      <c r="H13" s="14">
        <f t="shared" si="1"/>
        <v>428968</v>
      </c>
      <c r="I13" s="14">
        <f t="shared" si="1"/>
        <v>385167</v>
      </c>
      <c r="J13" s="14">
        <f t="shared" si="1"/>
        <v>78239</v>
      </c>
      <c r="K13" s="14">
        <f t="shared" si="1"/>
        <v>461168</v>
      </c>
      <c r="L13" s="14">
        <f t="shared" si="1"/>
        <v>1362507</v>
      </c>
      <c r="M13" s="14">
        <f t="shared" si="1"/>
        <v>1274844</v>
      </c>
      <c r="N13" s="14">
        <f t="shared" si="1"/>
        <v>2193999</v>
      </c>
      <c r="O13" s="14">
        <f t="shared" si="1"/>
        <v>580389</v>
      </c>
      <c r="P13" s="14">
        <f t="shared" si="1"/>
        <v>303523</v>
      </c>
      <c r="Q13" s="14">
        <f t="shared" si="1"/>
        <v>3054383</v>
      </c>
      <c r="R13" s="14">
        <f t="shared" si="1"/>
        <v>261360</v>
      </c>
      <c r="S13" s="14">
        <f t="shared" si="1"/>
        <v>14050011</v>
      </c>
      <c r="T13" s="16">
        <f>'[38]IS, BS &amp; Ratios June 23'!T13</f>
        <v>10267989</v>
      </c>
      <c r="U13" s="17">
        <f>S13-T13</f>
        <v>3782022</v>
      </c>
      <c r="V13" s="18"/>
      <c r="W13" s="18"/>
      <c r="X13" s="18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outlineLevel="1" x14ac:dyDescent="0.2">
      <c r="B14" s="20" t="s">
        <v>6</v>
      </c>
      <c r="C14" s="16"/>
      <c r="D14" s="199">
        <v>148606</v>
      </c>
      <c r="E14" s="199">
        <v>992048</v>
      </c>
      <c r="F14" s="199">
        <v>649903</v>
      </c>
      <c r="G14" s="199">
        <v>27070</v>
      </c>
      <c r="H14" s="199">
        <v>129478</v>
      </c>
      <c r="I14" s="199">
        <v>158453</v>
      </c>
      <c r="J14" s="199">
        <v>20414</v>
      </c>
      <c r="K14" s="199">
        <v>211292</v>
      </c>
      <c r="L14" s="199">
        <v>689831</v>
      </c>
      <c r="M14" s="199">
        <v>591369</v>
      </c>
      <c r="N14" s="199">
        <v>1343648</v>
      </c>
      <c r="O14" s="199">
        <v>283806</v>
      </c>
      <c r="P14" s="199">
        <v>67932</v>
      </c>
      <c r="Q14" s="199">
        <v>897455</v>
      </c>
      <c r="R14" s="199">
        <v>124035</v>
      </c>
      <c r="S14" s="21">
        <f>SUM(D14:R14)</f>
        <v>6335340</v>
      </c>
      <c r="T14" s="16">
        <f>'[38]IS, BS &amp; Ratios June 23'!T14</f>
        <v>4140943</v>
      </c>
      <c r="U14" s="17">
        <f t="shared" ref="U14:U79" si="2">S14-T14</f>
        <v>2194397</v>
      </c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outlineLevel="1" x14ac:dyDescent="0.2">
      <c r="B15" s="20" t="s">
        <v>171</v>
      </c>
      <c r="C15" s="16"/>
      <c r="D15" s="200">
        <v>5156</v>
      </c>
      <c r="E15" s="200">
        <v>575850</v>
      </c>
      <c r="F15" s="200">
        <v>769157</v>
      </c>
      <c r="G15" s="200">
        <v>114376</v>
      </c>
      <c r="H15" s="200">
        <v>249328</v>
      </c>
      <c r="I15" s="200">
        <v>220333</v>
      </c>
      <c r="J15" s="200">
        <v>57492</v>
      </c>
      <c r="K15" s="200">
        <v>233946</v>
      </c>
      <c r="L15" s="200">
        <v>592507</v>
      </c>
      <c r="M15" s="200">
        <v>636651</v>
      </c>
      <c r="N15" s="200">
        <v>683991</v>
      </c>
      <c r="O15" s="200">
        <v>130309</v>
      </c>
      <c r="P15" s="200">
        <v>107210</v>
      </c>
      <c r="Q15" s="200">
        <v>1446060</v>
      </c>
      <c r="R15" s="200">
        <v>134167</v>
      </c>
      <c r="S15" s="16">
        <f t="shared" ref="S15:S17" si="3">SUM(D15:R15)</f>
        <v>5956533</v>
      </c>
      <c r="T15" s="16">
        <f>'[38]IS, BS &amp; Ratios June 23'!T15</f>
        <v>5136549</v>
      </c>
      <c r="U15" s="17">
        <f t="shared" si="2"/>
        <v>819984</v>
      </c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outlineLevel="1" x14ac:dyDescent="0.2">
      <c r="B16" s="20" t="s">
        <v>113</v>
      </c>
      <c r="C16" s="16"/>
      <c r="D16" s="200">
        <v>0</v>
      </c>
      <c r="E16" s="200">
        <v>130613</v>
      </c>
      <c r="F16" s="200">
        <v>0</v>
      </c>
      <c r="G16" s="200">
        <v>0</v>
      </c>
      <c r="H16" s="200">
        <v>172</v>
      </c>
      <c r="I16" s="200">
        <v>1371</v>
      </c>
      <c r="J16" s="200">
        <v>0</v>
      </c>
      <c r="K16" s="200">
        <v>6463</v>
      </c>
      <c r="L16" s="200">
        <v>0</v>
      </c>
      <c r="M16" s="200">
        <v>0</v>
      </c>
      <c r="N16" s="200">
        <v>259</v>
      </c>
      <c r="O16" s="200">
        <v>31291</v>
      </c>
      <c r="P16" s="200">
        <v>104607</v>
      </c>
      <c r="Q16" s="200">
        <v>646000</v>
      </c>
      <c r="R16" s="200">
        <v>0</v>
      </c>
      <c r="S16" s="16">
        <f t="shared" si="3"/>
        <v>920776</v>
      </c>
      <c r="T16" s="16">
        <f>'[38]IS, BS &amp; Ratios June 23'!T16</f>
        <v>285575</v>
      </c>
      <c r="U16" s="17">
        <f t="shared" si="2"/>
        <v>635201</v>
      </c>
      <c r="Y16" s="22"/>
      <c r="Z16" s="22"/>
      <c r="AA16" s="22"/>
      <c r="AB16" s="22"/>
      <c r="AC16" s="22"/>
      <c r="AD16" s="22"/>
      <c r="AE16" s="22"/>
      <c r="AF16" s="22"/>
      <c r="AG16" s="22"/>
    </row>
    <row r="17" spans="1:33" outlineLevel="1" x14ac:dyDescent="0.2">
      <c r="B17" s="20" t="s">
        <v>8</v>
      </c>
      <c r="C17" s="16"/>
      <c r="D17" s="202">
        <v>3047</v>
      </c>
      <c r="E17" s="202">
        <v>132827</v>
      </c>
      <c r="F17" s="202">
        <v>23084</v>
      </c>
      <c r="G17" s="202">
        <v>93727</v>
      </c>
      <c r="H17" s="202">
        <v>49990</v>
      </c>
      <c r="I17" s="202">
        <v>5010</v>
      </c>
      <c r="J17" s="202">
        <v>333</v>
      </c>
      <c r="K17" s="202">
        <v>9467</v>
      </c>
      <c r="L17" s="202">
        <v>80169</v>
      </c>
      <c r="M17" s="202">
        <v>46824</v>
      </c>
      <c r="N17" s="202">
        <v>166101</v>
      </c>
      <c r="O17" s="202">
        <v>134983</v>
      </c>
      <c r="P17" s="202">
        <v>23774</v>
      </c>
      <c r="Q17" s="202">
        <v>64868</v>
      </c>
      <c r="R17" s="202">
        <v>3158</v>
      </c>
      <c r="S17" s="23">
        <f t="shared" si="3"/>
        <v>837362</v>
      </c>
      <c r="T17" s="16">
        <f>'[38]IS, BS &amp; Ratios June 23'!T17</f>
        <v>704922</v>
      </c>
      <c r="U17" s="17">
        <f t="shared" si="2"/>
        <v>132440</v>
      </c>
    </row>
    <row r="18" spans="1:33" outlineLevel="1" x14ac:dyDescent="0.2"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6">
        <f>'[38]IS, BS &amp; Ratios June 23'!T18</f>
        <v>0</v>
      </c>
      <c r="U18" s="17">
        <f t="shared" si="2"/>
        <v>0</v>
      </c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 x14ac:dyDescent="0.2">
      <c r="B19" s="12" t="s">
        <v>9</v>
      </c>
      <c r="C19" s="14"/>
      <c r="D19" s="24">
        <f>SUM(D20:D24)</f>
        <v>-44447</v>
      </c>
      <c r="E19" s="24">
        <f t="shared" ref="E19:S19" si="4">SUM(E20:E24)</f>
        <v>-365500</v>
      </c>
      <c r="F19" s="24">
        <f t="shared" si="4"/>
        <v>-576496</v>
      </c>
      <c r="G19" s="24">
        <f t="shared" si="4"/>
        <v>-52744</v>
      </c>
      <c r="H19" s="24">
        <f t="shared" si="4"/>
        <v>-138951</v>
      </c>
      <c r="I19" s="24">
        <f t="shared" si="4"/>
        <v>-198399</v>
      </c>
      <c r="J19" s="24">
        <f t="shared" si="4"/>
        <v>-44387</v>
      </c>
      <c r="K19" s="24">
        <f t="shared" si="4"/>
        <v>-198613</v>
      </c>
      <c r="L19" s="24">
        <f t="shared" si="4"/>
        <v>-257104</v>
      </c>
      <c r="M19" s="24">
        <f t="shared" si="4"/>
        <v>-347008</v>
      </c>
      <c r="N19" s="24">
        <f t="shared" si="4"/>
        <v>-384170</v>
      </c>
      <c r="O19" s="24">
        <f t="shared" si="4"/>
        <v>-168910</v>
      </c>
      <c r="P19" s="24">
        <f t="shared" si="4"/>
        <v>-130605</v>
      </c>
      <c r="Q19" s="24">
        <f t="shared" si="4"/>
        <v>-974037</v>
      </c>
      <c r="R19" s="24">
        <f t="shared" si="4"/>
        <v>-165520</v>
      </c>
      <c r="S19" s="24">
        <f t="shared" si="4"/>
        <v>-4046891</v>
      </c>
      <c r="T19" s="16">
        <f>'[38]IS, BS &amp; Ratios June 23'!T19</f>
        <v>-2485324</v>
      </c>
      <c r="U19" s="17">
        <f t="shared" si="2"/>
        <v>-1561567</v>
      </c>
      <c r="V19" s="18"/>
      <c r="W19" s="18"/>
      <c r="X19" s="18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outlineLevel="1" x14ac:dyDescent="0.2">
      <c r="A20" s="25"/>
      <c r="B20" s="20" t="s">
        <v>77</v>
      </c>
      <c r="C20" s="16"/>
      <c r="D20" s="199">
        <v>-35337</v>
      </c>
      <c r="E20" s="199">
        <v>-390728</v>
      </c>
      <c r="F20" s="199">
        <v>-462024</v>
      </c>
      <c r="G20" s="199">
        <v>-49175</v>
      </c>
      <c r="H20" s="199">
        <v>-110654</v>
      </c>
      <c r="I20" s="199">
        <v>-163658</v>
      </c>
      <c r="J20" s="199">
        <v>-38364</v>
      </c>
      <c r="K20" s="199">
        <v>-179649</v>
      </c>
      <c r="L20" s="199">
        <v>-226910</v>
      </c>
      <c r="M20" s="199">
        <v>-288520</v>
      </c>
      <c r="N20" s="199">
        <v>-275844</v>
      </c>
      <c r="O20" s="199">
        <v>-74855</v>
      </c>
      <c r="P20" s="199">
        <v>-106782</v>
      </c>
      <c r="Q20" s="199">
        <v>-698555</v>
      </c>
      <c r="R20" s="199">
        <v>-161945</v>
      </c>
      <c r="S20" s="21">
        <f t="shared" ref="S20:S24" si="5">SUM(D20:R20)</f>
        <v>-3263000</v>
      </c>
      <c r="T20" s="16">
        <f>'[38]IS, BS &amp; Ratios June 23'!T20</f>
        <v>-1821985</v>
      </c>
      <c r="U20" s="17">
        <f t="shared" si="2"/>
        <v>-1441015</v>
      </c>
      <c r="Y20" s="22"/>
      <c r="Z20" s="22"/>
      <c r="AA20" s="22"/>
      <c r="AB20" s="22"/>
      <c r="AC20" s="22"/>
      <c r="AD20" s="22"/>
      <c r="AE20" s="22"/>
      <c r="AF20" s="22"/>
      <c r="AG20" s="22"/>
    </row>
    <row r="21" spans="1:33" outlineLevel="1" x14ac:dyDescent="0.2">
      <c r="A21" s="25"/>
      <c r="B21" s="20" t="s">
        <v>112</v>
      </c>
      <c r="C21" s="16"/>
      <c r="D21" s="200">
        <v>0</v>
      </c>
      <c r="E21" s="200">
        <v>-17847</v>
      </c>
      <c r="F21" s="200">
        <v>-5470</v>
      </c>
      <c r="G21" s="200">
        <v>-978</v>
      </c>
      <c r="H21" s="200">
        <v>0</v>
      </c>
      <c r="I21" s="200">
        <v>0</v>
      </c>
      <c r="J21" s="200">
        <v>0</v>
      </c>
      <c r="K21" s="200">
        <v>0</v>
      </c>
      <c r="L21" s="200">
        <v>0</v>
      </c>
      <c r="M21" s="200">
        <v>-29091</v>
      </c>
      <c r="N21" s="200">
        <v>0</v>
      </c>
      <c r="O21" s="200">
        <v>0</v>
      </c>
      <c r="P21" s="200">
        <v>0</v>
      </c>
      <c r="Q21" s="200">
        <v>0</v>
      </c>
      <c r="R21" s="200">
        <v>0</v>
      </c>
      <c r="S21" s="16">
        <f t="shared" si="5"/>
        <v>-53386</v>
      </c>
      <c r="T21" s="16">
        <f>'[38]IS, BS &amp; Ratios June 23'!T21</f>
        <v>-7049</v>
      </c>
      <c r="U21" s="17">
        <f t="shared" si="2"/>
        <v>-46337</v>
      </c>
      <c r="Y21" s="22"/>
      <c r="Z21" s="22"/>
      <c r="AA21" s="22"/>
      <c r="AB21" s="22"/>
      <c r="AC21" s="22"/>
      <c r="AD21" s="22"/>
      <c r="AE21" s="22"/>
      <c r="AF21" s="22"/>
      <c r="AG21" s="22"/>
    </row>
    <row r="22" spans="1:33" outlineLevel="1" x14ac:dyDescent="0.2">
      <c r="A22" s="25"/>
      <c r="B22" s="20" t="s">
        <v>145</v>
      </c>
      <c r="C22" s="16"/>
      <c r="D22" s="200">
        <v>-2055</v>
      </c>
      <c r="E22" s="200">
        <v>-17012</v>
      </c>
      <c r="F22" s="200">
        <v>-1817</v>
      </c>
      <c r="G22" s="200">
        <v>0</v>
      </c>
      <c r="H22" s="200">
        <v>0</v>
      </c>
      <c r="I22" s="200">
        <v>0</v>
      </c>
      <c r="J22" s="200">
        <v>0</v>
      </c>
      <c r="K22" s="200">
        <v>0</v>
      </c>
      <c r="L22" s="200">
        <v>0</v>
      </c>
      <c r="M22" s="200">
        <v>0</v>
      </c>
      <c r="N22" s="200">
        <v>-11700</v>
      </c>
      <c r="O22" s="200">
        <v>0</v>
      </c>
      <c r="P22" s="200">
        <v>-7917</v>
      </c>
      <c r="Q22" s="200">
        <v>0</v>
      </c>
      <c r="R22" s="200">
        <v>0</v>
      </c>
      <c r="S22" s="16">
        <f t="shared" si="5"/>
        <v>-40501</v>
      </c>
      <c r="T22" s="16">
        <f>'[38]IS, BS &amp; Ratios June 23'!T22</f>
        <v>-92900</v>
      </c>
      <c r="U22" s="17">
        <f t="shared" si="2"/>
        <v>52399</v>
      </c>
    </row>
    <row r="23" spans="1:33" outlineLevel="1" x14ac:dyDescent="0.2">
      <c r="A23" s="25"/>
      <c r="B23" s="20" t="s">
        <v>113</v>
      </c>
      <c r="C23" s="16"/>
      <c r="D23" s="200">
        <v>-2200</v>
      </c>
      <c r="E23" s="200">
        <v>60087</v>
      </c>
      <c r="F23" s="200">
        <v>-11989</v>
      </c>
      <c r="G23" s="200">
        <v>-1167</v>
      </c>
      <c r="H23" s="200">
        <v>0</v>
      </c>
      <c r="I23" s="200">
        <v>0</v>
      </c>
      <c r="J23" s="200">
        <v>-447</v>
      </c>
      <c r="K23" s="200">
        <v>-12812</v>
      </c>
      <c r="L23" s="200">
        <v>-9958</v>
      </c>
      <c r="M23" s="200">
        <v>0</v>
      </c>
      <c r="N23" s="200">
        <v>-16044</v>
      </c>
      <c r="O23" s="200">
        <v>-15274</v>
      </c>
      <c r="P23" s="200">
        <v>-3129</v>
      </c>
      <c r="Q23" s="200">
        <v>0</v>
      </c>
      <c r="R23" s="200">
        <v>0</v>
      </c>
      <c r="S23" s="16">
        <f t="shared" si="5"/>
        <v>-12933</v>
      </c>
      <c r="T23" s="16">
        <f>'[38]IS, BS &amp; Ratios June 23'!T23</f>
        <v>-63901</v>
      </c>
      <c r="U23" s="17">
        <f t="shared" si="2"/>
        <v>50968</v>
      </c>
      <c r="Y23" s="22"/>
      <c r="Z23" s="22"/>
      <c r="AA23" s="22"/>
      <c r="AB23" s="22"/>
      <c r="AC23" s="22"/>
      <c r="AD23" s="22"/>
      <c r="AE23" s="22"/>
      <c r="AF23" s="22"/>
      <c r="AG23" s="22"/>
    </row>
    <row r="24" spans="1:33" outlineLevel="1" x14ac:dyDescent="0.2">
      <c r="A24" s="25"/>
      <c r="B24" s="20" t="s">
        <v>10</v>
      </c>
      <c r="C24" s="16"/>
      <c r="D24" s="202">
        <v>-4855</v>
      </c>
      <c r="E24" s="202">
        <v>0</v>
      </c>
      <c r="F24" s="202">
        <v>-95196</v>
      </c>
      <c r="G24" s="202">
        <v>-1424</v>
      </c>
      <c r="H24" s="202">
        <v>-28297</v>
      </c>
      <c r="I24" s="202">
        <v>-34741</v>
      </c>
      <c r="J24" s="202">
        <v>-5576</v>
      </c>
      <c r="K24" s="202">
        <v>-6152</v>
      </c>
      <c r="L24" s="202">
        <v>-20236</v>
      </c>
      <c r="M24" s="202">
        <v>-29397</v>
      </c>
      <c r="N24" s="202">
        <v>-80582</v>
      </c>
      <c r="O24" s="202">
        <v>-78781</v>
      </c>
      <c r="P24" s="202">
        <v>-12777</v>
      </c>
      <c r="Q24" s="202">
        <v>-275482</v>
      </c>
      <c r="R24" s="202">
        <v>-3575</v>
      </c>
      <c r="S24" s="23">
        <f t="shared" si="5"/>
        <v>-677071</v>
      </c>
      <c r="T24" s="16">
        <f>'[38]IS, BS &amp; Ratios June 23'!T24</f>
        <v>-499489</v>
      </c>
      <c r="U24" s="17">
        <f t="shared" si="2"/>
        <v>-177582</v>
      </c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3" s="9" customFormat="1" ht="25.5" x14ac:dyDescent="0.2">
      <c r="A25" s="25"/>
      <c r="B25" s="223" t="s">
        <v>84</v>
      </c>
      <c r="C25" s="16"/>
      <c r="D25" s="162">
        <f t="shared" ref="D25:S25" si="6">D13+D19</f>
        <v>112362</v>
      </c>
      <c r="E25" s="162">
        <f t="shared" si="6"/>
        <v>1465838</v>
      </c>
      <c r="F25" s="162">
        <f t="shared" si="6"/>
        <v>865648</v>
      </c>
      <c r="G25" s="162">
        <f t="shared" si="6"/>
        <v>182429</v>
      </c>
      <c r="H25" s="162">
        <f t="shared" si="6"/>
        <v>290017</v>
      </c>
      <c r="I25" s="162">
        <f t="shared" si="6"/>
        <v>186768</v>
      </c>
      <c r="J25" s="162">
        <f t="shared" si="6"/>
        <v>33852</v>
      </c>
      <c r="K25" s="162">
        <f t="shared" si="6"/>
        <v>262555</v>
      </c>
      <c r="L25" s="162">
        <f t="shared" si="6"/>
        <v>1105403</v>
      </c>
      <c r="M25" s="162">
        <f t="shared" si="6"/>
        <v>927836</v>
      </c>
      <c r="N25" s="162">
        <f t="shared" si="6"/>
        <v>1809829</v>
      </c>
      <c r="O25" s="162">
        <f t="shared" si="6"/>
        <v>411479</v>
      </c>
      <c r="P25" s="162">
        <f t="shared" si="6"/>
        <v>172918</v>
      </c>
      <c r="Q25" s="162">
        <f t="shared" si="6"/>
        <v>2080346</v>
      </c>
      <c r="R25" s="162">
        <f t="shared" si="6"/>
        <v>95840</v>
      </c>
      <c r="S25" s="32">
        <f t="shared" si="6"/>
        <v>10003120</v>
      </c>
      <c r="T25" s="16">
        <f>'[38]IS, BS &amp; Ratios June 23'!T25</f>
        <v>7782665</v>
      </c>
      <c r="U25" s="17">
        <f t="shared" si="2"/>
        <v>2220455</v>
      </c>
      <c r="W25" s="9">
        <f>'IS, BS Y-o-Y'!O25/'IS, BS &amp; Ratios June 25'!O25</f>
        <v>-9.4826224424575736E-2</v>
      </c>
    </row>
    <row r="26" spans="1:33" x14ac:dyDescent="0.2">
      <c r="A26" s="25"/>
      <c r="B26" s="12" t="s">
        <v>347</v>
      </c>
      <c r="C26" s="16"/>
      <c r="D26" s="202">
        <f>SUM(D27:D28)</f>
        <v>-6530</v>
      </c>
      <c r="E26" s="202">
        <f t="shared" ref="E26:S26" si="7">SUM(E27:E28)</f>
        <v>-758</v>
      </c>
      <c r="F26" s="202">
        <f t="shared" si="7"/>
        <v>-30907</v>
      </c>
      <c r="G26" s="202">
        <f t="shared" si="7"/>
        <v>9634</v>
      </c>
      <c r="H26" s="202">
        <f t="shared" si="7"/>
        <v>-11144</v>
      </c>
      <c r="I26" s="202">
        <f t="shared" si="7"/>
        <v>-32560</v>
      </c>
      <c r="J26" s="202">
        <f t="shared" si="7"/>
        <v>-1102</v>
      </c>
      <c r="K26" s="202">
        <f t="shared" si="7"/>
        <v>-10500</v>
      </c>
      <c r="L26" s="202">
        <f t="shared" si="7"/>
        <v>1437</v>
      </c>
      <c r="M26" s="202">
        <f t="shared" si="7"/>
        <v>-22188</v>
      </c>
      <c r="N26" s="202">
        <f t="shared" si="7"/>
        <v>-91803</v>
      </c>
      <c r="O26" s="202">
        <f t="shared" si="7"/>
        <v>61764</v>
      </c>
      <c r="P26" s="202">
        <f t="shared" si="7"/>
        <v>-432</v>
      </c>
      <c r="Q26" s="202">
        <f t="shared" si="7"/>
        <v>-108432</v>
      </c>
      <c r="R26" s="202">
        <f t="shared" si="7"/>
        <v>-2600</v>
      </c>
      <c r="S26" s="202">
        <f t="shared" si="7"/>
        <v>-246121</v>
      </c>
      <c r="T26" s="16">
        <f>'[38]IS, BS &amp; Ratios June 23'!T26</f>
        <v>-132682</v>
      </c>
      <c r="U26" s="17">
        <f t="shared" si="2"/>
        <v>-113439</v>
      </c>
    </row>
    <row r="27" spans="1:33" x14ac:dyDescent="0.2">
      <c r="A27" s="25"/>
      <c r="B27" s="12" t="s">
        <v>348</v>
      </c>
      <c r="C27" s="16"/>
      <c r="D27" s="418">
        <v>-6530</v>
      </c>
      <c r="E27" s="418">
        <v>-758</v>
      </c>
      <c r="F27" s="418">
        <v>-30907</v>
      </c>
      <c r="G27" s="418">
        <v>9634</v>
      </c>
      <c r="H27" s="418">
        <v>-11144</v>
      </c>
      <c r="I27" s="418">
        <v>-32560</v>
      </c>
      <c r="J27" s="418">
        <v>-1102</v>
      </c>
      <c r="K27" s="418">
        <v>-10500</v>
      </c>
      <c r="L27" s="418">
        <v>1437</v>
      </c>
      <c r="M27" s="418">
        <v>-22188</v>
      </c>
      <c r="N27" s="418">
        <v>-91803</v>
      </c>
      <c r="O27" s="418">
        <v>61764</v>
      </c>
      <c r="P27" s="418">
        <v>-432</v>
      </c>
      <c r="Q27" s="418">
        <v>-108432</v>
      </c>
      <c r="R27" s="418">
        <v>-2600</v>
      </c>
      <c r="S27" s="423">
        <f t="shared" ref="S27:S28" si="8">SUM(D27:R27)</f>
        <v>-246121</v>
      </c>
      <c r="T27" s="16"/>
      <c r="U27" s="17"/>
    </row>
    <row r="28" spans="1:33" x14ac:dyDescent="0.2">
      <c r="A28" s="25"/>
      <c r="B28" s="12" t="s">
        <v>349</v>
      </c>
      <c r="C28" s="16"/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24">
        <f t="shared" si="8"/>
        <v>0</v>
      </c>
      <c r="T28" s="16"/>
      <c r="U28" s="17"/>
    </row>
    <row r="29" spans="1:33" x14ac:dyDescent="0.2">
      <c r="A29" s="25"/>
      <c r="B29" s="28" t="s">
        <v>12</v>
      </c>
      <c r="C29" s="16"/>
      <c r="D29" s="17">
        <f t="shared" ref="D29:S29" si="9">D25+D26</f>
        <v>105832</v>
      </c>
      <c r="E29" s="17">
        <f t="shared" si="9"/>
        <v>1465080</v>
      </c>
      <c r="F29" s="17">
        <f t="shared" si="9"/>
        <v>834741</v>
      </c>
      <c r="G29" s="17">
        <f t="shared" si="9"/>
        <v>192063</v>
      </c>
      <c r="H29" s="17">
        <f t="shared" si="9"/>
        <v>278873</v>
      </c>
      <c r="I29" s="17">
        <f t="shared" si="9"/>
        <v>154208</v>
      </c>
      <c r="J29" s="17">
        <f t="shared" si="9"/>
        <v>32750</v>
      </c>
      <c r="K29" s="17">
        <f t="shared" si="9"/>
        <v>252055</v>
      </c>
      <c r="L29" s="17">
        <f t="shared" si="9"/>
        <v>1106840</v>
      </c>
      <c r="M29" s="17">
        <f t="shared" si="9"/>
        <v>905648</v>
      </c>
      <c r="N29" s="17">
        <f t="shared" si="9"/>
        <v>1718026</v>
      </c>
      <c r="O29" s="17">
        <f t="shared" si="9"/>
        <v>473243</v>
      </c>
      <c r="P29" s="17">
        <f t="shared" si="9"/>
        <v>172486</v>
      </c>
      <c r="Q29" s="17">
        <f t="shared" si="9"/>
        <v>1971914</v>
      </c>
      <c r="R29" s="17">
        <f t="shared" si="9"/>
        <v>93240</v>
      </c>
      <c r="S29" s="17">
        <f t="shared" si="9"/>
        <v>9756999</v>
      </c>
      <c r="T29" s="16">
        <f>'[38]IS, BS &amp; Ratios June 23'!T27</f>
        <v>7649983</v>
      </c>
      <c r="U29" s="17">
        <f t="shared" si="2"/>
        <v>2107016</v>
      </c>
    </row>
    <row r="30" spans="1:33" ht="9.6" customHeight="1" x14ac:dyDescent="0.2">
      <c r="A30" s="25"/>
      <c r="B30" s="29"/>
      <c r="C30" s="17"/>
      <c r="D30" s="14"/>
      <c r="E30" s="17"/>
      <c r="F30" s="14"/>
      <c r="G30" s="14"/>
      <c r="H30" s="14"/>
      <c r="I30" s="17"/>
      <c r="J30" s="17"/>
      <c r="K30" s="17"/>
      <c r="L30" s="17"/>
      <c r="M30" s="14"/>
      <c r="N30" s="17"/>
      <c r="O30" s="17"/>
      <c r="P30" s="17"/>
      <c r="Q30" s="17"/>
      <c r="R30" s="17"/>
      <c r="S30" s="17"/>
      <c r="T30" s="16">
        <f>'[38]IS, BS &amp; Ratios June 23'!T28</f>
        <v>0</v>
      </c>
      <c r="U30" s="17">
        <f t="shared" si="2"/>
        <v>0</v>
      </c>
    </row>
    <row r="31" spans="1:33" s="9" customFormat="1" x14ac:dyDescent="0.2">
      <c r="A31" s="25"/>
      <c r="B31" s="28" t="s">
        <v>13</v>
      </c>
      <c r="C31" s="14"/>
      <c r="D31" s="24">
        <f t="shared" ref="D31:S31" si="10">SUM(D32:D37)</f>
        <v>28963</v>
      </c>
      <c r="E31" s="24">
        <f t="shared" si="10"/>
        <v>767372</v>
      </c>
      <c r="F31" s="24">
        <f t="shared" si="10"/>
        <v>515897</v>
      </c>
      <c r="G31" s="24">
        <f t="shared" si="10"/>
        <v>16005</v>
      </c>
      <c r="H31" s="24">
        <f t="shared" si="10"/>
        <v>234685</v>
      </c>
      <c r="I31" s="24">
        <f t="shared" si="10"/>
        <v>158607</v>
      </c>
      <c r="J31" s="24">
        <f t="shared" si="10"/>
        <v>30819</v>
      </c>
      <c r="K31" s="24">
        <f t="shared" si="10"/>
        <v>118368</v>
      </c>
      <c r="L31" s="24">
        <f t="shared" si="10"/>
        <v>587614</v>
      </c>
      <c r="M31" s="24">
        <f t="shared" si="10"/>
        <v>333741</v>
      </c>
      <c r="N31" s="24">
        <f t="shared" si="10"/>
        <v>901999</v>
      </c>
      <c r="O31" s="24">
        <f t="shared" si="10"/>
        <v>261949</v>
      </c>
      <c r="P31" s="24">
        <f t="shared" si="10"/>
        <v>59148</v>
      </c>
      <c r="Q31" s="24">
        <f t="shared" si="10"/>
        <v>1134878</v>
      </c>
      <c r="R31" s="24">
        <f t="shared" si="10"/>
        <v>74389</v>
      </c>
      <c r="S31" s="24">
        <f t="shared" si="10"/>
        <v>5224434</v>
      </c>
      <c r="T31" s="16">
        <f>'[38]IS, BS &amp; Ratios June 23'!T29</f>
        <v>4075159</v>
      </c>
      <c r="U31" s="17">
        <f t="shared" si="2"/>
        <v>1149275</v>
      </c>
    </row>
    <row r="32" spans="1:33" s="9" customFormat="1" x14ac:dyDescent="0.2">
      <c r="A32" s="25"/>
      <c r="B32" s="30" t="s">
        <v>78</v>
      </c>
      <c r="C32" s="14"/>
      <c r="D32" s="203">
        <v>20060</v>
      </c>
      <c r="E32" s="203">
        <v>261496</v>
      </c>
      <c r="F32" s="203">
        <v>295041</v>
      </c>
      <c r="G32" s="203">
        <v>12442</v>
      </c>
      <c r="H32" s="203">
        <v>20197</v>
      </c>
      <c r="I32" s="203">
        <v>71799</v>
      </c>
      <c r="J32" s="203">
        <v>5268</v>
      </c>
      <c r="K32" s="203">
        <v>47275</v>
      </c>
      <c r="L32" s="203">
        <v>361036</v>
      </c>
      <c r="M32" s="203">
        <v>178181</v>
      </c>
      <c r="N32" s="203">
        <v>448139</v>
      </c>
      <c r="O32" s="203">
        <v>76163</v>
      </c>
      <c r="P32" s="203">
        <v>31329</v>
      </c>
      <c r="Q32" s="203">
        <v>705661</v>
      </c>
      <c r="R32" s="203">
        <v>43358</v>
      </c>
      <c r="S32" s="14">
        <f t="shared" ref="S32:S37" si="11">SUM(D32:R32)</f>
        <v>2577445</v>
      </c>
      <c r="T32" s="16">
        <f>'[38]IS, BS &amp; Ratios June 23'!T30</f>
        <v>1850685</v>
      </c>
      <c r="U32" s="17">
        <f t="shared" si="2"/>
        <v>726760</v>
      </c>
    </row>
    <row r="33" spans="1:21" s="9" customFormat="1" x14ac:dyDescent="0.2">
      <c r="A33" s="25"/>
      <c r="B33" s="30" t="s">
        <v>158</v>
      </c>
      <c r="C33" s="14"/>
      <c r="D33" s="203">
        <v>0</v>
      </c>
      <c r="E33" s="203">
        <v>0</v>
      </c>
      <c r="F33" s="203">
        <v>0</v>
      </c>
      <c r="G33" s="203">
        <v>0</v>
      </c>
      <c r="H33" s="203">
        <v>0</v>
      </c>
      <c r="I33" s="203">
        <v>0</v>
      </c>
      <c r="J33" s="203">
        <v>0</v>
      </c>
      <c r="K33" s="203">
        <v>0</v>
      </c>
      <c r="L33" s="203">
        <v>0</v>
      </c>
      <c r="M33" s="203">
        <v>0</v>
      </c>
      <c r="N33" s="203">
        <v>0</v>
      </c>
      <c r="O33" s="203">
        <v>0</v>
      </c>
      <c r="P33" s="203">
        <v>0</v>
      </c>
      <c r="Q33" s="203">
        <v>0</v>
      </c>
      <c r="R33" s="203">
        <v>0</v>
      </c>
      <c r="S33" s="14">
        <f t="shared" si="11"/>
        <v>0</v>
      </c>
      <c r="T33" s="16">
        <f>'[38]IS, BS &amp; Ratios June 23'!T31</f>
        <v>73</v>
      </c>
      <c r="U33" s="17">
        <f t="shared" si="2"/>
        <v>-73</v>
      </c>
    </row>
    <row r="34" spans="1:21" s="9" customFormat="1" x14ac:dyDescent="0.2">
      <c r="A34" s="25"/>
      <c r="B34" s="30" t="s">
        <v>159</v>
      </c>
      <c r="C34" s="14"/>
      <c r="D34" s="203">
        <v>262</v>
      </c>
      <c r="E34" s="203">
        <v>0</v>
      </c>
      <c r="F34" s="203">
        <v>0</v>
      </c>
      <c r="G34" s="203">
        <v>0</v>
      </c>
      <c r="H34" s="203">
        <v>56636</v>
      </c>
      <c r="I34" s="203">
        <v>0</v>
      </c>
      <c r="J34" s="203">
        <v>808</v>
      </c>
      <c r="K34" s="203">
        <v>0</v>
      </c>
      <c r="L34" s="203">
        <v>0</v>
      </c>
      <c r="M34" s="203">
        <v>32528</v>
      </c>
      <c r="N34" s="203">
        <v>284</v>
      </c>
      <c r="O34" s="203">
        <v>18751</v>
      </c>
      <c r="P34" s="203">
        <v>0</v>
      </c>
      <c r="Q34" s="203">
        <v>0</v>
      </c>
      <c r="R34" s="203">
        <v>0</v>
      </c>
      <c r="S34" s="14">
        <f t="shared" si="11"/>
        <v>109269</v>
      </c>
      <c r="T34" s="16">
        <f>'[38]IS, BS &amp; Ratios June 23'!T32</f>
        <v>213361</v>
      </c>
      <c r="U34" s="17">
        <f t="shared" si="2"/>
        <v>-104092</v>
      </c>
    </row>
    <row r="35" spans="1:21" s="9" customFormat="1" x14ac:dyDescent="0.2">
      <c r="A35" s="25"/>
      <c r="B35" s="30" t="s">
        <v>160</v>
      </c>
      <c r="C35" s="14"/>
      <c r="D35" s="203">
        <v>-352</v>
      </c>
      <c r="E35" s="203">
        <v>459258</v>
      </c>
      <c r="F35" s="203">
        <v>64672</v>
      </c>
      <c r="G35" s="203">
        <v>10548</v>
      </c>
      <c r="H35" s="203">
        <v>8272</v>
      </c>
      <c r="I35" s="203">
        <v>70778</v>
      </c>
      <c r="J35" s="203">
        <v>24570</v>
      </c>
      <c r="K35" s="203">
        <v>72652</v>
      </c>
      <c r="L35" s="203">
        <v>227218</v>
      </c>
      <c r="M35" s="203">
        <v>122008</v>
      </c>
      <c r="N35" s="203">
        <v>401757</v>
      </c>
      <c r="O35" s="203">
        <v>262519</v>
      </c>
      <c r="P35" s="203">
        <v>36495</v>
      </c>
      <c r="Q35" s="203">
        <v>633464</v>
      </c>
      <c r="R35" s="203">
        <v>20937</v>
      </c>
      <c r="S35" s="14">
        <f t="shared" si="11"/>
        <v>2414796</v>
      </c>
      <c r="T35" s="16">
        <f>'[38]IS, BS &amp; Ratios June 23'!T33</f>
        <v>1591376</v>
      </c>
      <c r="U35" s="17">
        <f t="shared" si="2"/>
        <v>823420</v>
      </c>
    </row>
    <row r="36" spans="1:21" s="9" customFormat="1" x14ac:dyDescent="0.2">
      <c r="A36" s="25"/>
      <c r="B36" s="30" t="s">
        <v>161</v>
      </c>
      <c r="C36" s="14"/>
      <c r="D36" s="203">
        <v>-1522</v>
      </c>
      <c r="E36" s="203">
        <v>45991</v>
      </c>
      <c r="F36" s="203">
        <v>153779</v>
      </c>
      <c r="G36" s="203">
        <v>-7424</v>
      </c>
      <c r="H36" s="203">
        <v>20279</v>
      </c>
      <c r="I36" s="203">
        <v>15675</v>
      </c>
      <c r="J36" s="203">
        <v>327</v>
      </c>
      <c r="K36" s="203">
        <v>-1559</v>
      </c>
      <c r="L36" s="203">
        <v>32201</v>
      </c>
      <c r="M36" s="203">
        <v>0</v>
      </c>
      <c r="N36" s="203">
        <v>0</v>
      </c>
      <c r="O36" s="203">
        <v>-122661</v>
      </c>
      <c r="P36" s="203">
        <v>-8676</v>
      </c>
      <c r="Q36" s="203">
        <v>-228463</v>
      </c>
      <c r="R36" s="203">
        <v>2458</v>
      </c>
      <c r="S36" s="14">
        <f t="shared" si="11"/>
        <v>-99595</v>
      </c>
      <c r="T36" s="16">
        <f>'[38]IS, BS &amp; Ratios June 23'!T34</f>
        <v>302211</v>
      </c>
      <c r="U36" s="17">
        <f t="shared" si="2"/>
        <v>-401806</v>
      </c>
    </row>
    <row r="37" spans="1:21" s="9" customFormat="1" x14ac:dyDescent="0.2">
      <c r="A37" s="25"/>
      <c r="B37" s="30" t="s">
        <v>79</v>
      </c>
      <c r="C37" s="14"/>
      <c r="D37" s="203">
        <v>10515</v>
      </c>
      <c r="E37" s="203">
        <v>627</v>
      </c>
      <c r="F37" s="203">
        <v>2405</v>
      </c>
      <c r="G37" s="203">
        <v>439</v>
      </c>
      <c r="H37" s="203">
        <v>129301</v>
      </c>
      <c r="I37" s="203">
        <v>355</v>
      </c>
      <c r="J37" s="203">
        <v>-154</v>
      </c>
      <c r="K37" s="203">
        <v>0</v>
      </c>
      <c r="L37" s="203">
        <v>-32841</v>
      </c>
      <c r="M37" s="203">
        <v>1024</v>
      </c>
      <c r="N37" s="203">
        <v>51819</v>
      </c>
      <c r="O37" s="203">
        <v>27177</v>
      </c>
      <c r="P37" s="203">
        <v>0</v>
      </c>
      <c r="Q37" s="203">
        <v>24216</v>
      </c>
      <c r="R37" s="203">
        <v>7636</v>
      </c>
      <c r="S37" s="14">
        <f t="shared" si="11"/>
        <v>222519</v>
      </c>
      <c r="T37" s="16">
        <f>'[38]IS, BS &amp; Ratios June 23'!T35</f>
        <v>117453</v>
      </c>
      <c r="U37" s="17">
        <f t="shared" si="2"/>
        <v>105066</v>
      </c>
    </row>
    <row r="38" spans="1:21" s="9" customFormat="1" x14ac:dyDescent="0.2">
      <c r="A38" s="25"/>
      <c r="B38" s="28" t="s">
        <v>83</v>
      </c>
      <c r="C38" s="14"/>
      <c r="D38" s="145">
        <f t="shared" ref="D38:S38" si="12">D29+D31</f>
        <v>134795</v>
      </c>
      <c r="E38" s="145">
        <f t="shared" si="12"/>
        <v>2232452</v>
      </c>
      <c r="F38" s="145">
        <f t="shared" si="12"/>
        <v>1350638</v>
      </c>
      <c r="G38" s="145">
        <f t="shared" si="12"/>
        <v>208068</v>
      </c>
      <c r="H38" s="145">
        <f t="shared" si="12"/>
        <v>513558</v>
      </c>
      <c r="I38" s="145">
        <f t="shared" si="12"/>
        <v>312815</v>
      </c>
      <c r="J38" s="145">
        <f t="shared" si="12"/>
        <v>63569</v>
      </c>
      <c r="K38" s="145">
        <f t="shared" si="12"/>
        <v>370423</v>
      </c>
      <c r="L38" s="145">
        <f t="shared" si="12"/>
        <v>1694454</v>
      </c>
      <c r="M38" s="145">
        <f t="shared" si="12"/>
        <v>1239389</v>
      </c>
      <c r="N38" s="145">
        <f t="shared" si="12"/>
        <v>2620025</v>
      </c>
      <c r="O38" s="145">
        <f t="shared" si="12"/>
        <v>735192</v>
      </c>
      <c r="P38" s="145">
        <f t="shared" si="12"/>
        <v>231634</v>
      </c>
      <c r="Q38" s="145">
        <f t="shared" si="12"/>
        <v>3106792</v>
      </c>
      <c r="R38" s="145">
        <f t="shared" si="12"/>
        <v>167629</v>
      </c>
      <c r="S38" s="145">
        <f t="shared" si="12"/>
        <v>14981433</v>
      </c>
      <c r="T38" s="16">
        <f>'[38]IS, BS &amp; Ratios June 23'!T36</f>
        <v>11725142</v>
      </c>
      <c r="U38" s="17">
        <f t="shared" si="2"/>
        <v>3256291</v>
      </c>
    </row>
    <row r="39" spans="1:21" s="9" customFormat="1" ht="12" customHeight="1" x14ac:dyDescent="0.2">
      <c r="A39" s="25"/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6">
        <f>'[38]IS, BS &amp; Ratios June 23'!T37</f>
        <v>0</v>
      </c>
      <c r="U39" s="17">
        <f t="shared" si="2"/>
        <v>0</v>
      </c>
    </row>
    <row r="40" spans="1:21" s="9" customFormat="1" x14ac:dyDescent="0.2">
      <c r="A40" s="25"/>
      <c r="B40" s="28" t="s">
        <v>80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6">
        <f>'[38]IS, BS &amp; Ratios June 23'!T38</f>
        <v>0</v>
      </c>
      <c r="U40" s="17">
        <f t="shared" si="2"/>
        <v>0</v>
      </c>
    </row>
    <row r="41" spans="1:21" s="9" customFormat="1" ht="15" customHeight="1" x14ac:dyDescent="0.2">
      <c r="A41" s="25"/>
      <c r="B41" s="152" t="s">
        <v>81</v>
      </c>
      <c r="C41" s="31"/>
      <c r="D41" s="205">
        <v>-13285</v>
      </c>
      <c r="E41" s="205">
        <v>-37815</v>
      </c>
      <c r="F41" s="205">
        <v>-51925</v>
      </c>
      <c r="G41" s="205">
        <v>-7646</v>
      </c>
      <c r="H41" s="205">
        <v>-1929</v>
      </c>
      <c r="I41" s="205">
        <v>-15285</v>
      </c>
      <c r="J41" s="205">
        <v>-3975</v>
      </c>
      <c r="K41" s="205">
        <v>-17424</v>
      </c>
      <c r="L41" s="205">
        <v>-57118</v>
      </c>
      <c r="M41" s="205">
        <v>-26677</v>
      </c>
      <c r="N41" s="205">
        <v>-47411</v>
      </c>
      <c r="O41" s="205">
        <v>-39013</v>
      </c>
      <c r="P41" s="205">
        <v>-16322</v>
      </c>
      <c r="Q41" s="205">
        <v>-104733</v>
      </c>
      <c r="R41" s="205">
        <v>-5550</v>
      </c>
      <c r="S41" s="31">
        <f t="shared" ref="S41:S42" si="13">SUM(D41:R41)</f>
        <v>-446108</v>
      </c>
      <c r="T41" s="16">
        <f>'[38]IS, BS &amp; Ratios June 23'!T39</f>
        <v>-372108</v>
      </c>
      <c r="U41" s="17">
        <f t="shared" si="2"/>
        <v>-74000</v>
      </c>
    </row>
    <row r="42" spans="1:21" s="9" customFormat="1" ht="11.45" customHeight="1" x14ac:dyDescent="0.2">
      <c r="A42" s="25"/>
      <c r="B42" s="12" t="s">
        <v>157</v>
      </c>
      <c r="C42" s="31"/>
      <c r="D42" s="205">
        <v>-101936</v>
      </c>
      <c r="E42" s="205">
        <v>-921720</v>
      </c>
      <c r="F42" s="205">
        <v>-640322</v>
      </c>
      <c r="G42" s="205">
        <v>-49148</v>
      </c>
      <c r="H42" s="205">
        <v>-144204</v>
      </c>
      <c r="I42" s="205">
        <v>-174542</v>
      </c>
      <c r="J42" s="205">
        <v>-85785</v>
      </c>
      <c r="K42" s="205">
        <v>-183841</v>
      </c>
      <c r="L42" s="205">
        <v>-761517</v>
      </c>
      <c r="M42" s="205">
        <v>-548780</v>
      </c>
      <c r="N42" s="205">
        <v>-1104196</v>
      </c>
      <c r="O42" s="205">
        <v>-457999</v>
      </c>
      <c r="P42" s="205">
        <v>-139585</v>
      </c>
      <c r="Q42" s="205">
        <v>-1796528</v>
      </c>
      <c r="R42" s="205">
        <v>-143624</v>
      </c>
      <c r="S42" s="31">
        <f t="shared" si="13"/>
        <v>-7253727</v>
      </c>
      <c r="T42" s="16">
        <f>'[38]IS, BS &amp; Ratios June 23'!T40</f>
        <v>-5577021</v>
      </c>
      <c r="U42" s="17">
        <f t="shared" si="2"/>
        <v>-1676706</v>
      </c>
    </row>
    <row r="43" spans="1:21" s="9" customFormat="1" ht="10.5" customHeight="1" x14ac:dyDescent="0.2">
      <c r="A43" s="25"/>
      <c r="B43" s="26" t="s">
        <v>82</v>
      </c>
      <c r="C43" s="31"/>
      <c r="D43" s="144">
        <f>SUM(D41:D42)</f>
        <v>-115221</v>
      </c>
      <c r="E43" s="144">
        <f t="shared" ref="E43:S43" si="14">SUM(E41:E42)</f>
        <v>-959535</v>
      </c>
      <c r="F43" s="144">
        <f t="shared" si="14"/>
        <v>-692247</v>
      </c>
      <c r="G43" s="144">
        <f t="shared" si="14"/>
        <v>-56794</v>
      </c>
      <c r="H43" s="144">
        <f t="shared" si="14"/>
        <v>-146133</v>
      </c>
      <c r="I43" s="144">
        <f t="shared" si="14"/>
        <v>-189827</v>
      </c>
      <c r="J43" s="144">
        <f t="shared" si="14"/>
        <v>-89760</v>
      </c>
      <c r="K43" s="144">
        <f t="shared" si="14"/>
        <v>-201265</v>
      </c>
      <c r="L43" s="144">
        <f t="shared" si="14"/>
        <v>-818635</v>
      </c>
      <c r="M43" s="144">
        <f t="shared" si="14"/>
        <v>-575457</v>
      </c>
      <c r="N43" s="144">
        <f t="shared" si="14"/>
        <v>-1151607</v>
      </c>
      <c r="O43" s="144">
        <f t="shared" si="14"/>
        <v>-497012</v>
      </c>
      <c r="P43" s="144">
        <f t="shared" si="14"/>
        <v>-155907</v>
      </c>
      <c r="Q43" s="144">
        <f t="shared" si="14"/>
        <v>-1901261</v>
      </c>
      <c r="R43" s="144">
        <f t="shared" si="14"/>
        <v>-149174</v>
      </c>
      <c r="S43" s="144">
        <f t="shared" si="14"/>
        <v>-7699835</v>
      </c>
      <c r="T43" s="16">
        <f>'[38]IS, BS &amp; Ratios June 23'!T41</f>
        <v>-5949129</v>
      </c>
      <c r="U43" s="17">
        <f t="shared" si="2"/>
        <v>-1750706</v>
      </c>
    </row>
    <row r="44" spans="1:21" s="9" customFormat="1" ht="12.75" customHeight="1" x14ac:dyDescent="0.2">
      <c r="A44" s="25"/>
      <c r="B44" s="1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16">
        <f>'[38]IS, BS &amp; Ratios June 23'!T42</f>
        <v>0</v>
      </c>
      <c r="U44" s="17">
        <f t="shared" si="2"/>
        <v>0</v>
      </c>
    </row>
    <row r="45" spans="1:21" s="9" customFormat="1" x14ac:dyDescent="0.2">
      <c r="A45" s="25"/>
      <c r="B45" s="26" t="s">
        <v>170</v>
      </c>
      <c r="C45" s="27"/>
      <c r="D45" s="27">
        <f t="shared" ref="D45:R45" si="15">D38+D43</f>
        <v>19574</v>
      </c>
      <c r="E45" s="27">
        <f t="shared" si="15"/>
        <v>1272917</v>
      </c>
      <c r="F45" s="27">
        <f t="shared" si="15"/>
        <v>658391</v>
      </c>
      <c r="G45" s="27">
        <f t="shared" si="15"/>
        <v>151274</v>
      </c>
      <c r="H45" s="27">
        <f t="shared" si="15"/>
        <v>367425</v>
      </c>
      <c r="I45" s="27">
        <f t="shared" si="15"/>
        <v>122988</v>
      </c>
      <c r="J45" s="27">
        <f t="shared" si="15"/>
        <v>-26191</v>
      </c>
      <c r="K45" s="27">
        <f t="shared" si="15"/>
        <v>169158</v>
      </c>
      <c r="L45" s="27">
        <f t="shared" si="15"/>
        <v>875819</v>
      </c>
      <c r="M45" s="27">
        <f t="shared" si="15"/>
        <v>663932</v>
      </c>
      <c r="N45" s="27">
        <f t="shared" si="15"/>
        <v>1468418</v>
      </c>
      <c r="O45" s="27">
        <f t="shared" si="15"/>
        <v>238180</v>
      </c>
      <c r="P45" s="27">
        <f t="shared" si="15"/>
        <v>75727</v>
      </c>
      <c r="Q45" s="27">
        <f t="shared" si="15"/>
        <v>1205531</v>
      </c>
      <c r="R45" s="27">
        <f t="shared" si="15"/>
        <v>18455</v>
      </c>
      <c r="S45" s="27">
        <f t="shared" ref="S45:S46" si="16">D45+E45+F45+G45+H45+I45+J45+K45+L45+M45+N45+O45+P45+R45+Q45</f>
        <v>7281598</v>
      </c>
      <c r="T45" s="16">
        <f>'[38]IS, BS &amp; Ratios June 23'!T43</f>
        <v>5776013</v>
      </c>
      <c r="U45" s="17">
        <f t="shared" si="2"/>
        <v>1505585</v>
      </c>
    </row>
    <row r="46" spans="1:21" s="9" customFormat="1" x14ac:dyDescent="0.2">
      <c r="A46" s="25"/>
      <c r="B46" s="26" t="s">
        <v>131</v>
      </c>
      <c r="C46" s="27"/>
      <c r="D46" s="225">
        <v>0</v>
      </c>
      <c r="E46" s="225">
        <v>0</v>
      </c>
      <c r="F46" s="225">
        <v>0</v>
      </c>
      <c r="G46" s="204">
        <v>0</v>
      </c>
      <c r="H46" s="225">
        <v>0</v>
      </c>
      <c r="I46" s="225">
        <v>0</v>
      </c>
      <c r="J46" s="225">
        <v>0</v>
      </c>
      <c r="K46" s="225">
        <v>0</v>
      </c>
      <c r="L46" s="225">
        <v>0</v>
      </c>
      <c r="M46" s="225">
        <v>0</v>
      </c>
      <c r="N46" s="225">
        <v>0</v>
      </c>
      <c r="O46" s="225">
        <v>0</v>
      </c>
      <c r="P46" s="225">
        <v>0</v>
      </c>
      <c r="Q46" s="225">
        <v>0</v>
      </c>
      <c r="R46" s="225">
        <v>0</v>
      </c>
      <c r="S46" s="24">
        <f t="shared" si="16"/>
        <v>0</v>
      </c>
      <c r="T46" s="16">
        <f>'[38]IS, BS &amp; Ratios June 23'!T44</f>
        <v>0</v>
      </c>
      <c r="U46" s="17">
        <f t="shared" si="2"/>
        <v>0</v>
      </c>
    </row>
    <row r="47" spans="1:21" s="9" customFormat="1" x14ac:dyDescent="0.2">
      <c r="A47" s="25"/>
      <c r="B47" s="26" t="s">
        <v>16</v>
      </c>
      <c r="C47" s="27"/>
      <c r="D47" s="17">
        <f>SUM(D45:D46)</f>
        <v>19574</v>
      </c>
      <c r="E47" s="17">
        <f t="shared" ref="E47:S47" si="17">SUM(E45:E46)</f>
        <v>1272917</v>
      </c>
      <c r="F47" s="17">
        <f t="shared" si="17"/>
        <v>658391</v>
      </c>
      <c r="G47" s="17">
        <f t="shared" si="17"/>
        <v>151274</v>
      </c>
      <c r="H47" s="17">
        <f t="shared" si="17"/>
        <v>367425</v>
      </c>
      <c r="I47" s="17">
        <f t="shared" si="17"/>
        <v>122988</v>
      </c>
      <c r="J47" s="17">
        <f t="shared" si="17"/>
        <v>-26191</v>
      </c>
      <c r="K47" s="17">
        <f t="shared" si="17"/>
        <v>169158</v>
      </c>
      <c r="L47" s="17">
        <f t="shared" si="17"/>
        <v>875819</v>
      </c>
      <c r="M47" s="17">
        <f t="shared" si="17"/>
        <v>663932</v>
      </c>
      <c r="N47" s="17">
        <f t="shared" si="17"/>
        <v>1468418</v>
      </c>
      <c r="O47" s="17">
        <f t="shared" si="17"/>
        <v>238180</v>
      </c>
      <c r="P47" s="17">
        <f t="shared" si="17"/>
        <v>75727</v>
      </c>
      <c r="Q47" s="17">
        <f t="shared" si="17"/>
        <v>1205531</v>
      </c>
      <c r="R47" s="17">
        <f t="shared" si="17"/>
        <v>18455</v>
      </c>
      <c r="S47" s="17">
        <f t="shared" si="17"/>
        <v>7281598</v>
      </c>
      <c r="T47" s="16">
        <f>'[38]IS, BS &amp; Ratios June 23'!T45</f>
        <v>5776013</v>
      </c>
      <c r="U47" s="17">
        <f t="shared" si="2"/>
        <v>1505585</v>
      </c>
    </row>
    <row r="48" spans="1:21" x14ac:dyDescent="0.2">
      <c r="A48" s="25"/>
      <c r="B48" s="12" t="s">
        <v>15</v>
      </c>
      <c r="C48" s="16"/>
      <c r="D48" s="200">
        <v>-7047</v>
      </c>
      <c r="E48" s="200">
        <v>-401036</v>
      </c>
      <c r="F48" s="200">
        <v>-199918</v>
      </c>
      <c r="G48" s="200">
        <v>-35174</v>
      </c>
      <c r="H48" s="200">
        <v>-122860</v>
      </c>
      <c r="I48" s="200">
        <v>-39402</v>
      </c>
      <c r="J48" s="200">
        <v>0</v>
      </c>
      <c r="K48" s="200">
        <v>-55200</v>
      </c>
      <c r="L48" s="200">
        <v>-288188</v>
      </c>
      <c r="M48" s="200">
        <v>-180000</v>
      </c>
      <c r="N48" s="200">
        <v>-467081</v>
      </c>
      <c r="O48" s="200">
        <v>-76500</v>
      </c>
      <c r="P48" s="200">
        <v>-20996</v>
      </c>
      <c r="Q48" s="200">
        <v>-397825</v>
      </c>
      <c r="R48" s="200">
        <v>-5696</v>
      </c>
      <c r="S48" s="16">
        <f>SUM(D48:R48)</f>
        <v>-2296923</v>
      </c>
      <c r="T48" s="16">
        <f>'[38]IS, BS &amp; Ratios June 23'!T46</f>
        <v>-1794909</v>
      </c>
      <c r="U48" s="17">
        <f t="shared" si="2"/>
        <v>-502014</v>
      </c>
    </row>
    <row r="49" spans="1:21" s="9" customFormat="1" x14ac:dyDescent="0.2">
      <c r="A49" s="25"/>
      <c r="B49" s="26" t="s">
        <v>16</v>
      </c>
      <c r="C49" s="27"/>
      <c r="D49" s="32">
        <f>SUM(D47:D48)</f>
        <v>12527</v>
      </c>
      <c r="E49" s="32">
        <f t="shared" ref="E49:S49" si="18">SUM(E47:E48)</f>
        <v>871881</v>
      </c>
      <c r="F49" s="32">
        <f t="shared" si="18"/>
        <v>458473</v>
      </c>
      <c r="G49" s="32">
        <f t="shared" si="18"/>
        <v>116100</v>
      </c>
      <c r="H49" s="32">
        <f t="shared" si="18"/>
        <v>244565</v>
      </c>
      <c r="I49" s="32">
        <f t="shared" si="18"/>
        <v>83586</v>
      </c>
      <c r="J49" s="32">
        <f t="shared" si="18"/>
        <v>-26191</v>
      </c>
      <c r="K49" s="32">
        <f t="shared" si="18"/>
        <v>113958</v>
      </c>
      <c r="L49" s="32">
        <f t="shared" si="18"/>
        <v>587631</v>
      </c>
      <c r="M49" s="32">
        <f t="shared" si="18"/>
        <v>483932</v>
      </c>
      <c r="N49" s="32">
        <f t="shared" si="18"/>
        <v>1001337</v>
      </c>
      <c r="O49" s="32">
        <f t="shared" si="18"/>
        <v>161680</v>
      </c>
      <c r="P49" s="32">
        <f t="shared" si="18"/>
        <v>54731</v>
      </c>
      <c r="Q49" s="32">
        <f t="shared" si="18"/>
        <v>807706</v>
      </c>
      <c r="R49" s="32">
        <f t="shared" si="18"/>
        <v>12759</v>
      </c>
      <c r="S49" s="32">
        <f t="shared" si="18"/>
        <v>4984675</v>
      </c>
      <c r="T49" s="16">
        <f>'[39]IS, BS &amp; Ratios Mar 24'!T47</f>
        <v>2018818</v>
      </c>
      <c r="U49" s="17">
        <f t="shared" si="2"/>
        <v>2965857</v>
      </c>
    </row>
    <row r="50" spans="1:21" s="9" customFormat="1" x14ac:dyDescent="0.2">
      <c r="A50" s="25"/>
      <c r="B50" s="26"/>
      <c r="C50" s="27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27"/>
      <c r="T50" s="16">
        <f>'[38]IS, BS &amp; Ratios June 23'!T48</f>
        <v>2216463</v>
      </c>
      <c r="U50" s="17">
        <f t="shared" si="2"/>
        <v>-2216463</v>
      </c>
    </row>
    <row r="51" spans="1:21" s="9" customFormat="1" x14ac:dyDescent="0.2">
      <c r="A51" s="25"/>
      <c r="B51" s="28"/>
      <c r="E51" s="34"/>
      <c r="I51" s="34"/>
      <c r="J51" s="34"/>
      <c r="K51" s="34"/>
      <c r="L51" s="34"/>
      <c r="M51" s="33"/>
      <c r="N51" s="34"/>
      <c r="O51" s="34"/>
      <c r="P51" s="34"/>
      <c r="Q51" s="34"/>
      <c r="R51" s="34"/>
      <c r="S51" s="34"/>
      <c r="T51" s="16">
        <f>'[38]IS, BS &amp; Ratios June 23'!T49</f>
        <v>0</v>
      </c>
      <c r="U51" s="17">
        <f t="shared" si="2"/>
        <v>0</v>
      </c>
    </row>
    <row r="52" spans="1:21" s="9" customFormat="1" ht="13.5" thickBot="1" x14ac:dyDescent="0.25">
      <c r="A52" s="25"/>
      <c r="B52" s="36" t="s">
        <v>156</v>
      </c>
      <c r="C52" s="3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6">
        <f>'[38]IS, BS &amp; Ratios June 23'!T50</f>
        <v>0</v>
      </c>
      <c r="U52" s="17">
        <f t="shared" si="2"/>
        <v>0</v>
      </c>
    </row>
    <row r="53" spans="1:21" s="9" customFormat="1" ht="13.5" thickTop="1" x14ac:dyDescent="0.2">
      <c r="A53" s="25"/>
      <c r="B53" s="146"/>
      <c r="C53" s="13"/>
      <c r="D53" s="198">
        <f>Drivers!B3</f>
        <v>45838</v>
      </c>
      <c r="E53" s="198">
        <f>D53</f>
        <v>45838</v>
      </c>
      <c r="F53" s="198">
        <f t="shared" ref="F53:S53" si="19">E53</f>
        <v>45838</v>
      </c>
      <c r="G53" s="198">
        <f>F53</f>
        <v>45838</v>
      </c>
      <c r="H53" s="198">
        <f>G53</f>
        <v>45838</v>
      </c>
      <c r="I53" s="198">
        <f t="shared" si="19"/>
        <v>45838</v>
      </c>
      <c r="J53" s="198">
        <f t="shared" si="19"/>
        <v>45838</v>
      </c>
      <c r="K53" s="198">
        <f t="shared" si="19"/>
        <v>45838</v>
      </c>
      <c r="L53" s="198">
        <f t="shared" si="19"/>
        <v>45838</v>
      </c>
      <c r="M53" s="198">
        <f t="shared" si="19"/>
        <v>45838</v>
      </c>
      <c r="N53" s="198">
        <f>M53</f>
        <v>45838</v>
      </c>
      <c r="O53" s="198">
        <f t="shared" si="19"/>
        <v>45838</v>
      </c>
      <c r="P53" s="198">
        <f t="shared" si="19"/>
        <v>45838</v>
      </c>
      <c r="Q53" s="198">
        <f t="shared" si="19"/>
        <v>45838</v>
      </c>
      <c r="R53" s="198">
        <f t="shared" si="19"/>
        <v>45838</v>
      </c>
      <c r="S53" s="198">
        <f t="shared" si="19"/>
        <v>45838</v>
      </c>
      <c r="T53" s="16">
        <f>'[38]IS, BS &amp; Ratios June 23'!T51</f>
        <v>45107</v>
      </c>
      <c r="U53" s="17">
        <f t="shared" si="2"/>
        <v>731</v>
      </c>
    </row>
    <row r="54" spans="1:21" s="9" customFormat="1" x14ac:dyDescent="0.2">
      <c r="A54" s="25"/>
      <c r="B54" s="146"/>
      <c r="C54" s="13"/>
      <c r="D54" s="143" t="s">
        <v>75</v>
      </c>
      <c r="E54" s="143" t="s">
        <v>75</v>
      </c>
      <c r="F54" s="143" t="s">
        <v>75</v>
      </c>
      <c r="G54" s="143" t="s">
        <v>75</v>
      </c>
      <c r="H54" s="143" t="s">
        <v>75</v>
      </c>
      <c r="I54" s="143" t="s">
        <v>75</v>
      </c>
      <c r="J54" s="143" t="s">
        <v>75</v>
      </c>
      <c r="K54" s="143" t="s">
        <v>75</v>
      </c>
      <c r="L54" s="143" t="s">
        <v>75</v>
      </c>
      <c r="M54" s="143" t="s">
        <v>75</v>
      </c>
      <c r="N54" s="143" t="s">
        <v>75</v>
      </c>
      <c r="O54" s="143" t="s">
        <v>75</v>
      </c>
      <c r="P54" s="143" t="s">
        <v>75</v>
      </c>
      <c r="Q54" s="198">
        <v>43465</v>
      </c>
      <c r="R54" s="143" t="s">
        <v>75</v>
      </c>
      <c r="S54" s="143" t="s">
        <v>75</v>
      </c>
      <c r="T54" s="16" t="str">
        <f>'[38]IS, BS &amp; Ratios June 23'!T52</f>
        <v>Actual</v>
      </c>
      <c r="U54" s="17" t="e">
        <f t="shared" si="2"/>
        <v>#VALUE!</v>
      </c>
    </row>
    <row r="55" spans="1:21" s="9" customFormat="1" ht="18.75" customHeight="1" x14ac:dyDescent="0.2">
      <c r="A55" s="25"/>
      <c r="B55" s="28" t="s">
        <v>17</v>
      </c>
      <c r="C55" s="38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6">
        <f>'[38]IS, BS &amp; Ratios June 23'!T53</f>
        <v>0</v>
      </c>
      <c r="U55" s="17">
        <f t="shared" si="2"/>
        <v>0</v>
      </c>
    </row>
    <row r="56" spans="1:21" s="9" customFormat="1" ht="13.5" customHeight="1" x14ac:dyDescent="0.2">
      <c r="A56" s="25"/>
      <c r="B56" s="30" t="s">
        <v>90</v>
      </c>
      <c r="C56" s="27"/>
      <c r="D56" s="205">
        <v>39366</v>
      </c>
      <c r="E56" s="205">
        <v>1709731</v>
      </c>
      <c r="F56" s="205">
        <v>2128897</v>
      </c>
      <c r="G56" s="206">
        <v>61767</v>
      </c>
      <c r="H56" s="205">
        <v>66669</v>
      </c>
      <c r="I56" s="205">
        <v>203177</v>
      </c>
      <c r="J56" s="205">
        <v>63377</v>
      </c>
      <c r="K56" s="205">
        <v>114685</v>
      </c>
      <c r="L56" s="205">
        <v>615135</v>
      </c>
      <c r="M56" s="205">
        <v>463957</v>
      </c>
      <c r="N56" s="205">
        <v>1416454</v>
      </c>
      <c r="O56" s="205">
        <v>677762</v>
      </c>
      <c r="P56" s="205">
        <v>50440</v>
      </c>
      <c r="Q56" s="205">
        <v>1304768</v>
      </c>
      <c r="R56" s="205">
        <v>23345</v>
      </c>
      <c r="S56" s="31">
        <f>C56+D56+E56+F56+G56+H56+I56+J56+K56+L56+M56+N56+O56+P56+R56+Q56</f>
        <v>8939530</v>
      </c>
      <c r="T56" s="16">
        <f>'[38]IS, BS &amp; Ratios June 23'!T54</f>
        <v>6806769</v>
      </c>
      <c r="U56" s="17">
        <f t="shared" si="2"/>
        <v>2132761</v>
      </c>
    </row>
    <row r="57" spans="1:21" s="9" customFormat="1" ht="13.5" customHeight="1" thickBot="1" x14ac:dyDescent="0.25">
      <c r="A57" s="25"/>
      <c r="B57" s="30" t="s">
        <v>91</v>
      </c>
      <c r="C57" s="27"/>
      <c r="D57" s="16">
        <f>SUM(D58:D61)</f>
        <v>138422</v>
      </c>
      <c r="E57" s="16">
        <f t="shared" ref="E57:L57" si="20">SUM(E58:E61)</f>
        <v>6556061</v>
      </c>
      <c r="F57" s="16">
        <f t="shared" si="20"/>
        <v>3569299</v>
      </c>
      <c r="G57" s="16">
        <f t="shared" si="20"/>
        <v>3103008</v>
      </c>
      <c r="H57" s="16">
        <f t="shared" si="20"/>
        <v>1276091</v>
      </c>
      <c r="I57" s="16">
        <f t="shared" si="20"/>
        <v>2053139</v>
      </c>
      <c r="J57" s="16">
        <f t="shared" si="20"/>
        <v>435980</v>
      </c>
      <c r="K57" s="16">
        <f t="shared" si="20"/>
        <v>1682012</v>
      </c>
      <c r="L57" s="16">
        <f t="shared" si="20"/>
        <v>4466210</v>
      </c>
      <c r="M57" s="16">
        <f t="shared" ref="M57:R57" si="21">SUM(M58:M61)</f>
        <v>4027027</v>
      </c>
      <c r="N57" s="16">
        <f t="shared" si="21"/>
        <v>8900155</v>
      </c>
      <c r="O57" s="16">
        <f t="shared" si="21"/>
        <v>3447317</v>
      </c>
      <c r="P57" s="16">
        <f t="shared" si="21"/>
        <v>847487</v>
      </c>
      <c r="Q57" s="16">
        <f t="shared" si="21"/>
        <v>8180501</v>
      </c>
      <c r="R57" s="16">
        <f t="shared" si="21"/>
        <v>809379</v>
      </c>
      <c r="S57" s="31">
        <f t="shared" ref="S57:S71" si="22">C57+D57+E57+F57+G57+H57+I57+J57+K57+L57+M57+N57+O57+P57+R57+Q57</f>
        <v>49492088</v>
      </c>
      <c r="T57" s="16">
        <f>'[38]IS, BS &amp; Ratios June 23'!T55</f>
        <v>26198346</v>
      </c>
      <c r="U57" s="17">
        <f t="shared" si="2"/>
        <v>23293742</v>
      </c>
    </row>
    <row r="58" spans="1:21" s="9" customFormat="1" ht="13.5" customHeight="1" x14ac:dyDescent="0.2">
      <c r="A58" s="25"/>
      <c r="B58" s="30" t="s">
        <v>162</v>
      </c>
      <c r="C58" s="27"/>
      <c r="D58" s="207">
        <v>9030</v>
      </c>
      <c r="E58" s="207">
        <v>210301</v>
      </c>
      <c r="F58" s="207">
        <v>13022</v>
      </c>
      <c r="G58" s="207">
        <v>75952</v>
      </c>
      <c r="H58" s="207">
        <v>123298</v>
      </c>
      <c r="I58" s="207">
        <v>669665</v>
      </c>
      <c r="J58" s="207">
        <v>2706</v>
      </c>
      <c r="K58" s="207">
        <v>65192</v>
      </c>
      <c r="L58" s="207">
        <v>722560</v>
      </c>
      <c r="M58" s="207">
        <v>23986</v>
      </c>
      <c r="N58" s="207">
        <v>286594</v>
      </c>
      <c r="O58" s="207">
        <v>36373</v>
      </c>
      <c r="P58" s="207">
        <v>9684</v>
      </c>
      <c r="Q58" s="207">
        <v>940026</v>
      </c>
      <c r="R58" s="207">
        <v>13341</v>
      </c>
      <c r="S58" s="31">
        <f t="shared" si="22"/>
        <v>3201730</v>
      </c>
      <c r="T58" s="16">
        <f>'[38]IS, BS &amp; Ratios June 23'!T56</f>
        <v>5159745</v>
      </c>
      <c r="U58" s="17">
        <f t="shared" si="2"/>
        <v>-1958015</v>
      </c>
    </row>
    <row r="59" spans="1:21" s="9" customFormat="1" ht="13.5" customHeight="1" x14ac:dyDescent="0.2">
      <c r="A59" s="25"/>
      <c r="B59" s="30" t="s">
        <v>163</v>
      </c>
      <c r="C59" s="27"/>
      <c r="D59" s="210">
        <v>128939</v>
      </c>
      <c r="E59" s="210">
        <v>6345760</v>
      </c>
      <c r="F59" s="210">
        <v>3556253</v>
      </c>
      <c r="G59" s="210">
        <v>3027063</v>
      </c>
      <c r="H59" s="210">
        <v>1152789</v>
      </c>
      <c r="I59" s="210">
        <v>1383474</v>
      </c>
      <c r="J59" s="210">
        <v>433274</v>
      </c>
      <c r="K59" s="210">
        <v>1616820</v>
      </c>
      <c r="L59" s="210">
        <v>3743650</v>
      </c>
      <c r="M59" s="210">
        <v>4003041</v>
      </c>
      <c r="N59" s="210">
        <v>8613561</v>
      </c>
      <c r="O59" s="210">
        <v>3410944</v>
      </c>
      <c r="P59" s="210">
        <v>837803</v>
      </c>
      <c r="Q59" s="210">
        <v>7240475</v>
      </c>
      <c r="R59" s="210">
        <v>758687</v>
      </c>
      <c r="S59" s="31">
        <f t="shared" si="22"/>
        <v>46252533</v>
      </c>
      <c r="T59" s="16">
        <f>'[38]IS, BS &amp; Ratios June 23'!T57</f>
        <v>17898736</v>
      </c>
      <c r="U59" s="17">
        <f t="shared" si="2"/>
        <v>28353797</v>
      </c>
    </row>
    <row r="60" spans="1:21" s="9" customFormat="1" ht="13.5" customHeight="1" x14ac:dyDescent="0.2">
      <c r="A60" s="25"/>
      <c r="B60" s="30" t="s">
        <v>164</v>
      </c>
      <c r="C60" s="27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31">
        <f t="shared" si="22"/>
        <v>0</v>
      </c>
      <c r="T60" s="16">
        <f>'[38]IS, BS &amp; Ratios June 23'!T58</f>
        <v>1679917</v>
      </c>
      <c r="U60" s="17">
        <f t="shared" si="2"/>
        <v>-1679917</v>
      </c>
    </row>
    <row r="61" spans="1:21" ht="13.5" thickBot="1" x14ac:dyDescent="0.25">
      <c r="A61" s="25"/>
      <c r="B61" s="12" t="s">
        <v>165</v>
      </c>
      <c r="C61" s="39"/>
      <c r="D61" s="208">
        <v>453</v>
      </c>
      <c r="E61" s="208"/>
      <c r="F61" s="208">
        <v>24</v>
      </c>
      <c r="G61" s="208">
        <v>-7</v>
      </c>
      <c r="H61" s="208">
        <v>4</v>
      </c>
      <c r="I61" s="208"/>
      <c r="J61" s="208"/>
      <c r="K61" s="208"/>
      <c r="L61" s="208"/>
      <c r="M61" s="209"/>
      <c r="N61" s="208"/>
      <c r="O61" s="208"/>
      <c r="P61" s="208"/>
      <c r="Q61" s="208"/>
      <c r="R61" s="208">
        <v>37351</v>
      </c>
      <c r="S61" s="31">
        <f t="shared" si="22"/>
        <v>37825</v>
      </c>
      <c r="T61" s="16">
        <f>'[38]IS, BS &amp; Ratios June 23'!T59</f>
        <v>1459948</v>
      </c>
      <c r="U61" s="17">
        <f t="shared" si="2"/>
        <v>-1422123</v>
      </c>
    </row>
    <row r="62" spans="1:21" ht="13.5" thickBot="1" x14ac:dyDescent="0.25">
      <c r="A62" s="25"/>
      <c r="B62" s="12" t="s">
        <v>18</v>
      </c>
      <c r="C62" s="14"/>
      <c r="D62" s="16">
        <f>SUM(D63:D64)</f>
        <v>77997</v>
      </c>
      <c r="E62" s="16">
        <f t="shared" ref="E62:R62" si="23">SUM(E63:E64)</f>
        <v>3912038</v>
      </c>
      <c r="F62" s="16">
        <f t="shared" si="23"/>
        <v>2976923</v>
      </c>
      <c r="G62" s="16">
        <f t="shared" si="23"/>
        <v>7450597</v>
      </c>
      <c r="H62" s="16">
        <f t="shared" si="23"/>
        <v>2664703</v>
      </c>
      <c r="I62" s="16">
        <f t="shared" si="23"/>
        <v>589453</v>
      </c>
      <c r="J62" s="16">
        <f t="shared" si="23"/>
        <v>20855</v>
      </c>
      <c r="K62" s="16">
        <f t="shared" si="23"/>
        <v>943891</v>
      </c>
      <c r="L62" s="16">
        <f t="shared" si="23"/>
        <v>1477430</v>
      </c>
      <c r="M62" s="16">
        <f t="shared" si="23"/>
        <v>2647533</v>
      </c>
      <c r="N62" s="16">
        <f t="shared" si="23"/>
        <v>7927292</v>
      </c>
      <c r="O62" s="16">
        <f t="shared" si="23"/>
        <v>7143604</v>
      </c>
      <c r="P62" s="16">
        <f t="shared" si="23"/>
        <v>1065098</v>
      </c>
      <c r="Q62" s="16">
        <f t="shared" si="23"/>
        <v>5882589</v>
      </c>
      <c r="R62" s="16">
        <f t="shared" si="23"/>
        <v>647170</v>
      </c>
      <c r="S62" s="31">
        <f t="shared" si="22"/>
        <v>45427173</v>
      </c>
      <c r="T62" s="16">
        <f>'[38]IS, BS &amp; Ratios June 23'!T60</f>
        <v>31831119</v>
      </c>
      <c r="U62" s="17">
        <f t="shared" si="2"/>
        <v>13596054</v>
      </c>
    </row>
    <row r="63" spans="1:21" ht="25.5" x14ac:dyDescent="0.2">
      <c r="A63" s="25"/>
      <c r="B63" s="152" t="s">
        <v>166</v>
      </c>
      <c r="C63" s="14"/>
      <c r="D63" s="207">
        <v>73289</v>
      </c>
      <c r="E63" s="207">
        <v>146486</v>
      </c>
      <c r="F63" s="207">
        <v>300281</v>
      </c>
      <c r="G63" s="207">
        <v>8448</v>
      </c>
      <c r="H63" s="207">
        <v>50602</v>
      </c>
      <c r="I63" s="207">
        <v>3267</v>
      </c>
      <c r="J63" s="207">
        <v>12134</v>
      </c>
      <c r="K63" s="207">
        <v>29530</v>
      </c>
      <c r="L63" s="207">
        <v>100000</v>
      </c>
      <c r="M63" s="207">
        <v>634314</v>
      </c>
      <c r="N63" s="207">
        <v>230000</v>
      </c>
      <c r="O63" s="207"/>
      <c r="P63" s="207">
        <v>20941</v>
      </c>
      <c r="Q63" s="207">
        <v>125321</v>
      </c>
      <c r="R63" s="207">
        <v>160168</v>
      </c>
      <c r="S63" s="31">
        <f t="shared" si="22"/>
        <v>1894781</v>
      </c>
      <c r="T63" s="16">
        <f>'[38]IS, BS &amp; Ratios June 23'!T61</f>
        <v>1844076</v>
      </c>
      <c r="U63" s="17">
        <f t="shared" si="2"/>
        <v>50705</v>
      </c>
    </row>
    <row r="64" spans="1:21" ht="26.25" thickBot="1" x14ac:dyDescent="0.25">
      <c r="A64" s="25"/>
      <c r="B64" s="152" t="s">
        <v>167</v>
      </c>
      <c r="C64" s="14"/>
      <c r="D64" s="208">
        <v>4708</v>
      </c>
      <c r="E64" s="208">
        <v>3765552</v>
      </c>
      <c r="F64" s="208">
        <v>2676642</v>
      </c>
      <c r="G64" s="208">
        <v>7442149</v>
      </c>
      <c r="H64" s="208">
        <v>2614101</v>
      </c>
      <c r="I64" s="208">
        <v>586186</v>
      </c>
      <c r="J64" s="208">
        <v>8721</v>
      </c>
      <c r="K64" s="208">
        <v>914361</v>
      </c>
      <c r="L64" s="208">
        <v>1377430</v>
      </c>
      <c r="M64" s="208">
        <v>2013219</v>
      </c>
      <c r="N64" s="208">
        <v>7697292</v>
      </c>
      <c r="O64" s="208">
        <v>7143604</v>
      </c>
      <c r="P64" s="208">
        <v>1044157</v>
      </c>
      <c r="Q64" s="295">
        <v>5757268</v>
      </c>
      <c r="R64" s="208">
        <v>487002</v>
      </c>
      <c r="S64" s="31">
        <f t="shared" si="22"/>
        <v>43532392</v>
      </c>
      <c r="T64" s="16">
        <f>'[38]IS, BS &amp; Ratios June 23'!T62</f>
        <v>29987043</v>
      </c>
      <c r="U64" s="17">
        <f t="shared" si="2"/>
        <v>13545349</v>
      </c>
    </row>
    <row r="65" spans="1:21" ht="13.5" thickBot="1" x14ac:dyDescent="0.25">
      <c r="A65" s="25"/>
      <c r="B65" s="12" t="s">
        <v>92</v>
      </c>
      <c r="C65" s="14"/>
      <c r="D65" s="16">
        <f t="shared" ref="D65:R65" si="24">SUM(D66:D68)</f>
        <v>65788</v>
      </c>
      <c r="E65" s="16">
        <f t="shared" si="24"/>
        <v>7513665</v>
      </c>
      <c r="F65" s="16">
        <f t="shared" si="24"/>
        <v>5883810</v>
      </c>
      <c r="G65" s="16">
        <f t="shared" si="24"/>
        <v>1396765</v>
      </c>
      <c r="H65" s="16">
        <f t="shared" si="24"/>
        <v>3518248</v>
      </c>
      <c r="I65" s="16">
        <f t="shared" si="24"/>
        <v>2332372</v>
      </c>
      <c r="J65" s="16">
        <f t="shared" si="24"/>
        <v>652785</v>
      </c>
      <c r="K65" s="16">
        <f t="shared" si="24"/>
        <v>2322510</v>
      </c>
      <c r="L65" s="16">
        <f t="shared" si="24"/>
        <v>7661848</v>
      </c>
      <c r="M65" s="16">
        <f t="shared" si="24"/>
        <v>6442245</v>
      </c>
      <c r="N65" s="16">
        <f t="shared" si="24"/>
        <v>12079399</v>
      </c>
      <c r="O65" s="16">
        <f t="shared" si="24"/>
        <v>1496906</v>
      </c>
      <c r="P65" s="16">
        <f t="shared" si="24"/>
        <v>2741768</v>
      </c>
      <c r="Q65" s="16">
        <f t="shared" si="24"/>
        <v>12797615</v>
      </c>
      <c r="R65" s="16">
        <f t="shared" si="24"/>
        <v>1543659</v>
      </c>
      <c r="S65" s="31">
        <f t="shared" si="22"/>
        <v>68449383</v>
      </c>
      <c r="T65" s="16">
        <f>'[38]IS, BS &amp; Ratios June 23'!T63</f>
        <v>59211185</v>
      </c>
      <c r="U65" s="17">
        <f t="shared" si="2"/>
        <v>9238198</v>
      </c>
    </row>
    <row r="66" spans="1:21" outlineLevel="1" x14ac:dyDescent="0.2">
      <c r="A66" s="25"/>
      <c r="B66" s="12" t="s">
        <v>19</v>
      </c>
      <c r="C66" s="39"/>
      <c r="D66" s="207">
        <v>17963</v>
      </c>
      <c r="E66" s="207">
        <v>3178366</v>
      </c>
      <c r="F66" s="207">
        <v>1622849</v>
      </c>
      <c r="G66" s="207">
        <v>1396765</v>
      </c>
      <c r="H66" s="207">
        <v>909757</v>
      </c>
      <c r="I66" s="207">
        <v>1867513</v>
      </c>
      <c r="J66" s="207">
        <v>447954</v>
      </c>
      <c r="K66" s="207">
        <v>1005586</v>
      </c>
      <c r="L66" s="207">
        <v>677528</v>
      </c>
      <c r="M66" s="207">
        <v>3826908</v>
      </c>
      <c r="N66" s="207">
        <v>4546455</v>
      </c>
      <c r="O66" s="207">
        <v>1338649</v>
      </c>
      <c r="P66" s="207">
        <v>2464767</v>
      </c>
      <c r="Q66" s="207">
        <v>4873718</v>
      </c>
      <c r="R66" s="207">
        <v>1042137</v>
      </c>
      <c r="S66" s="31">
        <f t="shared" si="22"/>
        <v>29216915</v>
      </c>
      <c r="T66" s="16">
        <f>'[38]IS, BS &amp; Ratios June 23'!T64</f>
        <v>28981178</v>
      </c>
      <c r="U66" s="17">
        <f t="shared" si="2"/>
        <v>235737</v>
      </c>
    </row>
    <row r="67" spans="1:21" outlineLevel="1" x14ac:dyDescent="0.2">
      <c r="A67" s="25"/>
      <c r="B67" s="12" t="s">
        <v>7</v>
      </c>
      <c r="C67" s="39"/>
      <c r="D67" s="210">
        <v>47069</v>
      </c>
      <c r="E67" s="210">
        <v>4216994</v>
      </c>
      <c r="F67" s="210">
        <v>4260961</v>
      </c>
      <c r="G67" s="210"/>
      <c r="H67" s="210">
        <v>2608491</v>
      </c>
      <c r="I67" s="210">
        <v>464859</v>
      </c>
      <c r="J67" s="212">
        <v>204831</v>
      </c>
      <c r="K67" s="210">
        <v>1316924</v>
      </c>
      <c r="L67" s="211">
        <v>6984320</v>
      </c>
      <c r="M67" s="210">
        <v>2615337</v>
      </c>
      <c r="N67" s="210">
        <v>7532944</v>
      </c>
      <c r="O67" s="212">
        <v>158257</v>
      </c>
      <c r="P67" s="210">
        <v>276220</v>
      </c>
      <c r="Q67" s="210">
        <v>7923897</v>
      </c>
      <c r="R67" s="210">
        <v>501522</v>
      </c>
      <c r="S67" s="31">
        <f t="shared" si="22"/>
        <v>39112626</v>
      </c>
      <c r="T67" s="16">
        <f>'[38]IS, BS &amp; Ratios June 23'!T65</f>
        <v>25871643</v>
      </c>
      <c r="U67" s="17">
        <f t="shared" si="2"/>
        <v>13240983</v>
      </c>
    </row>
    <row r="68" spans="1:21" ht="14.25" customHeight="1" outlineLevel="1" thickBot="1" x14ac:dyDescent="0.25">
      <c r="A68" s="25"/>
      <c r="B68" s="12" t="s">
        <v>93</v>
      </c>
      <c r="C68" s="39"/>
      <c r="D68" s="208">
        <v>756</v>
      </c>
      <c r="E68" s="208">
        <v>118305</v>
      </c>
      <c r="F68" s="208"/>
      <c r="G68" s="208"/>
      <c r="H68" s="208"/>
      <c r="I68" s="208"/>
      <c r="J68" s="208"/>
      <c r="K68" s="208"/>
      <c r="L68" s="208"/>
      <c r="M68" s="208"/>
      <c r="N68" s="208"/>
      <c r="O68" s="209"/>
      <c r="P68" s="208">
        <v>781</v>
      </c>
      <c r="Q68" s="208"/>
      <c r="R68" s="208"/>
      <c r="S68" s="31">
        <f t="shared" si="22"/>
        <v>119842</v>
      </c>
      <c r="T68" s="16">
        <f>'[38]IS, BS &amp; Ratios June 23'!T66</f>
        <v>4358364</v>
      </c>
      <c r="U68" s="17">
        <f t="shared" si="2"/>
        <v>-4238522</v>
      </c>
    </row>
    <row r="69" spans="1:21" ht="25.5" x14ac:dyDescent="0.2">
      <c r="B69" s="152" t="s">
        <v>94</v>
      </c>
      <c r="C69" s="40"/>
      <c r="D69" s="16">
        <v>501812</v>
      </c>
      <c r="E69" s="16">
        <v>13098422</v>
      </c>
      <c r="F69" s="16">
        <v>6378957</v>
      </c>
      <c r="G69" s="16">
        <v>510412</v>
      </c>
      <c r="H69" s="16">
        <v>1355301</v>
      </c>
      <c r="I69" s="16">
        <v>2218007</v>
      </c>
      <c r="J69" s="16">
        <v>277377</v>
      </c>
      <c r="K69" s="16">
        <v>2913660</v>
      </c>
      <c r="L69" s="16">
        <v>7924870</v>
      </c>
      <c r="M69" s="16">
        <v>7898550</v>
      </c>
      <c r="N69" s="16">
        <v>15607798</v>
      </c>
      <c r="O69" s="16">
        <v>2857473</v>
      </c>
      <c r="P69" s="16">
        <v>906958</v>
      </c>
      <c r="Q69" s="16">
        <v>18399179</v>
      </c>
      <c r="R69" s="16">
        <v>1445519</v>
      </c>
      <c r="S69" s="31">
        <f t="shared" si="22"/>
        <v>82294295</v>
      </c>
      <c r="T69" s="16">
        <f>'[38]IS, BS &amp; Ratios June 23'!T67</f>
        <v>52396095</v>
      </c>
      <c r="U69" s="17">
        <f t="shared" si="2"/>
        <v>29898200</v>
      </c>
    </row>
    <row r="70" spans="1:21" x14ac:dyDescent="0.2">
      <c r="B70" s="12" t="s">
        <v>95</v>
      </c>
      <c r="C70" s="14"/>
      <c r="D70" s="206">
        <v>106624</v>
      </c>
      <c r="E70" s="200">
        <v>3737737</v>
      </c>
      <c r="F70" s="206">
        <v>4030898</v>
      </c>
      <c r="G70" s="200">
        <v>416037</v>
      </c>
      <c r="H70" s="206">
        <v>142276</v>
      </c>
      <c r="I70" s="200">
        <v>917707</v>
      </c>
      <c r="J70" s="200">
        <v>270728</v>
      </c>
      <c r="K70" s="200">
        <v>535678</v>
      </c>
      <c r="L70" s="200">
        <v>1458624</v>
      </c>
      <c r="M70" s="200">
        <v>3095176</v>
      </c>
      <c r="N70" s="200">
        <v>2211287</v>
      </c>
      <c r="O70" s="200">
        <v>393205</v>
      </c>
      <c r="P70" s="200">
        <v>309859</v>
      </c>
      <c r="Q70" s="200">
        <v>3961731</v>
      </c>
      <c r="R70" s="200">
        <v>361375</v>
      </c>
      <c r="S70" s="31">
        <f t="shared" si="22"/>
        <v>21948942</v>
      </c>
      <c r="T70" s="16">
        <f>'[38]IS, BS &amp; Ratios June 23'!T68</f>
        <v>16086235</v>
      </c>
      <c r="U70" s="17">
        <f t="shared" si="2"/>
        <v>5862707</v>
      </c>
    </row>
    <row r="71" spans="1:21" x14ac:dyDescent="0.2">
      <c r="B71" s="12" t="s">
        <v>141</v>
      </c>
      <c r="C71" s="14"/>
      <c r="D71" s="200">
        <v>52967</v>
      </c>
      <c r="E71" s="200">
        <v>740019</v>
      </c>
      <c r="F71" s="200">
        <v>548759</v>
      </c>
      <c r="G71" s="200">
        <v>9253</v>
      </c>
      <c r="H71" s="200">
        <v>15631</v>
      </c>
      <c r="I71" s="200">
        <v>29766</v>
      </c>
      <c r="J71" s="200">
        <v>10371</v>
      </c>
      <c r="K71" s="200">
        <v>269524</v>
      </c>
      <c r="L71" s="200">
        <v>250363</v>
      </c>
      <c r="M71" s="200">
        <v>430485</v>
      </c>
      <c r="N71" s="200">
        <v>338983</v>
      </c>
      <c r="O71" s="200">
        <v>534378</v>
      </c>
      <c r="P71" s="200">
        <v>64894</v>
      </c>
      <c r="Q71" s="200">
        <v>1102117</v>
      </c>
      <c r="R71" s="200">
        <v>163417</v>
      </c>
      <c r="S71" s="31">
        <f t="shared" si="22"/>
        <v>4560927</v>
      </c>
      <c r="T71" s="16">
        <f>'[38]IS, BS &amp; Ratios June 23'!T69</f>
        <v>3499193</v>
      </c>
      <c r="U71" s="17">
        <f t="shared" si="2"/>
        <v>1061734</v>
      </c>
    </row>
    <row r="72" spans="1:21" ht="13.5" thickBot="1" x14ac:dyDescent="0.25">
      <c r="B72" s="28" t="s">
        <v>20</v>
      </c>
      <c r="C72" s="27"/>
      <c r="D72" s="153">
        <f>D56+D57+D62+D65+D69+D70+D71</f>
        <v>982976</v>
      </c>
      <c r="E72" s="153">
        <f>E56+E57+E62+E65+E69+E70+E71</f>
        <v>37267673</v>
      </c>
      <c r="F72" s="153">
        <f t="shared" ref="F72:R72" si="25">F56+F57+F62+F65+F69+F70+F71</f>
        <v>25517543</v>
      </c>
      <c r="G72" s="153">
        <f t="shared" si="25"/>
        <v>12947839</v>
      </c>
      <c r="H72" s="153">
        <f t="shared" si="25"/>
        <v>9038919</v>
      </c>
      <c r="I72" s="153">
        <f t="shared" si="25"/>
        <v>8343621</v>
      </c>
      <c r="J72" s="153">
        <f t="shared" si="25"/>
        <v>1731473</v>
      </c>
      <c r="K72" s="153">
        <f t="shared" si="25"/>
        <v>8781960</v>
      </c>
      <c r="L72" s="153">
        <f t="shared" si="25"/>
        <v>23854480</v>
      </c>
      <c r="M72" s="153">
        <f t="shared" si="25"/>
        <v>25004973</v>
      </c>
      <c r="N72" s="153">
        <f t="shared" si="25"/>
        <v>48481368</v>
      </c>
      <c r="O72" s="153">
        <f t="shared" si="25"/>
        <v>16550645</v>
      </c>
      <c r="P72" s="153">
        <f t="shared" si="25"/>
        <v>5986504</v>
      </c>
      <c r="Q72" s="153">
        <f t="shared" si="25"/>
        <v>51628500</v>
      </c>
      <c r="R72" s="153">
        <f t="shared" si="25"/>
        <v>4993864</v>
      </c>
      <c r="S72" s="153">
        <f>S56+S57+S62+S65+S69+S70+S71</f>
        <v>281112338</v>
      </c>
      <c r="T72" s="16">
        <f>'[39]IS, BS &amp; Ratios Mar 24'!T70</f>
        <v>237916016</v>
      </c>
      <c r="U72" s="17">
        <f t="shared" si="2"/>
        <v>43196322</v>
      </c>
    </row>
    <row r="73" spans="1:21" ht="13.5" thickTop="1" x14ac:dyDescent="0.2">
      <c r="B73" s="12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16">
        <f>'[38]IS, BS &amp; Ratios June 23'!T71</f>
        <v>0</v>
      </c>
      <c r="U73" s="17">
        <f t="shared" si="2"/>
        <v>0</v>
      </c>
    </row>
    <row r="74" spans="1:21" x14ac:dyDescent="0.2">
      <c r="B74" s="28" t="s">
        <v>21</v>
      </c>
      <c r="C74" s="27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45"/>
      <c r="T74" s="16">
        <f>'[38]IS, BS &amp; Ratios June 23'!T72</f>
        <v>0</v>
      </c>
      <c r="U74" s="17">
        <f t="shared" si="2"/>
        <v>0</v>
      </c>
    </row>
    <row r="75" spans="1:21" ht="13.5" thickBot="1" x14ac:dyDescent="0.25">
      <c r="B75" s="12" t="s">
        <v>22</v>
      </c>
      <c r="C75" s="42"/>
      <c r="D75" s="46">
        <f>SUM(D76:D78)</f>
        <v>663543</v>
      </c>
      <c r="E75" s="46">
        <f t="shared" ref="E75:S75" si="26">SUM(E76:E78)</f>
        <v>27189919</v>
      </c>
      <c r="F75" s="46">
        <f t="shared" si="26"/>
        <v>19403179</v>
      </c>
      <c r="G75" s="46">
        <f t="shared" si="26"/>
        <v>10744839</v>
      </c>
      <c r="H75" s="46">
        <f t="shared" si="26"/>
        <v>5497828</v>
      </c>
      <c r="I75" s="46">
        <f t="shared" si="26"/>
        <v>5125264</v>
      </c>
      <c r="J75" s="46">
        <f t="shared" si="26"/>
        <v>1342308</v>
      </c>
      <c r="K75" s="46">
        <f t="shared" si="26"/>
        <v>7506292</v>
      </c>
      <c r="L75" s="46">
        <f t="shared" si="26"/>
        <v>18054612</v>
      </c>
      <c r="M75" s="43">
        <f t="shared" si="26"/>
        <v>18195961</v>
      </c>
      <c r="N75" s="46">
        <f t="shared" si="26"/>
        <v>36553784</v>
      </c>
      <c r="O75" s="46">
        <f t="shared" si="26"/>
        <v>12308126</v>
      </c>
      <c r="P75" s="46">
        <f t="shared" si="26"/>
        <v>4753765</v>
      </c>
      <c r="Q75" s="46">
        <f t="shared" si="26"/>
        <v>38199494</v>
      </c>
      <c r="R75" s="46">
        <f t="shared" si="26"/>
        <v>4201344</v>
      </c>
      <c r="S75" s="46">
        <f t="shared" si="26"/>
        <v>209740258</v>
      </c>
      <c r="T75" s="16">
        <f>'[38]IS, BS &amp; Ratios June 23'!T73</f>
        <v>145277960</v>
      </c>
      <c r="U75" s="17">
        <f t="shared" si="2"/>
        <v>64462298</v>
      </c>
    </row>
    <row r="76" spans="1:21" x14ac:dyDescent="0.2">
      <c r="B76" s="12" t="s">
        <v>23</v>
      </c>
      <c r="C76" s="14"/>
      <c r="D76" s="207">
        <v>185517</v>
      </c>
      <c r="E76" s="207">
        <v>2066099</v>
      </c>
      <c r="F76" s="207">
        <v>1639577</v>
      </c>
      <c r="G76" s="207">
        <v>288789</v>
      </c>
      <c r="H76" s="207"/>
      <c r="I76" s="207">
        <v>304259</v>
      </c>
      <c r="J76" s="207">
        <v>2356</v>
      </c>
      <c r="K76" s="207">
        <v>224386</v>
      </c>
      <c r="L76" s="207">
        <v>818081</v>
      </c>
      <c r="M76" s="207">
        <v>2996646</v>
      </c>
      <c r="N76" s="207">
        <v>2236106</v>
      </c>
      <c r="O76" s="207">
        <v>698674</v>
      </c>
      <c r="P76" s="207">
        <v>164813</v>
      </c>
      <c r="Q76" s="207">
        <v>4230279</v>
      </c>
      <c r="R76" s="207">
        <v>87026</v>
      </c>
      <c r="S76" s="149">
        <f t="shared" ref="S76:S83" si="27">D76+E76+F76+G76+H76+I76+J76+K76+L76+M76+N76+O76+P76+R76+Q76</f>
        <v>15942608</v>
      </c>
      <c r="T76" s="16">
        <f>'[38]IS, BS &amp; Ratios June 23'!T74</f>
        <v>12669779</v>
      </c>
      <c r="U76" s="17">
        <f t="shared" si="2"/>
        <v>3272829</v>
      </c>
    </row>
    <row r="77" spans="1:21" x14ac:dyDescent="0.2">
      <c r="B77" s="12" t="s">
        <v>24</v>
      </c>
      <c r="C77" s="14"/>
      <c r="D77" s="210">
        <v>113493</v>
      </c>
      <c r="E77" s="210">
        <v>17626053</v>
      </c>
      <c r="F77" s="210">
        <v>11525494</v>
      </c>
      <c r="G77" s="210">
        <v>8015112</v>
      </c>
      <c r="H77" s="210">
        <v>3909941</v>
      </c>
      <c r="I77" s="210">
        <v>2047955</v>
      </c>
      <c r="J77" s="210">
        <v>685704</v>
      </c>
      <c r="K77" s="210">
        <v>3346293</v>
      </c>
      <c r="L77" s="210">
        <v>13722576</v>
      </c>
      <c r="M77" s="210">
        <v>9382962</v>
      </c>
      <c r="N77" s="294">
        <v>24767095</v>
      </c>
      <c r="O77" s="210">
        <v>9978914</v>
      </c>
      <c r="P77" s="210">
        <v>2916375</v>
      </c>
      <c r="Q77" s="210">
        <v>24476658</v>
      </c>
      <c r="R77" s="210">
        <v>1579213</v>
      </c>
      <c r="S77" s="151">
        <f t="shared" si="27"/>
        <v>134093838</v>
      </c>
      <c r="T77" s="16">
        <f>'[38]IS, BS &amp; Ratios June 23'!T75</f>
        <v>95819237</v>
      </c>
      <c r="U77" s="17">
        <f t="shared" si="2"/>
        <v>38274601</v>
      </c>
    </row>
    <row r="78" spans="1:21" ht="13.5" thickBot="1" x14ac:dyDescent="0.25">
      <c r="B78" s="12" t="s">
        <v>25</v>
      </c>
      <c r="C78" s="14"/>
      <c r="D78" s="208">
        <v>364533</v>
      </c>
      <c r="E78" s="208">
        <v>7497767</v>
      </c>
      <c r="F78" s="208">
        <v>6238108</v>
      </c>
      <c r="G78" s="208">
        <v>2440938</v>
      </c>
      <c r="H78" s="208">
        <v>1587887</v>
      </c>
      <c r="I78" s="208">
        <v>2773050</v>
      </c>
      <c r="J78" s="208">
        <v>654248</v>
      </c>
      <c r="K78" s="208">
        <v>3935613</v>
      </c>
      <c r="L78" s="208">
        <v>3513955</v>
      </c>
      <c r="M78" s="208">
        <v>5816353</v>
      </c>
      <c r="N78" s="208">
        <v>9550583</v>
      </c>
      <c r="O78" s="208">
        <v>1630538</v>
      </c>
      <c r="P78" s="208">
        <v>1672577</v>
      </c>
      <c r="Q78" s="208">
        <v>9492557</v>
      </c>
      <c r="R78" s="208">
        <v>2535105</v>
      </c>
      <c r="S78" s="208">
        <f t="shared" si="27"/>
        <v>59703812</v>
      </c>
      <c r="T78" s="16">
        <f>'[38]IS, BS &amp; Ratios June 23'!T76</f>
        <v>36788944</v>
      </c>
      <c r="U78" s="17">
        <f t="shared" si="2"/>
        <v>22914868</v>
      </c>
    </row>
    <row r="79" spans="1:21" ht="13.5" customHeight="1" x14ac:dyDescent="0.2">
      <c r="B79" s="12" t="s">
        <v>96</v>
      </c>
      <c r="C79" s="14"/>
      <c r="D79" s="201"/>
      <c r="E79" s="200">
        <v>883783</v>
      </c>
      <c r="F79" s="200">
        <v>634976</v>
      </c>
      <c r="G79" s="201">
        <v>0</v>
      </c>
      <c r="H79" s="201"/>
      <c r="I79" s="200">
        <v>482060</v>
      </c>
      <c r="J79" s="200">
        <v>9750</v>
      </c>
      <c r="K79" s="200"/>
      <c r="L79" s="200">
        <v>441638</v>
      </c>
      <c r="M79" s="201">
        <v>1276623</v>
      </c>
      <c r="N79" s="200">
        <v>1305458</v>
      </c>
      <c r="O79" s="200"/>
      <c r="P79" s="200">
        <v>57425</v>
      </c>
      <c r="Q79" s="200">
        <v>737562</v>
      </c>
      <c r="R79" s="200">
        <v>32505</v>
      </c>
      <c r="S79" s="16">
        <f t="shared" si="27"/>
        <v>5861780</v>
      </c>
      <c r="T79" s="16">
        <f>'[38]IS, BS &amp; Ratios June 23'!T77</f>
        <v>7474612</v>
      </c>
      <c r="U79" s="17">
        <f t="shared" si="2"/>
        <v>-1612832</v>
      </c>
    </row>
    <row r="80" spans="1:21" ht="25.5" x14ac:dyDescent="0.2">
      <c r="B80" s="152" t="s">
        <v>166</v>
      </c>
      <c r="C80" s="14"/>
      <c r="D80" s="200">
        <v>524</v>
      </c>
      <c r="E80" s="200">
        <v>41</v>
      </c>
      <c r="F80" s="200">
        <v>191173</v>
      </c>
      <c r="G80" s="200">
        <v>613</v>
      </c>
      <c r="H80" s="200"/>
      <c r="I80" s="200">
        <v>130000</v>
      </c>
      <c r="J80" s="200">
        <v>62995</v>
      </c>
      <c r="K80" s="200">
        <v>90000</v>
      </c>
      <c r="L80" s="200"/>
      <c r="M80" s="200">
        <v>201375</v>
      </c>
      <c r="N80" s="200">
        <v>21297</v>
      </c>
      <c r="O80" s="200"/>
      <c r="P80" s="200">
        <v>45819</v>
      </c>
      <c r="Q80" s="200">
        <v>357991</v>
      </c>
      <c r="R80" s="200"/>
      <c r="S80" s="16">
        <f t="shared" si="27"/>
        <v>1101828</v>
      </c>
      <c r="T80" s="16">
        <f>'[38]IS, BS &amp; Ratios June 23'!T78</f>
        <v>1722491</v>
      </c>
      <c r="U80" s="17">
        <f t="shared" ref="U80:U94" si="28">S80-T80</f>
        <v>-620663</v>
      </c>
    </row>
    <row r="81" spans="2:23" ht="25.5" x14ac:dyDescent="0.2">
      <c r="B81" s="152" t="s">
        <v>168</v>
      </c>
      <c r="C81" s="14"/>
      <c r="D81" s="200">
        <v>0</v>
      </c>
      <c r="E81" s="200">
        <v>80731</v>
      </c>
      <c r="F81" s="200">
        <v>242645</v>
      </c>
      <c r="G81" s="200">
        <v>24</v>
      </c>
      <c r="H81" s="200">
        <v>1202505</v>
      </c>
      <c r="I81" s="200">
        <v>188692</v>
      </c>
      <c r="J81" s="200"/>
      <c r="K81" s="200">
        <v>392190</v>
      </c>
      <c r="L81" s="200">
        <v>52934</v>
      </c>
      <c r="M81" s="200"/>
      <c r="N81" s="200">
        <v>1487699</v>
      </c>
      <c r="O81" s="200">
        <v>961461</v>
      </c>
      <c r="P81" s="200"/>
      <c r="Q81" s="200"/>
      <c r="R81" s="200"/>
      <c r="S81" s="16">
        <f t="shared" si="27"/>
        <v>4608881</v>
      </c>
      <c r="T81" s="16">
        <f>'[38]IS, BS &amp; Ratios June 23'!T79</f>
        <v>3515237</v>
      </c>
      <c r="U81" s="17">
        <f t="shared" si="28"/>
        <v>1093644</v>
      </c>
    </row>
    <row r="82" spans="2:23" ht="13.5" customHeight="1" x14ac:dyDescent="0.2">
      <c r="B82" s="12" t="s">
        <v>169</v>
      </c>
      <c r="C82" s="14"/>
      <c r="D82" s="200"/>
      <c r="E82" s="200">
        <v>486082</v>
      </c>
      <c r="F82" s="200">
        <v>1105921</v>
      </c>
      <c r="G82" s="200"/>
      <c r="H82" s="200"/>
      <c r="I82" s="200"/>
      <c r="J82" s="200"/>
      <c r="K82" s="200"/>
      <c r="L82" s="200"/>
      <c r="M82" s="201"/>
      <c r="N82" s="200">
        <v>357825</v>
      </c>
      <c r="O82" s="200"/>
      <c r="P82" s="200"/>
      <c r="Q82" s="200">
        <v>3659826</v>
      </c>
      <c r="R82" s="200"/>
      <c r="S82" s="16">
        <f t="shared" si="27"/>
        <v>5609654</v>
      </c>
      <c r="T82" s="16">
        <f>'[38]IS, BS &amp; Ratios June 23'!T80</f>
        <v>2264269</v>
      </c>
      <c r="U82" s="17">
        <f t="shared" si="28"/>
        <v>3345385</v>
      </c>
    </row>
    <row r="83" spans="2:23" x14ac:dyDescent="0.2">
      <c r="B83" s="12" t="s">
        <v>26</v>
      </c>
      <c r="C83" s="14"/>
      <c r="D83" s="202">
        <v>130575</v>
      </c>
      <c r="E83" s="202">
        <v>2548680</v>
      </c>
      <c r="F83" s="202">
        <v>1232728</v>
      </c>
      <c r="G83" s="202">
        <v>482101</v>
      </c>
      <c r="H83" s="202">
        <v>810625</v>
      </c>
      <c r="I83" s="202">
        <v>1017225</v>
      </c>
      <c r="J83" s="202">
        <v>140640</v>
      </c>
      <c r="K83" s="202"/>
      <c r="L83" s="202">
        <v>1282507</v>
      </c>
      <c r="M83" s="202">
        <v>2109526</v>
      </c>
      <c r="N83" s="202">
        <v>2470023</v>
      </c>
      <c r="O83" s="202">
        <v>2105729</v>
      </c>
      <c r="P83" s="202">
        <v>316954</v>
      </c>
      <c r="Q83" s="202">
        <v>2542543</v>
      </c>
      <c r="R83" s="202">
        <v>197627</v>
      </c>
      <c r="S83" s="16">
        <f t="shared" si="27"/>
        <v>17387483</v>
      </c>
      <c r="T83" s="16">
        <f>'[38]IS, BS &amp; Ratios June 23'!T81</f>
        <v>11306239</v>
      </c>
      <c r="U83" s="17">
        <f t="shared" si="28"/>
        <v>6081244</v>
      </c>
    </row>
    <row r="84" spans="2:23" x14ac:dyDescent="0.2">
      <c r="B84" s="28" t="s">
        <v>27</v>
      </c>
      <c r="C84" s="27"/>
      <c r="D84" s="154">
        <f>D75+SUM(D79:D83)</f>
        <v>794642</v>
      </c>
      <c r="E84" s="154">
        <f t="shared" ref="E84:R84" si="29">E75+SUM(E79:E83)</f>
        <v>31189236</v>
      </c>
      <c r="F84" s="154">
        <f t="shared" si="29"/>
        <v>22810622</v>
      </c>
      <c r="G84" s="154">
        <f t="shared" si="29"/>
        <v>11227577</v>
      </c>
      <c r="H84" s="154">
        <f t="shared" si="29"/>
        <v>7510958</v>
      </c>
      <c r="I84" s="154">
        <f t="shared" si="29"/>
        <v>6943241</v>
      </c>
      <c r="J84" s="154">
        <f t="shared" si="29"/>
        <v>1555693</v>
      </c>
      <c r="K84" s="154">
        <f t="shared" si="29"/>
        <v>7988482</v>
      </c>
      <c r="L84" s="154">
        <f t="shared" si="29"/>
        <v>19831691</v>
      </c>
      <c r="M84" s="154">
        <f t="shared" si="29"/>
        <v>21783485</v>
      </c>
      <c r="N84" s="154">
        <f t="shared" si="29"/>
        <v>42196086</v>
      </c>
      <c r="O84" s="154">
        <f t="shared" si="29"/>
        <v>15375316</v>
      </c>
      <c r="P84" s="154">
        <f t="shared" si="29"/>
        <v>5173963</v>
      </c>
      <c r="Q84" s="154">
        <f t="shared" si="29"/>
        <v>45497416</v>
      </c>
      <c r="R84" s="154">
        <f t="shared" si="29"/>
        <v>4431476</v>
      </c>
      <c r="S84" s="154">
        <f>S75+SUM(S79:S83)</f>
        <v>244309884</v>
      </c>
      <c r="T84" s="16">
        <f>'[38]IS, BS &amp; Ratios June 23'!T82</f>
        <v>171560808</v>
      </c>
      <c r="U84" s="17">
        <f t="shared" si="28"/>
        <v>72749076</v>
      </c>
    </row>
    <row r="85" spans="2:23" x14ac:dyDescent="0.2">
      <c r="B85" s="12"/>
      <c r="M85" s="47"/>
      <c r="S85" s="14">
        <f t="shared" ref="S85:S91" si="30">D85+E85+F85+G85+H85+I85+J85+K85+L85+M85+N85+O85+P85+R85+Q85</f>
        <v>0</v>
      </c>
      <c r="T85" s="16">
        <f>'[38]IS, BS &amp; Ratios June 23'!T83</f>
        <v>0</v>
      </c>
      <c r="U85" s="17">
        <f t="shared" si="28"/>
        <v>0</v>
      </c>
    </row>
    <row r="86" spans="2:23" x14ac:dyDescent="0.2">
      <c r="B86" s="12" t="s">
        <v>28</v>
      </c>
      <c r="C86" s="14"/>
      <c r="D86" s="336">
        <v>192484</v>
      </c>
      <c r="E86" s="336">
        <v>693333</v>
      </c>
      <c r="F86" s="336">
        <v>527428</v>
      </c>
      <c r="G86" s="336">
        <v>460580</v>
      </c>
      <c r="H86" s="336">
        <v>416000</v>
      </c>
      <c r="I86" s="336">
        <v>520000</v>
      </c>
      <c r="J86" s="336">
        <v>84000</v>
      </c>
      <c r="K86" s="336">
        <v>104000</v>
      </c>
      <c r="L86" s="336">
        <v>416000</v>
      </c>
      <c r="M86" s="336">
        <v>416000</v>
      </c>
      <c r="N86" s="336">
        <v>416000</v>
      </c>
      <c r="O86" s="336">
        <v>416745</v>
      </c>
      <c r="P86" s="336">
        <v>416000</v>
      </c>
      <c r="Q86" s="336">
        <v>86625</v>
      </c>
      <c r="R86" s="336">
        <v>694455</v>
      </c>
      <c r="S86" s="14">
        <f t="shared" si="30"/>
        <v>5859650</v>
      </c>
      <c r="T86" s="16">
        <f>'[38]IS, BS &amp; Ratios June 23'!T84</f>
        <v>6853502</v>
      </c>
      <c r="U86" s="17">
        <f t="shared" si="28"/>
        <v>-993852</v>
      </c>
      <c r="W86" s="14"/>
    </row>
    <row r="87" spans="2:23" x14ac:dyDescent="0.2">
      <c r="B87" s="12" t="s">
        <v>97</v>
      </c>
      <c r="C87" s="14"/>
      <c r="D87" s="336"/>
      <c r="E87" s="336"/>
      <c r="F87" s="336">
        <v>67082</v>
      </c>
      <c r="G87" s="336">
        <v>460580</v>
      </c>
      <c r="H87" s="346">
        <v>1000</v>
      </c>
      <c r="I87" s="336"/>
      <c r="J87" s="336">
        <v>84000</v>
      </c>
      <c r="K87" s="336">
        <v>52000</v>
      </c>
      <c r="L87" s="336"/>
      <c r="M87" s="336">
        <v>15000</v>
      </c>
      <c r="N87" s="336">
        <v>7700</v>
      </c>
      <c r="O87" s="336">
        <v>12285</v>
      </c>
      <c r="P87" s="336">
        <v>183218</v>
      </c>
      <c r="Q87" s="336">
        <v>86625</v>
      </c>
      <c r="R87" s="336"/>
      <c r="S87" s="14">
        <f t="shared" si="30"/>
        <v>969490</v>
      </c>
      <c r="T87" s="16">
        <f>'[38]IS, BS &amp; Ratios June 23'!T85</f>
        <v>694264</v>
      </c>
      <c r="U87" s="17">
        <f t="shared" si="28"/>
        <v>275226</v>
      </c>
    </row>
    <row r="88" spans="2:23" x14ac:dyDescent="0.2">
      <c r="B88" s="12" t="s">
        <v>146</v>
      </c>
      <c r="C88" s="14"/>
      <c r="D88" s="337"/>
      <c r="E88" s="337"/>
      <c r="F88" s="337">
        <v>577158</v>
      </c>
      <c r="G88" s="337"/>
      <c r="H88" s="337"/>
      <c r="I88" s="337"/>
      <c r="J88" s="337">
        <v>538</v>
      </c>
      <c r="K88" s="337"/>
      <c r="L88" s="337"/>
      <c r="M88" s="337"/>
      <c r="N88" s="337"/>
      <c r="O88" s="337"/>
      <c r="P88" s="337"/>
      <c r="Q88" s="337">
        <v>2622</v>
      </c>
      <c r="R88" s="337"/>
      <c r="S88" s="14">
        <f t="shared" si="30"/>
        <v>580318</v>
      </c>
      <c r="T88" s="16">
        <f>'[38]IS, BS &amp; Ratios June 23'!T86</f>
        <v>347064</v>
      </c>
      <c r="U88" s="17">
        <f t="shared" si="28"/>
        <v>233254</v>
      </c>
    </row>
    <row r="89" spans="2:23" x14ac:dyDescent="0.2">
      <c r="B89" s="12" t="s">
        <v>133</v>
      </c>
      <c r="C89" s="14"/>
      <c r="D89" s="337">
        <v>-1862</v>
      </c>
      <c r="E89" s="337">
        <v>871875</v>
      </c>
      <c r="F89" s="357">
        <v>44793</v>
      </c>
      <c r="G89" s="337">
        <v>427</v>
      </c>
      <c r="H89" s="337">
        <v>24198</v>
      </c>
      <c r="I89" s="337">
        <v>69714</v>
      </c>
      <c r="J89" s="337"/>
      <c r="K89" s="337">
        <v>7102</v>
      </c>
      <c r="L89" s="337">
        <v>12237</v>
      </c>
      <c r="M89" s="337">
        <v>2306555</v>
      </c>
      <c r="N89" s="337">
        <v>86507</v>
      </c>
      <c r="O89" s="337">
        <v>8858</v>
      </c>
      <c r="P89" s="337">
        <v>11663</v>
      </c>
      <c r="Q89" s="337">
        <v>197810</v>
      </c>
      <c r="R89" s="337"/>
      <c r="S89" s="14">
        <f t="shared" si="30"/>
        <v>3639877</v>
      </c>
      <c r="T89" s="16">
        <f>'[38]IS, BS &amp; Ratios June 23'!T87</f>
        <v>1328686</v>
      </c>
      <c r="U89" s="17">
        <f t="shared" si="28"/>
        <v>2311191</v>
      </c>
    </row>
    <row r="90" spans="2:23" x14ac:dyDescent="0.2">
      <c r="B90" s="12" t="s">
        <v>98</v>
      </c>
      <c r="C90" s="14"/>
      <c r="D90" s="338"/>
      <c r="E90" s="338"/>
      <c r="F90" s="338"/>
      <c r="G90" s="338"/>
      <c r="H90" s="338"/>
      <c r="I90" s="338"/>
      <c r="J90" s="338"/>
      <c r="K90" s="338">
        <v>11157</v>
      </c>
      <c r="L90" s="338">
        <v>170374</v>
      </c>
      <c r="M90" s="338"/>
      <c r="N90" s="338"/>
      <c r="O90" s="338">
        <v>62312</v>
      </c>
      <c r="P90" s="338">
        <v>254</v>
      </c>
      <c r="Q90" s="338"/>
      <c r="R90" s="338"/>
      <c r="S90" s="14">
        <f t="shared" si="30"/>
        <v>244097</v>
      </c>
      <c r="T90" s="16">
        <f>'[38]IS, BS &amp; Ratios June 23'!T88</f>
        <v>189754</v>
      </c>
      <c r="U90" s="17">
        <f t="shared" si="28"/>
        <v>54343</v>
      </c>
    </row>
    <row r="91" spans="2:23" x14ac:dyDescent="0.2">
      <c r="B91" s="12" t="s">
        <v>29</v>
      </c>
      <c r="C91" s="48"/>
      <c r="D91" s="337">
        <v>-2288</v>
      </c>
      <c r="E91" s="337">
        <v>4513229</v>
      </c>
      <c r="F91" s="337">
        <v>1490460</v>
      </c>
      <c r="G91" s="337">
        <v>798675</v>
      </c>
      <c r="H91" s="337">
        <v>1086763</v>
      </c>
      <c r="I91" s="337">
        <v>810666</v>
      </c>
      <c r="J91" s="337">
        <v>7242</v>
      </c>
      <c r="K91" s="337">
        <v>619219</v>
      </c>
      <c r="L91" s="337">
        <v>3424178</v>
      </c>
      <c r="M91" s="337">
        <v>483933</v>
      </c>
      <c r="N91" s="337">
        <v>5775075</v>
      </c>
      <c r="O91" s="337">
        <v>675129</v>
      </c>
      <c r="P91" s="337">
        <v>201406</v>
      </c>
      <c r="Q91" s="337">
        <v>5757402</v>
      </c>
      <c r="R91" s="337">
        <v>-132067</v>
      </c>
      <c r="S91" s="14">
        <f t="shared" si="30"/>
        <v>25509022</v>
      </c>
      <c r="T91" s="16">
        <f>'[38]IS, BS &amp; Ratios June 23'!T89</f>
        <v>15054864</v>
      </c>
      <c r="U91" s="17">
        <f t="shared" si="28"/>
        <v>10454158</v>
      </c>
    </row>
    <row r="92" spans="2:23" x14ac:dyDescent="0.2">
      <c r="B92" s="26" t="s">
        <v>30</v>
      </c>
      <c r="C92" s="17"/>
      <c r="D92" s="49">
        <f>SUM(D86:D91)</f>
        <v>188334</v>
      </c>
      <c r="E92" s="49">
        <f t="shared" ref="E92:S92" si="31">SUM(E86:E91)</f>
        <v>6078437</v>
      </c>
      <c r="F92" s="49">
        <f t="shared" si="31"/>
        <v>2706921</v>
      </c>
      <c r="G92" s="49">
        <f t="shared" si="31"/>
        <v>1720262</v>
      </c>
      <c r="H92" s="49">
        <f t="shared" si="31"/>
        <v>1527961</v>
      </c>
      <c r="I92" s="49">
        <f t="shared" si="31"/>
        <v>1400380</v>
      </c>
      <c r="J92" s="49">
        <f t="shared" si="31"/>
        <v>175780</v>
      </c>
      <c r="K92" s="49">
        <f t="shared" si="31"/>
        <v>793478</v>
      </c>
      <c r="L92" s="49">
        <f t="shared" si="31"/>
        <v>4022789</v>
      </c>
      <c r="M92" s="49">
        <f t="shared" si="31"/>
        <v>3221488</v>
      </c>
      <c r="N92" s="49">
        <f t="shared" si="31"/>
        <v>6285282</v>
      </c>
      <c r="O92" s="49">
        <f t="shared" si="31"/>
        <v>1175329</v>
      </c>
      <c r="P92" s="49">
        <f t="shared" si="31"/>
        <v>812541</v>
      </c>
      <c r="Q92" s="49">
        <f t="shared" si="31"/>
        <v>6131084</v>
      </c>
      <c r="R92" s="49">
        <f t="shared" si="31"/>
        <v>562388</v>
      </c>
      <c r="S92" s="49">
        <f t="shared" si="31"/>
        <v>36802454</v>
      </c>
      <c r="T92" s="16">
        <f>'[38]IS, BS &amp; Ratios June 23'!T90</f>
        <v>24468134</v>
      </c>
      <c r="U92" s="17">
        <f t="shared" si="28"/>
        <v>12334320</v>
      </c>
    </row>
    <row r="93" spans="2:23" x14ac:dyDescent="0.2">
      <c r="B93" s="12"/>
      <c r="C93" s="14"/>
      <c r="E93" s="14"/>
      <c r="I93" s="14"/>
      <c r="J93" s="14"/>
      <c r="K93" s="14"/>
      <c r="L93" s="14"/>
      <c r="M93" s="46"/>
      <c r="N93" s="14"/>
      <c r="O93" s="14"/>
      <c r="P93" s="14"/>
      <c r="Q93" s="14"/>
      <c r="R93" s="14"/>
      <c r="S93" s="14"/>
      <c r="T93" s="16">
        <f>'[38]IS, BS &amp; Ratios June 23'!T91</f>
        <v>0</v>
      </c>
      <c r="U93" s="17">
        <f t="shared" si="28"/>
        <v>0</v>
      </c>
    </row>
    <row r="94" spans="2:23" ht="13.5" thickBot="1" x14ac:dyDescent="0.25">
      <c r="B94" s="28" t="s">
        <v>31</v>
      </c>
      <c r="C94" s="27"/>
      <c r="D94" s="50">
        <f t="shared" ref="D94:S94" si="32">D84+D92</f>
        <v>982976</v>
      </c>
      <c r="E94" s="156">
        <f t="shared" si="32"/>
        <v>37267673</v>
      </c>
      <c r="F94" s="50">
        <f t="shared" si="32"/>
        <v>25517543</v>
      </c>
      <c r="G94" s="156">
        <f t="shared" si="32"/>
        <v>12947839</v>
      </c>
      <c r="H94" s="155">
        <f t="shared" si="32"/>
        <v>9038919</v>
      </c>
      <c r="I94" s="156">
        <f t="shared" si="32"/>
        <v>8343621</v>
      </c>
      <c r="J94" s="156">
        <f t="shared" si="32"/>
        <v>1731473</v>
      </c>
      <c r="K94" s="156">
        <f t="shared" si="32"/>
        <v>8781960</v>
      </c>
      <c r="L94" s="156">
        <f t="shared" si="32"/>
        <v>23854480</v>
      </c>
      <c r="M94" s="156">
        <f t="shared" si="32"/>
        <v>25004973</v>
      </c>
      <c r="N94" s="156">
        <f t="shared" si="32"/>
        <v>48481368</v>
      </c>
      <c r="O94" s="156">
        <f t="shared" si="32"/>
        <v>16550645</v>
      </c>
      <c r="P94" s="156">
        <f t="shared" si="32"/>
        <v>5986504</v>
      </c>
      <c r="Q94" s="156">
        <f t="shared" si="32"/>
        <v>51628500</v>
      </c>
      <c r="R94" s="156">
        <f t="shared" si="32"/>
        <v>4993864</v>
      </c>
      <c r="S94" s="156">
        <f t="shared" si="32"/>
        <v>281112338</v>
      </c>
      <c r="T94" s="16">
        <f>'[38]IS, BS &amp; Ratios June 23'!T92</f>
        <v>196028942</v>
      </c>
      <c r="U94" s="17">
        <f t="shared" si="28"/>
        <v>85083396</v>
      </c>
    </row>
    <row r="95" spans="2:23" ht="13.5" thickTop="1" x14ac:dyDescent="0.2">
      <c r="B95" s="12"/>
      <c r="D95" s="51">
        <f t="shared" ref="D95:S95" si="33">D72-D94</f>
        <v>0</v>
      </c>
      <c r="E95" s="53">
        <f t="shared" si="33"/>
        <v>0</v>
      </c>
      <c r="F95" s="296">
        <f t="shared" si="33"/>
        <v>0</v>
      </c>
      <c r="G95" s="53">
        <f t="shared" si="33"/>
        <v>0</v>
      </c>
      <c r="H95" s="53">
        <f t="shared" si="33"/>
        <v>0</v>
      </c>
      <c r="I95" s="53">
        <f t="shared" si="33"/>
        <v>0</v>
      </c>
      <c r="J95" s="53">
        <f t="shared" si="33"/>
        <v>0</v>
      </c>
      <c r="K95" s="53">
        <f t="shared" si="33"/>
        <v>0</v>
      </c>
      <c r="L95" s="53">
        <f t="shared" si="33"/>
        <v>0</v>
      </c>
      <c r="M95" s="52">
        <f t="shared" si="33"/>
        <v>0</v>
      </c>
      <c r="N95" s="53">
        <f t="shared" si="33"/>
        <v>0</v>
      </c>
      <c r="O95" s="53">
        <f t="shared" si="33"/>
        <v>0</v>
      </c>
      <c r="P95" s="53">
        <f t="shared" si="33"/>
        <v>0</v>
      </c>
      <c r="Q95" s="53">
        <f t="shared" si="33"/>
        <v>0</v>
      </c>
      <c r="R95" s="53">
        <f t="shared" si="33"/>
        <v>0</v>
      </c>
      <c r="S95" s="53">
        <f t="shared" si="33"/>
        <v>0</v>
      </c>
      <c r="T95" s="16">
        <f>SUM(D95:R95)</f>
        <v>0</v>
      </c>
      <c r="U95" s="17">
        <f t="shared" ref="U95:U108" si="34">S95-T95</f>
        <v>0</v>
      </c>
    </row>
    <row r="96" spans="2:23" x14ac:dyDescent="0.2">
      <c r="B96" s="12" t="s">
        <v>143</v>
      </c>
      <c r="C96" s="16"/>
      <c r="D96" s="219">
        <v>0</v>
      </c>
      <c r="E96" s="203"/>
      <c r="F96" s="203"/>
      <c r="G96" s="203"/>
      <c r="H96" s="203">
        <v>1255848</v>
      </c>
      <c r="I96" s="213"/>
      <c r="J96" s="203">
        <v>0</v>
      </c>
      <c r="K96" s="213">
        <v>332398</v>
      </c>
      <c r="L96" s="203">
        <v>2566158</v>
      </c>
      <c r="M96" s="203">
        <v>4565</v>
      </c>
      <c r="N96" s="200">
        <v>1885304</v>
      </c>
      <c r="O96" s="200">
        <v>769511</v>
      </c>
      <c r="P96" s="213"/>
      <c r="Q96" s="213"/>
      <c r="R96" s="213"/>
      <c r="S96" s="200">
        <f t="shared" ref="S96:S97" si="35">D96+E96+F96+G96+H96+I96+J96+K96+L96+M96+N96+O96+P96+R96+Q96</f>
        <v>6813784</v>
      </c>
      <c r="T96" s="16">
        <f>'[39]IS, BS &amp; Ratios Mar 24'!T94</f>
        <v>3978105</v>
      </c>
      <c r="U96" s="17">
        <f t="shared" si="34"/>
        <v>2835679</v>
      </c>
    </row>
    <row r="97" spans="1:21" ht="25.5" x14ac:dyDescent="0.2">
      <c r="B97" s="152" t="s">
        <v>144</v>
      </c>
      <c r="C97" s="16"/>
      <c r="D97" s="201">
        <v>0</v>
      </c>
      <c r="E97" s="200">
        <v>2424937</v>
      </c>
      <c r="F97" s="200">
        <v>3270158</v>
      </c>
      <c r="G97" s="200">
        <v>1328804</v>
      </c>
      <c r="H97" s="201">
        <v>777724</v>
      </c>
      <c r="I97" s="200">
        <v>473899</v>
      </c>
      <c r="J97" s="200">
        <v>9365</v>
      </c>
      <c r="K97" s="200">
        <v>615</v>
      </c>
      <c r="L97" s="200">
        <v>1139242</v>
      </c>
      <c r="M97" s="200">
        <v>3165330</v>
      </c>
      <c r="N97" s="200">
        <v>7253728</v>
      </c>
      <c r="O97" s="200">
        <v>1475356</v>
      </c>
      <c r="P97" s="200">
        <v>1828433</v>
      </c>
      <c r="Q97" s="200">
        <v>219888</v>
      </c>
      <c r="R97" s="200">
        <v>85141</v>
      </c>
      <c r="S97" s="16">
        <f t="shared" si="35"/>
        <v>23452620</v>
      </c>
      <c r="T97" s="16">
        <f>'[39]IS, BS &amp; Ratios Mar 24'!T95</f>
        <v>15383227</v>
      </c>
      <c r="U97" s="17">
        <f t="shared" si="34"/>
        <v>8069393</v>
      </c>
    </row>
    <row r="98" spans="1:21" ht="13.5" thickBot="1" x14ac:dyDescent="0.25">
      <c r="B98" s="26" t="s">
        <v>142</v>
      </c>
      <c r="C98" s="18"/>
      <c r="D98" s="188">
        <f t="shared" ref="D98:S98" si="36">SUM(D96:D97)</f>
        <v>0</v>
      </c>
      <c r="E98" s="188">
        <f t="shared" si="36"/>
        <v>2424937</v>
      </c>
      <c r="F98" s="189">
        <f t="shared" si="36"/>
        <v>3270158</v>
      </c>
      <c r="G98" s="189">
        <f t="shared" si="36"/>
        <v>1328804</v>
      </c>
      <c r="H98" s="189">
        <f t="shared" si="36"/>
        <v>2033572</v>
      </c>
      <c r="I98" s="189">
        <f t="shared" si="36"/>
        <v>473899</v>
      </c>
      <c r="J98" s="189">
        <f t="shared" si="36"/>
        <v>9365</v>
      </c>
      <c r="K98" s="189">
        <f t="shared" si="36"/>
        <v>333013</v>
      </c>
      <c r="L98" s="189">
        <f t="shared" si="36"/>
        <v>3705400</v>
      </c>
      <c r="M98" s="189">
        <f t="shared" si="36"/>
        <v>3169895</v>
      </c>
      <c r="N98" s="188">
        <f t="shared" si="36"/>
        <v>9139032</v>
      </c>
      <c r="O98" s="188">
        <f t="shared" si="36"/>
        <v>2244867</v>
      </c>
      <c r="P98" s="188">
        <f t="shared" si="36"/>
        <v>1828433</v>
      </c>
      <c r="Q98" s="188">
        <f t="shared" si="36"/>
        <v>219888</v>
      </c>
      <c r="R98" s="188">
        <f t="shared" si="36"/>
        <v>85141</v>
      </c>
      <c r="S98" s="188">
        <f t="shared" si="36"/>
        <v>30266404</v>
      </c>
      <c r="T98" s="16">
        <f>'[38]IS, BS &amp; Ratios June 23'!T96</f>
        <v>14684467</v>
      </c>
      <c r="U98" s="17">
        <f t="shared" si="34"/>
        <v>15581937</v>
      </c>
    </row>
    <row r="99" spans="1:21" ht="13.5" hidden="1" thickTop="1" x14ac:dyDescent="0.2">
      <c r="B99" s="26" t="s">
        <v>99</v>
      </c>
      <c r="C99" s="18"/>
      <c r="D99" s="18"/>
      <c r="E99" s="16"/>
      <c r="F99" s="18"/>
      <c r="G99" s="41"/>
      <c r="H99" s="18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 t="e">
        <f>D99+E99+F99+#REF!+G99+#REF!+H99+I99+J99+K99+L99+M99+#REF!+N99+O99+P99+R99</f>
        <v>#REF!</v>
      </c>
      <c r="T99" s="16">
        <f t="shared" ref="T99:T108" si="37">SUM(D99:R99)</f>
        <v>0</v>
      </c>
      <c r="U99" s="17" t="e">
        <f t="shared" si="34"/>
        <v>#REF!</v>
      </c>
    </row>
    <row r="100" spans="1:21" ht="13.5" hidden="1" thickTop="1" x14ac:dyDescent="0.2">
      <c r="B100" s="26" t="s">
        <v>101</v>
      </c>
      <c r="C100" s="18"/>
      <c r="D100" s="18"/>
      <c r="E100" s="16"/>
      <c r="F100" s="18"/>
      <c r="G100" s="18"/>
      <c r="H100" s="18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 t="e">
        <f>D100+E100+F100+#REF!+G100+#REF!+H100+I100+J100+K100+L100+M100+#REF!+N100+O100+P100+R100</f>
        <v>#REF!</v>
      </c>
      <c r="T100" s="16">
        <f t="shared" si="37"/>
        <v>0</v>
      </c>
      <c r="U100" s="17" t="e">
        <f t="shared" si="34"/>
        <v>#REF!</v>
      </c>
    </row>
    <row r="101" spans="1:21" ht="13.5" hidden="1" thickTop="1" x14ac:dyDescent="0.2">
      <c r="B101" s="26" t="s">
        <v>103</v>
      </c>
      <c r="C101" s="18"/>
      <c r="D101" s="16">
        <f t="shared" ref="D101:S101" si="38">SUM(D102:D103)</f>
        <v>0</v>
      </c>
      <c r="E101" s="16">
        <f t="shared" si="38"/>
        <v>0</v>
      </c>
      <c r="F101" s="16">
        <f t="shared" si="38"/>
        <v>0</v>
      </c>
      <c r="G101" s="16">
        <f t="shared" si="38"/>
        <v>0</v>
      </c>
      <c r="H101" s="16">
        <f t="shared" si="38"/>
        <v>0</v>
      </c>
      <c r="I101" s="16">
        <f t="shared" si="38"/>
        <v>0</v>
      </c>
      <c r="J101" s="16">
        <f t="shared" si="38"/>
        <v>0</v>
      </c>
      <c r="K101" s="16">
        <f t="shared" si="38"/>
        <v>0</v>
      </c>
      <c r="L101" s="16">
        <f t="shared" si="38"/>
        <v>0</v>
      </c>
      <c r="M101" s="16">
        <f t="shared" si="38"/>
        <v>0</v>
      </c>
      <c r="N101" s="16">
        <f t="shared" si="38"/>
        <v>0</v>
      </c>
      <c r="O101" s="16">
        <f t="shared" si="38"/>
        <v>0</v>
      </c>
      <c r="P101" s="16">
        <f t="shared" si="38"/>
        <v>0</v>
      </c>
      <c r="Q101" s="16"/>
      <c r="R101" s="16">
        <f t="shared" si="38"/>
        <v>0</v>
      </c>
      <c r="S101" s="16" t="e">
        <f t="shared" si="38"/>
        <v>#REF!</v>
      </c>
      <c r="T101" s="16">
        <f t="shared" si="37"/>
        <v>0</v>
      </c>
      <c r="U101" s="17" t="e">
        <f t="shared" si="34"/>
        <v>#REF!</v>
      </c>
    </row>
    <row r="102" spans="1:21" ht="13.5" hidden="1" thickTop="1" x14ac:dyDescent="0.2">
      <c r="B102" s="157" t="s">
        <v>109</v>
      </c>
      <c r="C102" s="1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 t="e">
        <f>D102+E102+F102+#REF!+G102+#REF!+H102+I102+J102+K102+L102+M102+#REF!+N102+O102+P102+R102</f>
        <v>#REF!</v>
      </c>
      <c r="T102" s="16">
        <f t="shared" si="37"/>
        <v>0</v>
      </c>
      <c r="U102" s="17" t="e">
        <f t="shared" si="34"/>
        <v>#REF!</v>
      </c>
    </row>
    <row r="103" spans="1:21" ht="13.5" hidden="1" thickTop="1" x14ac:dyDescent="0.2">
      <c r="B103" s="157" t="s">
        <v>104</v>
      </c>
      <c r="C103" s="18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 t="e">
        <f>D103+E103+F103+#REF!+G103+#REF!+H103+I103+J103+K103+L103+M103+#REF!+N103+O103+P103+R103</f>
        <v>#REF!</v>
      </c>
      <c r="T103" s="16">
        <f t="shared" si="37"/>
        <v>0</v>
      </c>
      <c r="U103" s="17" t="e">
        <f t="shared" si="34"/>
        <v>#REF!</v>
      </c>
    </row>
    <row r="104" spans="1:21" ht="13.5" hidden="1" thickTop="1" x14ac:dyDescent="0.2">
      <c r="B104" s="157" t="s">
        <v>100</v>
      </c>
      <c r="C104" s="18"/>
      <c r="D104" s="18"/>
      <c r="E104" s="16"/>
      <c r="F104" s="18"/>
      <c r="G104" s="18"/>
      <c r="H104" s="18"/>
      <c r="I104" s="16"/>
      <c r="J104" s="16"/>
      <c r="K104" s="16"/>
      <c r="L104" s="16"/>
      <c r="M104" s="16"/>
      <c r="N104" s="16">
        <v>102</v>
      </c>
      <c r="O104" s="16"/>
      <c r="P104" s="16"/>
      <c r="Q104" s="16"/>
      <c r="R104" s="16"/>
      <c r="S104" s="16"/>
      <c r="T104" s="16">
        <f t="shared" si="37"/>
        <v>102</v>
      </c>
      <c r="U104" s="17">
        <f t="shared" si="34"/>
        <v>-102</v>
      </c>
    </row>
    <row r="105" spans="1:21" ht="13.5" hidden="1" thickTop="1" x14ac:dyDescent="0.2">
      <c r="B105" s="160" t="s">
        <v>102</v>
      </c>
      <c r="C105" s="18"/>
      <c r="D105" s="18"/>
      <c r="E105" s="16"/>
      <c r="F105" s="18"/>
      <c r="G105" s="18"/>
      <c r="H105" s="18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>
        <f t="shared" si="37"/>
        <v>0</v>
      </c>
      <c r="U105" s="17">
        <f t="shared" si="34"/>
        <v>0</v>
      </c>
    </row>
    <row r="106" spans="1:21" ht="13.5" hidden="1" thickTop="1" x14ac:dyDescent="0.2">
      <c r="B106" s="3" t="s">
        <v>105</v>
      </c>
      <c r="E106" s="16"/>
      <c r="I106" s="16"/>
      <c r="J106" s="16"/>
      <c r="K106" s="16"/>
      <c r="L106" s="16"/>
      <c r="N106" s="16"/>
      <c r="O106" s="16"/>
      <c r="P106" s="16"/>
      <c r="Q106" s="16"/>
      <c r="R106" s="16"/>
      <c r="S106" s="16"/>
      <c r="T106" s="16">
        <f t="shared" si="37"/>
        <v>0</v>
      </c>
      <c r="U106" s="17">
        <f t="shared" si="34"/>
        <v>0</v>
      </c>
    </row>
    <row r="107" spans="1:21" ht="13.5" hidden="1" thickTop="1" x14ac:dyDescent="0.2">
      <c r="B107" s="56" t="s">
        <v>132</v>
      </c>
      <c r="C107" s="55"/>
      <c r="D107" s="55"/>
      <c r="E107" s="55"/>
      <c r="F107" s="55"/>
      <c r="G107" s="55"/>
      <c r="H107" s="178"/>
      <c r="I107" s="178"/>
      <c r="J107" s="55"/>
      <c r="K107" s="55"/>
      <c r="L107" s="178"/>
      <c r="M107" s="55"/>
      <c r="N107" s="55"/>
      <c r="O107" s="178"/>
      <c r="P107" s="56"/>
      <c r="Q107" s="56"/>
      <c r="R107" s="178"/>
      <c r="S107" s="24" t="e">
        <f>D107+E107+F107+#REF!+G107+#REF!+H107+I107+J107+K107+L107+M107+#REF!+N107+O107+P107+R107</f>
        <v>#REF!</v>
      </c>
      <c r="T107" s="16">
        <f t="shared" si="37"/>
        <v>0</v>
      </c>
      <c r="U107" s="17" t="e">
        <f t="shared" si="34"/>
        <v>#REF!</v>
      </c>
    </row>
    <row r="108" spans="1:21" ht="13.5" hidden="1" thickTop="1" x14ac:dyDescent="0.2">
      <c r="T108" s="16">
        <f t="shared" si="37"/>
        <v>0</v>
      </c>
      <c r="U108" s="17">
        <f t="shared" si="34"/>
        <v>0</v>
      </c>
    </row>
    <row r="109" spans="1:21" ht="13.5" thickTop="1" x14ac:dyDescent="0.2">
      <c r="B109" s="47"/>
      <c r="C109" s="47"/>
      <c r="D109" s="47"/>
      <c r="E109" s="309"/>
      <c r="F109" s="47"/>
      <c r="G109" s="47"/>
      <c r="H109" s="47"/>
      <c r="I109" s="309"/>
      <c r="J109" s="309"/>
      <c r="K109" s="309"/>
      <c r="L109" s="309"/>
      <c r="M109" s="47"/>
      <c r="N109" s="309"/>
      <c r="O109" s="309"/>
      <c r="P109" s="309"/>
      <c r="Q109" s="309"/>
      <c r="R109" s="309"/>
      <c r="S109" s="22"/>
      <c r="T109" s="16"/>
      <c r="U109" s="17"/>
    </row>
    <row r="110" spans="1:21" x14ac:dyDescent="0.2">
      <c r="B110" s="57" t="s">
        <v>32</v>
      </c>
      <c r="C110" s="57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16"/>
    </row>
    <row r="111" spans="1:21" x14ac:dyDescent="0.2">
      <c r="E111" s="22"/>
      <c r="I111" s="22"/>
      <c r="J111" s="22"/>
      <c r="K111" s="22"/>
      <c r="L111" s="22"/>
      <c r="N111" s="22"/>
      <c r="O111" s="22"/>
      <c r="P111" s="22"/>
      <c r="Q111" s="22"/>
      <c r="R111" s="22"/>
      <c r="S111" s="22"/>
      <c r="T111" s="16"/>
    </row>
    <row r="112" spans="1:21" s="47" customFormat="1" ht="30" customHeight="1" x14ac:dyDescent="0.2">
      <c r="A112" s="1"/>
      <c r="B112" s="59" t="s">
        <v>33</v>
      </c>
      <c r="C112" s="60"/>
      <c r="D112" s="59"/>
      <c r="E112" s="61">
        <f>E55</f>
        <v>0</v>
      </c>
      <c r="F112" s="61">
        <f>F55</f>
        <v>0</v>
      </c>
      <c r="G112" s="61"/>
      <c r="H112" s="61"/>
      <c r="I112" s="61">
        <f t="shared" ref="I112:P112" si="39">I55</f>
        <v>0</v>
      </c>
      <c r="J112" s="61">
        <f t="shared" si="39"/>
        <v>0</v>
      </c>
      <c r="K112" s="61">
        <f t="shared" si="39"/>
        <v>0</v>
      </c>
      <c r="L112" s="61">
        <f t="shared" si="39"/>
        <v>0</v>
      </c>
      <c r="M112" s="61">
        <f t="shared" si="39"/>
        <v>0</v>
      </c>
      <c r="N112" s="61">
        <f t="shared" si="39"/>
        <v>0</v>
      </c>
      <c r="O112" s="61">
        <f t="shared" si="39"/>
        <v>0</v>
      </c>
      <c r="P112" s="61">
        <f t="shared" si="39"/>
        <v>0</v>
      </c>
      <c r="Q112" s="61"/>
      <c r="R112" s="61">
        <f>R55</f>
        <v>0</v>
      </c>
      <c r="S112" s="61">
        <f>S55</f>
        <v>0</v>
      </c>
      <c r="T112" s="62"/>
    </row>
    <row r="113" spans="1:20" s="47" customFormat="1" x14ac:dyDescent="0.2">
      <c r="A113" s="1"/>
      <c r="B113" s="63" t="s">
        <v>34</v>
      </c>
      <c r="C113" s="64"/>
      <c r="D113" s="190">
        <v>319235</v>
      </c>
      <c r="E113" s="65">
        <v>24825692</v>
      </c>
      <c r="F113" s="65">
        <v>14039492</v>
      </c>
      <c r="G113" s="65">
        <v>13218687</v>
      </c>
      <c r="H113" s="65">
        <v>6209430</v>
      </c>
      <c r="I113" s="65">
        <v>5368915</v>
      </c>
      <c r="J113" s="65">
        <v>1002929</v>
      </c>
      <c r="K113" s="65">
        <v>4323608</v>
      </c>
      <c r="L113" s="65">
        <v>13418969</v>
      </c>
      <c r="M113" s="65">
        <v>12492268</v>
      </c>
      <c r="N113" s="65">
        <v>30845089</v>
      </c>
      <c r="O113" s="65">
        <v>13837561</v>
      </c>
      <c r="P113" s="65">
        <v>4727834</v>
      </c>
      <c r="Q113" s="65">
        <v>23295999</v>
      </c>
      <c r="R113" s="65">
        <v>2889737</v>
      </c>
      <c r="S113" s="65">
        <f>D113+E113+F113+G113+H113+I113+J113+K113+L113+M113+N113+O113+P113+R113+Q113</f>
        <v>170815445</v>
      </c>
      <c r="T113" s="62"/>
    </row>
    <row r="114" spans="1:20" s="47" customFormat="1" x14ac:dyDescent="0.2">
      <c r="A114" s="1"/>
      <c r="B114" s="66" t="s">
        <v>35</v>
      </c>
      <c r="C114" s="3"/>
      <c r="D114" s="14">
        <v>916339.5</v>
      </c>
      <c r="E114" s="67">
        <v>35930100.5</v>
      </c>
      <c r="F114" s="67">
        <v>15537776</v>
      </c>
      <c r="G114" s="67">
        <v>12265516</v>
      </c>
      <c r="H114" s="67">
        <v>7747756.5</v>
      </c>
      <c r="I114" s="67">
        <v>7854617</v>
      </c>
      <c r="J114" s="67">
        <v>1580338.5</v>
      </c>
      <c r="K114" s="67">
        <v>7484222</v>
      </c>
      <c r="L114" s="67">
        <v>20504918</v>
      </c>
      <c r="M114" s="67">
        <v>19587514.5</v>
      </c>
      <c r="N114" s="67">
        <v>43312928</v>
      </c>
      <c r="O114" s="67">
        <v>17252711</v>
      </c>
      <c r="P114" s="67">
        <v>6280569</v>
      </c>
      <c r="Q114" s="67">
        <v>47010266</v>
      </c>
      <c r="R114" s="67">
        <v>4260200</v>
      </c>
      <c r="S114" s="67">
        <f t="shared" ref="S114:S118" si="40">D114+E114+F114+G114+H114+I114+J114+K114+L114+M114+N114+O114+P114+R114+Q114</f>
        <v>247525772.5</v>
      </c>
      <c r="T114" s="62"/>
    </row>
    <row r="115" spans="1:20" s="47" customFormat="1" x14ac:dyDescent="0.2">
      <c r="A115" s="1"/>
      <c r="B115" s="66" t="s">
        <v>36</v>
      </c>
      <c r="C115" s="3"/>
      <c r="D115" s="39">
        <v>610294.5</v>
      </c>
      <c r="E115" s="39">
        <v>23283199.5</v>
      </c>
      <c r="F115" s="39">
        <v>9360050.5</v>
      </c>
      <c r="G115" s="39">
        <v>9225932</v>
      </c>
      <c r="H115" s="39">
        <v>5855114.5</v>
      </c>
      <c r="I115" s="39">
        <v>5222568</v>
      </c>
      <c r="J115" s="39">
        <v>1002348</v>
      </c>
      <c r="K115" s="39">
        <v>5391113.5</v>
      </c>
      <c r="L115" s="39">
        <v>14613119.5</v>
      </c>
      <c r="M115" s="39">
        <v>13393130.5</v>
      </c>
      <c r="N115" s="39">
        <v>30038613</v>
      </c>
      <c r="O115" s="39">
        <v>11868305.5</v>
      </c>
      <c r="P115" s="39">
        <v>4399971.5</v>
      </c>
      <c r="Q115" s="39">
        <v>32547801.5</v>
      </c>
      <c r="R115" s="39">
        <v>3241898.5</v>
      </c>
      <c r="S115" s="67">
        <f t="shared" si="40"/>
        <v>170053460.5</v>
      </c>
      <c r="T115" s="62"/>
    </row>
    <row r="116" spans="1:20" s="47" customFormat="1" x14ac:dyDescent="0.2">
      <c r="A116" s="1"/>
      <c r="B116" s="66" t="s">
        <v>37</v>
      </c>
      <c r="C116" s="3"/>
      <c r="D116" s="14">
        <v>625147.5</v>
      </c>
      <c r="E116" s="14">
        <v>29614316.5</v>
      </c>
      <c r="F116" s="14">
        <v>12523419.5</v>
      </c>
      <c r="G116" s="14">
        <v>10403742</v>
      </c>
      <c r="H116" s="14">
        <v>6085097</v>
      </c>
      <c r="I116" s="14">
        <v>5917308</v>
      </c>
      <c r="J116" s="14">
        <v>1287774.5</v>
      </c>
      <c r="K116" s="14">
        <v>6584320</v>
      </c>
      <c r="L116" s="14">
        <v>16257751</v>
      </c>
      <c r="M116" s="14">
        <v>15842727</v>
      </c>
      <c r="N116" s="14">
        <v>35809437</v>
      </c>
      <c r="O116" s="14">
        <v>14531992.5</v>
      </c>
      <c r="P116" s="14">
        <v>5309325.5</v>
      </c>
      <c r="Q116" s="14">
        <v>39375358.5</v>
      </c>
      <c r="R116" s="14">
        <v>3606784.5</v>
      </c>
      <c r="S116" s="67">
        <f t="shared" si="40"/>
        <v>203774501</v>
      </c>
      <c r="T116" s="62"/>
    </row>
    <row r="117" spans="1:20" s="47" customFormat="1" x14ac:dyDescent="0.2">
      <c r="A117" s="1"/>
      <c r="B117" s="66" t="s">
        <v>38</v>
      </c>
      <c r="C117" s="3"/>
      <c r="D117" s="14">
        <v>762273.5</v>
      </c>
      <c r="E117" s="67">
        <v>31196495</v>
      </c>
      <c r="F117" s="67">
        <v>13919696</v>
      </c>
      <c r="G117" s="67">
        <v>10712157</v>
      </c>
      <c r="H117" s="67">
        <v>6598324.5</v>
      </c>
      <c r="I117" s="67">
        <v>6608283.5</v>
      </c>
      <c r="J117" s="67">
        <v>1382676.5</v>
      </c>
      <c r="K117" s="67">
        <v>6898313.5</v>
      </c>
      <c r="L117" s="67">
        <v>17511205</v>
      </c>
      <c r="M117" s="67">
        <v>16999821.5</v>
      </c>
      <c r="N117" s="67">
        <v>38062862.5</v>
      </c>
      <c r="O117" s="67">
        <v>16071745.5</v>
      </c>
      <c r="P117" s="67">
        <v>5507229.5</v>
      </c>
      <c r="Q117" s="67">
        <v>41575653</v>
      </c>
      <c r="R117" s="67">
        <v>3728276.5</v>
      </c>
      <c r="S117" s="67">
        <f t="shared" si="40"/>
        <v>217535013</v>
      </c>
      <c r="T117" s="62"/>
    </row>
    <row r="118" spans="1:20" s="47" customFormat="1" x14ac:dyDescent="0.2">
      <c r="A118" s="1"/>
      <c r="B118" s="69" t="s">
        <v>39</v>
      </c>
      <c r="C118" s="70"/>
      <c r="D118" s="191">
        <v>154066</v>
      </c>
      <c r="E118" s="71">
        <v>4733605.5</v>
      </c>
      <c r="F118" s="71">
        <v>1618080</v>
      </c>
      <c r="G118" s="71">
        <v>1553359</v>
      </c>
      <c r="H118" s="71">
        <v>1149432</v>
      </c>
      <c r="I118" s="71">
        <v>1246333.5</v>
      </c>
      <c r="J118" s="71">
        <v>197662</v>
      </c>
      <c r="K118" s="71">
        <v>585908.5</v>
      </c>
      <c r="L118" s="71">
        <v>2993713</v>
      </c>
      <c r="M118" s="71">
        <v>2587693</v>
      </c>
      <c r="N118" s="71">
        <v>5250065.5</v>
      </c>
      <c r="O118" s="71">
        <v>1180965.5</v>
      </c>
      <c r="P118" s="71">
        <v>773339.5</v>
      </c>
      <c r="Q118" s="71">
        <v>5434613</v>
      </c>
      <c r="R118" s="71">
        <v>531923.5</v>
      </c>
      <c r="S118" s="71">
        <f t="shared" si="40"/>
        <v>29990759.5</v>
      </c>
      <c r="T118" s="62"/>
    </row>
    <row r="119" spans="1:20" s="72" customFormat="1" x14ac:dyDescent="0.2">
      <c r="A119" s="1"/>
      <c r="D119" s="73"/>
      <c r="E119" s="74"/>
      <c r="I119" s="74"/>
      <c r="J119" s="74"/>
      <c r="K119" s="74"/>
      <c r="L119" s="74"/>
      <c r="N119" s="74"/>
      <c r="O119" s="74"/>
      <c r="P119" s="74"/>
      <c r="Q119" s="74"/>
      <c r="R119" s="74"/>
      <c r="S119" s="74"/>
      <c r="T119" s="75"/>
    </row>
    <row r="120" spans="1:20" s="72" customFormat="1" x14ac:dyDescent="0.2">
      <c r="A120" s="1"/>
      <c r="B120" s="76" t="s">
        <v>40</v>
      </c>
      <c r="C120" s="76"/>
      <c r="D120" s="198">
        <f>Drivers!B3</f>
        <v>45838</v>
      </c>
      <c r="E120" s="198">
        <f>D120</f>
        <v>45838</v>
      </c>
      <c r="F120" s="198">
        <f t="shared" ref="F120:S120" si="41">E120</f>
        <v>45838</v>
      </c>
      <c r="G120" s="198">
        <f>F120</f>
        <v>45838</v>
      </c>
      <c r="H120" s="198">
        <f>G120</f>
        <v>45838</v>
      </c>
      <c r="I120" s="198">
        <f t="shared" si="41"/>
        <v>45838</v>
      </c>
      <c r="J120" s="198">
        <f t="shared" si="41"/>
        <v>45838</v>
      </c>
      <c r="K120" s="198">
        <f t="shared" si="41"/>
        <v>45838</v>
      </c>
      <c r="L120" s="198">
        <f t="shared" si="41"/>
        <v>45838</v>
      </c>
      <c r="M120" s="198">
        <f t="shared" si="41"/>
        <v>45838</v>
      </c>
      <c r="N120" s="198">
        <f>M120</f>
        <v>45838</v>
      </c>
      <c r="O120" s="198">
        <f t="shared" si="41"/>
        <v>45838</v>
      </c>
      <c r="P120" s="198">
        <f t="shared" si="41"/>
        <v>45838</v>
      </c>
      <c r="Q120" s="198">
        <f t="shared" si="41"/>
        <v>45838</v>
      </c>
      <c r="R120" s="198">
        <f t="shared" si="41"/>
        <v>45838</v>
      </c>
      <c r="S120" s="198">
        <f t="shared" si="41"/>
        <v>45838</v>
      </c>
      <c r="T120" s="77"/>
    </row>
    <row r="121" spans="1:20" s="47" customFormat="1" x14ac:dyDescent="0.2">
      <c r="A121" s="1"/>
      <c r="B121" s="78" t="s">
        <v>41</v>
      </c>
      <c r="C121" s="79"/>
      <c r="D121" s="81">
        <v>0.23027600578169991</v>
      </c>
      <c r="E121" s="81">
        <v>7.6017905933772709E-2</v>
      </c>
      <c r="F121" s="81">
        <v>9.949441927853768E-2</v>
      </c>
      <c r="G121" s="81">
        <v>3.1410582318754467E-2</v>
      </c>
      <c r="H121" s="81">
        <v>5.9539816461707334E-2</v>
      </c>
      <c r="I121" s="81">
        <v>4.0131683059785095E-2</v>
      </c>
      <c r="J121" s="81">
        <v>8.1262337151186276E-2</v>
      </c>
      <c r="K121" s="81">
        <v>5.2163070523562768E-2</v>
      </c>
      <c r="L121" s="81">
        <v>9.1155838809011569E-2</v>
      </c>
      <c r="M121" s="81">
        <v>8.0640757151704975E-2</v>
      </c>
      <c r="N121" s="81">
        <v>7.0485514163346336E-2</v>
      </c>
      <c r="O121" s="81">
        <v>5.0530725287173707E-2</v>
      </c>
      <c r="P121" s="81">
        <v>5.374178677123044E-2</v>
      </c>
      <c r="Q121" s="81">
        <v>7.5411400565144643E-2</v>
      </c>
      <c r="R121" s="81">
        <v>3.8548894418102435E-2</v>
      </c>
      <c r="S121" s="81">
        <f>S25/S114</f>
        <v>4.0412438264383156E-2</v>
      </c>
      <c r="T121" s="62"/>
    </row>
    <row r="122" spans="1:20" s="47" customFormat="1" x14ac:dyDescent="0.2">
      <c r="A122" s="1"/>
      <c r="B122" s="82" t="s">
        <v>42</v>
      </c>
      <c r="C122" s="83"/>
      <c r="D122" s="85">
        <v>0.47204751148830604</v>
      </c>
      <c r="E122" s="85">
        <v>0.15625434124721563</v>
      </c>
      <c r="F122" s="85">
        <v>0.28765720868706851</v>
      </c>
      <c r="G122" s="85">
        <v>5.862367075759934E-2</v>
      </c>
      <c r="H122" s="85">
        <v>0.11033259896113048</v>
      </c>
      <c r="I122" s="85">
        <v>0.14301374343043499</v>
      </c>
      <c r="J122" s="85">
        <v>0.22271805799981642</v>
      </c>
      <c r="K122" s="85">
        <v>0.15273579382070143</v>
      </c>
      <c r="L122" s="85">
        <v>0.15981871632542252</v>
      </c>
      <c r="M122" s="85">
        <v>0.1624119917296408</v>
      </c>
      <c r="N122" s="85">
        <v>0.12504172546182477</v>
      </c>
      <c r="O122" s="85">
        <v>9.1606169052523972E-2</v>
      </c>
      <c r="P122" s="85">
        <v>0.13954272203808593</v>
      </c>
      <c r="Q122" s="85">
        <v>0.17358794571731673</v>
      </c>
      <c r="R122" s="85">
        <v>0.14653327363580321</v>
      </c>
      <c r="S122" s="85">
        <f>S13/S115</f>
        <v>8.2621141367481901E-2</v>
      </c>
      <c r="T122" s="62"/>
    </row>
    <row r="123" spans="1:20" s="47" customFormat="1" x14ac:dyDescent="0.2">
      <c r="A123" s="1"/>
      <c r="B123" s="82" t="s">
        <v>43</v>
      </c>
      <c r="C123" s="83"/>
      <c r="D123" s="85">
        <v>0.12329410259178834</v>
      </c>
      <c r="E123" s="85">
        <v>3.0619312115476312E-2</v>
      </c>
      <c r="F123" s="85">
        <v>9.1553588858059101E-2</v>
      </c>
      <c r="G123" s="85">
        <v>1.4955292047803569E-2</v>
      </c>
      <c r="H123" s="85">
        <v>3.0354487364786461E-2</v>
      </c>
      <c r="I123" s="85">
        <v>7.2952092404181088E-2</v>
      </c>
      <c r="J123" s="85">
        <v>7.3630127013696881E-2</v>
      </c>
      <c r="K123" s="85">
        <v>6.5764725894245729E-2</v>
      </c>
      <c r="L123" s="85">
        <v>2.8682134447747417E-2</v>
      </c>
      <c r="M123" s="85">
        <v>3.7597883243206801E-2</v>
      </c>
      <c r="N123" s="85">
        <v>1.9635773664914084E-2</v>
      </c>
      <c r="O123" s="85">
        <v>1.4823707072516037E-2</v>
      </c>
      <c r="P123" s="85">
        <v>5.206970263925239E-2</v>
      </c>
      <c r="Q123" s="85">
        <v>5.3454649816077233E-2</v>
      </c>
      <c r="R123" s="85">
        <v>8.6176482126947146E-2</v>
      </c>
      <c r="S123" s="85">
        <f>-S19/S116</f>
        <v>1.9859653588355494E-2</v>
      </c>
      <c r="T123" s="62"/>
    </row>
    <row r="124" spans="1:20" s="47" customFormat="1" x14ac:dyDescent="0.2">
      <c r="A124" s="1"/>
      <c r="B124" s="86" t="s">
        <v>44</v>
      </c>
      <c r="C124" s="87"/>
      <c r="D124" s="88">
        <v>0.34875340889651768</v>
      </c>
      <c r="E124" s="88">
        <v>0.12563502913173932</v>
      </c>
      <c r="F124" s="88">
        <v>0.19610361982900942</v>
      </c>
      <c r="G124" s="88">
        <v>4.3668378709795772E-2</v>
      </c>
      <c r="H124" s="88">
        <v>7.997811159634402E-2</v>
      </c>
      <c r="I124" s="88">
        <v>7.0061651026253904E-2</v>
      </c>
      <c r="J124" s="88">
        <v>0.14908793098611955</v>
      </c>
      <c r="K124" s="88">
        <v>8.6971067926455703E-2</v>
      </c>
      <c r="L124" s="88">
        <v>0.1311365818776751</v>
      </c>
      <c r="M124" s="88">
        <v>0.124814108486434</v>
      </c>
      <c r="N124" s="88">
        <v>0.10540595179691067</v>
      </c>
      <c r="O124" s="88">
        <v>7.6782461980007932E-2</v>
      </c>
      <c r="P124" s="88">
        <v>8.7473019398833535E-2</v>
      </c>
      <c r="Q124" s="88">
        <v>0.1201332959012395</v>
      </c>
      <c r="R124" s="88">
        <v>6.0356791508856061E-2</v>
      </c>
      <c r="S124" s="88">
        <f t="shared" ref="S124" si="42">S122-S123</f>
        <v>6.2761487779126407E-2</v>
      </c>
      <c r="T124" s="62"/>
    </row>
    <row r="125" spans="1:20" s="47" customFormat="1" x14ac:dyDescent="0.2">
      <c r="A125" s="1"/>
      <c r="B125" s="76" t="s">
        <v>106</v>
      </c>
      <c r="C125" s="89"/>
      <c r="D125" s="76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62"/>
    </row>
    <row r="126" spans="1:20" s="47" customFormat="1" x14ac:dyDescent="0.2">
      <c r="A126" s="1"/>
      <c r="B126" s="78" t="s">
        <v>45</v>
      </c>
      <c r="C126" s="79"/>
      <c r="D126" s="81">
        <v>0.73877543853488081</v>
      </c>
      <c r="E126" s="81">
        <v>0.39766277851186949</v>
      </c>
      <c r="F126" s="81">
        <v>0.50828485014046387</v>
      </c>
      <c r="G126" s="81">
        <v>0.52706762461364531</v>
      </c>
      <c r="H126" s="81">
        <v>0.39498001497814572</v>
      </c>
      <c r="I126" s="81">
        <v>0.55657512522178776</v>
      </c>
      <c r="J126" s="81">
        <v>0.97720206634300333</v>
      </c>
      <c r="K126" s="81">
        <v>0.5487307430084285</v>
      </c>
      <c r="L126" s="81">
        <v>0.51861525336248793</v>
      </c>
      <c r="M126" s="81">
        <v>0.46891983560113326</v>
      </c>
      <c r="N126" s="81">
        <v>0.42928192033958479</v>
      </c>
      <c r="O126" s="81">
        <v>0.69303852575724978</v>
      </c>
      <c r="P126" s="81">
        <v>0.67867885914760917</v>
      </c>
      <c r="Q126" s="81">
        <v>0.56594237198371455</v>
      </c>
      <c r="R126" s="81">
        <v>0.7969060736916993</v>
      </c>
      <c r="S126" s="81">
        <f>-S43/(S25+S31)</f>
        <v>0.50565146575740272</v>
      </c>
      <c r="T126" s="62"/>
    </row>
    <row r="127" spans="1:20" s="47" customFormat="1" x14ac:dyDescent="0.2">
      <c r="A127" s="1"/>
      <c r="B127" s="84" t="s">
        <v>46</v>
      </c>
      <c r="C127" s="83"/>
      <c r="D127" s="85">
        <v>0.25897350353812926</v>
      </c>
      <c r="E127" s="85">
        <v>0.37774388299084155</v>
      </c>
      <c r="F127" s="85">
        <v>0.41830629036032962</v>
      </c>
      <c r="G127" s="85">
        <v>0.12183052361892431</v>
      </c>
      <c r="H127" s="85">
        <v>0.44007952739944678</v>
      </c>
      <c r="I127" s="85">
        <v>0.50504969617033302</v>
      </c>
      <c r="J127" s="85">
        <v>0.23216463779207425</v>
      </c>
      <c r="K127" s="85">
        <v>0.35239112656407329</v>
      </c>
      <c r="L127" s="85">
        <v>0.37999696158729862</v>
      </c>
      <c r="M127" s="85">
        <v>0.21214636287458602</v>
      </c>
      <c r="N127" s="85">
        <v>0.37672544928083013</v>
      </c>
      <c r="O127" s="85">
        <v>0.44186308554336579</v>
      </c>
      <c r="P127" s="85">
        <v>0.45177852130977131</v>
      </c>
      <c r="Q127" s="85">
        <v>0.41327496607196057</v>
      </c>
      <c r="R127" s="85">
        <v>0.45657417977862708</v>
      </c>
      <c r="S127" s="85">
        <f>S31/(S31+S25)</f>
        <v>0.3430908207582124</v>
      </c>
      <c r="T127" s="62"/>
    </row>
    <row r="128" spans="1:20" s="47" customFormat="1" x14ac:dyDescent="0.2">
      <c r="A128" s="1"/>
      <c r="B128" s="84" t="s">
        <v>83</v>
      </c>
      <c r="C128" s="83"/>
      <c r="D128" s="67">
        <v>253629</v>
      </c>
      <c r="E128" s="67">
        <v>4238707</v>
      </c>
      <c r="F128" s="67">
        <v>2529265</v>
      </c>
      <c r="G128" s="67">
        <v>450323</v>
      </c>
      <c r="H128" s="67">
        <v>789324</v>
      </c>
      <c r="I128" s="67">
        <v>616678</v>
      </c>
      <c r="J128" s="67">
        <v>166991</v>
      </c>
      <c r="K128" s="67">
        <v>598128</v>
      </c>
      <c r="L128" s="67">
        <v>2881282</v>
      </c>
      <c r="M128" s="67">
        <v>1971871</v>
      </c>
      <c r="N128" s="67">
        <v>4751188</v>
      </c>
      <c r="O128" s="67">
        <v>1476839</v>
      </c>
      <c r="P128" s="67">
        <v>606484</v>
      </c>
      <c r="Q128" s="67">
        <v>5907472</v>
      </c>
      <c r="R128" s="67">
        <v>292109</v>
      </c>
      <c r="S128" s="16">
        <f>D128+E128+F128+G128+H128+I128+J128+K128+L128+M128+N128+O128+P128+R128+Q128</f>
        <v>27530290</v>
      </c>
      <c r="T128" s="62"/>
    </row>
    <row r="129" spans="1:20" s="47" customFormat="1" x14ac:dyDescent="0.2">
      <c r="A129" s="1"/>
      <c r="B129" s="86" t="s">
        <v>80</v>
      </c>
      <c r="C129" s="87"/>
      <c r="D129" s="67">
        <v>210370</v>
      </c>
      <c r="E129" s="228">
        <v>1745501</v>
      </c>
      <c r="F129" s="228">
        <v>1350829</v>
      </c>
      <c r="G129" s="228">
        <v>231233</v>
      </c>
      <c r="H129" s="228">
        <v>325411</v>
      </c>
      <c r="I129" s="228">
        <v>354466</v>
      </c>
      <c r="J129" s="228">
        <v>163439</v>
      </c>
      <c r="K129" s="228">
        <v>330793</v>
      </c>
      <c r="L129" s="228">
        <v>1563486</v>
      </c>
      <c r="M129" s="228">
        <v>940128</v>
      </c>
      <c r="N129" s="228">
        <v>2102716</v>
      </c>
      <c r="O129" s="228">
        <v>1082504</v>
      </c>
      <c r="P129" s="228">
        <v>417849</v>
      </c>
      <c r="Q129" s="228">
        <v>3419537</v>
      </c>
      <c r="R129" s="228">
        <v>240829</v>
      </c>
      <c r="S129" s="228">
        <f>D129+E129+F129+G129+H129+I129+J129+K129+L129+M129+N129+O129+P129+R129+Q129</f>
        <v>14479091</v>
      </c>
      <c r="T129" s="62"/>
    </row>
    <row r="130" spans="1:20" s="47" customFormat="1" x14ac:dyDescent="0.2">
      <c r="A130" s="1"/>
      <c r="B130" s="76" t="s">
        <v>47</v>
      </c>
      <c r="C130" s="89"/>
      <c r="D130" s="76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62"/>
    </row>
    <row r="131" spans="1:20" s="47" customFormat="1" x14ac:dyDescent="0.2">
      <c r="A131" s="1"/>
      <c r="B131" s="78" t="s">
        <v>48</v>
      </c>
      <c r="C131" s="79"/>
      <c r="D131" s="81">
        <v>6.3404309928643154E-2</v>
      </c>
      <c r="E131" s="81">
        <v>1.2314913251829936E-2</v>
      </c>
      <c r="F131" s="81">
        <v>2.5925124003598417E-2</v>
      </c>
      <c r="G131" s="81">
        <v>-1.9027931239118816E-2</v>
      </c>
      <c r="H131" s="81">
        <v>2.4684803013942772E-2</v>
      </c>
      <c r="I131" s="81">
        <v>8.977102874789155E-3</v>
      </c>
      <c r="J131" s="81">
        <v>8.6468793379339596E-4</v>
      </c>
      <c r="K131" s="81">
        <v>1.3324806967302254E-3</v>
      </c>
      <c r="L131" s="81">
        <v>1.8851612593357509E-2</v>
      </c>
      <c r="M131" s="81">
        <v>5.1252072813996385E-3</v>
      </c>
      <c r="N131" s="81">
        <v>9.8569660892718833E-3</v>
      </c>
      <c r="O131" s="81">
        <v>3.0490678976263338E-2</v>
      </c>
      <c r="P131" s="81">
        <v>1.5333566771713937E-2</v>
      </c>
      <c r="Q131" s="81">
        <v>6.7666129267177954E-3</v>
      </c>
      <c r="R131" s="81">
        <v>8.1412657991036218E-3</v>
      </c>
      <c r="S131" s="81">
        <f>-S26/(S69)/1</f>
        <v>2.9907419463281143E-3</v>
      </c>
      <c r="T131" s="62"/>
    </row>
    <row r="132" spans="1:20" s="47" customFormat="1" x14ac:dyDescent="0.2">
      <c r="A132" s="1"/>
      <c r="B132" s="86" t="s">
        <v>49</v>
      </c>
      <c r="C132" s="87"/>
      <c r="D132" s="88">
        <v>0.64420553609742803</v>
      </c>
      <c r="E132" s="88">
        <v>0.50778668462421872</v>
      </c>
      <c r="F132" s="88">
        <v>0.4618795833410913</v>
      </c>
      <c r="G132" s="88">
        <v>0.25772475239222092</v>
      </c>
      <c r="H132" s="88">
        <v>0.67130381594473709</v>
      </c>
      <c r="I132" s="88">
        <v>0.37535357574060491</v>
      </c>
      <c r="J132" s="88">
        <v>0.40986605663394499</v>
      </c>
      <c r="K132" s="88">
        <v>0.55700483567566506</v>
      </c>
      <c r="L132" s="88">
        <v>0.59559711352380995</v>
      </c>
      <c r="M132" s="88">
        <v>0.50659665436161883</v>
      </c>
      <c r="N132" s="88">
        <v>0.56478958020729741</v>
      </c>
      <c r="O132" s="88">
        <v>0.33446073860618103</v>
      </c>
      <c r="P132" s="88">
        <v>0.20244271768533037</v>
      </c>
      <c r="Q132" s="88">
        <v>0.56130838959673268</v>
      </c>
      <c r="R132" s="88">
        <v>0.2736993816438299</v>
      </c>
      <c r="S132" s="88">
        <f t="shared" ref="S132" si="43">S154/S72</f>
        <v>0.50122343260508184</v>
      </c>
      <c r="T132" s="62"/>
    </row>
    <row r="133" spans="1:20" s="47" customFormat="1" x14ac:dyDescent="0.2">
      <c r="A133" s="1"/>
      <c r="B133" s="90" t="s">
        <v>50</v>
      </c>
      <c r="C133" s="90"/>
      <c r="D133" s="90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62"/>
    </row>
    <row r="134" spans="1:20" s="47" customFormat="1" x14ac:dyDescent="0.2">
      <c r="A134" s="1"/>
      <c r="B134" s="78" t="s">
        <v>51</v>
      </c>
      <c r="C134" s="79"/>
      <c r="D134" s="81">
        <v>0.51081538919376757</v>
      </c>
      <c r="E134" s="81">
        <v>0.30062914899359133</v>
      </c>
      <c r="F134" s="81">
        <v>0.2153849915160935</v>
      </c>
      <c r="G134" s="81">
        <v>4.2841309580254221E-2</v>
      </c>
      <c r="H134" s="81">
        <v>0.17884232001199299</v>
      </c>
      <c r="I134" s="81">
        <v>0.25665904543992418</v>
      </c>
      <c r="J134" s="81">
        <v>0.19423428988780675</v>
      </c>
      <c r="K134" s="81">
        <v>0.40912446288776794</v>
      </c>
      <c r="L134" s="81">
        <v>0.31561281085808973</v>
      </c>
      <c r="M134" s="81">
        <v>0.30041282905492622</v>
      </c>
      <c r="N134" s="81">
        <v>0.31119108746818486</v>
      </c>
      <c r="O134" s="81">
        <v>0.15848810604656086</v>
      </c>
      <c r="P134" s="81">
        <v>0.10440811031295796</v>
      </c>
      <c r="Q134" s="81">
        <v>0.40830166423731273</v>
      </c>
      <c r="R134" s="81">
        <v>0.27637307117492127</v>
      </c>
      <c r="S134" s="81">
        <f>(S69)/S72</f>
        <v>0.29274522628743532</v>
      </c>
      <c r="T134" s="62"/>
    </row>
    <row r="135" spans="1:20" s="47" customFormat="1" x14ac:dyDescent="0.2">
      <c r="A135" s="1"/>
      <c r="B135" s="82" t="s">
        <v>107</v>
      </c>
      <c r="C135" s="83"/>
      <c r="D135" s="85">
        <v>4.2200204362366524E-2</v>
      </c>
      <c r="E135" s="85">
        <v>4.1616160027928874E-2</v>
      </c>
      <c r="F135" s="85">
        <v>8.7080761813215543E-2</v>
      </c>
      <c r="G135" s="85">
        <v>4.9941893649682089E-3</v>
      </c>
      <c r="H135" s="85">
        <v>4.1978829999835134E-2</v>
      </c>
      <c r="I135" s="85">
        <v>1.8746688748711871E-2</v>
      </c>
      <c r="J135" s="85">
        <v>2.0998510310389538E-2</v>
      </c>
      <c r="K135" s="85">
        <v>1.1190704750340213E-2</v>
      </c>
      <c r="L135" s="85">
        <v>2.9873175632964866E-2</v>
      </c>
      <c r="M135" s="85">
        <v>1.9325340322996078E-2</v>
      </c>
      <c r="N135" s="85">
        <v>4.8279906670126792E-2</v>
      </c>
      <c r="O135" s="85">
        <v>4.8049921146722276E-2</v>
      </c>
      <c r="P135" s="85">
        <v>9.3407245772788531E-3</v>
      </c>
      <c r="Q135" s="85">
        <v>2.0791072554972163E-2</v>
      </c>
      <c r="R135" s="85">
        <v>4.9353050484303969E-3</v>
      </c>
      <c r="S135" s="85">
        <f>SUM(S56)/S72</f>
        <v>3.1800560813520749E-2</v>
      </c>
      <c r="T135" s="62"/>
    </row>
    <row r="136" spans="1:20" s="47" customFormat="1" x14ac:dyDescent="0.2">
      <c r="A136" s="1"/>
      <c r="B136" s="82" t="s">
        <v>108</v>
      </c>
      <c r="C136" s="83"/>
      <c r="D136" s="85">
        <v>6.9285753334791159E-2</v>
      </c>
      <c r="E136" s="85">
        <v>5.3772908624285451E-2</v>
      </c>
      <c r="F136" s="85">
        <v>0.11600954698420557</v>
      </c>
      <c r="G136" s="85">
        <v>5.829588766002881E-3</v>
      </c>
      <c r="H136" s="85">
        <v>6.0970011714507555E-2</v>
      </c>
      <c r="I136" s="85">
        <v>2.9602212499164404E-2</v>
      </c>
      <c r="J136" s="85">
        <v>2.8813313884287595E-2</v>
      </c>
      <c r="K136" s="85">
        <v>1.2790720619105682E-2</v>
      </c>
      <c r="L136" s="85">
        <v>3.8964970756819511E-2</v>
      </c>
      <c r="M136" s="85">
        <v>2.5955259731139407E-2</v>
      </c>
      <c r="N136" s="85">
        <v>6.2924532380497389E-2</v>
      </c>
      <c r="O136" s="85">
        <v>6.0179834231381173E-2</v>
      </c>
      <c r="P136" s="85">
        <v>1.2248460153467585E-2</v>
      </c>
      <c r="Q136" s="85">
        <v>2.8400769204890233E-2</v>
      </c>
      <c r="R136" s="85">
        <v>5.8465636752695243E-3</v>
      </c>
      <c r="S136" s="85">
        <f>S56/S75</f>
        <v>4.2621908093581157E-2</v>
      </c>
      <c r="T136" s="62"/>
    </row>
    <row r="137" spans="1:20" s="47" customFormat="1" x14ac:dyDescent="0.2">
      <c r="A137" s="1"/>
      <c r="B137" s="82" t="s">
        <v>52</v>
      </c>
      <c r="C137" s="83"/>
      <c r="D137" s="85">
        <v>0.54538015252569427</v>
      </c>
      <c r="E137" s="85">
        <v>0.78808353141481635</v>
      </c>
      <c r="F137" s="85">
        <v>0.81365374291656622</v>
      </c>
      <c r="G137" s="85">
        <v>1.0836662809240378</v>
      </c>
      <c r="H137" s="85">
        <v>1.1525972850779522</v>
      </c>
      <c r="I137" s="85">
        <v>0.96738549345639568</v>
      </c>
      <c r="J137" s="85">
        <v>0.88556349842653448</v>
      </c>
      <c r="K137" s="85">
        <v>0.57258587944597161</v>
      </c>
      <c r="L137" s="85">
        <v>0.78036298855232356</v>
      </c>
      <c r="M137" s="85">
        <v>0.78259498972036046</v>
      </c>
      <c r="N137" s="85">
        <v>0.83870071237012689</v>
      </c>
      <c r="O137" s="85">
        <v>0.98379383213220373</v>
      </c>
      <c r="P137" s="85">
        <v>1.079298586521215</v>
      </c>
      <c r="Q137" s="85">
        <v>0.6525731020706339</v>
      </c>
      <c r="R137" s="85">
        <v>0.76292758524643611</v>
      </c>
      <c r="S137" s="85">
        <f>S113/S75</f>
        <v>0.81441420273260079</v>
      </c>
      <c r="T137" s="62"/>
    </row>
    <row r="138" spans="1:20" s="47" customFormat="1" x14ac:dyDescent="0.2">
      <c r="A138" s="1"/>
      <c r="B138" s="82" t="s">
        <v>53</v>
      </c>
      <c r="C138" s="83"/>
      <c r="D138" s="85">
        <v>0.65028834029654947</v>
      </c>
      <c r="E138" s="85">
        <v>2.0288018912401267</v>
      </c>
      <c r="F138" s="85">
        <v>2.8356503427746671</v>
      </c>
      <c r="G138" s="85">
        <v>21.670049737867991</v>
      </c>
      <c r="H138" s="85">
        <v>4.4373261262445842</v>
      </c>
      <c r="I138" s="85">
        <v>2.3869503903030216</v>
      </c>
      <c r="J138" s="85">
        <v>3.3226843093926313</v>
      </c>
      <c r="K138" s="85">
        <v>1.224468480388603</v>
      </c>
      <c r="L138" s="85">
        <v>1.8956103783460023</v>
      </c>
      <c r="M138" s="85">
        <v>1.9396365510859372</v>
      </c>
      <c r="N138" s="85">
        <v>2.0678845417813712</v>
      </c>
      <c r="O138" s="85">
        <v>4.9562032945936343</v>
      </c>
      <c r="P138" s="85">
        <v>7.8832708051956715</v>
      </c>
      <c r="Q138" s="85">
        <v>1.1700241076406153</v>
      </c>
      <c r="R138" s="85">
        <v>2.3302413833700775</v>
      </c>
      <c r="S138" s="85">
        <f>S113/S69</f>
        <v>2.0756656946875842</v>
      </c>
      <c r="T138" s="62"/>
    </row>
    <row r="139" spans="1:20" s="47" customFormat="1" x14ac:dyDescent="0.2">
      <c r="A139" s="1"/>
      <c r="B139" s="82" t="s">
        <v>54</v>
      </c>
      <c r="C139" s="83"/>
      <c r="D139" s="91">
        <v>0.49622817775829559</v>
      </c>
      <c r="E139" s="91">
        <v>0.98936690373216252</v>
      </c>
      <c r="F139" s="91">
        <v>1.0976909111109496</v>
      </c>
      <c r="G139" s="91">
        <v>1.2831491608128092</v>
      </c>
      <c r="H139" s="91">
        <v>1.1069649102696733</v>
      </c>
      <c r="I139" s="91">
        <v>1.0606810434785356</v>
      </c>
      <c r="J139" s="91">
        <v>1.0782501652968086</v>
      </c>
      <c r="K139" s="91">
        <v>0.70694145702987365</v>
      </c>
      <c r="L139" s="91">
        <v>0.85633800713686847</v>
      </c>
      <c r="M139" s="91">
        <v>0.88315917612885819</v>
      </c>
      <c r="N139" s="91">
        <v>0.92681828482652762</v>
      </c>
      <c r="O139" s="91">
        <v>1.232391222082287</v>
      </c>
      <c r="P139" s="91">
        <v>1.0939722281419428</v>
      </c>
      <c r="Q139" s="91">
        <v>0.6917547028691311</v>
      </c>
      <c r="R139" s="91">
        <v>0.88024823431720944</v>
      </c>
      <c r="S139" s="91">
        <f t="shared" ref="S139" si="44">S113/S115</f>
        <v>1.0044808526551567</v>
      </c>
      <c r="T139" s="62"/>
    </row>
    <row r="140" spans="1:20" s="47" customFormat="1" x14ac:dyDescent="0.2">
      <c r="A140" s="1"/>
      <c r="B140" s="82" t="s">
        <v>55</v>
      </c>
      <c r="C140" s="83"/>
      <c r="D140" s="85">
        <v>0.83867435217581454</v>
      </c>
      <c r="E140" s="85">
        <v>0.38844775077230032</v>
      </c>
      <c r="F140" s="85">
        <v>0.28693726114356216</v>
      </c>
      <c r="G140" s="85">
        <v>5.0007558544286672E-2</v>
      </c>
      <c r="H140" s="85">
        <v>0.25975041101011503</v>
      </c>
      <c r="I140" s="85">
        <v>0.40528093813193444</v>
      </c>
      <c r="J140" s="85">
        <v>0.26652050449788617</v>
      </c>
      <c r="K140" s="85">
        <v>0.46761994172708565</v>
      </c>
      <c r="L140" s="85">
        <v>0.41166845121053952</v>
      </c>
      <c r="M140" s="85">
        <v>0.40347506819368395</v>
      </c>
      <c r="N140" s="85">
        <v>0.40558391700516871</v>
      </c>
      <c r="O140" s="85">
        <v>0.19849747350060351</v>
      </c>
      <c r="P140" s="85">
        <v>0.13690999753679345</v>
      </c>
      <c r="Q140" s="85">
        <v>0.55774329589376148</v>
      </c>
      <c r="R140" s="85">
        <v>0.32740281358451512</v>
      </c>
      <c r="S140" s="85">
        <f>S69/S75</f>
        <v>0.39236289582517819</v>
      </c>
      <c r="T140" s="62"/>
    </row>
    <row r="141" spans="1:20" s="47" customFormat="1" x14ac:dyDescent="0.2">
      <c r="A141" s="1"/>
      <c r="B141" s="82" t="s">
        <v>56</v>
      </c>
      <c r="C141" s="83"/>
      <c r="D141" s="85">
        <v>0.16813200784207163</v>
      </c>
      <c r="E141" s="85">
        <v>0.1317448444097728</v>
      </c>
      <c r="F141" s="85">
        <v>0.1041384558510819</v>
      </c>
      <c r="G141" s="85">
        <v>0.12664440696991469</v>
      </c>
      <c r="H141" s="85">
        <v>0.14835675333885365</v>
      </c>
      <c r="I141" s="85">
        <v>0.15867527340925724</v>
      </c>
      <c r="J141" s="85">
        <v>0.1250757353566973</v>
      </c>
      <c r="K141" s="85">
        <v>7.8285825834669254E-2</v>
      </c>
      <c r="L141" s="85">
        <v>0.14599975479053368</v>
      </c>
      <c r="M141" s="85">
        <v>0.1321093087129559</v>
      </c>
      <c r="N141" s="85">
        <v>0.12121243569587353</v>
      </c>
      <c r="O141" s="85">
        <v>6.845101039483012E-2</v>
      </c>
      <c r="P141" s="85">
        <v>0.12313207609055804</v>
      </c>
      <c r="Q141" s="85">
        <v>0.11560481278706229</v>
      </c>
      <c r="R141" s="85">
        <v>0.12485880944556593</v>
      </c>
      <c r="S141" s="85">
        <f t="shared" ref="S141" si="45">S118/S114</f>
        <v>0.12116216908281742</v>
      </c>
      <c r="T141" s="62"/>
    </row>
    <row r="142" spans="1:20" s="47" customFormat="1" x14ac:dyDescent="0.2">
      <c r="A142" s="1"/>
      <c r="B142" s="82" t="s">
        <v>57</v>
      </c>
      <c r="C142" s="83"/>
      <c r="D142" s="85">
        <v>0.66601352446336759</v>
      </c>
      <c r="E142" s="85">
        <v>0.64801375938261008</v>
      </c>
      <c r="F142" s="85">
        <v>0.60240606506362304</v>
      </c>
      <c r="G142" s="85">
        <v>0.75218457992309495</v>
      </c>
      <c r="H142" s="85">
        <v>0.75571741316341057</v>
      </c>
      <c r="I142" s="85">
        <v>0.6649042213006694</v>
      </c>
      <c r="J142" s="85">
        <v>0.63426158383156517</v>
      </c>
      <c r="K142" s="85">
        <v>0.7203305166522318</v>
      </c>
      <c r="L142" s="85">
        <v>0.71266412769853549</v>
      </c>
      <c r="M142" s="85">
        <v>0.68375854935550906</v>
      </c>
      <c r="N142" s="85">
        <v>0.69352533728497878</v>
      </c>
      <c r="O142" s="85">
        <v>0.6879095986711885</v>
      </c>
      <c r="P142" s="85">
        <v>0.7005689293438222</v>
      </c>
      <c r="Q142" s="85">
        <v>0.69235518684365671</v>
      </c>
      <c r="R142" s="85">
        <v>0.76097331111215438</v>
      </c>
      <c r="S142" s="85">
        <f t="shared" ref="S142" si="46">S115/S114</f>
        <v>0.687013149307513</v>
      </c>
      <c r="T142" s="62"/>
    </row>
    <row r="143" spans="1:20" s="47" customFormat="1" x14ac:dyDescent="0.2">
      <c r="A143" s="1"/>
      <c r="B143" s="86" t="s">
        <v>58</v>
      </c>
      <c r="C143" s="87"/>
      <c r="D143" s="88">
        <v>0.8201091865321305</v>
      </c>
      <c r="E143" s="88">
        <v>0.94928345315715756</v>
      </c>
      <c r="F143" s="88">
        <v>0.89969058950712721</v>
      </c>
      <c r="G143" s="88">
        <v>0.97120887978023474</v>
      </c>
      <c r="H143" s="88">
        <v>0.92221851168429192</v>
      </c>
      <c r="I143" s="88">
        <v>0.89543797568612182</v>
      </c>
      <c r="J143" s="88">
        <v>0.93136355467095877</v>
      </c>
      <c r="K143" s="88">
        <v>0.95448257026880556</v>
      </c>
      <c r="L143" s="88">
        <v>0.92841988886544358</v>
      </c>
      <c r="M143" s="88">
        <v>0.93193490296353998</v>
      </c>
      <c r="N143" s="88">
        <v>0.94079726662701735</v>
      </c>
      <c r="O143" s="88">
        <v>0.90419503594055795</v>
      </c>
      <c r="P143" s="88">
        <v>0.96406468987718774</v>
      </c>
      <c r="Q143" s="88">
        <v>0.94707733153343376</v>
      </c>
      <c r="R143" s="88">
        <v>0.96741336110666687</v>
      </c>
      <c r="S143" s="88">
        <f t="shared" ref="S143" si="47">S116/S117</f>
        <v>0.93674346115491758</v>
      </c>
      <c r="T143" s="62"/>
    </row>
    <row r="144" spans="1:20" s="47" customFormat="1" x14ac:dyDescent="0.2">
      <c r="A144" s="1"/>
      <c r="B144" s="76" t="s">
        <v>59</v>
      </c>
      <c r="C144" s="89"/>
      <c r="D144" s="76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62"/>
    </row>
    <row r="145" spans="1:22" s="47" customFormat="1" x14ac:dyDescent="0.2">
      <c r="A145" s="1"/>
      <c r="B145" s="78" t="s">
        <v>60</v>
      </c>
      <c r="C145" s="79"/>
      <c r="D145" s="81">
        <v>3.0212601333894262E-2</v>
      </c>
      <c r="E145" s="81">
        <v>4.7200062799713012E-2</v>
      </c>
      <c r="F145" s="81">
        <v>5.3256270395454282E-2</v>
      </c>
      <c r="G145" s="81">
        <v>1.1129005905662672E-2</v>
      </c>
      <c r="H145" s="81">
        <v>3.4710306138299521E-2</v>
      </c>
      <c r="I145" s="81">
        <v>2.2819572233757548E-2</v>
      </c>
      <c r="J145" s="81">
        <v>1.2585911182952259E-3</v>
      </c>
      <c r="K145" s="81">
        <v>2.5248983795510074E-2</v>
      </c>
      <c r="L145" s="81">
        <v>4.3119801795842343E-2</v>
      </c>
      <c r="M145" s="81">
        <v>3.7051255277947594E-2</v>
      </c>
      <c r="N145" s="81">
        <v>4.2566505778598024E-2</v>
      </c>
      <c r="O145" s="81">
        <v>1.358116993903161E-2</v>
      </c>
      <c r="P145" s="81">
        <v>1.9952173123167664E-2</v>
      </c>
      <c r="Q145" s="81">
        <v>3.6808598360196475E-2</v>
      </c>
      <c r="R145" s="81">
        <v>8.3129900004694623E-3</v>
      </c>
      <c r="S145" s="81">
        <f>S49/S114</f>
        <v>2.0138004013299262E-2</v>
      </c>
      <c r="T145" s="62"/>
    </row>
    <row r="146" spans="1:22" s="47" customFormat="1" x14ac:dyDescent="0.2">
      <c r="A146" s="1"/>
      <c r="B146" s="92" t="s">
        <v>61</v>
      </c>
      <c r="C146" s="93"/>
      <c r="D146" s="94">
        <v>0.17969571482351721</v>
      </c>
      <c r="E146" s="94">
        <v>0.35826876574315286</v>
      </c>
      <c r="F146" s="94">
        <v>0.51139869474933253</v>
      </c>
      <c r="G146" s="94">
        <v>8.7876015782571829E-2</v>
      </c>
      <c r="H146" s="94">
        <v>0.23396512364367791</v>
      </c>
      <c r="I146" s="94">
        <v>0.14381303238659637</v>
      </c>
      <c r="J146" s="94">
        <v>1.0062632170068095E-2</v>
      </c>
      <c r="K146" s="94">
        <v>0.32252305607445531</v>
      </c>
      <c r="L146" s="94">
        <v>0.29534160422191441</v>
      </c>
      <c r="M146" s="94">
        <v>0.28045908073330184</v>
      </c>
      <c r="N146" s="94">
        <v>0.35117276155887961</v>
      </c>
      <c r="O146" s="94">
        <v>0.19840715075927282</v>
      </c>
      <c r="P146" s="94">
        <v>0.16203879408720231</v>
      </c>
      <c r="Q146" s="94">
        <v>0.31840022463421036</v>
      </c>
      <c r="R146" s="94">
        <v>6.6579122749793912E-2</v>
      </c>
      <c r="S146" s="94">
        <f>S49/S118</f>
        <v>0.16620702786803382</v>
      </c>
      <c r="T146" s="62"/>
    </row>
    <row r="147" spans="1:22" x14ac:dyDescent="0.2">
      <c r="E147" s="16"/>
      <c r="I147" s="16"/>
      <c r="J147" s="16"/>
      <c r="K147" s="16"/>
      <c r="L147" s="16"/>
      <c r="M147" s="98"/>
      <c r="N147" s="16"/>
      <c r="O147" s="16"/>
      <c r="P147" s="16"/>
      <c r="Q147" s="16"/>
      <c r="R147" s="16"/>
      <c r="S147" s="16"/>
    </row>
    <row r="148" spans="1:22" s="47" customFormat="1" x14ac:dyDescent="0.2">
      <c r="A148" s="1"/>
      <c r="B148" s="181" t="s">
        <v>62</v>
      </c>
      <c r="C148" s="79"/>
      <c r="D148" s="182">
        <v>0.83867435217581454</v>
      </c>
      <c r="E148" s="184">
        <v>0.38844775077230032</v>
      </c>
      <c r="F148" s="183">
        <v>0.28693726114356216</v>
      </c>
      <c r="G148" s="184">
        <v>5.0007558544286672E-2</v>
      </c>
      <c r="H148" s="184">
        <v>0.25975041101011503</v>
      </c>
      <c r="I148" s="184">
        <v>0.40528093813193444</v>
      </c>
      <c r="J148" s="184">
        <v>0.26652050449788617</v>
      </c>
      <c r="K148" s="184">
        <v>0.46761994172708565</v>
      </c>
      <c r="L148" s="184">
        <v>0.41166845121053952</v>
      </c>
      <c r="M148" s="184">
        <v>0.40347506819368395</v>
      </c>
      <c r="N148" s="184">
        <v>0.40558391700516871</v>
      </c>
      <c r="O148" s="184">
        <v>0.19849747350060351</v>
      </c>
      <c r="P148" s="184">
        <v>0.13690999753679345</v>
      </c>
      <c r="Q148" s="184">
        <v>0.55774329589376148</v>
      </c>
      <c r="R148" s="184">
        <v>0.32740281358451512</v>
      </c>
      <c r="S148" s="184">
        <f>(S69)/S75</f>
        <v>0.39236289582517819</v>
      </c>
      <c r="T148" s="62"/>
    </row>
    <row r="149" spans="1:22" s="47" customFormat="1" hidden="1" x14ac:dyDescent="0.2">
      <c r="A149" s="1"/>
      <c r="B149" s="95" t="s">
        <v>140</v>
      </c>
      <c r="C149" s="79"/>
      <c r="D149" s="80"/>
      <c r="E149" s="97" t="e">
        <f>#REF!/#REF!</f>
        <v>#REF!</v>
      </c>
      <c r="F149" s="97" t="e">
        <f>#REF!/#REF!</f>
        <v>#REF!</v>
      </c>
      <c r="G149" s="97" t="e">
        <f>#REF!/#REF!</f>
        <v>#REF!</v>
      </c>
      <c r="H149" s="97" t="e">
        <f>#REF!/#REF!</f>
        <v>#REF!</v>
      </c>
      <c r="I149" s="97" t="e">
        <f>#REF!/#REF!</f>
        <v>#REF!</v>
      </c>
      <c r="J149" s="97" t="e">
        <f>#REF!/#REF!</f>
        <v>#REF!</v>
      </c>
      <c r="K149" s="97" t="e">
        <f>#REF!/#REF!</f>
        <v>#REF!</v>
      </c>
      <c r="L149" s="97" t="e">
        <f>#REF!/#REF!</f>
        <v>#REF!</v>
      </c>
      <c r="M149" s="97" t="e">
        <f>#REF!/#REF!</f>
        <v>#REF!</v>
      </c>
      <c r="N149" s="97" t="e">
        <f>#REF!/#REF!</f>
        <v>#REF!</v>
      </c>
      <c r="O149" s="97"/>
      <c r="P149" s="97" t="e">
        <f>#REF!/#REF!</f>
        <v>#REF!</v>
      </c>
      <c r="Q149" s="97"/>
      <c r="R149" s="97" t="e">
        <f>#REF!/#REF!</f>
        <v>#REF!</v>
      </c>
      <c r="S149" s="97"/>
      <c r="T149" s="62"/>
    </row>
    <row r="150" spans="1:22" s="47" customFormat="1" hidden="1" x14ac:dyDescent="0.2">
      <c r="A150" s="1"/>
      <c r="B150" s="95" t="s">
        <v>63</v>
      </c>
      <c r="C150" s="96"/>
      <c r="D150" s="96"/>
      <c r="E150" s="97" t="e">
        <f>#REF!/#REF!</f>
        <v>#REF!</v>
      </c>
      <c r="F150" s="97" t="e">
        <f>#REF!/#REF!</f>
        <v>#REF!</v>
      </c>
      <c r="G150" s="97" t="e">
        <f>#REF!/#REF!</f>
        <v>#REF!</v>
      </c>
      <c r="H150" s="97" t="e">
        <f>#REF!/#REF!</f>
        <v>#REF!</v>
      </c>
      <c r="I150" s="97" t="e">
        <f>#REF!/#REF!</f>
        <v>#REF!</v>
      </c>
      <c r="J150" s="97" t="e">
        <f>#REF!/#REF!</f>
        <v>#REF!</v>
      </c>
      <c r="K150" s="97" t="e">
        <f>#REF!/#REF!</f>
        <v>#REF!</v>
      </c>
      <c r="L150" s="97" t="e">
        <f>#REF!/#REF!</f>
        <v>#REF!</v>
      </c>
      <c r="M150" s="97" t="e">
        <f>#REF!/#REF!</f>
        <v>#REF!</v>
      </c>
      <c r="N150" s="97" t="e">
        <f>#REF!/#REF!</f>
        <v>#REF!</v>
      </c>
      <c r="O150" s="97" t="e">
        <f>+([35]Advances!T7*(100%-(-#REF!/O69)))/[35]Deposits!T101</f>
        <v>#REF!</v>
      </c>
      <c r="P150" s="97" t="e">
        <f>#REF!/#REF!</f>
        <v>#REF!</v>
      </c>
      <c r="Q150" s="97"/>
      <c r="R150" s="97" t="e">
        <f>#REF!/#REF!</f>
        <v>#REF!</v>
      </c>
      <c r="S150" s="97" t="e">
        <f>+([35]Advances!Z7*(100%-(-#REF!/S69)))/[35]Deposits!Z101</f>
        <v>#REF!</v>
      </c>
    </row>
    <row r="151" spans="1:22" s="47" customFormat="1" hidden="1" x14ac:dyDescent="0.2">
      <c r="A151" s="1"/>
      <c r="B151" s="95" t="s">
        <v>139</v>
      </c>
      <c r="C151" s="96"/>
      <c r="D151" s="96"/>
      <c r="E151" s="97" t="e">
        <f>#REF!/#REF!</f>
        <v>#REF!</v>
      </c>
      <c r="F151" s="97" t="e">
        <f>#REF!/#REF!</f>
        <v>#REF!</v>
      </c>
      <c r="G151" s="97" t="e">
        <f>#REF!/#REF!</f>
        <v>#REF!</v>
      </c>
      <c r="H151" s="97" t="e">
        <f>#REF!/#REF!</f>
        <v>#REF!</v>
      </c>
      <c r="I151" s="97" t="e">
        <f>#REF!/#REF!</f>
        <v>#REF!</v>
      </c>
      <c r="J151" s="97" t="e">
        <f>#REF!/#REF!</f>
        <v>#REF!</v>
      </c>
      <c r="K151" s="97" t="e">
        <f>#REF!/#REF!</f>
        <v>#REF!</v>
      </c>
      <c r="L151" s="97" t="e">
        <f>#REF!/#REF!</f>
        <v>#REF!</v>
      </c>
      <c r="M151" s="97" t="e">
        <f>#REF!/#REF!</f>
        <v>#REF!</v>
      </c>
      <c r="N151" s="97" t="e">
        <f>#REF!/#REF!</f>
        <v>#REF!</v>
      </c>
      <c r="O151" s="97" t="e">
        <f>(SUM([35]Advances!T4:T6,[35]Advances!T8)*(100%-(-#REF!/O69)))/[35]Deposits!T95</f>
        <v>#REF!</v>
      </c>
      <c r="P151" s="97" t="e">
        <f>#REF!/#REF!</f>
        <v>#REF!</v>
      </c>
      <c r="Q151" s="97"/>
      <c r="R151" s="97" t="e">
        <f>#REF!/#REF!</f>
        <v>#REF!</v>
      </c>
      <c r="S151" s="97" t="e">
        <f>(SUM([35]Advances!Z4:Z6,[35]Advances!Z8)*(100%-(-#REF!/S69)))/[35]Deposits!Z95</f>
        <v>#REF!</v>
      </c>
    </row>
    <row r="152" spans="1:22" x14ac:dyDescent="0.2">
      <c r="U152" s="47"/>
      <c r="V152" s="47"/>
    </row>
    <row r="153" spans="1:22" x14ac:dyDescent="0.2">
      <c r="B153" s="13" t="s">
        <v>64</v>
      </c>
      <c r="C153" s="13"/>
      <c r="D153" s="13"/>
      <c r="E153" s="99"/>
      <c r="F153" s="13"/>
      <c r="G153" s="13"/>
      <c r="H153" s="13"/>
      <c r="I153" s="99"/>
      <c r="J153" s="99"/>
      <c r="K153" s="99"/>
      <c r="L153" s="99"/>
      <c r="M153" s="13"/>
      <c r="N153" s="99"/>
      <c r="O153" s="99"/>
      <c r="P153" s="99"/>
      <c r="Q153" s="99"/>
      <c r="R153" s="99"/>
      <c r="S153" s="99"/>
      <c r="U153" s="47"/>
      <c r="V153" s="47"/>
    </row>
    <row r="154" spans="1:22" x14ac:dyDescent="0.2">
      <c r="B154" s="47" t="s">
        <v>110</v>
      </c>
      <c r="C154" s="43"/>
      <c r="D154" s="214">
        <v>629395</v>
      </c>
      <c r="E154" s="214">
        <v>21468408</v>
      </c>
      <c r="F154" s="214">
        <v>12306638</v>
      </c>
      <c r="G154" s="215">
        <v>3523589</v>
      </c>
      <c r="H154" s="215">
        <v>4501969</v>
      </c>
      <c r="I154" s="215">
        <v>3050475</v>
      </c>
      <c r="J154" s="215">
        <v>631755</v>
      </c>
      <c r="K154" s="215">
        <v>4124801</v>
      </c>
      <c r="L154" s="214">
        <v>13976199</v>
      </c>
      <c r="M154" s="215">
        <v>12700226</v>
      </c>
      <c r="N154" s="215">
        <v>28055476</v>
      </c>
      <c r="O154" s="215">
        <v>5324057</v>
      </c>
      <c r="P154" s="215">
        <v>1441862</v>
      </c>
      <c r="Q154" s="215">
        <v>27662647</v>
      </c>
      <c r="R154" s="215">
        <v>1502594</v>
      </c>
      <c r="S154" s="161">
        <f>D154+E154+F154+G154+H154+I154+J154+K154+L154+M154+N154+O154+P154+R154+Q154</f>
        <v>140900091</v>
      </c>
      <c r="T154" s="16">
        <f>'[39]IS, BS &amp; Ratios Mar 24'!$T$156</f>
        <v>116195189</v>
      </c>
      <c r="U154" s="102">
        <f t="shared" ref="U154" si="48">S154-T154</f>
        <v>24704902</v>
      </c>
      <c r="V154" s="47"/>
    </row>
    <row r="155" spans="1:22" x14ac:dyDescent="0.2">
      <c r="B155" s="43"/>
      <c r="C155" s="43"/>
      <c r="D155" s="43"/>
      <c r="E155" s="103"/>
      <c r="F155" s="43"/>
      <c r="G155" s="43"/>
      <c r="H155" s="43"/>
      <c r="I155" s="103"/>
      <c r="J155" s="103"/>
      <c r="K155" s="103"/>
      <c r="L155" s="103"/>
      <c r="M155" s="43"/>
      <c r="N155" s="103"/>
      <c r="O155" s="103"/>
      <c r="P155" s="103"/>
      <c r="Q155" s="103"/>
      <c r="R155" s="103"/>
      <c r="S155" s="103"/>
      <c r="U155" s="103"/>
      <c r="V155" s="47"/>
    </row>
    <row r="156" spans="1:22" x14ac:dyDescent="0.2">
      <c r="B156" s="47"/>
      <c r="C156" s="47"/>
      <c r="D156" s="47"/>
      <c r="E156" s="107"/>
      <c r="F156" s="47"/>
      <c r="G156" s="47"/>
      <c r="H156" s="47"/>
      <c r="I156" s="107"/>
      <c r="J156" s="107"/>
      <c r="K156" s="107"/>
      <c r="L156" s="107"/>
      <c r="M156" s="106"/>
      <c r="N156" s="107"/>
      <c r="O156" s="107"/>
      <c r="P156" s="107"/>
      <c r="Q156" s="107"/>
      <c r="R156" s="107"/>
      <c r="S156" s="107"/>
      <c r="U156" s="107"/>
      <c r="V156" s="47"/>
    </row>
    <row r="157" spans="1:22" ht="13.5" thickBot="1" x14ac:dyDescent="0.25">
      <c r="B157" s="108" t="s">
        <v>65</v>
      </c>
      <c r="C157" s="109"/>
      <c r="D157" s="109"/>
      <c r="E157" s="111"/>
      <c r="F157" s="109"/>
      <c r="G157" s="109"/>
      <c r="H157" s="109"/>
      <c r="I157" s="111"/>
      <c r="J157" s="111"/>
      <c r="K157" s="111"/>
      <c r="L157" s="111"/>
      <c r="M157" s="110"/>
      <c r="N157" s="111"/>
      <c r="O157" s="111"/>
      <c r="P157" s="111"/>
      <c r="Q157" s="111"/>
      <c r="R157" s="111"/>
      <c r="S157" s="111"/>
      <c r="U157" s="112"/>
      <c r="V157" s="47"/>
    </row>
    <row r="158" spans="1:22" x14ac:dyDescent="0.2">
      <c r="B158" s="100" t="s">
        <v>66</v>
      </c>
      <c r="C158" s="114"/>
      <c r="D158" s="216">
        <v>188334</v>
      </c>
      <c r="E158" s="216">
        <v>5204160</v>
      </c>
      <c r="F158" s="216">
        <v>2092477</v>
      </c>
      <c r="G158" s="216">
        <v>1719835</v>
      </c>
      <c r="H158" s="216">
        <v>1503763</v>
      </c>
      <c r="I158" s="216">
        <v>1330666</v>
      </c>
      <c r="J158" s="216">
        <v>175242</v>
      </c>
      <c r="K158" s="216">
        <v>793478</v>
      </c>
      <c r="L158" s="216">
        <v>4022789</v>
      </c>
      <c r="M158" s="216">
        <v>3199048</v>
      </c>
      <c r="N158" s="216">
        <v>6198775</v>
      </c>
      <c r="O158" s="216">
        <v>1086326</v>
      </c>
      <c r="P158" s="216">
        <v>800097</v>
      </c>
      <c r="Q158" s="216">
        <v>5260208</v>
      </c>
      <c r="R158" s="216">
        <v>562388</v>
      </c>
      <c r="S158" s="113">
        <f>D158+E158+F158+G158+H158+I158+J158+K158+L158+M158+N158+O158+P158+R158+Q158</f>
        <v>34137586</v>
      </c>
      <c r="T158" s="16">
        <f>'[39]IS, BS &amp; Ratios Mar 24'!U160</f>
        <v>26566766</v>
      </c>
      <c r="U158" s="102">
        <f t="shared" ref="U158:U160" si="49">S158-T158</f>
        <v>7570820</v>
      </c>
      <c r="V158" s="47"/>
    </row>
    <row r="159" spans="1:22" ht="13.5" thickBot="1" x14ac:dyDescent="0.25">
      <c r="B159" s="101" t="s">
        <v>67</v>
      </c>
      <c r="C159" s="114"/>
      <c r="D159" s="217"/>
      <c r="E159" s="217">
        <v>473786</v>
      </c>
      <c r="F159" s="217">
        <v>1105921</v>
      </c>
      <c r="G159" s="217"/>
      <c r="H159" s="217">
        <v>0</v>
      </c>
      <c r="I159" s="217"/>
      <c r="J159" s="217">
        <v>215</v>
      </c>
      <c r="K159" s="217"/>
      <c r="L159" s="217"/>
      <c r="M159" s="217">
        <v>8976</v>
      </c>
      <c r="N159" s="217">
        <v>383572</v>
      </c>
      <c r="O159" s="217">
        <v>0</v>
      </c>
      <c r="P159" s="217"/>
      <c r="Q159" s="217">
        <v>79124</v>
      </c>
      <c r="R159" s="217"/>
      <c r="S159" s="114">
        <f>D159+E159+F159+G159+H159+I159+J159+K159+L159+M159+N159+O159+P159+R159+Q159</f>
        <v>2051594</v>
      </c>
      <c r="T159" s="16">
        <f>'[39]IS, BS &amp; Ratios Mar 24'!U161</f>
        <v>1810282</v>
      </c>
      <c r="U159" s="102">
        <f t="shared" si="49"/>
        <v>241312</v>
      </c>
      <c r="V159" s="47"/>
    </row>
    <row r="160" spans="1:22" ht="13.5" thickBot="1" x14ac:dyDescent="0.25">
      <c r="B160" s="177" t="s">
        <v>68</v>
      </c>
      <c r="C160" s="177"/>
      <c r="D160" s="115">
        <v>170150</v>
      </c>
      <c r="E160" s="115">
        <v>4425393</v>
      </c>
      <c r="F160" s="115">
        <v>3234373</v>
      </c>
      <c r="G160" s="115">
        <v>1621186</v>
      </c>
      <c r="H160" s="115">
        <v>1268587</v>
      </c>
      <c r="I160" s="115">
        <v>1283228</v>
      </c>
      <c r="J160" s="115">
        <v>201647</v>
      </c>
      <c r="K160" s="115">
        <v>683212</v>
      </c>
      <c r="L160" s="115">
        <v>3428022</v>
      </c>
      <c r="M160" s="115">
        <v>2873109</v>
      </c>
      <c r="N160" s="115">
        <v>6306766</v>
      </c>
      <c r="O160" s="115">
        <v>950507</v>
      </c>
      <c r="P160" s="115">
        <v>776454</v>
      </c>
      <c r="Q160" s="115">
        <v>5618968</v>
      </c>
      <c r="R160" s="115">
        <v>549631</v>
      </c>
      <c r="S160" s="115">
        <f t="shared" ref="S160" si="50">SUM(S158:S159)</f>
        <v>36189180</v>
      </c>
      <c r="T160" s="16">
        <f>'[39]IS, BS &amp; Ratios Mar 24'!U162</f>
        <v>0</v>
      </c>
      <c r="U160" s="102">
        <f t="shared" si="49"/>
        <v>36189180</v>
      </c>
      <c r="V160" s="47"/>
    </row>
    <row r="161" spans="2:22" ht="14.45" hidden="1" customHeight="1" thickBot="1" x14ac:dyDescent="0.25">
      <c r="U161" s="47"/>
      <c r="V161" s="47"/>
    </row>
    <row r="162" spans="2:22" ht="14.45" hidden="1" customHeight="1" thickBot="1" x14ac:dyDescent="0.25"/>
    <row r="163" spans="2:22" ht="13.9" hidden="1" customHeight="1" x14ac:dyDescent="0.2">
      <c r="B163" s="120" t="s">
        <v>69</v>
      </c>
      <c r="C163" s="120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</row>
    <row r="164" spans="2:22" ht="13.9" hidden="1" customHeight="1" x14ac:dyDescent="0.2">
      <c r="B164" s="54" t="s">
        <v>70</v>
      </c>
      <c r="C164" s="54"/>
      <c r="D164" s="16" t="e">
        <v>#REF!</v>
      </c>
      <c r="E164" s="16" t="e">
        <v>#REF!</v>
      </c>
      <c r="F164" s="16" t="e">
        <v>#REF!</v>
      </c>
      <c r="G164" s="16" t="e">
        <v>#REF!</v>
      </c>
      <c r="H164" s="16" t="e">
        <v>#REF!</v>
      </c>
      <c r="I164" s="16" t="e">
        <v>#REF!</v>
      </c>
      <c r="J164" s="16" t="e">
        <v>#REF!</v>
      </c>
      <c r="K164" s="16" t="e">
        <v>#REF!</v>
      </c>
      <c r="L164" s="16" t="e">
        <v>#REF!</v>
      </c>
      <c r="N164" s="16" t="e">
        <v>#REF!</v>
      </c>
      <c r="O164" s="16" t="e">
        <v>#REF!</v>
      </c>
      <c r="P164" s="16" t="e">
        <v>#REF!</v>
      </c>
      <c r="Q164" s="16"/>
      <c r="R164" s="16" t="e">
        <v>#REF!</v>
      </c>
      <c r="S164" s="16" t="e">
        <f>IF(#REF!&gt;#REF!,#REF!-#REF!,0)</f>
        <v>#REF!</v>
      </c>
    </row>
    <row r="165" spans="2:22" ht="13.9" hidden="1" customHeight="1" x14ac:dyDescent="0.2">
      <c r="B165" s="54" t="s">
        <v>71</v>
      </c>
      <c r="C165" s="54"/>
      <c r="D165" s="122" t="e">
        <v>#REF!</v>
      </c>
      <c r="E165" s="122" t="e">
        <v>#REF!</v>
      </c>
      <c r="F165" s="122" t="e">
        <v>#REF!</v>
      </c>
      <c r="G165" s="122" t="e">
        <v>#REF!</v>
      </c>
      <c r="H165" s="122" t="s">
        <v>279</v>
      </c>
      <c r="I165" s="122">
        <v>0</v>
      </c>
      <c r="J165" s="122">
        <v>0</v>
      </c>
      <c r="K165" s="122">
        <v>0</v>
      </c>
      <c r="L165" s="122">
        <v>0</v>
      </c>
      <c r="M165" s="55"/>
      <c r="N165" s="122">
        <v>0</v>
      </c>
      <c r="O165" s="122">
        <v>0</v>
      </c>
      <c r="P165" s="122">
        <v>0</v>
      </c>
      <c r="Q165" s="122"/>
      <c r="R165" s="122">
        <v>0</v>
      </c>
      <c r="S165" s="122">
        <f>'[35]Scenarios and assumptions'!AI36</f>
        <v>0</v>
      </c>
    </row>
    <row r="166" spans="2:22" ht="13.9" hidden="1" customHeight="1" x14ac:dyDescent="0.2">
      <c r="B166" s="54" t="s">
        <v>72</v>
      </c>
      <c r="C166" s="54"/>
      <c r="D166" s="124" t="e">
        <v>#REF!</v>
      </c>
      <c r="E166" s="124" t="e">
        <v>#REF!</v>
      </c>
      <c r="F166" s="124" t="e">
        <v>#REF!</v>
      </c>
      <c r="G166" s="124" t="e">
        <v>#REF!</v>
      </c>
      <c r="H166" s="124" t="e">
        <v>#REF!</v>
      </c>
      <c r="I166" s="124" t="e">
        <v>#REF!</v>
      </c>
      <c r="J166" s="124" t="e">
        <v>#REF!</v>
      </c>
      <c r="K166" s="124" t="e">
        <v>#REF!</v>
      </c>
      <c r="L166" s="124" t="e">
        <v>#REF!</v>
      </c>
      <c r="M166" s="123"/>
      <c r="N166" s="124" t="e">
        <v>#REF!</v>
      </c>
      <c r="O166" s="124" t="e">
        <v>#REF!</v>
      </c>
      <c r="P166" s="124" t="e">
        <v>#REF!</v>
      </c>
      <c r="Q166" s="124"/>
      <c r="R166" s="124" t="e">
        <v>#REF!</v>
      </c>
      <c r="S166" s="124" t="e">
        <f t="shared" ref="S166" si="51">S164*S165</f>
        <v>#REF!</v>
      </c>
    </row>
    <row r="167" spans="2:22" ht="13.9" hidden="1" customHeight="1" x14ac:dyDescent="0.2"/>
    <row r="168" spans="2:22" ht="13.9" hidden="1" customHeight="1" x14ac:dyDescent="0.2">
      <c r="D168" s="45" t="e">
        <v>#REF!</v>
      </c>
      <c r="E168" s="45" t="e">
        <v>#REF!</v>
      </c>
      <c r="F168" s="45" t="e">
        <v>#REF!</v>
      </c>
      <c r="G168" s="45" t="e">
        <v>#REF!</v>
      </c>
      <c r="H168" s="45" t="e">
        <v>#REF!</v>
      </c>
      <c r="I168" s="45" t="e">
        <v>#REF!</v>
      </c>
      <c r="J168" s="45" t="e">
        <v>#REF!</v>
      </c>
      <c r="K168" s="45" t="e">
        <v>#REF!</v>
      </c>
      <c r="L168" s="45" t="e">
        <v>#REF!</v>
      </c>
      <c r="M168" s="45" t="e">
        <v>#REF!</v>
      </c>
      <c r="N168" s="45" t="e">
        <v>#REF!</v>
      </c>
      <c r="O168" s="45" t="e">
        <v>#REF!</v>
      </c>
      <c r="P168" s="45" t="e">
        <v>#REF!</v>
      </c>
      <c r="Q168" s="45"/>
      <c r="R168" s="45" t="e">
        <v>#REF!</v>
      </c>
      <c r="S168" s="45" t="e">
        <f>(#REF!+#REF!)/#REF!</f>
        <v>#REF!</v>
      </c>
    </row>
    <row r="169" spans="2:22" ht="14.45" hidden="1" customHeight="1" thickBot="1" x14ac:dyDescent="0.25"/>
    <row r="170" spans="2:22" ht="14.45" hidden="1" customHeight="1" thickBot="1" x14ac:dyDescent="0.25">
      <c r="B170" s="104" t="s">
        <v>73</v>
      </c>
      <c r="C170" s="105"/>
      <c r="D170" s="125"/>
      <c r="E170" s="125"/>
      <c r="F170" s="125"/>
      <c r="G170" s="125"/>
      <c r="H170" s="125"/>
      <c r="I170" s="125"/>
      <c r="J170" s="125"/>
      <c r="K170" s="125"/>
      <c r="L170" s="125"/>
      <c r="M170" s="105"/>
      <c r="N170" s="125"/>
      <c r="O170" s="125"/>
      <c r="P170" s="125"/>
      <c r="Q170" s="125"/>
      <c r="R170" s="125"/>
      <c r="S170" s="125"/>
      <c r="U170" s="112"/>
      <c r="V170" s="47"/>
    </row>
    <row r="171" spans="2:22" ht="14.45" hidden="1" customHeight="1" thickBot="1" x14ac:dyDescent="0.25">
      <c r="B171" s="126" t="s">
        <v>66</v>
      </c>
      <c r="C171" s="100"/>
      <c r="D171" s="127" t="e">
        <v>#REF!</v>
      </c>
      <c r="E171" s="127" t="e">
        <v>#REF!</v>
      </c>
      <c r="F171" s="127" t="e">
        <v>#REF!</v>
      </c>
      <c r="G171" s="127" t="e">
        <v>#REF!</v>
      </c>
      <c r="H171" s="127" t="e">
        <v>#REF!</v>
      </c>
      <c r="I171" s="127" t="e">
        <v>#REF!</v>
      </c>
      <c r="J171" s="127" t="e">
        <v>#REF!</v>
      </c>
      <c r="K171" s="127" t="e">
        <v>#REF!</v>
      </c>
      <c r="L171" s="127" t="e">
        <v>#REF!</v>
      </c>
      <c r="M171" s="127" t="e">
        <v>#REF!</v>
      </c>
      <c r="N171" s="127" t="e">
        <v>#REF!</v>
      </c>
      <c r="O171" s="127" t="e">
        <v>#REF!</v>
      </c>
      <c r="P171" s="127" t="e">
        <v>#REF!</v>
      </c>
      <c r="Q171" s="127"/>
      <c r="R171" s="127" t="e">
        <v>#REF!</v>
      </c>
      <c r="S171" s="127" t="e">
        <f>S158/#REF!</f>
        <v>#REF!</v>
      </c>
      <c r="U171" s="43"/>
      <c r="V171" s="47"/>
    </row>
    <row r="172" spans="2:22" ht="14.45" hidden="1" customHeight="1" thickBot="1" x14ac:dyDescent="0.25">
      <c r="B172" s="128" t="s">
        <v>67</v>
      </c>
      <c r="C172" s="100"/>
      <c r="D172" s="129" t="e">
        <v>#REF!</v>
      </c>
      <c r="E172" s="129" t="e">
        <v>#REF!</v>
      </c>
      <c r="F172" s="129" t="e">
        <v>#REF!</v>
      </c>
      <c r="G172" s="129" t="e">
        <v>#REF!</v>
      </c>
      <c r="H172" s="129" t="e">
        <v>#REF!</v>
      </c>
      <c r="I172" s="129" t="e">
        <v>#REF!</v>
      </c>
      <c r="J172" s="129" t="e">
        <v>#REF!</v>
      </c>
      <c r="K172" s="129" t="e">
        <v>#REF!</v>
      </c>
      <c r="L172" s="129" t="e">
        <v>#REF!</v>
      </c>
      <c r="M172" s="129" t="e">
        <v>#REF!</v>
      </c>
      <c r="N172" s="129" t="e">
        <v>#REF!</v>
      </c>
      <c r="O172" s="129" t="e">
        <v>#REF!</v>
      </c>
      <c r="P172" s="129" t="e">
        <v>#REF!</v>
      </c>
      <c r="Q172" s="129"/>
      <c r="R172" s="129" t="e">
        <v>#REF!</v>
      </c>
      <c r="S172" s="129" t="e">
        <f>S159/#REF!</f>
        <v>#REF!</v>
      </c>
      <c r="U172" s="43"/>
      <c r="V172" s="47"/>
    </row>
    <row r="173" spans="2:22" ht="14.45" hidden="1" customHeight="1" thickBot="1" x14ac:dyDescent="0.25">
      <c r="B173" s="130" t="s">
        <v>68</v>
      </c>
      <c r="C173" s="131"/>
      <c r="D173" s="132" t="e">
        <v>#REF!</v>
      </c>
      <c r="E173" s="132" t="e">
        <v>#REF!</v>
      </c>
      <c r="F173" s="132" t="e">
        <v>#REF!</v>
      </c>
      <c r="G173" s="132" t="e">
        <v>#REF!</v>
      </c>
      <c r="H173" s="132" t="e">
        <v>#REF!</v>
      </c>
      <c r="I173" s="132" t="e">
        <v>#REF!</v>
      </c>
      <c r="J173" s="132" t="e">
        <v>#REF!</v>
      </c>
      <c r="K173" s="132" t="e">
        <v>#REF!</v>
      </c>
      <c r="L173" s="132" t="e">
        <v>#REF!</v>
      </c>
      <c r="M173" s="132" t="e">
        <v>#REF!</v>
      </c>
      <c r="N173" s="132" t="e">
        <v>#REF!</v>
      </c>
      <c r="O173" s="132" t="e">
        <v>#REF!</v>
      </c>
      <c r="P173" s="132" t="e">
        <v>#REF!</v>
      </c>
      <c r="Q173" s="132"/>
      <c r="R173" s="132" t="e">
        <v>#REF!</v>
      </c>
      <c r="S173" s="132" t="e">
        <f>S160/#REF!</f>
        <v>#REF!</v>
      </c>
      <c r="U173" s="116"/>
      <c r="V173" s="47"/>
    </row>
    <row r="174" spans="2:22" ht="14.45" hidden="1" customHeight="1" thickBot="1" x14ac:dyDescent="0.25"/>
    <row r="175" spans="2:22" ht="14.45" hidden="1" customHeight="1" thickBot="1" x14ac:dyDescent="0.25"/>
    <row r="176" spans="2:22" ht="14.45" hidden="1" customHeight="1" thickBot="1" x14ac:dyDescent="0.25">
      <c r="B176" s="104" t="s">
        <v>74</v>
      </c>
      <c r="C176" s="105"/>
      <c r="D176" s="125"/>
      <c r="E176" s="125"/>
      <c r="F176" s="125"/>
      <c r="G176" s="125"/>
      <c r="H176" s="125"/>
      <c r="I176" s="125"/>
      <c r="J176" s="125"/>
      <c r="K176" s="125"/>
      <c r="L176" s="125"/>
      <c r="M176" s="105"/>
      <c r="N176" s="125"/>
      <c r="O176" s="125"/>
      <c r="P176" s="125"/>
      <c r="Q176" s="125"/>
      <c r="R176" s="125"/>
      <c r="S176" s="125"/>
    </row>
    <row r="177" spans="2:19" ht="14.45" hidden="1" customHeight="1" thickBot="1" x14ac:dyDescent="0.25">
      <c r="B177" s="133" t="s">
        <v>66</v>
      </c>
      <c r="C177" s="134"/>
      <c r="D177" s="135" t="e">
        <v>#REF!</v>
      </c>
      <c r="E177" s="135" t="e">
        <v>#REF!</v>
      </c>
      <c r="F177" s="135" t="e">
        <v>#REF!</v>
      </c>
      <c r="G177" s="135" t="e">
        <v>#REF!</v>
      </c>
      <c r="H177" s="135" t="e">
        <v>#REF!</v>
      </c>
      <c r="I177" s="135" t="e">
        <v>#REF!</v>
      </c>
      <c r="J177" s="135" t="e">
        <v>#REF!</v>
      </c>
      <c r="K177" s="135" t="e">
        <v>#REF!</v>
      </c>
      <c r="L177" s="135" t="e">
        <v>#REF!</v>
      </c>
      <c r="M177" s="135" t="e">
        <v>#REF!</v>
      </c>
      <c r="N177" s="135" t="e">
        <v>#REF!</v>
      </c>
      <c r="O177" s="135" t="e">
        <v>#REF!</v>
      </c>
      <c r="P177" s="135" t="e">
        <v>#REF!</v>
      </c>
      <c r="Q177" s="135"/>
      <c r="R177" s="135" t="e">
        <v>#REF!</v>
      </c>
      <c r="S177" s="135" t="e">
        <f>+SUM(S86:S86,S90)/#REF!</f>
        <v>#REF!</v>
      </c>
    </row>
    <row r="178" spans="2:19" ht="14.45" hidden="1" customHeight="1" thickBot="1" x14ac:dyDescent="0.25">
      <c r="B178" s="136" t="s">
        <v>67</v>
      </c>
      <c r="C178" s="134"/>
      <c r="D178" s="137" t="e">
        <v>#REF!</v>
      </c>
      <c r="E178" s="137" t="e">
        <v>#REF!</v>
      </c>
      <c r="F178" s="137" t="e">
        <v>#REF!</v>
      </c>
      <c r="G178" s="137" t="e">
        <v>#REF!</v>
      </c>
      <c r="H178" s="137" t="e">
        <v>#REF!</v>
      </c>
      <c r="I178" s="137" t="e">
        <v>#REF!</v>
      </c>
      <c r="J178" s="137" t="e">
        <v>#REF!</v>
      </c>
      <c r="K178" s="137" t="e">
        <v>#REF!</v>
      </c>
      <c r="L178" s="137" t="e">
        <v>#REF!</v>
      </c>
      <c r="M178" s="137" t="e">
        <v>#REF!</v>
      </c>
      <c r="N178" s="137" t="e">
        <v>#REF!</v>
      </c>
      <c r="O178" s="137" t="e">
        <v>#REF!</v>
      </c>
      <c r="P178" s="137" t="e">
        <v>#REF!</v>
      </c>
      <c r="Q178" s="137"/>
      <c r="R178" s="137" t="e">
        <v>#REF!</v>
      </c>
      <c r="S178" s="137" t="e">
        <f>SUM(S80,#REF!)/#REF!</f>
        <v>#REF!</v>
      </c>
    </row>
    <row r="179" spans="2:19" ht="14.45" hidden="1" customHeight="1" thickBot="1" x14ac:dyDescent="0.25">
      <c r="B179" s="138" t="s">
        <v>68</v>
      </c>
      <c r="C179" s="139"/>
      <c r="D179" s="140" t="e">
        <v>#REF!</v>
      </c>
      <c r="E179" s="140" t="e">
        <v>#REF!</v>
      </c>
      <c r="F179" s="140" t="e">
        <v>#REF!</v>
      </c>
      <c r="G179" s="140" t="e">
        <v>#REF!</v>
      </c>
      <c r="H179" s="140" t="e">
        <v>#REF!</v>
      </c>
      <c r="I179" s="140" t="e">
        <v>#REF!</v>
      </c>
      <c r="J179" s="140" t="e">
        <v>#REF!</v>
      </c>
      <c r="K179" s="140" t="e">
        <v>#REF!</v>
      </c>
      <c r="L179" s="140" t="e">
        <v>#REF!</v>
      </c>
      <c r="M179" s="140" t="e">
        <v>#REF!</v>
      </c>
      <c r="N179" s="140" t="e">
        <v>#REF!</v>
      </c>
      <c r="O179" s="140" t="e">
        <v>#REF!</v>
      </c>
      <c r="P179" s="140" t="e">
        <v>#REF!</v>
      </c>
      <c r="Q179" s="140"/>
      <c r="R179" s="140" t="e">
        <v>#REF!</v>
      </c>
      <c r="S179" s="140" t="e">
        <f t="shared" ref="S179" si="52">+S177+S178</f>
        <v>#REF!</v>
      </c>
    </row>
    <row r="180" spans="2:19" ht="13.5" thickBot="1" x14ac:dyDescent="0.25">
      <c r="B180" s="117" t="s">
        <v>111</v>
      </c>
      <c r="C180" s="118"/>
      <c r="D180" s="119">
        <v>0.27483177355735527</v>
      </c>
      <c r="E180" s="119">
        <v>0.21411145444388655</v>
      </c>
      <c r="F180" s="119">
        <v>0.30463377993359864</v>
      </c>
      <c r="G180" s="119">
        <v>0.441785075645311</v>
      </c>
      <c r="H180" s="119">
        <v>0.24151329831234047</v>
      </c>
      <c r="I180" s="119">
        <v>0.39010068159729855</v>
      </c>
      <c r="J180" s="119">
        <v>0.316588113756755</v>
      </c>
      <c r="K180" s="119">
        <v>0.14211936777129669</v>
      </c>
      <c r="L180" s="119">
        <v>0.25661117622831603</v>
      </c>
      <c r="M180" s="119">
        <v>0.26453755010876656</v>
      </c>
      <c r="N180" s="119">
        <v>0.23296326863693109</v>
      </c>
      <c r="O180" s="119">
        <v>0.16132304629979763</v>
      </c>
      <c r="P180" s="119">
        <v>0.66771638646429032</v>
      </c>
      <c r="Q180" s="119">
        <v>0.20528142164423063</v>
      </c>
      <c r="R180" s="119">
        <v>0.44754398035998549</v>
      </c>
      <c r="S180" s="119">
        <f t="shared" ref="S180" si="53">S160/S154</f>
        <v>0.2568428433449344</v>
      </c>
    </row>
    <row r="181" spans="2:19" x14ac:dyDescent="0.2">
      <c r="D181" s="317"/>
      <c r="I181" s="16"/>
      <c r="J181" s="16"/>
    </row>
    <row r="182" spans="2:19" hidden="1" x14ac:dyDescent="0.2">
      <c r="B182" s="3" t="s">
        <v>134</v>
      </c>
      <c r="D182" s="16"/>
      <c r="E182" s="16"/>
      <c r="I182" s="16"/>
      <c r="J182" s="16"/>
    </row>
    <row r="183" spans="2:19" hidden="1" x14ac:dyDescent="0.2">
      <c r="B183" s="3" t="s">
        <v>135</v>
      </c>
      <c r="D183" s="16"/>
      <c r="E183" s="16"/>
      <c r="I183" s="16"/>
      <c r="J183" s="16"/>
    </row>
    <row r="184" spans="2:19" ht="16.899999999999999" hidden="1" customHeight="1" x14ac:dyDescent="0.2">
      <c r="B184" s="3" t="s">
        <v>137</v>
      </c>
      <c r="D184" s="16"/>
      <c r="E184" s="16"/>
      <c r="I184" s="16"/>
      <c r="J184" s="16"/>
      <c r="K184" s="39"/>
      <c r="L184" s="39" t="e">
        <f>#REF!-#REF!-#REF!</f>
        <v>#REF!</v>
      </c>
      <c r="M184" s="39"/>
      <c r="N184" s="39"/>
      <c r="O184" s="39"/>
      <c r="P184" s="39"/>
      <c r="Q184" s="39"/>
      <c r="R184" s="39"/>
      <c r="S184" s="39"/>
    </row>
    <row r="185" spans="2:19" ht="16.899999999999999" hidden="1" customHeight="1" x14ac:dyDescent="0.2">
      <c r="B185" s="3" t="s">
        <v>138</v>
      </c>
      <c r="D185" s="16"/>
      <c r="E185" s="16"/>
      <c r="I185" s="16"/>
      <c r="J185" s="16"/>
      <c r="K185" s="39"/>
      <c r="L185" s="39" t="e">
        <f>#REF!*L184/#REF!</f>
        <v>#REF!</v>
      </c>
      <c r="M185" s="39"/>
      <c r="N185" s="39"/>
      <c r="O185" s="39"/>
      <c r="P185" s="39"/>
      <c r="Q185" s="39"/>
      <c r="R185" s="39"/>
      <c r="S185" s="39"/>
    </row>
  </sheetData>
  <dataConsolidate/>
  <conditionalFormatting sqref="D180:S180">
    <cfRule type="cellIs" dxfId="12" priority="6" stopIfTrue="1" operator="lessThan">
      <formula>#REF!</formula>
    </cfRule>
    <cfRule type="cellIs" dxfId="11" priority="7" operator="lessThan">
      <formula>#REF!</formula>
    </cfRule>
  </conditionalFormatting>
  <conditionalFormatting sqref="H94">
    <cfRule type="cellIs" dxfId="10" priority="1" operator="lessThan">
      <formula>60000</formula>
    </cfRule>
  </conditionalFormatting>
  <pageMargins left="0.78740157480314965" right="0.39370078740157483" top="0.78740157480314965" bottom="0.78740157480314965" header="0.51181102362204722" footer="0.51181102362204722"/>
  <pageSetup paperSize="8" scale="57" orientation="portrait" horizontalDpi="4294967293" r:id="rId1"/>
  <headerFooter alignWithMargins="0"/>
  <rowBreaks count="1" manualBreakCount="1">
    <brk id="129" max="3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Drop Down 1">
              <controlPr defaultSize="0" autoLine="0" autoPict="0">
                <anchor moveWithCells="1">
                  <from>
                    <xdr:col>10</xdr:col>
                    <xdr:colOff>0</xdr:colOff>
                    <xdr:row>7</xdr:row>
                    <xdr:rowOff>9525</xdr:rowOff>
                  </from>
                  <to>
                    <xdr:col>11</xdr:col>
                    <xdr:colOff>333375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Button 2">
              <controlPr defaultSize="0" print="0" autoFill="0" autoPict="0" macro="[0]!MacroTB">
                <anchor moveWithCells="1" sizeWithCells="1">
                  <from>
                    <xdr:col>20</xdr:col>
                    <xdr:colOff>190500</xdr:colOff>
                    <xdr:row>61</xdr:row>
                    <xdr:rowOff>66675</xdr:rowOff>
                  </from>
                  <to>
                    <xdr:col>20</xdr:col>
                    <xdr:colOff>552450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6" name="Drop Down 3">
              <controlPr defaultSize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4</xdr:col>
                    <xdr:colOff>523875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10</vt:i4>
      </vt:variant>
    </vt:vector>
  </HeadingPairs>
  <TitlesOfParts>
    <vt:vector size="40" baseType="lpstr">
      <vt:lpstr>Switchboard</vt:lpstr>
      <vt:lpstr>Dashboard</vt:lpstr>
      <vt:lpstr>IS, BS &amp; Ratios Dec 25base</vt:lpstr>
      <vt:lpstr>IS, Q Mar 26</vt:lpstr>
      <vt:lpstr>IS, Q-o-Q</vt:lpstr>
      <vt:lpstr>IS, Q June 26</vt:lpstr>
      <vt:lpstr>IS, BS &amp; Ratios June 26</vt:lpstr>
      <vt:lpstr>IS, BS &amp; Ratios Mar 26</vt:lpstr>
      <vt:lpstr>IS, BS &amp; Ratios June 25</vt:lpstr>
      <vt:lpstr>BS Q-o-Q</vt:lpstr>
      <vt:lpstr>Sheet1</vt:lpstr>
      <vt:lpstr>IS, BS Y-o-Y</vt:lpstr>
      <vt:lpstr>2nd Quarter results</vt:lpstr>
      <vt:lpstr>Balance sheet graphs</vt:lpstr>
      <vt:lpstr>Income statement graphs</vt:lpstr>
      <vt:lpstr>Efficiency ratios</vt:lpstr>
      <vt:lpstr>Credit performance</vt:lpstr>
      <vt:lpstr>Loans and deposits yield and co</vt:lpstr>
      <vt:lpstr>Capital performance</vt:lpstr>
      <vt:lpstr>Larger banks</vt:lpstr>
      <vt:lpstr>Smaller banks</vt:lpstr>
      <vt:lpstr>quarter results data</vt:lpstr>
      <vt:lpstr>Mkt Share graphdata-Larger Bank</vt:lpstr>
      <vt:lpstr>Mkt Share graphdata-Smaller ban</vt:lpstr>
      <vt:lpstr>Other data </vt:lpstr>
      <vt:lpstr>Drivers</vt:lpstr>
      <vt:lpstr>Other data-small banks</vt:lpstr>
      <vt:lpstr>Quarterly PAT and Imp graphs</vt:lpstr>
      <vt:lpstr>Qterly PAT&amp;Imp graph-Smallbanks</vt:lpstr>
      <vt:lpstr>Impairments charges</vt:lpstr>
      <vt:lpstr>'BS Q-o-Q'!Print_Area</vt:lpstr>
      <vt:lpstr>'IS, BS &amp; Ratios Dec 25base'!Print_Area</vt:lpstr>
      <vt:lpstr>'IS, BS &amp; Ratios June 25'!Print_Area</vt:lpstr>
      <vt:lpstr>'IS, BS &amp; Ratios June 26'!Print_Area</vt:lpstr>
      <vt:lpstr>'IS, BS &amp; Ratios Mar 26'!Print_Area</vt:lpstr>
      <vt:lpstr>'IS, BS Y-o-Y'!Print_Area</vt:lpstr>
      <vt:lpstr>'IS, Q June 26'!Print_Area</vt:lpstr>
      <vt:lpstr>'IS, Q Mar 26'!Print_Area</vt:lpstr>
      <vt:lpstr>'IS, Q-o-Q'!Print_Area</vt:lpstr>
      <vt:lpstr>'Mkt Share graphdata-Larger Bank'!Print_Area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A.Chalwe</dc:creator>
  <cp:lastModifiedBy>Ackim L Chalwe</cp:lastModifiedBy>
  <cp:lastPrinted>2024-05-02T15:59:12Z</cp:lastPrinted>
  <dcterms:created xsi:type="dcterms:W3CDTF">2018-12-03T07:16:43Z</dcterms:created>
  <dcterms:modified xsi:type="dcterms:W3CDTF">2026-08-04T18:33:28Z</dcterms:modified>
</cp:coreProperties>
</file>